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80" windowHeight="1170"/>
  </bookViews>
  <sheets>
    <sheet name="Смета 12 гр. по ФЕР" sheetId="5" r:id="rId1"/>
    <sheet name="Source" sheetId="1" r:id="rId2"/>
    <sheet name="SourceObSm" sheetId="2" r:id="rId3"/>
    <sheet name="SmtRes" sheetId="3" r:id="rId4"/>
    <sheet name="EtalonRes" sheetId="4" r:id="rId5"/>
  </sheets>
  <definedNames>
    <definedName name="_xlnm.Print_Titles" localSheetId="0">'Смета 12 гр. по ФЕР'!$28:$28</definedName>
    <definedName name="_xlnm.Print_Area" localSheetId="0">'Смета 12 гр. по ФЕР'!$A$1:$L$1556</definedName>
  </definedNames>
  <calcPr calcId="145621" refMode="R1C1"/>
</workbook>
</file>

<file path=xl/calcChain.xml><?xml version="1.0" encoding="utf-8"?>
<calcChain xmlns="http://schemas.openxmlformats.org/spreadsheetml/2006/main">
  <c r="A1" i="4" l="1"/>
  <c r="A2" i="4"/>
  <c r="A3" i="4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" i="3"/>
  <c r="CY1" i="3"/>
  <c r="CZ1" i="3"/>
  <c r="DB1" i="3" s="1"/>
  <c r="DA1" i="3"/>
  <c r="DC1" i="3"/>
  <c r="A2" i="3"/>
  <c r="CY2" i="3"/>
  <c r="CZ2" i="3"/>
  <c r="DA2" i="3"/>
  <c r="DB2" i="3"/>
  <c r="DC2" i="3"/>
  <c r="A3" i="3"/>
  <c r="CY3" i="3"/>
  <c r="CZ3" i="3"/>
  <c r="DA3" i="3"/>
  <c r="DB3" i="3"/>
  <c r="DC3" i="3"/>
  <c r="A4" i="3"/>
  <c r="CY4" i="3"/>
  <c r="CZ4" i="3"/>
  <c r="DB4" i="3" s="1"/>
  <c r="DA4" i="3"/>
  <c r="DC4" i="3"/>
  <c r="A5" i="3"/>
  <c r="CY5" i="3"/>
  <c r="CZ5" i="3"/>
  <c r="DB5" i="3" s="1"/>
  <c r="DA5" i="3"/>
  <c r="DC5" i="3"/>
  <c r="A6" i="3"/>
  <c r="CY6" i="3"/>
  <c r="CZ6" i="3"/>
  <c r="DA6" i="3"/>
  <c r="DB6" i="3"/>
  <c r="DC6" i="3"/>
  <c r="A7" i="3"/>
  <c r="CY7" i="3"/>
  <c r="CZ7" i="3"/>
  <c r="DA7" i="3"/>
  <c r="DB7" i="3"/>
  <c r="DC7" i="3"/>
  <c r="A8" i="3"/>
  <c r="CY8" i="3"/>
  <c r="CZ8" i="3"/>
  <c r="DB8" i="3" s="1"/>
  <c r="DA8" i="3"/>
  <c r="DC8" i="3"/>
  <c r="A9" i="3"/>
  <c r="CY9" i="3"/>
  <c r="CZ9" i="3"/>
  <c r="DB9" i="3" s="1"/>
  <c r="DA9" i="3"/>
  <c r="DC9" i="3"/>
  <c r="A10" i="3"/>
  <c r="CY10" i="3"/>
  <c r="CZ10" i="3"/>
  <c r="DA10" i="3"/>
  <c r="DB10" i="3"/>
  <c r="DC10" i="3"/>
  <c r="A11" i="3"/>
  <c r="CY11" i="3"/>
  <c r="CZ11" i="3"/>
  <c r="DA11" i="3"/>
  <c r="DB11" i="3"/>
  <c r="DC11" i="3"/>
  <c r="A12" i="3"/>
  <c r="CY12" i="3"/>
  <c r="CZ12" i="3"/>
  <c r="DB12" i="3" s="1"/>
  <c r="DA12" i="3"/>
  <c r="DC12" i="3"/>
  <c r="A13" i="3"/>
  <c r="CY13" i="3"/>
  <c r="CZ13" i="3"/>
  <c r="DB13" i="3" s="1"/>
  <c r="DA13" i="3"/>
  <c r="DC13" i="3"/>
  <c r="A14" i="3"/>
  <c r="CX14" i="3"/>
  <c r="CY14" i="3"/>
  <c r="CZ14" i="3"/>
  <c r="DA14" i="3"/>
  <c r="DB14" i="3"/>
  <c r="DC14" i="3"/>
  <c r="A15" i="3"/>
  <c r="CX15" i="3"/>
  <c r="CY15" i="3"/>
  <c r="CZ15" i="3"/>
  <c r="DA15" i="3"/>
  <c r="DB15" i="3"/>
  <c r="DC15" i="3"/>
  <c r="A16" i="3"/>
  <c r="CX16" i="3"/>
  <c r="CY16" i="3"/>
  <c r="CZ16" i="3"/>
  <c r="DB16" i="3" s="1"/>
  <c r="DA16" i="3"/>
  <c r="DC16" i="3"/>
  <c r="A17" i="3"/>
  <c r="CX17" i="3"/>
  <c r="CY17" i="3"/>
  <c r="CZ17" i="3"/>
  <c r="DB17" i="3" s="1"/>
  <c r="DA17" i="3"/>
  <c r="DC17" i="3"/>
  <c r="A18" i="3"/>
  <c r="CY18" i="3"/>
  <c r="CZ18" i="3"/>
  <c r="DA18" i="3"/>
  <c r="DB18" i="3"/>
  <c r="DC18" i="3"/>
  <c r="A19" i="3"/>
  <c r="CY19" i="3"/>
  <c r="CZ19" i="3"/>
  <c r="DA19" i="3"/>
  <c r="DB19" i="3"/>
  <c r="DC19" i="3"/>
  <c r="A20" i="3"/>
  <c r="CY20" i="3"/>
  <c r="CZ20" i="3"/>
  <c r="DB20" i="3" s="1"/>
  <c r="DA20" i="3"/>
  <c r="DC20" i="3"/>
  <c r="A21" i="3"/>
  <c r="CY21" i="3"/>
  <c r="CZ21" i="3"/>
  <c r="DB21" i="3" s="1"/>
  <c r="DA21" i="3"/>
  <c r="DC21" i="3"/>
  <c r="A22" i="3"/>
  <c r="CY22" i="3"/>
  <c r="CZ22" i="3"/>
  <c r="DA22" i="3"/>
  <c r="DB22" i="3"/>
  <c r="DC22" i="3"/>
  <c r="A23" i="3"/>
  <c r="CY23" i="3"/>
  <c r="CZ23" i="3"/>
  <c r="DA23" i="3"/>
  <c r="DB23" i="3"/>
  <c r="DC23" i="3"/>
  <c r="A24" i="3"/>
  <c r="CY24" i="3"/>
  <c r="CZ24" i="3"/>
  <c r="DB24" i="3" s="1"/>
  <c r="DA24" i="3"/>
  <c r="DC24" i="3"/>
  <c r="A25" i="3"/>
  <c r="CY25" i="3"/>
  <c r="CZ25" i="3"/>
  <c r="DB25" i="3" s="1"/>
  <c r="DA25" i="3"/>
  <c r="DC25" i="3"/>
  <c r="A26" i="3"/>
  <c r="CY26" i="3"/>
  <c r="CZ26" i="3"/>
  <c r="DA26" i="3"/>
  <c r="DB26" i="3"/>
  <c r="DC26" i="3"/>
  <c r="A27" i="3"/>
  <c r="CY27" i="3"/>
  <c r="CZ27" i="3"/>
  <c r="DA27" i="3"/>
  <c r="DB27" i="3"/>
  <c r="DC27" i="3"/>
  <c r="A28" i="3"/>
  <c r="CY28" i="3"/>
  <c r="CZ28" i="3"/>
  <c r="DB28" i="3" s="1"/>
  <c r="DA28" i="3"/>
  <c r="DC28" i="3"/>
  <c r="A29" i="3"/>
  <c r="CY29" i="3"/>
  <c r="CZ29" i="3"/>
  <c r="DB29" i="3" s="1"/>
  <c r="DA29" i="3"/>
  <c r="DC29" i="3"/>
  <c r="A30" i="3"/>
  <c r="CY30" i="3"/>
  <c r="CZ30" i="3"/>
  <c r="DA30" i="3"/>
  <c r="DB30" i="3"/>
  <c r="DC30" i="3"/>
  <c r="A31" i="3"/>
  <c r="CY31" i="3"/>
  <c r="CZ31" i="3"/>
  <c r="DA31" i="3"/>
  <c r="DB31" i="3"/>
  <c r="DC31" i="3"/>
  <c r="A32" i="3"/>
  <c r="CY32" i="3"/>
  <c r="CZ32" i="3"/>
  <c r="DB32" i="3" s="1"/>
  <c r="DA32" i="3"/>
  <c r="DC32" i="3"/>
  <c r="A33" i="3"/>
  <c r="CY33" i="3"/>
  <c r="CZ33" i="3"/>
  <c r="DB33" i="3" s="1"/>
  <c r="DA33" i="3"/>
  <c r="DC33" i="3"/>
  <c r="A34" i="3"/>
  <c r="CY34" i="3"/>
  <c r="CZ34" i="3"/>
  <c r="DA34" i="3"/>
  <c r="DB34" i="3"/>
  <c r="DC34" i="3"/>
  <c r="A35" i="3"/>
  <c r="CY35" i="3"/>
  <c r="CZ35" i="3"/>
  <c r="DA35" i="3"/>
  <c r="DB35" i="3"/>
  <c r="DC35" i="3"/>
  <c r="A36" i="3"/>
  <c r="CY36" i="3"/>
  <c r="CZ36" i="3"/>
  <c r="DB36" i="3" s="1"/>
  <c r="DA36" i="3"/>
  <c r="DC36" i="3"/>
  <c r="A37" i="3"/>
  <c r="CY37" i="3"/>
  <c r="CZ37" i="3"/>
  <c r="DB37" i="3" s="1"/>
  <c r="DA37" i="3"/>
  <c r="DC37" i="3"/>
  <c r="A38" i="3"/>
  <c r="CY38" i="3"/>
  <c r="CZ38" i="3"/>
  <c r="DA38" i="3"/>
  <c r="DB38" i="3"/>
  <c r="DC38" i="3"/>
  <c r="A39" i="3"/>
  <c r="CY39" i="3"/>
  <c r="CZ39" i="3"/>
  <c r="DA39" i="3"/>
  <c r="DB39" i="3"/>
  <c r="DC39" i="3"/>
  <c r="A40" i="3"/>
  <c r="CY40" i="3"/>
  <c r="CZ40" i="3"/>
  <c r="DB40" i="3" s="1"/>
  <c r="DA40" i="3"/>
  <c r="DC40" i="3"/>
  <c r="A41" i="3"/>
  <c r="CY41" i="3"/>
  <c r="CZ41" i="3"/>
  <c r="DB41" i="3" s="1"/>
  <c r="DA41" i="3"/>
  <c r="DC41" i="3"/>
  <c r="A42" i="3"/>
  <c r="CY42" i="3"/>
  <c r="CZ42" i="3"/>
  <c r="DA42" i="3"/>
  <c r="DB42" i="3"/>
  <c r="DC42" i="3"/>
  <c r="A43" i="3"/>
  <c r="CY43" i="3"/>
  <c r="CZ43" i="3"/>
  <c r="DA43" i="3"/>
  <c r="DB43" i="3"/>
  <c r="DC43" i="3"/>
  <c r="A44" i="3"/>
  <c r="CY44" i="3"/>
  <c r="CZ44" i="3"/>
  <c r="DB44" i="3" s="1"/>
  <c r="DA44" i="3"/>
  <c r="DC44" i="3"/>
  <c r="A45" i="3"/>
  <c r="CY45" i="3"/>
  <c r="CZ45" i="3"/>
  <c r="DB45" i="3" s="1"/>
  <c r="DA45" i="3"/>
  <c r="DC45" i="3"/>
  <c r="A46" i="3"/>
  <c r="CY46" i="3"/>
  <c r="CZ46" i="3"/>
  <c r="DA46" i="3"/>
  <c r="DB46" i="3"/>
  <c r="DC46" i="3"/>
  <c r="A47" i="3"/>
  <c r="CY47" i="3"/>
  <c r="CZ47" i="3"/>
  <c r="DA47" i="3"/>
  <c r="DB47" i="3"/>
  <c r="DC47" i="3"/>
  <c r="A48" i="3"/>
  <c r="CY48" i="3"/>
  <c r="CZ48" i="3"/>
  <c r="DB48" i="3" s="1"/>
  <c r="DA48" i="3"/>
  <c r="DC48" i="3"/>
  <c r="A49" i="3"/>
  <c r="CY49" i="3"/>
  <c r="CZ49" i="3"/>
  <c r="DB49" i="3" s="1"/>
  <c r="DA49" i="3"/>
  <c r="DC49" i="3"/>
  <c r="A50" i="3"/>
  <c r="CY50" i="3"/>
  <c r="CZ50" i="3"/>
  <c r="DA50" i="3"/>
  <c r="DB50" i="3"/>
  <c r="DC50" i="3"/>
  <c r="A51" i="3"/>
  <c r="CY51" i="3"/>
  <c r="CZ51" i="3"/>
  <c r="DA51" i="3"/>
  <c r="DB51" i="3"/>
  <c r="DC51" i="3"/>
  <c r="A52" i="3"/>
  <c r="CY52" i="3"/>
  <c r="CZ52" i="3"/>
  <c r="DB52" i="3" s="1"/>
  <c r="DA52" i="3"/>
  <c r="DC52" i="3"/>
  <c r="A53" i="3"/>
  <c r="CY53" i="3"/>
  <c r="CZ53" i="3"/>
  <c r="DB53" i="3" s="1"/>
  <c r="DA53" i="3"/>
  <c r="DC53" i="3"/>
  <c r="A54" i="3"/>
  <c r="CY54" i="3"/>
  <c r="CZ54" i="3"/>
  <c r="DA54" i="3"/>
  <c r="DB54" i="3"/>
  <c r="DC54" i="3"/>
  <c r="A55" i="3"/>
  <c r="CY55" i="3"/>
  <c r="CZ55" i="3"/>
  <c r="DA55" i="3"/>
  <c r="DB55" i="3"/>
  <c r="DC55" i="3"/>
  <c r="A56" i="3"/>
  <c r="CY56" i="3"/>
  <c r="CZ56" i="3"/>
  <c r="DB56" i="3" s="1"/>
  <c r="DA56" i="3"/>
  <c r="DC56" i="3"/>
  <c r="A57" i="3"/>
  <c r="CY57" i="3"/>
  <c r="CZ57" i="3"/>
  <c r="DB57" i="3" s="1"/>
  <c r="DA57" i="3"/>
  <c r="DC57" i="3"/>
  <c r="A58" i="3"/>
  <c r="CY58" i="3"/>
  <c r="CZ58" i="3"/>
  <c r="DA58" i="3"/>
  <c r="DB58" i="3"/>
  <c r="DC58" i="3"/>
  <c r="A59" i="3"/>
  <c r="CY59" i="3"/>
  <c r="CZ59" i="3"/>
  <c r="DA59" i="3"/>
  <c r="DB59" i="3"/>
  <c r="DC59" i="3"/>
  <c r="A60" i="3"/>
  <c r="CY60" i="3"/>
  <c r="CZ60" i="3"/>
  <c r="DB60" i="3" s="1"/>
  <c r="DA60" i="3"/>
  <c r="DC60" i="3"/>
  <c r="A61" i="3"/>
  <c r="CY61" i="3"/>
  <c r="CZ61" i="3"/>
  <c r="DB61" i="3" s="1"/>
  <c r="DA61" i="3"/>
  <c r="DC61" i="3"/>
  <c r="A62" i="3"/>
  <c r="CY62" i="3"/>
  <c r="CZ62" i="3"/>
  <c r="DA62" i="3"/>
  <c r="DB62" i="3"/>
  <c r="DC62" i="3"/>
  <c r="A63" i="3"/>
  <c r="CY63" i="3"/>
  <c r="CZ63" i="3"/>
  <c r="DA63" i="3"/>
  <c r="DB63" i="3"/>
  <c r="DC63" i="3"/>
  <c r="A64" i="3"/>
  <c r="CY64" i="3"/>
  <c r="CZ64" i="3"/>
  <c r="DB64" i="3" s="1"/>
  <c r="DA64" i="3"/>
  <c r="DC64" i="3"/>
  <c r="A65" i="3"/>
  <c r="CY65" i="3"/>
  <c r="CZ65" i="3"/>
  <c r="DB65" i="3" s="1"/>
  <c r="DA65" i="3"/>
  <c r="DC65" i="3"/>
  <c r="A66" i="3"/>
  <c r="CY66" i="3"/>
  <c r="CZ66" i="3"/>
  <c r="DA66" i="3"/>
  <c r="DB66" i="3"/>
  <c r="DC66" i="3"/>
  <c r="A67" i="3"/>
  <c r="CY67" i="3"/>
  <c r="CZ67" i="3"/>
  <c r="DA67" i="3"/>
  <c r="DB67" i="3"/>
  <c r="DC67" i="3"/>
  <c r="A68" i="3"/>
  <c r="CY68" i="3"/>
  <c r="CZ68" i="3"/>
  <c r="DB68" i="3" s="1"/>
  <c r="DA68" i="3"/>
  <c r="DC68" i="3"/>
  <c r="A69" i="3"/>
  <c r="CY69" i="3"/>
  <c r="CZ69" i="3"/>
  <c r="DB69" i="3" s="1"/>
  <c r="DA69" i="3"/>
  <c r="DC69" i="3"/>
  <c r="A70" i="3"/>
  <c r="CY70" i="3"/>
  <c r="CZ70" i="3"/>
  <c r="DA70" i="3"/>
  <c r="DB70" i="3"/>
  <c r="DC70" i="3"/>
  <c r="A71" i="3"/>
  <c r="CY71" i="3"/>
  <c r="CZ71" i="3"/>
  <c r="DA71" i="3"/>
  <c r="DB71" i="3"/>
  <c r="DC71" i="3"/>
  <c r="A72" i="3"/>
  <c r="CY72" i="3"/>
  <c r="CZ72" i="3"/>
  <c r="DB72" i="3" s="1"/>
  <c r="DA72" i="3"/>
  <c r="DC72" i="3"/>
  <c r="A73" i="3"/>
  <c r="CY73" i="3"/>
  <c r="CZ73" i="3"/>
  <c r="DB73" i="3" s="1"/>
  <c r="DA73" i="3"/>
  <c r="DC73" i="3"/>
  <c r="A74" i="3"/>
  <c r="CY74" i="3"/>
  <c r="CZ74" i="3"/>
  <c r="DA74" i="3"/>
  <c r="DB74" i="3"/>
  <c r="DC74" i="3"/>
  <c r="A75" i="3"/>
  <c r="CY75" i="3"/>
  <c r="CZ75" i="3"/>
  <c r="DA75" i="3"/>
  <c r="DB75" i="3"/>
  <c r="DC75" i="3"/>
  <c r="A76" i="3"/>
  <c r="CY76" i="3"/>
  <c r="CZ76" i="3"/>
  <c r="DB76" i="3" s="1"/>
  <c r="DA76" i="3"/>
  <c r="DC76" i="3"/>
  <c r="A77" i="3"/>
  <c r="CY77" i="3"/>
  <c r="CZ77" i="3"/>
  <c r="DB77" i="3" s="1"/>
  <c r="DA77" i="3"/>
  <c r="DC77" i="3"/>
  <c r="A78" i="3"/>
  <c r="CY78" i="3"/>
  <c r="CZ78" i="3"/>
  <c r="DA78" i="3"/>
  <c r="DB78" i="3"/>
  <c r="DC78" i="3"/>
  <c r="A79" i="3"/>
  <c r="CY79" i="3"/>
  <c r="CZ79" i="3"/>
  <c r="DA79" i="3"/>
  <c r="DB79" i="3"/>
  <c r="DC79" i="3"/>
  <c r="A80" i="3"/>
  <c r="CY80" i="3"/>
  <c r="CZ80" i="3"/>
  <c r="DB80" i="3" s="1"/>
  <c r="DA80" i="3"/>
  <c r="DC80" i="3"/>
  <c r="A81" i="3"/>
  <c r="CY81" i="3"/>
  <c r="CZ81" i="3"/>
  <c r="DB81" i="3" s="1"/>
  <c r="DA81" i="3"/>
  <c r="DC81" i="3"/>
  <c r="A82" i="3"/>
  <c r="CY82" i="3"/>
  <c r="CZ82" i="3"/>
  <c r="DA82" i="3"/>
  <c r="DB82" i="3"/>
  <c r="DC82" i="3"/>
  <c r="A83" i="3"/>
  <c r="CY83" i="3"/>
  <c r="CZ83" i="3"/>
  <c r="DA83" i="3"/>
  <c r="DB83" i="3"/>
  <c r="DC83" i="3"/>
  <c r="A84" i="3"/>
  <c r="CY84" i="3"/>
  <c r="CZ84" i="3"/>
  <c r="DB84" i="3" s="1"/>
  <c r="DA84" i="3"/>
  <c r="DC84" i="3"/>
  <c r="A85" i="3"/>
  <c r="CY85" i="3"/>
  <c r="CZ85" i="3"/>
  <c r="DB85" i="3" s="1"/>
  <c r="DA85" i="3"/>
  <c r="DC85" i="3"/>
  <c r="A86" i="3"/>
  <c r="CY86" i="3"/>
  <c r="CZ86" i="3"/>
  <c r="DA86" i="3"/>
  <c r="DB86" i="3"/>
  <c r="DC86" i="3"/>
  <c r="A87" i="3"/>
  <c r="CY87" i="3"/>
  <c r="CZ87" i="3"/>
  <c r="DA87" i="3"/>
  <c r="DB87" i="3"/>
  <c r="DC87" i="3"/>
  <c r="A88" i="3"/>
  <c r="CY88" i="3"/>
  <c r="CZ88" i="3"/>
  <c r="DB88" i="3" s="1"/>
  <c r="DA88" i="3"/>
  <c r="DC88" i="3"/>
  <c r="A89" i="3"/>
  <c r="CY89" i="3"/>
  <c r="CZ89" i="3"/>
  <c r="DB89" i="3" s="1"/>
  <c r="DA89" i="3"/>
  <c r="DC89" i="3"/>
  <c r="A90" i="3"/>
  <c r="CY90" i="3"/>
  <c r="CZ90" i="3"/>
  <c r="DA90" i="3"/>
  <c r="DB90" i="3"/>
  <c r="DC90" i="3"/>
  <c r="A91" i="3"/>
  <c r="CY91" i="3"/>
  <c r="CZ91" i="3"/>
  <c r="DA91" i="3"/>
  <c r="DB91" i="3"/>
  <c r="DC91" i="3"/>
  <c r="A92" i="3"/>
  <c r="CY92" i="3"/>
  <c r="CZ92" i="3"/>
  <c r="DB92" i="3" s="1"/>
  <c r="DA92" i="3"/>
  <c r="DC92" i="3"/>
  <c r="A93" i="3"/>
  <c r="CY93" i="3"/>
  <c r="CZ93" i="3"/>
  <c r="DB93" i="3" s="1"/>
  <c r="DA93" i="3"/>
  <c r="DC93" i="3"/>
  <c r="A94" i="3"/>
  <c r="CY94" i="3"/>
  <c r="CZ94" i="3"/>
  <c r="DA94" i="3"/>
  <c r="DB94" i="3"/>
  <c r="DC94" i="3"/>
  <c r="A95" i="3"/>
  <c r="CY95" i="3"/>
  <c r="CZ95" i="3"/>
  <c r="DA95" i="3"/>
  <c r="DB95" i="3"/>
  <c r="DC95" i="3"/>
  <c r="A96" i="3"/>
  <c r="CY96" i="3"/>
  <c r="CZ96" i="3"/>
  <c r="DB96" i="3" s="1"/>
  <c r="DA96" i="3"/>
  <c r="DC96" i="3"/>
  <c r="A97" i="3"/>
  <c r="CY97" i="3"/>
  <c r="CZ97" i="3"/>
  <c r="DB97" i="3" s="1"/>
  <c r="DA97" i="3"/>
  <c r="DC97" i="3"/>
  <c r="A98" i="3"/>
  <c r="CY98" i="3"/>
  <c r="CZ98" i="3"/>
  <c r="DA98" i="3"/>
  <c r="DB98" i="3"/>
  <c r="DC98" i="3"/>
  <c r="A99" i="3"/>
  <c r="CY99" i="3"/>
  <c r="CZ99" i="3"/>
  <c r="DA99" i="3"/>
  <c r="DB99" i="3"/>
  <c r="DC99" i="3"/>
  <c r="A100" i="3"/>
  <c r="CY100" i="3"/>
  <c r="CZ100" i="3"/>
  <c r="DB100" i="3" s="1"/>
  <c r="DA100" i="3"/>
  <c r="DC100" i="3"/>
  <c r="A101" i="3"/>
  <c r="CY101" i="3"/>
  <c r="CZ101" i="3"/>
  <c r="DB101" i="3" s="1"/>
  <c r="DA101" i="3"/>
  <c r="DC101" i="3"/>
  <c r="A102" i="3"/>
  <c r="CY102" i="3"/>
  <c r="CZ102" i="3"/>
  <c r="DA102" i="3"/>
  <c r="DB102" i="3"/>
  <c r="DC102" i="3"/>
  <c r="A103" i="3"/>
  <c r="CY103" i="3"/>
  <c r="CZ103" i="3"/>
  <c r="DA103" i="3"/>
  <c r="DB103" i="3"/>
  <c r="DC103" i="3"/>
  <c r="A104" i="3"/>
  <c r="CY104" i="3"/>
  <c r="CZ104" i="3"/>
  <c r="DB104" i="3" s="1"/>
  <c r="DA104" i="3"/>
  <c r="DC104" i="3"/>
  <c r="A105" i="3"/>
  <c r="CY105" i="3"/>
  <c r="CZ105" i="3"/>
  <c r="DB105" i="3" s="1"/>
  <c r="DA105" i="3"/>
  <c r="DC105" i="3"/>
  <c r="A106" i="3"/>
  <c r="CY106" i="3"/>
  <c r="CZ106" i="3"/>
  <c r="DA106" i="3"/>
  <c r="DB106" i="3"/>
  <c r="DC106" i="3"/>
  <c r="A107" i="3"/>
  <c r="CY107" i="3"/>
  <c r="CZ107" i="3"/>
  <c r="DA107" i="3"/>
  <c r="DB107" i="3"/>
  <c r="DC107" i="3"/>
  <c r="A108" i="3"/>
  <c r="CY108" i="3"/>
  <c r="CZ108" i="3"/>
  <c r="DB108" i="3" s="1"/>
  <c r="DA108" i="3"/>
  <c r="DC108" i="3"/>
  <c r="A109" i="3"/>
  <c r="CY109" i="3"/>
  <c r="CZ109" i="3"/>
  <c r="DB109" i="3" s="1"/>
  <c r="DA109" i="3"/>
  <c r="DC109" i="3"/>
  <c r="A110" i="3"/>
  <c r="CY110" i="3"/>
  <c r="CZ110" i="3"/>
  <c r="DA110" i="3"/>
  <c r="DB110" i="3"/>
  <c r="DC110" i="3"/>
  <c r="A111" i="3"/>
  <c r="CY111" i="3"/>
  <c r="CZ111" i="3"/>
  <c r="DA111" i="3"/>
  <c r="DB111" i="3"/>
  <c r="DC111" i="3"/>
  <c r="A112" i="3"/>
  <c r="CY112" i="3"/>
  <c r="CZ112" i="3"/>
  <c r="DB112" i="3" s="1"/>
  <c r="DA112" i="3"/>
  <c r="DC112" i="3"/>
  <c r="A113" i="3"/>
  <c r="CY113" i="3"/>
  <c r="CZ113" i="3"/>
  <c r="DB113" i="3" s="1"/>
  <c r="DA113" i="3"/>
  <c r="DC113" i="3"/>
  <c r="A114" i="3"/>
  <c r="CY114" i="3"/>
  <c r="CZ114" i="3"/>
  <c r="DA114" i="3"/>
  <c r="DB114" i="3"/>
  <c r="DC114" i="3"/>
  <c r="A115" i="3"/>
  <c r="CY115" i="3"/>
  <c r="CZ115" i="3"/>
  <c r="DA115" i="3"/>
  <c r="DB115" i="3"/>
  <c r="DC115" i="3"/>
  <c r="A116" i="3"/>
  <c r="CY116" i="3"/>
  <c r="CZ116" i="3"/>
  <c r="DB116" i="3" s="1"/>
  <c r="DA116" i="3"/>
  <c r="DC116" i="3"/>
  <c r="A117" i="3"/>
  <c r="CY117" i="3"/>
  <c r="CZ117" i="3"/>
  <c r="DB117" i="3" s="1"/>
  <c r="DA117" i="3"/>
  <c r="DC117" i="3"/>
  <c r="A118" i="3"/>
  <c r="CY118" i="3"/>
  <c r="CZ118" i="3"/>
  <c r="DA118" i="3"/>
  <c r="DB118" i="3"/>
  <c r="DC118" i="3"/>
  <c r="A119" i="3"/>
  <c r="CY119" i="3"/>
  <c r="CZ119" i="3"/>
  <c r="DA119" i="3"/>
  <c r="DB119" i="3"/>
  <c r="DC119" i="3"/>
  <c r="A120" i="3"/>
  <c r="CY120" i="3"/>
  <c r="CZ120" i="3"/>
  <c r="DB120" i="3" s="1"/>
  <c r="DA120" i="3"/>
  <c r="DC120" i="3"/>
  <c r="A121" i="3"/>
  <c r="CY121" i="3"/>
  <c r="CZ121" i="3"/>
  <c r="DB121" i="3" s="1"/>
  <c r="DA121" i="3"/>
  <c r="DC121" i="3"/>
  <c r="A122" i="3"/>
  <c r="CY122" i="3"/>
  <c r="CZ122" i="3"/>
  <c r="DA122" i="3"/>
  <c r="DB122" i="3"/>
  <c r="DC122" i="3"/>
  <c r="A123" i="3"/>
  <c r="CY123" i="3"/>
  <c r="CZ123" i="3"/>
  <c r="DA123" i="3"/>
  <c r="DB123" i="3"/>
  <c r="DC123" i="3"/>
  <c r="A124" i="3"/>
  <c r="CY124" i="3"/>
  <c r="CZ124" i="3"/>
  <c r="DB124" i="3" s="1"/>
  <c r="DA124" i="3"/>
  <c r="DC124" i="3"/>
  <c r="A125" i="3"/>
  <c r="CY125" i="3"/>
  <c r="CZ125" i="3"/>
  <c r="DB125" i="3" s="1"/>
  <c r="DA125" i="3"/>
  <c r="DC125" i="3"/>
  <c r="A126" i="3"/>
  <c r="CY126" i="3"/>
  <c r="CZ126" i="3"/>
  <c r="DA126" i="3"/>
  <c r="DB126" i="3"/>
  <c r="DC126" i="3"/>
  <c r="A127" i="3"/>
  <c r="CY127" i="3"/>
  <c r="CZ127" i="3"/>
  <c r="DA127" i="3"/>
  <c r="DB127" i="3"/>
  <c r="DC127" i="3"/>
  <c r="A128" i="3"/>
  <c r="CY128" i="3"/>
  <c r="CZ128" i="3"/>
  <c r="DB128" i="3" s="1"/>
  <c r="DA128" i="3"/>
  <c r="DC128" i="3"/>
  <c r="A129" i="3"/>
  <c r="CY129" i="3"/>
  <c r="CZ129" i="3"/>
  <c r="DB129" i="3" s="1"/>
  <c r="DA129" i="3"/>
  <c r="DC129" i="3"/>
  <c r="A130" i="3"/>
  <c r="CY130" i="3"/>
  <c r="CZ130" i="3"/>
  <c r="DA130" i="3"/>
  <c r="DB130" i="3"/>
  <c r="DC130" i="3"/>
  <c r="A131" i="3"/>
  <c r="CY131" i="3"/>
  <c r="CZ131" i="3"/>
  <c r="DA131" i="3"/>
  <c r="DB131" i="3"/>
  <c r="DC131" i="3"/>
  <c r="A132" i="3"/>
  <c r="CY132" i="3"/>
  <c r="CZ132" i="3"/>
  <c r="DB132" i="3" s="1"/>
  <c r="DA132" i="3"/>
  <c r="DC132" i="3"/>
  <c r="A133" i="3"/>
  <c r="CY133" i="3"/>
  <c r="CZ133" i="3"/>
  <c r="DB133" i="3" s="1"/>
  <c r="DA133" i="3"/>
  <c r="DC133" i="3"/>
  <c r="A134" i="3"/>
  <c r="CY134" i="3"/>
  <c r="CZ134" i="3"/>
  <c r="DA134" i="3"/>
  <c r="DB134" i="3"/>
  <c r="DC134" i="3"/>
  <c r="A135" i="3"/>
  <c r="CY135" i="3"/>
  <c r="CZ135" i="3"/>
  <c r="DA135" i="3"/>
  <c r="DB135" i="3"/>
  <c r="DC135" i="3"/>
  <c r="A136" i="3"/>
  <c r="CY136" i="3"/>
  <c r="CZ136" i="3"/>
  <c r="DB136" i="3" s="1"/>
  <c r="DA136" i="3"/>
  <c r="DC136" i="3"/>
  <c r="A137" i="3"/>
  <c r="CY137" i="3"/>
  <c r="CZ137" i="3"/>
  <c r="DB137" i="3" s="1"/>
  <c r="DA137" i="3"/>
  <c r="DC137" i="3"/>
  <c r="A138" i="3"/>
  <c r="CY138" i="3"/>
  <c r="CZ138" i="3"/>
  <c r="DA138" i="3"/>
  <c r="DB138" i="3"/>
  <c r="DC138" i="3"/>
  <c r="A139" i="3"/>
  <c r="CY139" i="3"/>
  <c r="CZ139" i="3"/>
  <c r="DA139" i="3"/>
  <c r="DB139" i="3"/>
  <c r="DC139" i="3"/>
  <c r="A140" i="3"/>
  <c r="CY140" i="3"/>
  <c r="CZ140" i="3"/>
  <c r="DB140" i="3" s="1"/>
  <c r="DA140" i="3"/>
  <c r="DC140" i="3"/>
  <c r="A141" i="3"/>
  <c r="CY141" i="3"/>
  <c r="CZ141" i="3"/>
  <c r="DB141" i="3" s="1"/>
  <c r="DA141" i="3"/>
  <c r="DC141" i="3"/>
  <c r="A142" i="3"/>
  <c r="CY142" i="3"/>
  <c r="CZ142" i="3"/>
  <c r="DA142" i="3"/>
  <c r="DB142" i="3"/>
  <c r="DC142" i="3"/>
  <c r="A143" i="3"/>
  <c r="CY143" i="3"/>
  <c r="CZ143" i="3"/>
  <c r="DA143" i="3"/>
  <c r="DB143" i="3"/>
  <c r="DC143" i="3"/>
  <c r="A144" i="3"/>
  <c r="CY144" i="3"/>
  <c r="CZ144" i="3"/>
  <c r="DB144" i="3" s="1"/>
  <c r="DA144" i="3"/>
  <c r="DC144" i="3"/>
  <c r="A145" i="3"/>
  <c r="CY145" i="3"/>
  <c r="CZ145" i="3"/>
  <c r="DB145" i="3" s="1"/>
  <c r="DA145" i="3"/>
  <c r="DC145" i="3"/>
  <c r="A146" i="3"/>
  <c r="CY146" i="3"/>
  <c r="CZ146" i="3"/>
  <c r="DA146" i="3"/>
  <c r="DB146" i="3"/>
  <c r="DC146" i="3"/>
  <c r="A147" i="3"/>
  <c r="CY147" i="3"/>
  <c r="CZ147" i="3"/>
  <c r="DA147" i="3"/>
  <c r="DB147" i="3"/>
  <c r="DC147" i="3"/>
  <c r="A148" i="3"/>
  <c r="CY148" i="3"/>
  <c r="CZ148" i="3"/>
  <c r="DB148" i="3" s="1"/>
  <c r="DA148" i="3"/>
  <c r="DC148" i="3"/>
  <c r="A149" i="3"/>
  <c r="CY149" i="3"/>
  <c r="CZ149" i="3"/>
  <c r="DB149" i="3" s="1"/>
  <c r="DA149" i="3"/>
  <c r="DC149" i="3"/>
  <c r="A150" i="3"/>
  <c r="CY150" i="3"/>
  <c r="CZ150" i="3"/>
  <c r="DA150" i="3"/>
  <c r="DB150" i="3"/>
  <c r="DC150" i="3"/>
  <c r="A151" i="3"/>
  <c r="CY151" i="3"/>
  <c r="CZ151" i="3"/>
  <c r="DA151" i="3"/>
  <c r="DB151" i="3"/>
  <c r="DC151" i="3"/>
  <c r="A152" i="3"/>
  <c r="CY152" i="3"/>
  <c r="CZ152" i="3"/>
  <c r="DB152" i="3" s="1"/>
  <c r="DA152" i="3"/>
  <c r="DC152" i="3"/>
  <c r="A153" i="3"/>
  <c r="CY153" i="3"/>
  <c r="CZ153" i="3"/>
  <c r="DB153" i="3" s="1"/>
  <c r="DA153" i="3"/>
  <c r="DC153" i="3"/>
  <c r="A154" i="3"/>
  <c r="CY154" i="3"/>
  <c r="CZ154" i="3"/>
  <c r="DA154" i="3"/>
  <c r="DB154" i="3"/>
  <c r="DC154" i="3"/>
  <c r="A155" i="3"/>
  <c r="CY155" i="3"/>
  <c r="CZ155" i="3"/>
  <c r="DA155" i="3"/>
  <c r="DB155" i="3"/>
  <c r="DC155" i="3"/>
  <c r="A156" i="3"/>
  <c r="CY156" i="3"/>
  <c r="CZ156" i="3"/>
  <c r="DB156" i="3" s="1"/>
  <c r="DA156" i="3"/>
  <c r="DC156" i="3"/>
  <c r="A157" i="3"/>
  <c r="CY157" i="3"/>
  <c r="CZ157" i="3"/>
  <c r="DB157" i="3" s="1"/>
  <c r="DA157" i="3"/>
  <c r="DC157" i="3"/>
  <c r="A158" i="3"/>
  <c r="CY158" i="3"/>
  <c r="CZ158" i="3"/>
  <c r="DA158" i="3"/>
  <c r="DB158" i="3"/>
  <c r="DC158" i="3"/>
  <c r="A159" i="3"/>
  <c r="CY159" i="3"/>
  <c r="CZ159" i="3"/>
  <c r="DA159" i="3"/>
  <c r="DB159" i="3"/>
  <c r="DC159" i="3"/>
  <c r="A160" i="3"/>
  <c r="CY160" i="3"/>
  <c r="CZ160" i="3"/>
  <c r="DB160" i="3" s="1"/>
  <c r="DA160" i="3"/>
  <c r="DC160" i="3"/>
  <c r="A161" i="3"/>
  <c r="CY161" i="3"/>
  <c r="CZ161" i="3"/>
  <c r="DB161" i="3" s="1"/>
  <c r="DA161" i="3"/>
  <c r="DC161" i="3"/>
  <c r="A162" i="3"/>
  <c r="CY162" i="3"/>
  <c r="CZ162" i="3"/>
  <c r="DA162" i="3"/>
  <c r="DB162" i="3"/>
  <c r="DC162" i="3"/>
  <c r="A163" i="3"/>
  <c r="CY163" i="3"/>
  <c r="CZ163" i="3"/>
  <c r="DA163" i="3"/>
  <c r="DB163" i="3"/>
  <c r="DC163" i="3"/>
  <c r="A164" i="3"/>
  <c r="CY164" i="3"/>
  <c r="CZ164" i="3"/>
  <c r="DB164" i="3" s="1"/>
  <c r="DA164" i="3"/>
  <c r="DC164" i="3"/>
  <c r="A165" i="3"/>
  <c r="CY165" i="3"/>
  <c r="CZ165" i="3"/>
  <c r="DB165" i="3" s="1"/>
  <c r="DA165" i="3"/>
  <c r="DC165" i="3"/>
  <c r="A166" i="3"/>
  <c r="CY166" i="3"/>
  <c r="CZ166" i="3"/>
  <c r="DA166" i="3"/>
  <c r="DB166" i="3"/>
  <c r="DC166" i="3"/>
  <c r="A167" i="3"/>
  <c r="CY167" i="3"/>
  <c r="CZ167" i="3"/>
  <c r="DA167" i="3"/>
  <c r="DB167" i="3"/>
  <c r="DC167" i="3"/>
  <c r="A168" i="3"/>
  <c r="CY168" i="3"/>
  <c r="CZ168" i="3"/>
  <c r="DB168" i="3" s="1"/>
  <c r="DA168" i="3"/>
  <c r="DC168" i="3"/>
  <c r="A169" i="3"/>
  <c r="CY169" i="3"/>
  <c r="CZ169" i="3"/>
  <c r="DB169" i="3" s="1"/>
  <c r="DA169" i="3"/>
  <c r="DC169" i="3"/>
  <c r="A170" i="3"/>
  <c r="CY170" i="3"/>
  <c r="CZ170" i="3"/>
  <c r="DA170" i="3"/>
  <c r="DB170" i="3"/>
  <c r="DC170" i="3"/>
  <c r="A171" i="3"/>
  <c r="CY171" i="3"/>
  <c r="CZ171" i="3"/>
  <c r="DA171" i="3"/>
  <c r="DB171" i="3"/>
  <c r="DC171" i="3"/>
  <c r="A172" i="3"/>
  <c r="CY172" i="3"/>
  <c r="CZ172" i="3"/>
  <c r="DB172" i="3" s="1"/>
  <c r="DA172" i="3"/>
  <c r="DC172" i="3"/>
  <c r="A173" i="3"/>
  <c r="CY173" i="3"/>
  <c r="CZ173" i="3"/>
  <c r="DB173" i="3" s="1"/>
  <c r="DA173" i="3"/>
  <c r="DC173" i="3"/>
  <c r="A174" i="3"/>
  <c r="CY174" i="3"/>
  <c r="CZ174" i="3"/>
  <c r="DA174" i="3"/>
  <c r="DB174" i="3"/>
  <c r="DC174" i="3"/>
  <c r="A175" i="3"/>
  <c r="CX175" i="3"/>
  <c r="CY175" i="3"/>
  <c r="CZ175" i="3"/>
  <c r="DA175" i="3"/>
  <c r="DB175" i="3"/>
  <c r="DC175" i="3"/>
  <c r="A176" i="3"/>
  <c r="CX176" i="3"/>
  <c r="CY176" i="3"/>
  <c r="CZ176" i="3"/>
  <c r="DB176" i="3" s="1"/>
  <c r="DA176" i="3"/>
  <c r="DC176" i="3"/>
  <c r="A177" i="3"/>
  <c r="CY177" i="3"/>
  <c r="CZ177" i="3"/>
  <c r="DB177" i="3" s="1"/>
  <c r="DA177" i="3"/>
  <c r="DC177" i="3"/>
  <c r="A178" i="3"/>
  <c r="CY178" i="3"/>
  <c r="CZ178" i="3"/>
  <c r="DA178" i="3"/>
  <c r="DB178" i="3"/>
  <c r="DC178" i="3"/>
  <c r="A179" i="3"/>
  <c r="CY179" i="3"/>
  <c r="CZ179" i="3"/>
  <c r="DA179" i="3"/>
  <c r="DB179" i="3"/>
  <c r="DC179" i="3"/>
  <c r="A180" i="3"/>
  <c r="CX180" i="3"/>
  <c r="CY180" i="3"/>
  <c r="CZ180" i="3"/>
  <c r="DB180" i="3" s="1"/>
  <c r="DA180" i="3"/>
  <c r="DC180" i="3"/>
  <c r="A181" i="3"/>
  <c r="CX181" i="3"/>
  <c r="CY181" i="3"/>
  <c r="CZ181" i="3"/>
  <c r="DB181" i="3" s="1"/>
  <c r="DA181" i="3"/>
  <c r="DC181" i="3"/>
  <c r="A182" i="3"/>
  <c r="CX182" i="3"/>
  <c r="CY182" i="3"/>
  <c r="CZ182" i="3"/>
  <c r="DA182" i="3"/>
  <c r="DB182" i="3"/>
  <c r="DC182" i="3"/>
  <c r="A183" i="3"/>
  <c r="CX183" i="3"/>
  <c r="CY183" i="3"/>
  <c r="CZ183" i="3"/>
  <c r="DA183" i="3"/>
  <c r="DB183" i="3"/>
  <c r="DC183" i="3"/>
  <c r="A184" i="3"/>
  <c r="CX184" i="3"/>
  <c r="CY184" i="3"/>
  <c r="CZ184" i="3"/>
  <c r="DB184" i="3" s="1"/>
  <c r="DA184" i="3"/>
  <c r="DC184" i="3"/>
  <c r="A185" i="3"/>
  <c r="CX185" i="3"/>
  <c r="CY185" i="3"/>
  <c r="CZ185" i="3"/>
  <c r="DB185" i="3" s="1"/>
  <c r="DA185" i="3"/>
  <c r="DC185" i="3"/>
  <c r="A186" i="3"/>
  <c r="CX186" i="3"/>
  <c r="CY186" i="3"/>
  <c r="CZ186" i="3"/>
  <c r="DA186" i="3"/>
  <c r="DB186" i="3"/>
  <c r="DC186" i="3"/>
  <c r="A187" i="3"/>
  <c r="CX187" i="3"/>
  <c r="CY187" i="3"/>
  <c r="CZ187" i="3"/>
  <c r="DA187" i="3"/>
  <c r="DB187" i="3"/>
  <c r="DC187" i="3"/>
  <c r="A188" i="3"/>
  <c r="CY188" i="3"/>
  <c r="CZ188" i="3"/>
  <c r="DB188" i="3" s="1"/>
  <c r="DA188" i="3"/>
  <c r="DC188" i="3"/>
  <c r="A189" i="3"/>
  <c r="CY189" i="3"/>
  <c r="CZ189" i="3"/>
  <c r="DB189" i="3" s="1"/>
  <c r="DA189" i="3"/>
  <c r="DC189" i="3"/>
  <c r="A190" i="3"/>
  <c r="CY190" i="3"/>
  <c r="CZ190" i="3"/>
  <c r="DA190" i="3"/>
  <c r="DB190" i="3"/>
  <c r="DC190" i="3"/>
  <c r="A191" i="3"/>
  <c r="CY191" i="3"/>
  <c r="CZ191" i="3"/>
  <c r="DA191" i="3"/>
  <c r="DB191" i="3"/>
  <c r="DC191" i="3"/>
  <c r="A192" i="3"/>
  <c r="CY192" i="3"/>
  <c r="CZ192" i="3"/>
  <c r="DB192" i="3" s="1"/>
  <c r="DA192" i="3"/>
  <c r="DC192" i="3"/>
  <c r="A193" i="3"/>
  <c r="CY193" i="3"/>
  <c r="CZ193" i="3"/>
  <c r="DB193" i="3" s="1"/>
  <c r="DA193" i="3"/>
  <c r="DC193" i="3"/>
  <c r="A194" i="3"/>
  <c r="CY194" i="3"/>
  <c r="CZ194" i="3"/>
  <c r="DA194" i="3"/>
  <c r="DB194" i="3"/>
  <c r="DC194" i="3"/>
  <c r="A195" i="3"/>
  <c r="CY195" i="3"/>
  <c r="CZ195" i="3"/>
  <c r="DA195" i="3"/>
  <c r="DB195" i="3"/>
  <c r="DC195" i="3"/>
  <c r="A196" i="3"/>
  <c r="CY196" i="3"/>
  <c r="CZ196" i="3"/>
  <c r="DB196" i="3" s="1"/>
  <c r="DA196" i="3"/>
  <c r="DC196" i="3"/>
  <c r="A197" i="3"/>
  <c r="CY197" i="3"/>
  <c r="CZ197" i="3"/>
  <c r="DB197" i="3" s="1"/>
  <c r="DA197" i="3"/>
  <c r="DC197" i="3"/>
  <c r="A198" i="3"/>
  <c r="CY198" i="3"/>
  <c r="CZ198" i="3"/>
  <c r="DA198" i="3"/>
  <c r="DB198" i="3"/>
  <c r="DC198" i="3"/>
  <c r="A199" i="3"/>
  <c r="CY199" i="3"/>
  <c r="CZ199" i="3"/>
  <c r="DA199" i="3"/>
  <c r="DB199" i="3"/>
  <c r="DC199" i="3"/>
  <c r="A200" i="3"/>
  <c r="CY200" i="3"/>
  <c r="CZ200" i="3"/>
  <c r="DB200" i="3" s="1"/>
  <c r="DA200" i="3"/>
  <c r="DC200" i="3"/>
  <c r="A201" i="3"/>
  <c r="CY201" i="3"/>
  <c r="CZ201" i="3"/>
  <c r="DB201" i="3" s="1"/>
  <c r="DA201" i="3"/>
  <c r="DC201" i="3"/>
  <c r="A202" i="3"/>
  <c r="CY202" i="3"/>
  <c r="CZ202" i="3"/>
  <c r="DA202" i="3"/>
  <c r="DB202" i="3"/>
  <c r="DC202" i="3"/>
  <c r="A203" i="3"/>
  <c r="CY203" i="3"/>
  <c r="CZ203" i="3"/>
  <c r="DA203" i="3"/>
  <c r="DB203" i="3"/>
  <c r="DC203" i="3"/>
  <c r="A204" i="3"/>
  <c r="CY204" i="3"/>
  <c r="CZ204" i="3"/>
  <c r="DB204" i="3" s="1"/>
  <c r="DA204" i="3"/>
  <c r="DC204" i="3"/>
  <c r="A205" i="3"/>
  <c r="CY205" i="3"/>
  <c r="CZ205" i="3"/>
  <c r="DB205" i="3" s="1"/>
  <c r="DA205" i="3"/>
  <c r="DC205" i="3"/>
  <c r="A206" i="3"/>
  <c r="CY206" i="3"/>
  <c r="CZ206" i="3"/>
  <c r="DA206" i="3"/>
  <c r="DB206" i="3"/>
  <c r="DC206" i="3"/>
  <c r="A207" i="3"/>
  <c r="CY207" i="3"/>
  <c r="CZ207" i="3"/>
  <c r="DA207" i="3"/>
  <c r="DB207" i="3"/>
  <c r="DC207" i="3"/>
  <c r="A208" i="3"/>
  <c r="CY208" i="3"/>
  <c r="CZ208" i="3"/>
  <c r="DB208" i="3" s="1"/>
  <c r="DA208" i="3"/>
  <c r="DC208" i="3"/>
  <c r="A209" i="3"/>
  <c r="CY209" i="3"/>
  <c r="CZ209" i="3"/>
  <c r="DB209" i="3" s="1"/>
  <c r="DA209" i="3"/>
  <c r="DC209" i="3"/>
  <c r="A210" i="3"/>
  <c r="CY210" i="3"/>
  <c r="CZ210" i="3"/>
  <c r="DA210" i="3"/>
  <c r="DB210" i="3"/>
  <c r="DC210" i="3"/>
  <c r="A211" i="3"/>
  <c r="CY211" i="3"/>
  <c r="CZ211" i="3"/>
  <c r="DA211" i="3"/>
  <c r="DB211" i="3"/>
  <c r="DC211" i="3"/>
  <c r="A212" i="3"/>
  <c r="CY212" i="3"/>
  <c r="CZ212" i="3"/>
  <c r="DB212" i="3" s="1"/>
  <c r="DA212" i="3"/>
  <c r="DC212" i="3"/>
  <c r="A213" i="3"/>
  <c r="CY213" i="3"/>
  <c r="CZ213" i="3"/>
  <c r="DB213" i="3" s="1"/>
  <c r="DA213" i="3"/>
  <c r="DC213" i="3"/>
  <c r="A214" i="3"/>
  <c r="CY214" i="3"/>
  <c r="CZ214" i="3"/>
  <c r="DA214" i="3"/>
  <c r="DB214" i="3"/>
  <c r="DC214" i="3"/>
  <c r="A215" i="3"/>
  <c r="CY215" i="3"/>
  <c r="CZ215" i="3"/>
  <c r="DA215" i="3"/>
  <c r="DB215" i="3"/>
  <c r="DC215" i="3"/>
  <c r="A216" i="3"/>
  <c r="CY216" i="3"/>
  <c r="CZ216" i="3"/>
  <c r="DB216" i="3" s="1"/>
  <c r="DA216" i="3"/>
  <c r="DC216" i="3"/>
  <c r="A217" i="3"/>
  <c r="CY217" i="3"/>
  <c r="CZ217" i="3"/>
  <c r="DB217" i="3" s="1"/>
  <c r="DA217" i="3"/>
  <c r="DC217" i="3"/>
  <c r="A218" i="3"/>
  <c r="CY218" i="3"/>
  <c r="CZ218" i="3"/>
  <c r="DA218" i="3"/>
  <c r="DB218" i="3"/>
  <c r="DC218" i="3"/>
  <c r="A219" i="3"/>
  <c r="CY219" i="3"/>
  <c r="CZ219" i="3"/>
  <c r="DA219" i="3"/>
  <c r="DB219" i="3"/>
  <c r="DC219" i="3"/>
  <c r="A220" i="3"/>
  <c r="CY220" i="3"/>
  <c r="CZ220" i="3"/>
  <c r="DB220" i="3" s="1"/>
  <c r="DA220" i="3"/>
  <c r="DC220" i="3"/>
  <c r="A221" i="3"/>
  <c r="CY221" i="3"/>
  <c r="CZ221" i="3"/>
  <c r="DB221" i="3" s="1"/>
  <c r="DA221" i="3"/>
  <c r="DC221" i="3"/>
  <c r="A222" i="3"/>
  <c r="CY222" i="3"/>
  <c r="CZ222" i="3"/>
  <c r="DA222" i="3"/>
  <c r="DB222" i="3"/>
  <c r="DC222" i="3"/>
  <c r="A223" i="3"/>
  <c r="CY223" i="3"/>
  <c r="CZ223" i="3"/>
  <c r="DA223" i="3"/>
  <c r="DB223" i="3"/>
  <c r="DC223" i="3"/>
  <c r="A224" i="3"/>
  <c r="CY224" i="3"/>
  <c r="CZ224" i="3"/>
  <c r="DB224" i="3" s="1"/>
  <c r="DA224" i="3"/>
  <c r="DC224" i="3"/>
  <c r="A225" i="3"/>
  <c r="CY225" i="3"/>
  <c r="CZ225" i="3"/>
  <c r="DB225" i="3" s="1"/>
  <c r="DA225" i="3"/>
  <c r="DC225" i="3"/>
  <c r="A226" i="3"/>
  <c r="CY226" i="3"/>
  <c r="CZ226" i="3"/>
  <c r="DA226" i="3"/>
  <c r="DB226" i="3"/>
  <c r="DC226" i="3"/>
  <c r="A227" i="3"/>
  <c r="CY227" i="3"/>
  <c r="CZ227" i="3"/>
  <c r="DA227" i="3"/>
  <c r="DB227" i="3"/>
  <c r="DC227" i="3"/>
  <c r="A228" i="3"/>
  <c r="CY228" i="3"/>
  <c r="CZ228" i="3"/>
  <c r="DB228" i="3" s="1"/>
  <c r="DA228" i="3"/>
  <c r="DC228" i="3"/>
  <c r="A229" i="3"/>
  <c r="CY229" i="3"/>
  <c r="CZ229" i="3"/>
  <c r="DB229" i="3" s="1"/>
  <c r="DA229" i="3"/>
  <c r="DC229" i="3"/>
  <c r="A230" i="3"/>
  <c r="CY230" i="3"/>
  <c r="CZ230" i="3"/>
  <c r="DA230" i="3"/>
  <c r="DB230" i="3"/>
  <c r="DC230" i="3"/>
  <c r="A231" i="3"/>
  <c r="CY231" i="3"/>
  <c r="CZ231" i="3"/>
  <c r="DA231" i="3"/>
  <c r="DB231" i="3"/>
  <c r="DC231" i="3"/>
  <c r="A232" i="3"/>
  <c r="CY232" i="3"/>
  <c r="CZ232" i="3"/>
  <c r="DB232" i="3" s="1"/>
  <c r="DA232" i="3"/>
  <c r="DC232" i="3"/>
  <c r="A233" i="3"/>
  <c r="CY233" i="3"/>
  <c r="CZ233" i="3"/>
  <c r="DB233" i="3" s="1"/>
  <c r="DA233" i="3"/>
  <c r="DC233" i="3"/>
  <c r="A234" i="3"/>
  <c r="CY234" i="3"/>
  <c r="CZ234" i="3"/>
  <c r="DA234" i="3"/>
  <c r="DB234" i="3"/>
  <c r="DC234" i="3"/>
  <c r="A235" i="3"/>
  <c r="CY235" i="3"/>
  <c r="CZ235" i="3"/>
  <c r="DA235" i="3"/>
  <c r="DB235" i="3"/>
  <c r="DC235" i="3"/>
  <c r="A236" i="3"/>
  <c r="CY236" i="3"/>
  <c r="CZ236" i="3"/>
  <c r="DB236" i="3" s="1"/>
  <c r="DA236" i="3"/>
  <c r="DC236" i="3"/>
  <c r="A237" i="3"/>
  <c r="CY237" i="3"/>
  <c r="CZ237" i="3"/>
  <c r="DB237" i="3" s="1"/>
  <c r="DA237" i="3"/>
  <c r="DC237" i="3"/>
  <c r="A238" i="3"/>
  <c r="CY238" i="3"/>
  <c r="CZ238" i="3"/>
  <c r="DA238" i="3"/>
  <c r="DB238" i="3"/>
  <c r="DC238" i="3"/>
  <c r="A239" i="3"/>
  <c r="CY239" i="3"/>
  <c r="CZ239" i="3"/>
  <c r="DA239" i="3"/>
  <c r="DB239" i="3"/>
  <c r="DC239" i="3"/>
  <c r="A240" i="3"/>
  <c r="CY240" i="3"/>
  <c r="CZ240" i="3"/>
  <c r="DB240" i="3" s="1"/>
  <c r="DA240" i="3"/>
  <c r="DC240" i="3"/>
  <c r="A241" i="3"/>
  <c r="CY241" i="3"/>
  <c r="CZ241" i="3"/>
  <c r="DB241" i="3" s="1"/>
  <c r="DA241" i="3"/>
  <c r="DC241" i="3"/>
  <c r="A242" i="3"/>
  <c r="CY242" i="3"/>
  <c r="CZ242" i="3"/>
  <c r="DA242" i="3"/>
  <c r="DB242" i="3"/>
  <c r="DC242" i="3"/>
  <c r="A243" i="3"/>
  <c r="CY243" i="3"/>
  <c r="CZ243" i="3"/>
  <c r="DA243" i="3"/>
  <c r="DB243" i="3"/>
  <c r="DC243" i="3"/>
  <c r="A244" i="3"/>
  <c r="CY244" i="3"/>
  <c r="CZ244" i="3"/>
  <c r="DB244" i="3" s="1"/>
  <c r="DA244" i="3"/>
  <c r="DC244" i="3"/>
  <c r="A245" i="3"/>
  <c r="CY245" i="3"/>
  <c r="CZ245" i="3"/>
  <c r="DB245" i="3" s="1"/>
  <c r="DA245" i="3"/>
  <c r="DC245" i="3"/>
  <c r="A246" i="3"/>
  <c r="CY246" i="3"/>
  <c r="CZ246" i="3"/>
  <c r="DA246" i="3"/>
  <c r="DB246" i="3"/>
  <c r="DC246" i="3"/>
  <c r="A247" i="3"/>
  <c r="CY247" i="3"/>
  <c r="CZ247" i="3"/>
  <c r="DA247" i="3"/>
  <c r="DB247" i="3"/>
  <c r="DC247" i="3"/>
  <c r="A248" i="3"/>
  <c r="CY248" i="3"/>
  <c r="CZ248" i="3"/>
  <c r="DB248" i="3" s="1"/>
  <c r="DA248" i="3"/>
  <c r="DC248" i="3"/>
  <c r="A249" i="3"/>
  <c r="CY249" i="3"/>
  <c r="CZ249" i="3"/>
  <c r="DB249" i="3" s="1"/>
  <c r="DA249" i="3"/>
  <c r="DC249" i="3"/>
  <c r="A250" i="3"/>
  <c r="CY250" i="3"/>
  <c r="CZ250" i="3"/>
  <c r="DA250" i="3"/>
  <c r="DB250" i="3"/>
  <c r="DC250" i="3"/>
  <c r="A251" i="3"/>
  <c r="CY251" i="3"/>
  <c r="CZ251" i="3"/>
  <c r="DA251" i="3"/>
  <c r="DB251" i="3"/>
  <c r="DC251" i="3"/>
  <c r="A252" i="3"/>
  <c r="CY252" i="3"/>
  <c r="CZ252" i="3"/>
  <c r="DB252" i="3" s="1"/>
  <c r="DA252" i="3"/>
  <c r="DC252" i="3"/>
  <c r="A253" i="3"/>
  <c r="CY253" i="3"/>
  <c r="CZ253" i="3"/>
  <c r="DB253" i="3" s="1"/>
  <c r="DA253" i="3"/>
  <c r="DC253" i="3"/>
  <c r="A254" i="3"/>
  <c r="CY254" i="3"/>
  <c r="CZ254" i="3"/>
  <c r="DA254" i="3"/>
  <c r="DB254" i="3"/>
  <c r="DC254" i="3"/>
  <c r="A255" i="3"/>
  <c r="CY255" i="3"/>
  <c r="CZ255" i="3"/>
  <c r="DA255" i="3"/>
  <c r="DB255" i="3"/>
  <c r="DC255" i="3"/>
  <c r="A256" i="3"/>
  <c r="CY256" i="3"/>
  <c r="CZ256" i="3"/>
  <c r="DB256" i="3" s="1"/>
  <c r="DA256" i="3"/>
  <c r="DC256" i="3"/>
  <c r="A257" i="3"/>
  <c r="CY257" i="3"/>
  <c r="CZ257" i="3"/>
  <c r="DB257" i="3" s="1"/>
  <c r="DA257" i="3"/>
  <c r="DC257" i="3"/>
  <c r="A258" i="3"/>
  <c r="CY258" i="3"/>
  <c r="CZ258" i="3"/>
  <c r="DA258" i="3"/>
  <c r="DB258" i="3"/>
  <c r="DC258" i="3"/>
  <c r="A259" i="3"/>
  <c r="CY259" i="3"/>
  <c r="CZ259" i="3"/>
  <c r="DA259" i="3"/>
  <c r="DB259" i="3"/>
  <c r="DC259" i="3"/>
  <c r="A260" i="3"/>
  <c r="CY260" i="3"/>
  <c r="CZ260" i="3"/>
  <c r="DB260" i="3" s="1"/>
  <c r="DA260" i="3"/>
  <c r="DC260" i="3"/>
  <c r="A261" i="3"/>
  <c r="CY261" i="3"/>
  <c r="CZ261" i="3"/>
  <c r="DB261" i="3" s="1"/>
  <c r="DA261" i="3"/>
  <c r="DC261" i="3"/>
  <c r="A262" i="3"/>
  <c r="CY262" i="3"/>
  <c r="CZ262" i="3"/>
  <c r="DA262" i="3"/>
  <c r="DB262" i="3"/>
  <c r="DC262" i="3"/>
  <c r="A263" i="3"/>
  <c r="CY263" i="3"/>
  <c r="CZ263" i="3"/>
  <c r="DA263" i="3"/>
  <c r="DB263" i="3"/>
  <c r="DC263" i="3"/>
  <c r="A264" i="3"/>
  <c r="CY264" i="3"/>
  <c r="CZ264" i="3"/>
  <c r="DB264" i="3" s="1"/>
  <c r="DA264" i="3"/>
  <c r="DC264" i="3"/>
  <c r="A265" i="3"/>
  <c r="CY265" i="3"/>
  <c r="CZ265" i="3"/>
  <c r="DB265" i="3" s="1"/>
  <c r="DA265" i="3"/>
  <c r="DC265" i="3"/>
  <c r="A266" i="3"/>
  <c r="CY266" i="3"/>
  <c r="CZ266" i="3"/>
  <c r="DA266" i="3"/>
  <c r="DB266" i="3"/>
  <c r="DC266" i="3"/>
  <c r="A267" i="3"/>
  <c r="CY267" i="3"/>
  <c r="CZ267" i="3"/>
  <c r="DA267" i="3"/>
  <c r="DB267" i="3"/>
  <c r="DC267" i="3"/>
  <c r="A268" i="3"/>
  <c r="CY268" i="3"/>
  <c r="CZ268" i="3"/>
  <c r="DB268" i="3" s="1"/>
  <c r="DA268" i="3"/>
  <c r="DC268" i="3"/>
  <c r="A269" i="3"/>
  <c r="CY269" i="3"/>
  <c r="CZ269" i="3"/>
  <c r="DB269" i="3" s="1"/>
  <c r="DA269" i="3"/>
  <c r="DC269" i="3"/>
  <c r="A270" i="3"/>
  <c r="CY270" i="3"/>
  <c r="CZ270" i="3"/>
  <c r="DA270" i="3"/>
  <c r="DB270" i="3"/>
  <c r="DC270" i="3"/>
  <c r="A271" i="3"/>
  <c r="CY271" i="3"/>
  <c r="CZ271" i="3"/>
  <c r="DA271" i="3"/>
  <c r="DB271" i="3"/>
  <c r="DC271" i="3"/>
  <c r="A272" i="3"/>
  <c r="CY272" i="3"/>
  <c r="CZ272" i="3"/>
  <c r="DB272" i="3" s="1"/>
  <c r="DA272" i="3"/>
  <c r="DC272" i="3"/>
  <c r="A273" i="3"/>
  <c r="CY273" i="3"/>
  <c r="CZ273" i="3"/>
  <c r="DB273" i="3" s="1"/>
  <c r="DA273" i="3"/>
  <c r="DC273" i="3"/>
  <c r="A274" i="3"/>
  <c r="CY274" i="3"/>
  <c r="CZ274" i="3"/>
  <c r="DA274" i="3"/>
  <c r="DB274" i="3"/>
  <c r="DC274" i="3"/>
  <c r="A275" i="3"/>
  <c r="CY275" i="3"/>
  <c r="CZ275" i="3"/>
  <c r="DA275" i="3"/>
  <c r="DB275" i="3"/>
  <c r="DC275" i="3"/>
  <c r="A276" i="3"/>
  <c r="CY276" i="3"/>
  <c r="CZ276" i="3"/>
  <c r="DB276" i="3" s="1"/>
  <c r="DA276" i="3"/>
  <c r="DC276" i="3"/>
  <c r="A277" i="3"/>
  <c r="CY277" i="3"/>
  <c r="CZ277" i="3"/>
  <c r="DB277" i="3" s="1"/>
  <c r="DA277" i="3"/>
  <c r="DC277" i="3"/>
  <c r="A278" i="3"/>
  <c r="CY278" i="3"/>
  <c r="CZ278" i="3"/>
  <c r="DA278" i="3"/>
  <c r="DB278" i="3"/>
  <c r="DC278" i="3"/>
  <c r="A279" i="3"/>
  <c r="CY279" i="3"/>
  <c r="CZ279" i="3"/>
  <c r="DA279" i="3"/>
  <c r="DB279" i="3"/>
  <c r="DC279" i="3"/>
  <c r="A280" i="3"/>
  <c r="CY280" i="3"/>
  <c r="CZ280" i="3"/>
  <c r="DB280" i="3" s="1"/>
  <c r="DA280" i="3"/>
  <c r="DC280" i="3"/>
  <c r="A281" i="3"/>
  <c r="CY281" i="3"/>
  <c r="CZ281" i="3"/>
  <c r="DB281" i="3" s="1"/>
  <c r="DA281" i="3"/>
  <c r="DC281" i="3"/>
  <c r="A282" i="3"/>
  <c r="CY282" i="3"/>
  <c r="CZ282" i="3"/>
  <c r="DA282" i="3"/>
  <c r="DB282" i="3"/>
  <c r="DC282" i="3"/>
  <c r="A283" i="3"/>
  <c r="CY283" i="3"/>
  <c r="CZ283" i="3"/>
  <c r="DA283" i="3"/>
  <c r="DB283" i="3"/>
  <c r="DC283" i="3"/>
  <c r="A284" i="3"/>
  <c r="CY284" i="3"/>
  <c r="CZ284" i="3"/>
  <c r="DB284" i="3" s="1"/>
  <c r="DA284" i="3"/>
  <c r="DC284" i="3"/>
  <c r="A285" i="3"/>
  <c r="CY285" i="3"/>
  <c r="CZ285" i="3"/>
  <c r="DB285" i="3" s="1"/>
  <c r="DA285" i="3"/>
  <c r="DC285" i="3"/>
  <c r="A286" i="3"/>
  <c r="CY286" i="3"/>
  <c r="CZ286" i="3"/>
  <c r="DA286" i="3"/>
  <c r="DB286" i="3"/>
  <c r="DC286" i="3"/>
  <c r="A287" i="3"/>
  <c r="CY287" i="3"/>
  <c r="CZ287" i="3"/>
  <c r="DA287" i="3"/>
  <c r="DB287" i="3"/>
  <c r="DC287" i="3"/>
  <c r="A288" i="3"/>
  <c r="CY288" i="3"/>
  <c r="CZ288" i="3"/>
  <c r="DB288" i="3" s="1"/>
  <c r="DA288" i="3"/>
  <c r="DC288" i="3"/>
  <c r="A289" i="3"/>
  <c r="CY289" i="3"/>
  <c r="CZ289" i="3"/>
  <c r="DB289" i="3" s="1"/>
  <c r="DA289" i="3"/>
  <c r="DC289" i="3"/>
  <c r="A290" i="3"/>
  <c r="CY290" i="3"/>
  <c r="CZ290" i="3"/>
  <c r="DA290" i="3"/>
  <c r="DB290" i="3"/>
  <c r="DC290" i="3"/>
  <c r="A291" i="3"/>
  <c r="CY291" i="3"/>
  <c r="CZ291" i="3"/>
  <c r="DA291" i="3"/>
  <c r="DB291" i="3"/>
  <c r="DC291" i="3"/>
  <c r="A292" i="3"/>
  <c r="CY292" i="3"/>
  <c r="CZ292" i="3"/>
  <c r="DB292" i="3" s="1"/>
  <c r="DA292" i="3"/>
  <c r="DC292" i="3"/>
  <c r="A293" i="3"/>
  <c r="CY293" i="3"/>
  <c r="CZ293" i="3"/>
  <c r="DB293" i="3" s="1"/>
  <c r="DA293" i="3"/>
  <c r="DC293" i="3"/>
  <c r="A294" i="3"/>
  <c r="CX294" i="3"/>
  <c r="CY294" i="3"/>
  <c r="CZ294" i="3"/>
  <c r="DA294" i="3"/>
  <c r="DB294" i="3"/>
  <c r="DC294" i="3"/>
  <c r="A295" i="3"/>
  <c r="CX295" i="3"/>
  <c r="CY295" i="3"/>
  <c r="CZ295" i="3"/>
  <c r="DA295" i="3"/>
  <c r="DB295" i="3"/>
  <c r="DC295" i="3"/>
  <c r="A296" i="3"/>
  <c r="CX296" i="3"/>
  <c r="CY296" i="3"/>
  <c r="CZ296" i="3"/>
  <c r="DB296" i="3" s="1"/>
  <c r="DA296" i="3"/>
  <c r="DC296" i="3"/>
  <c r="A297" i="3"/>
  <c r="CX297" i="3"/>
  <c r="CY297" i="3"/>
  <c r="CZ297" i="3"/>
  <c r="DB297" i="3" s="1"/>
  <c r="DA297" i="3"/>
  <c r="DC297" i="3"/>
  <c r="A298" i="3"/>
  <c r="CX298" i="3"/>
  <c r="CY298" i="3"/>
  <c r="CZ298" i="3"/>
  <c r="DA298" i="3"/>
  <c r="DB298" i="3"/>
  <c r="DC298" i="3"/>
  <c r="A299" i="3"/>
  <c r="CX299" i="3"/>
  <c r="CY299" i="3"/>
  <c r="CZ299" i="3"/>
  <c r="DA299" i="3"/>
  <c r="DB299" i="3"/>
  <c r="DC299" i="3"/>
  <c r="A300" i="3"/>
  <c r="CX300" i="3"/>
  <c r="CY300" i="3"/>
  <c r="CZ300" i="3"/>
  <c r="DB300" i="3" s="1"/>
  <c r="DA300" i="3"/>
  <c r="DC300" i="3"/>
  <c r="A301" i="3"/>
  <c r="CX301" i="3"/>
  <c r="CY301" i="3"/>
  <c r="CZ301" i="3"/>
  <c r="DB301" i="3" s="1"/>
  <c r="DA301" i="3"/>
  <c r="DC301" i="3"/>
  <c r="A302" i="3"/>
  <c r="CX302" i="3"/>
  <c r="CY302" i="3"/>
  <c r="CZ302" i="3"/>
  <c r="DA302" i="3"/>
  <c r="DB302" i="3"/>
  <c r="DC302" i="3"/>
  <c r="A303" i="3"/>
  <c r="CX303" i="3"/>
  <c r="CY303" i="3"/>
  <c r="CZ303" i="3"/>
  <c r="DA303" i="3"/>
  <c r="DB303" i="3"/>
  <c r="DC303" i="3"/>
  <c r="A304" i="3"/>
  <c r="CY304" i="3"/>
  <c r="CZ304" i="3"/>
  <c r="DB304" i="3" s="1"/>
  <c r="DA304" i="3"/>
  <c r="DC304" i="3"/>
  <c r="A305" i="3"/>
  <c r="CY305" i="3"/>
  <c r="CZ305" i="3"/>
  <c r="DB305" i="3" s="1"/>
  <c r="DA305" i="3"/>
  <c r="DC305" i="3"/>
  <c r="A306" i="3"/>
  <c r="CY306" i="3"/>
  <c r="CZ306" i="3"/>
  <c r="DA306" i="3"/>
  <c r="DB306" i="3"/>
  <c r="DC306" i="3"/>
  <c r="A307" i="3"/>
  <c r="CY307" i="3"/>
  <c r="CZ307" i="3"/>
  <c r="DA307" i="3"/>
  <c r="DB307" i="3"/>
  <c r="DC307" i="3"/>
  <c r="A308" i="3"/>
  <c r="CY308" i="3"/>
  <c r="CZ308" i="3"/>
  <c r="DB308" i="3" s="1"/>
  <c r="DA308" i="3"/>
  <c r="DC308" i="3"/>
  <c r="A309" i="3"/>
  <c r="CY309" i="3"/>
  <c r="CZ309" i="3"/>
  <c r="DB309" i="3" s="1"/>
  <c r="DA309" i="3"/>
  <c r="DC309" i="3"/>
  <c r="A310" i="3"/>
  <c r="CY310" i="3"/>
  <c r="CZ310" i="3"/>
  <c r="DA310" i="3"/>
  <c r="DB310" i="3"/>
  <c r="DC310" i="3"/>
  <c r="A311" i="3"/>
  <c r="CY311" i="3"/>
  <c r="CZ311" i="3"/>
  <c r="DA311" i="3"/>
  <c r="DB311" i="3"/>
  <c r="DC311" i="3"/>
  <c r="A312" i="3"/>
  <c r="CY312" i="3"/>
  <c r="CZ312" i="3"/>
  <c r="DB312" i="3" s="1"/>
  <c r="DA312" i="3"/>
  <c r="DC312" i="3"/>
  <c r="A313" i="3"/>
  <c r="CY313" i="3"/>
  <c r="CZ313" i="3"/>
  <c r="DB313" i="3" s="1"/>
  <c r="DA313" i="3"/>
  <c r="DC313" i="3"/>
  <c r="A314" i="3"/>
  <c r="CY314" i="3"/>
  <c r="CZ314" i="3"/>
  <c r="DA314" i="3"/>
  <c r="DB314" i="3"/>
  <c r="DC314" i="3"/>
  <c r="A315" i="3"/>
  <c r="CY315" i="3"/>
  <c r="CZ315" i="3"/>
  <c r="DA315" i="3"/>
  <c r="DB315" i="3"/>
  <c r="DC315" i="3"/>
  <c r="A316" i="3"/>
  <c r="CY316" i="3"/>
  <c r="CZ316" i="3"/>
  <c r="DB316" i="3" s="1"/>
  <c r="DA316" i="3"/>
  <c r="DC316" i="3"/>
  <c r="A317" i="3"/>
  <c r="CY317" i="3"/>
  <c r="CZ317" i="3"/>
  <c r="DB317" i="3" s="1"/>
  <c r="DA317" i="3"/>
  <c r="DC317" i="3"/>
  <c r="A318" i="3"/>
  <c r="CY318" i="3"/>
  <c r="CZ318" i="3"/>
  <c r="DA318" i="3"/>
  <c r="DB318" i="3"/>
  <c r="DC318" i="3"/>
  <c r="A319" i="3"/>
  <c r="CY319" i="3"/>
  <c r="CZ319" i="3"/>
  <c r="DA319" i="3"/>
  <c r="DB319" i="3"/>
  <c r="DC319" i="3"/>
  <c r="A320" i="3"/>
  <c r="CY320" i="3"/>
  <c r="CZ320" i="3"/>
  <c r="DB320" i="3" s="1"/>
  <c r="DA320" i="3"/>
  <c r="DC320" i="3"/>
  <c r="A321" i="3"/>
  <c r="CY321" i="3"/>
  <c r="CZ321" i="3"/>
  <c r="DB321" i="3" s="1"/>
  <c r="DA321" i="3"/>
  <c r="DC321" i="3"/>
  <c r="A322" i="3"/>
  <c r="CY322" i="3"/>
  <c r="CZ322" i="3"/>
  <c r="DA322" i="3"/>
  <c r="DB322" i="3"/>
  <c r="DC322" i="3"/>
  <c r="A323" i="3"/>
  <c r="CY323" i="3"/>
  <c r="CZ323" i="3"/>
  <c r="DA323" i="3"/>
  <c r="DB323" i="3"/>
  <c r="DC323" i="3"/>
  <c r="A324" i="3"/>
  <c r="CY324" i="3"/>
  <c r="CZ324" i="3"/>
  <c r="DB324" i="3" s="1"/>
  <c r="DA324" i="3"/>
  <c r="DC324" i="3"/>
  <c r="A325" i="3"/>
  <c r="CY325" i="3"/>
  <c r="CZ325" i="3"/>
  <c r="DB325" i="3" s="1"/>
  <c r="DA325" i="3"/>
  <c r="DC325" i="3"/>
  <c r="A326" i="3"/>
  <c r="CY326" i="3"/>
  <c r="CZ326" i="3"/>
  <c r="DA326" i="3"/>
  <c r="DB326" i="3"/>
  <c r="DC326" i="3"/>
  <c r="A327" i="3"/>
  <c r="CY327" i="3"/>
  <c r="CZ327" i="3"/>
  <c r="DA327" i="3"/>
  <c r="DB327" i="3"/>
  <c r="DC327" i="3"/>
  <c r="A328" i="3"/>
  <c r="CY328" i="3"/>
  <c r="CZ328" i="3"/>
  <c r="DB328" i="3" s="1"/>
  <c r="DA328" i="3"/>
  <c r="DC328" i="3"/>
  <c r="A329" i="3"/>
  <c r="CY329" i="3"/>
  <c r="CZ329" i="3"/>
  <c r="DB329" i="3" s="1"/>
  <c r="DA329" i="3"/>
  <c r="DC329" i="3"/>
  <c r="A330" i="3"/>
  <c r="CY330" i="3"/>
  <c r="CZ330" i="3"/>
  <c r="DA330" i="3"/>
  <c r="DB330" i="3"/>
  <c r="DC330" i="3"/>
  <c r="A331" i="3"/>
  <c r="CY331" i="3"/>
  <c r="CZ331" i="3"/>
  <c r="DA331" i="3"/>
  <c r="DB331" i="3"/>
  <c r="DC331" i="3"/>
  <c r="A332" i="3"/>
  <c r="CY332" i="3"/>
  <c r="CZ332" i="3"/>
  <c r="DB332" i="3" s="1"/>
  <c r="DA332" i="3"/>
  <c r="DC332" i="3"/>
  <c r="A333" i="3"/>
  <c r="CY333" i="3"/>
  <c r="CZ333" i="3"/>
  <c r="DB333" i="3" s="1"/>
  <c r="DA333" i="3"/>
  <c r="DC333" i="3"/>
  <c r="A334" i="3"/>
  <c r="CY334" i="3"/>
  <c r="CZ334" i="3"/>
  <c r="DA334" i="3"/>
  <c r="DB334" i="3"/>
  <c r="DC334" i="3"/>
  <c r="A335" i="3"/>
  <c r="CY335" i="3"/>
  <c r="CZ335" i="3"/>
  <c r="DA335" i="3"/>
  <c r="DB335" i="3"/>
  <c r="DC335" i="3"/>
  <c r="A336" i="3"/>
  <c r="CY336" i="3"/>
  <c r="CZ336" i="3"/>
  <c r="DB336" i="3" s="1"/>
  <c r="DA336" i="3"/>
  <c r="DC336" i="3"/>
  <c r="A337" i="3"/>
  <c r="CY337" i="3"/>
  <c r="CZ337" i="3"/>
  <c r="DB337" i="3" s="1"/>
  <c r="DA337" i="3"/>
  <c r="DC337" i="3"/>
  <c r="A338" i="3"/>
  <c r="CY338" i="3"/>
  <c r="CZ338" i="3"/>
  <c r="DA338" i="3"/>
  <c r="DB338" i="3"/>
  <c r="DC338" i="3"/>
  <c r="A339" i="3"/>
  <c r="CY339" i="3"/>
  <c r="CZ339" i="3"/>
  <c r="DA339" i="3"/>
  <c r="DB339" i="3"/>
  <c r="DC339" i="3"/>
  <c r="A340" i="3"/>
  <c r="CY340" i="3"/>
  <c r="CZ340" i="3"/>
  <c r="DB340" i="3" s="1"/>
  <c r="DA340" i="3"/>
  <c r="DC340" i="3"/>
  <c r="A341" i="3"/>
  <c r="CY341" i="3"/>
  <c r="CZ341" i="3"/>
  <c r="DB341" i="3" s="1"/>
  <c r="DA341" i="3"/>
  <c r="DC341" i="3"/>
  <c r="A342" i="3"/>
  <c r="CY342" i="3"/>
  <c r="CZ342" i="3"/>
  <c r="DA342" i="3"/>
  <c r="DB342" i="3"/>
  <c r="DC342" i="3"/>
  <c r="A343" i="3"/>
  <c r="CY343" i="3"/>
  <c r="CZ343" i="3"/>
  <c r="DA343" i="3"/>
  <c r="DB343" i="3"/>
  <c r="DC343" i="3"/>
  <c r="A344" i="3"/>
  <c r="CY344" i="3"/>
  <c r="CZ344" i="3"/>
  <c r="DB344" i="3" s="1"/>
  <c r="DA344" i="3"/>
  <c r="DC344" i="3"/>
  <c r="A345" i="3"/>
  <c r="CY345" i="3"/>
  <c r="CZ345" i="3"/>
  <c r="DB345" i="3" s="1"/>
  <c r="DA345" i="3"/>
  <c r="DC345" i="3"/>
  <c r="A346" i="3"/>
  <c r="CY346" i="3"/>
  <c r="CZ346" i="3"/>
  <c r="DA346" i="3"/>
  <c r="DB346" i="3"/>
  <c r="DC346" i="3"/>
  <c r="A347" i="3"/>
  <c r="CY347" i="3"/>
  <c r="CZ347" i="3"/>
  <c r="DA347" i="3"/>
  <c r="DB347" i="3"/>
  <c r="DC347" i="3"/>
  <c r="A348" i="3"/>
  <c r="CY348" i="3"/>
  <c r="CZ348" i="3"/>
  <c r="DB348" i="3" s="1"/>
  <c r="DA348" i="3"/>
  <c r="DC348" i="3"/>
  <c r="A349" i="3"/>
  <c r="CY349" i="3"/>
  <c r="CZ349" i="3"/>
  <c r="DA349" i="3"/>
  <c r="DB349" i="3"/>
  <c r="DC349" i="3"/>
  <c r="A350" i="3"/>
  <c r="CY350" i="3"/>
  <c r="CZ350" i="3"/>
  <c r="DA350" i="3"/>
  <c r="DB350" i="3"/>
  <c r="DC350" i="3"/>
  <c r="A351" i="3"/>
  <c r="CY351" i="3"/>
  <c r="CZ351" i="3"/>
  <c r="DB351" i="3" s="1"/>
  <c r="DA351" i="3"/>
  <c r="DC351" i="3"/>
  <c r="A352" i="3"/>
  <c r="CY352" i="3"/>
  <c r="CZ352" i="3"/>
  <c r="DB352" i="3" s="1"/>
  <c r="DA352" i="3"/>
  <c r="DC352" i="3"/>
  <c r="A353" i="3"/>
  <c r="CY353" i="3"/>
  <c r="CZ353" i="3"/>
  <c r="DB353" i="3" s="1"/>
  <c r="DA353" i="3"/>
  <c r="DC353" i="3"/>
  <c r="A354" i="3"/>
  <c r="CY354" i="3"/>
  <c r="CZ354" i="3"/>
  <c r="DA354" i="3"/>
  <c r="DB354" i="3"/>
  <c r="DC354" i="3"/>
  <c r="A355" i="3"/>
  <c r="CY355" i="3"/>
  <c r="CZ355" i="3"/>
  <c r="DA355" i="3"/>
  <c r="DB355" i="3"/>
  <c r="DC355" i="3"/>
  <c r="A356" i="3"/>
  <c r="CY356" i="3"/>
  <c r="CZ356" i="3"/>
  <c r="DB356" i="3" s="1"/>
  <c r="DA356" i="3"/>
  <c r="DC356" i="3"/>
  <c r="A357" i="3"/>
  <c r="CY357" i="3"/>
  <c r="CZ357" i="3"/>
  <c r="DA357" i="3"/>
  <c r="DB357" i="3"/>
  <c r="DC357" i="3"/>
  <c r="A358" i="3"/>
  <c r="CY358" i="3"/>
  <c r="CZ358" i="3"/>
  <c r="DA358" i="3"/>
  <c r="DB358" i="3"/>
  <c r="DC358" i="3"/>
  <c r="A359" i="3"/>
  <c r="CY359" i="3"/>
  <c r="CZ359" i="3"/>
  <c r="DB359" i="3" s="1"/>
  <c r="DA359" i="3"/>
  <c r="DC359" i="3"/>
  <c r="A360" i="3"/>
  <c r="CY360" i="3"/>
  <c r="CZ360" i="3"/>
  <c r="DB360" i="3" s="1"/>
  <c r="DA360" i="3"/>
  <c r="DC360" i="3"/>
  <c r="A361" i="3"/>
  <c r="CY361" i="3"/>
  <c r="CZ361" i="3"/>
  <c r="DB361" i="3" s="1"/>
  <c r="DA361" i="3"/>
  <c r="DC361" i="3"/>
  <c r="A362" i="3"/>
  <c r="CY362" i="3"/>
  <c r="CZ362" i="3"/>
  <c r="DA362" i="3"/>
  <c r="DB362" i="3"/>
  <c r="DC362" i="3"/>
  <c r="A363" i="3"/>
  <c r="CY363" i="3"/>
  <c r="CZ363" i="3"/>
  <c r="DA363" i="3"/>
  <c r="DB363" i="3"/>
  <c r="DC363" i="3"/>
  <c r="A364" i="3"/>
  <c r="CY364" i="3"/>
  <c r="CZ364" i="3"/>
  <c r="DB364" i="3" s="1"/>
  <c r="DA364" i="3"/>
  <c r="DC364" i="3"/>
  <c r="A365" i="3"/>
  <c r="CY365" i="3"/>
  <c r="CZ365" i="3"/>
  <c r="DA365" i="3"/>
  <c r="DB365" i="3"/>
  <c r="DC365" i="3"/>
  <c r="A366" i="3"/>
  <c r="CY366" i="3"/>
  <c r="CZ366" i="3"/>
  <c r="DA366" i="3"/>
  <c r="DB366" i="3"/>
  <c r="DC366" i="3"/>
  <c r="A367" i="3"/>
  <c r="CY367" i="3"/>
  <c r="CZ367" i="3"/>
  <c r="DB367" i="3" s="1"/>
  <c r="DA367" i="3"/>
  <c r="DC367" i="3"/>
  <c r="A368" i="3"/>
  <c r="CY368" i="3"/>
  <c r="CZ368" i="3"/>
  <c r="DB368" i="3" s="1"/>
  <c r="DA368" i="3"/>
  <c r="DC368" i="3"/>
  <c r="A369" i="3"/>
  <c r="CY369" i="3"/>
  <c r="CZ369" i="3"/>
  <c r="DB369" i="3" s="1"/>
  <c r="DA369" i="3"/>
  <c r="DC369" i="3"/>
  <c r="A370" i="3"/>
  <c r="CY370" i="3"/>
  <c r="CZ370" i="3"/>
  <c r="DA370" i="3"/>
  <c r="DB370" i="3"/>
  <c r="DC370" i="3"/>
  <c r="A371" i="3"/>
  <c r="CY371" i="3"/>
  <c r="CZ371" i="3"/>
  <c r="DA371" i="3"/>
  <c r="DB371" i="3"/>
  <c r="DC371" i="3"/>
  <c r="A372" i="3"/>
  <c r="CY372" i="3"/>
  <c r="CZ372" i="3"/>
  <c r="DB372" i="3" s="1"/>
  <c r="DA372" i="3"/>
  <c r="DC372" i="3"/>
  <c r="A373" i="3"/>
  <c r="CY373" i="3"/>
  <c r="CZ373" i="3"/>
  <c r="DA373" i="3"/>
  <c r="DB373" i="3"/>
  <c r="DC373" i="3"/>
  <c r="A374" i="3"/>
  <c r="CY374" i="3"/>
  <c r="CZ374" i="3"/>
  <c r="DB374" i="3" s="1"/>
  <c r="DA374" i="3"/>
  <c r="DC374" i="3"/>
  <c r="A375" i="3"/>
  <c r="CY375" i="3"/>
  <c r="CZ375" i="3"/>
  <c r="DB375" i="3" s="1"/>
  <c r="DA375" i="3"/>
  <c r="DC375" i="3"/>
  <c r="A376" i="3"/>
  <c r="CY376" i="3"/>
  <c r="CZ376" i="3"/>
  <c r="DA376" i="3"/>
  <c r="DB376" i="3"/>
  <c r="DC376" i="3"/>
  <c r="A377" i="3"/>
  <c r="CY377" i="3"/>
  <c r="CZ377" i="3"/>
  <c r="DA377" i="3"/>
  <c r="DB377" i="3"/>
  <c r="DC377" i="3"/>
  <c r="A378" i="3"/>
  <c r="CY378" i="3"/>
  <c r="CZ378" i="3"/>
  <c r="DB378" i="3" s="1"/>
  <c r="DA378" i="3"/>
  <c r="DC378" i="3"/>
  <c r="A379" i="3"/>
  <c r="CY379" i="3"/>
  <c r="CZ379" i="3"/>
  <c r="DB379" i="3" s="1"/>
  <c r="DA379" i="3"/>
  <c r="DC379" i="3"/>
  <c r="A380" i="3"/>
  <c r="CY380" i="3"/>
  <c r="CZ380" i="3"/>
  <c r="DA380" i="3"/>
  <c r="DB380" i="3"/>
  <c r="DC380" i="3"/>
  <c r="A381" i="3"/>
  <c r="CY381" i="3"/>
  <c r="CZ381" i="3"/>
  <c r="DA381" i="3"/>
  <c r="DB381" i="3"/>
  <c r="DC381" i="3"/>
  <c r="A382" i="3"/>
  <c r="CY382" i="3"/>
  <c r="CZ382" i="3"/>
  <c r="DB382" i="3" s="1"/>
  <c r="DA382" i="3"/>
  <c r="DC382" i="3"/>
  <c r="A383" i="3"/>
  <c r="CY383" i="3"/>
  <c r="CZ383" i="3"/>
  <c r="DB383" i="3" s="1"/>
  <c r="DA383" i="3"/>
  <c r="DC383" i="3"/>
  <c r="A384" i="3"/>
  <c r="CY384" i="3"/>
  <c r="CZ384" i="3"/>
  <c r="DA384" i="3"/>
  <c r="DB384" i="3"/>
  <c r="DC384" i="3"/>
  <c r="A385" i="3"/>
  <c r="CY385" i="3"/>
  <c r="CZ385" i="3"/>
  <c r="DA385" i="3"/>
  <c r="DB385" i="3"/>
  <c r="DC385" i="3"/>
  <c r="A386" i="3"/>
  <c r="CY386" i="3"/>
  <c r="CZ386" i="3"/>
  <c r="DB386" i="3" s="1"/>
  <c r="DA386" i="3"/>
  <c r="DC386" i="3"/>
  <c r="A387" i="3"/>
  <c r="CY387" i="3"/>
  <c r="CZ387" i="3"/>
  <c r="DB387" i="3" s="1"/>
  <c r="DA387" i="3"/>
  <c r="DC387" i="3"/>
  <c r="A388" i="3"/>
  <c r="CY388" i="3"/>
  <c r="CZ388" i="3"/>
  <c r="DA388" i="3"/>
  <c r="DB388" i="3"/>
  <c r="DC388" i="3"/>
  <c r="A389" i="3"/>
  <c r="CY389" i="3"/>
  <c r="CZ389" i="3"/>
  <c r="DA389" i="3"/>
  <c r="DB389" i="3"/>
  <c r="DC389" i="3"/>
  <c r="A390" i="3"/>
  <c r="CY390" i="3"/>
  <c r="CZ390" i="3"/>
  <c r="DB390" i="3" s="1"/>
  <c r="DA390" i="3"/>
  <c r="DC390" i="3"/>
  <c r="A391" i="3"/>
  <c r="CY391" i="3"/>
  <c r="CZ391" i="3"/>
  <c r="DB391" i="3" s="1"/>
  <c r="DA391" i="3"/>
  <c r="DC391" i="3"/>
  <c r="A392" i="3"/>
  <c r="CY392" i="3"/>
  <c r="CZ392" i="3"/>
  <c r="DA392" i="3"/>
  <c r="DB392" i="3"/>
  <c r="DC392" i="3"/>
  <c r="A393" i="3"/>
  <c r="CY393" i="3"/>
  <c r="CZ393" i="3"/>
  <c r="DA393" i="3"/>
  <c r="DB393" i="3"/>
  <c r="DC393" i="3"/>
  <c r="A394" i="3"/>
  <c r="CY394" i="3"/>
  <c r="CZ394" i="3"/>
  <c r="DB394" i="3" s="1"/>
  <c r="DA394" i="3"/>
  <c r="DC394" i="3"/>
  <c r="A395" i="3"/>
  <c r="CY395" i="3"/>
  <c r="CZ395" i="3"/>
  <c r="DB395" i="3" s="1"/>
  <c r="DA395" i="3"/>
  <c r="DC395" i="3"/>
  <c r="A396" i="3"/>
  <c r="CY396" i="3"/>
  <c r="CZ396" i="3"/>
  <c r="DA396" i="3"/>
  <c r="DB396" i="3"/>
  <c r="DC396" i="3"/>
  <c r="A397" i="3"/>
  <c r="CY397" i="3"/>
  <c r="CZ397" i="3"/>
  <c r="DA397" i="3"/>
  <c r="DB397" i="3"/>
  <c r="DC397" i="3"/>
  <c r="A398" i="3"/>
  <c r="CY398" i="3"/>
  <c r="CZ398" i="3"/>
  <c r="DB398" i="3" s="1"/>
  <c r="DA398" i="3"/>
  <c r="DC398" i="3"/>
  <c r="A399" i="3"/>
  <c r="CY399" i="3"/>
  <c r="CZ399" i="3"/>
  <c r="DB399" i="3" s="1"/>
  <c r="DA399" i="3"/>
  <c r="DC399" i="3"/>
  <c r="A400" i="3"/>
  <c r="CY400" i="3"/>
  <c r="CZ400" i="3"/>
  <c r="DA400" i="3"/>
  <c r="DB400" i="3"/>
  <c r="DC400" i="3"/>
  <c r="A401" i="3"/>
  <c r="CY401" i="3"/>
  <c r="CZ401" i="3"/>
  <c r="DA401" i="3"/>
  <c r="DB401" i="3"/>
  <c r="DC401" i="3"/>
  <c r="A402" i="3"/>
  <c r="CY402" i="3"/>
  <c r="CZ402" i="3"/>
  <c r="DB402" i="3" s="1"/>
  <c r="DA402" i="3"/>
  <c r="DC402" i="3"/>
  <c r="A403" i="3"/>
  <c r="CY403" i="3"/>
  <c r="CZ403" i="3"/>
  <c r="DB403" i="3" s="1"/>
  <c r="DA403" i="3"/>
  <c r="DC403" i="3"/>
  <c r="A404" i="3"/>
  <c r="CY404" i="3"/>
  <c r="CZ404" i="3"/>
  <c r="DA404" i="3"/>
  <c r="DB404" i="3"/>
  <c r="DC404" i="3"/>
  <c r="A405" i="3"/>
  <c r="CY405" i="3"/>
  <c r="CZ405" i="3"/>
  <c r="DA405" i="3"/>
  <c r="DB405" i="3"/>
  <c r="DC405" i="3"/>
  <c r="A406" i="3"/>
  <c r="CY406" i="3"/>
  <c r="CZ406" i="3"/>
  <c r="DB406" i="3" s="1"/>
  <c r="DA406" i="3"/>
  <c r="DC406" i="3"/>
  <c r="A407" i="3"/>
  <c r="CY407" i="3"/>
  <c r="CZ407" i="3"/>
  <c r="DB407" i="3" s="1"/>
  <c r="DA407" i="3"/>
  <c r="DC407" i="3"/>
  <c r="A408" i="3"/>
  <c r="CY408" i="3"/>
  <c r="CZ408" i="3"/>
  <c r="DA408" i="3"/>
  <c r="DB408" i="3"/>
  <c r="DC408" i="3"/>
  <c r="A409" i="3"/>
  <c r="CY409" i="3"/>
  <c r="CZ409" i="3"/>
  <c r="DA409" i="3"/>
  <c r="DB409" i="3"/>
  <c r="DC409" i="3"/>
  <c r="A410" i="3"/>
  <c r="CY410" i="3"/>
  <c r="CZ410" i="3"/>
  <c r="DB410" i="3" s="1"/>
  <c r="DA410" i="3"/>
  <c r="DC410" i="3"/>
  <c r="A411" i="3"/>
  <c r="CY411" i="3"/>
  <c r="CZ411" i="3"/>
  <c r="DB411" i="3" s="1"/>
  <c r="DA411" i="3"/>
  <c r="DC411" i="3"/>
  <c r="A412" i="3"/>
  <c r="CY412" i="3"/>
  <c r="CZ412" i="3"/>
  <c r="DA412" i="3"/>
  <c r="DB412" i="3"/>
  <c r="DC412" i="3"/>
  <c r="A413" i="3"/>
  <c r="CY413" i="3"/>
  <c r="CZ413" i="3"/>
  <c r="DA413" i="3"/>
  <c r="DB413" i="3"/>
  <c r="DC413" i="3"/>
  <c r="A414" i="3"/>
  <c r="CY414" i="3"/>
  <c r="CZ414" i="3"/>
  <c r="DB414" i="3" s="1"/>
  <c r="DA414" i="3"/>
  <c r="DC414" i="3"/>
  <c r="A415" i="3"/>
  <c r="CY415" i="3"/>
  <c r="CZ415" i="3"/>
  <c r="DB415" i="3" s="1"/>
  <c r="DA415" i="3"/>
  <c r="DC415" i="3"/>
  <c r="A416" i="3"/>
  <c r="CY416" i="3"/>
  <c r="CZ416" i="3"/>
  <c r="DA416" i="3"/>
  <c r="DB416" i="3"/>
  <c r="DC416" i="3"/>
  <c r="A417" i="3"/>
  <c r="CY417" i="3"/>
  <c r="CZ417" i="3"/>
  <c r="DA417" i="3"/>
  <c r="DB417" i="3"/>
  <c r="DC417" i="3"/>
  <c r="A418" i="3"/>
  <c r="CY418" i="3"/>
  <c r="CZ418" i="3"/>
  <c r="DB418" i="3" s="1"/>
  <c r="DA418" i="3"/>
  <c r="DC418" i="3"/>
  <c r="A419" i="3"/>
  <c r="CY419" i="3"/>
  <c r="CZ419" i="3"/>
  <c r="DB419" i="3" s="1"/>
  <c r="DA419" i="3"/>
  <c r="DC419" i="3"/>
  <c r="A420" i="3"/>
  <c r="CY420" i="3"/>
  <c r="CZ420" i="3"/>
  <c r="DA420" i="3"/>
  <c r="DB420" i="3"/>
  <c r="DC420" i="3"/>
  <c r="A421" i="3"/>
  <c r="CY421" i="3"/>
  <c r="CZ421" i="3"/>
  <c r="DA421" i="3"/>
  <c r="DB421" i="3"/>
  <c r="DC421" i="3"/>
  <c r="A422" i="3"/>
  <c r="CY422" i="3"/>
  <c r="CZ422" i="3"/>
  <c r="DB422" i="3" s="1"/>
  <c r="DA422" i="3"/>
  <c r="DC422" i="3"/>
  <c r="A423" i="3"/>
  <c r="CY423" i="3"/>
  <c r="CZ423" i="3"/>
  <c r="DB423" i="3" s="1"/>
  <c r="DA423" i="3"/>
  <c r="DC423" i="3"/>
  <c r="A424" i="3"/>
  <c r="CY424" i="3"/>
  <c r="CZ424" i="3"/>
  <c r="DA424" i="3"/>
  <c r="DB424" i="3"/>
  <c r="DC424" i="3"/>
  <c r="A425" i="3"/>
  <c r="CY425" i="3"/>
  <c r="CZ425" i="3"/>
  <c r="DA425" i="3"/>
  <c r="DB425" i="3"/>
  <c r="DC425" i="3"/>
  <c r="A426" i="3"/>
  <c r="CY426" i="3"/>
  <c r="CZ426" i="3"/>
  <c r="DB426" i="3" s="1"/>
  <c r="DA426" i="3"/>
  <c r="DC426" i="3"/>
  <c r="A427" i="3"/>
  <c r="CY427" i="3"/>
  <c r="CZ427" i="3"/>
  <c r="DB427" i="3" s="1"/>
  <c r="DA427" i="3"/>
  <c r="DC427" i="3"/>
  <c r="A428" i="3"/>
  <c r="CY428" i="3"/>
  <c r="CZ428" i="3"/>
  <c r="DA428" i="3"/>
  <c r="DB428" i="3"/>
  <c r="DC428" i="3"/>
  <c r="A429" i="3"/>
  <c r="CY429" i="3"/>
  <c r="CZ429" i="3"/>
  <c r="DA429" i="3"/>
  <c r="DB429" i="3"/>
  <c r="DC429" i="3"/>
  <c r="A430" i="3"/>
  <c r="CY430" i="3"/>
  <c r="CZ430" i="3"/>
  <c r="DB430" i="3" s="1"/>
  <c r="DA430" i="3"/>
  <c r="DC430" i="3"/>
  <c r="A431" i="3"/>
  <c r="CY431" i="3"/>
  <c r="CZ431" i="3"/>
  <c r="DB431" i="3" s="1"/>
  <c r="DA431" i="3"/>
  <c r="DC431" i="3"/>
  <c r="A432" i="3"/>
  <c r="CY432" i="3"/>
  <c r="CZ432" i="3"/>
  <c r="DA432" i="3"/>
  <c r="DB432" i="3"/>
  <c r="DC432" i="3"/>
  <c r="A433" i="3"/>
  <c r="CY433" i="3"/>
  <c r="CZ433" i="3"/>
  <c r="DA433" i="3"/>
  <c r="DB433" i="3"/>
  <c r="DC433" i="3"/>
  <c r="A434" i="3"/>
  <c r="CY434" i="3"/>
  <c r="CZ434" i="3"/>
  <c r="DB434" i="3" s="1"/>
  <c r="DA434" i="3"/>
  <c r="DC434" i="3"/>
  <c r="A435" i="3"/>
  <c r="CY435" i="3"/>
  <c r="CZ435" i="3"/>
  <c r="DB435" i="3" s="1"/>
  <c r="DA435" i="3"/>
  <c r="DC435" i="3"/>
  <c r="A436" i="3"/>
  <c r="CY436" i="3"/>
  <c r="CZ436" i="3"/>
  <c r="DA436" i="3"/>
  <c r="DB436" i="3"/>
  <c r="DC436" i="3"/>
  <c r="A437" i="3"/>
  <c r="CY437" i="3"/>
  <c r="CZ437" i="3"/>
  <c r="DA437" i="3"/>
  <c r="DB437" i="3"/>
  <c r="DC437" i="3"/>
  <c r="A438" i="3"/>
  <c r="CY438" i="3"/>
  <c r="CZ438" i="3"/>
  <c r="DB438" i="3" s="1"/>
  <c r="DA438" i="3"/>
  <c r="DC438" i="3"/>
  <c r="A439" i="3"/>
  <c r="CY439" i="3"/>
  <c r="CZ439" i="3"/>
  <c r="DB439" i="3" s="1"/>
  <c r="DA439" i="3"/>
  <c r="DC439" i="3"/>
  <c r="A440" i="3"/>
  <c r="CY440" i="3"/>
  <c r="CZ440" i="3"/>
  <c r="DA440" i="3"/>
  <c r="DB440" i="3"/>
  <c r="DC440" i="3"/>
  <c r="A441" i="3"/>
  <c r="CY441" i="3"/>
  <c r="CZ441" i="3"/>
  <c r="DA441" i="3"/>
  <c r="DB441" i="3"/>
  <c r="DC441" i="3"/>
  <c r="A442" i="3"/>
  <c r="CY442" i="3"/>
  <c r="CZ442" i="3"/>
  <c r="DB442" i="3" s="1"/>
  <c r="DA442" i="3"/>
  <c r="DC442" i="3"/>
  <c r="A443" i="3"/>
  <c r="CY443" i="3"/>
  <c r="CZ443" i="3"/>
  <c r="DB443" i="3" s="1"/>
  <c r="DA443" i="3"/>
  <c r="DC443" i="3"/>
  <c r="A444" i="3"/>
  <c r="CY444" i="3"/>
  <c r="CZ444" i="3"/>
  <c r="DA444" i="3"/>
  <c r="DB444" i="3"/>
  <c r="DC444" i="3"/>
  <c r="A445" i="3"/>
  <c r="CY445" i="3"/>
  <c r="CZ445" i="3"/>
  <c r="DA445" i="3"/>
  <c r="DB445" i="3"/>
  <c r="DC445" i="3"/>
  <c r="A446" i="3"/>
  <c r="CY446" i="3"/>
  <c r="CZ446" i="3"/>
  <c r="DB446" i="3" s="1"/>
  <c r="DA446" i="3"/>
  <c r="DC446" i="3"/>
  <c r="A447" i="3"/>
  <c r="CX447" i="3"/>
  <c r="CY447" i="3"/>
  <c r="CZ447" i="3"/>
  <c r="DB447" i="3" s="1"/>
  <c r="DA447" i="3"/>
  <c r="DC447" i="3"/>
  <c r="A448" i="3"/>
  <c r="CX448" i="3"/>
  <c r="CY448" i="3"/>
  <c r="CZ448" i="3"/>
  <c r="DA448" i="3"/>
  <c r="DB448" i="3"/>
  <c r="DC448" i="3"/>
  <c r="A449" i="3"/>
  <c r="CX449" i="3"/>
  <c r="CY449" i="3"/>
  <c r="CZ449" i="3"/>
  <c r="DA449" i="3"/>
  <c r="DB449" i="3"/>
  <c r="DC449" i="3"/>
  <c r="A450" i="3"/>
  <c r="CX450" i="3"/>
  <c r="CY450" i="3"/>
  <c r="CZ450" i="3"/>
  <c r="DB450" i="3" s="1"/>
  <c r="DA450" i="3"/>
  <c r="DC450" i="3"/>
  <c r="A451" i="3"/>
  <c r="CX451" i="3"/>
  <c r="CY451" i="3"/>
  <c r="CZ451" i="3"/>
  <c r="DB451" i="3" s="1"/>
  <c r="DA451" i="3"/>
  <c r="DC451" i="3"/>
  <c r="A452" i="3"/>
  <c r="CX452" i="3"/>
  <c r="CY452" i="3"/>
  <c r="CZ452" i="3"/>
  <c r="DA452" i="3"/>
  <c r="DB452" i="3"/>
  <c r="DC452" i="3"/>
  <c r="A453" i="3"/>
  <c r="CX453" i="3"/>
  <c r="CY453" i="3"/>
  <c r="CZ453" i="3"/>
  <c r="DA453" i="3"/>
  <c r="DB453" i="3"/>
  <c r="DC453" i="3"/>
  <c r="A454" i="3"/>
  <c r="CX454" i="3"/>
  <c r="CY454" i="3"/>
  <c r="CZ454" i="3"/>
  <c r="DB454" i="3" s="1"/>
  <c r="DA454" i="3"/>
  <c r="DC454" i="3"/>
  <c r="A455" i="3"/>
  <c r="CY455" i="3"/>
  <c r="CZ455" i="3"/>
  <c r="DB455" i="3" s="1"/>
  <c r="DA455" i="3"/>
  <c r="DC455" i="3"/>
  <c r="A456" i="3"/>
  <c r="CY456" i="3"/>
  <c r="CZ456" i="3"/>
  <c r="DA456" i="3"/>
  <c r="DB456" i="3"/>
  <c r="DC456" i="3"/>
  <c r="A457" i="3"/>
  <c r="CY457" i="3"/>
  <c r="CZ457" i="3"/>
  <c r="DA457" i="3"/>
  <c r="DB457" i="3"/>
  <c r="DC457" i="3"/>
  <c r="A458" i="3"/>
  <c r="CY458" i="3"/>
  <c r="CZ458" i="3"/>
  <c r="DB458" i="3" s="1"/>
  <c r="DA458" i="3"/>
  <c r="DC458" i="3"/>
  <c r="A459" i="3"/>
  <c r="CY459" i="3"/>
  <c r="CZ459" i="3"/>
  <c r="DB459" i="3" s="1"/>
  <c r="DA459" i="3"/>
  <c r="DC459" i="3"/>
  <c r="A460" i="3"/>
  <c r="CY460" i="3"/>
  <c r="CZ460" i="3"/>
  <c r="DA460" i="3"/>
  <c r="DB460" i="3"/>
  <c r="DC460" i="3"/>
  <c r="A461" i="3"/>
  <c r="CY461" i="3"/>
  <c r="CZ461" i="3"/>
  <c r="DA461" i="3"/>
  <c r="DB461" i="3"/>
  <c r="DC461" i="3"/>
  <c r="A462" i="3"/>
  <c r="CY462" i="3"/>
  <c r="CZ462" i="3"/>
  <c r="DB462" i="3" s="1"/>
  <c r="DA462" i="3"/>
  <c r="DC462" i="3"/>
  <c r="A463" i="3"/>
  <c r="CY463" i="3"/>
  <c r="CZ463" i="3"/>
  <c r="DB463" i="3" s="1"/>
  <c r="DA463" i="3"/>
  <c r="DC463" i="3"/>
  <c r="A464" i="3"/>
  <c r="CY464" i="3"/>
  <c r="CZ464" i="3"/>
  <c r="DA464" i="3"/>
  <c r="DB464" i="3"/>
  <c r="DC464" i="3"/>
  <c r="A465" i="3"/>
  <c r="CY465" i="3"/>
  <c r="CZ465" i="3"/>
  <c r="DA465" i="3"/>
  <c r="DB465" i="3"/>
  <c r="DC465" i="3"/>
  <c r="A466" i="3"/>
  <c r="CY466" i="3"/>
  <c r="CZ466" i="3"/>
  <c r="DB466" i="3" s="1"/>
  <c r="DA466" i="3"/>
  <c r="DC466" i="3"/>
  <c r="A467" i="3"/>
  <c r="CY467" i="3"/>
  <c r="CZ467" i="3"/>
  <c r="DB467" i="3" s="1"/>
  <c r="DA467" i="3"/>
  <c r="DC467" i="3"/>
  <c r="A468" i="3"/>
  <c r="CY468" i="3"/>
  <c r="CZ468" i="3"/>
  <c r="DA468" i="3"/>
  <c r="DB468" i="3"/>
  <c r="DC468" i="3"/>
  <c r="A469" i="3"/>
  <c r="CY469" i="3"/>
  <c r="CZ469" i="3"/>
  <c r="DA469" i="3"/>
  <c r="DB469" i="3"/>
  <c r="DC469" i="3"/>
  <c r="A470" i="3"/>
  <c r="CY470" i="3"/>
  <c r="CZ470" i="3"/>
  <c r="DB470" i="3" s="1"/>
  <c r="DA470" i="3"/>
  <c r="DC470" i="3"/>
  <c r="A471" i="3"/>
  <c r="CY471" i="3"/>
  <c r="CZ471" i="3"/>
  <c r="DB471" i="3" s="1"/>
  <c r="DA471" i="3"/>
  <c r="DC471" i="3"/>
  <c r="A472" i="3"/>
  <c r="CY472" i="3"/>
  <c r="CZ472" i="3"/>
  <c r="DA472" i="3"/>
  <c r="DB472" i="3"/>
  <c r="DC472" i="3"/>
  <c r="A473" i="3"/>
  <c r="CY473" i="3"/>
  <c r="CZ473" i="3"/>
  <c r="DA473" i="3"/>
  <c r="DB473" i="3"/>
  <c r="DC473" i="3"/>
  <c r="A474" i="3"/>
  <c r="CY474" i="3"/>
  <c r="CZ474" i="3"/>
  <c r="DB474" i="3" s="1"/>
  <c r="DA474" i="3"/>
  <c r="DC474" i="3"/>
  <c r="A475" i="3"/>
  <c r="CY475" i="3"/>
  <c r="CZ475" i="3"/>
  <c r="DB475" i="3" s="1"/>
  <c r="DA475" i="3"/>
  <c r="DC475" i="3"/>
  <c r="A476" i="3"/>
  <c r="CY476" i="3"/>
  <c r="CZ476" i="3"/>
  <c r="DA476" i="3"/>
  <c r="DB476" i="3"/>
  <c r="DC476" i="3"/>
  <c r="A477" i="3"/>
  <c r="CY477" i="3"/>
  <c r="CZ477" i="3"/>
  <c r="DA477" i="3"/>
  <c r="DB477" i="3"/>
  <c r="DC477" i="3"/>
  <c r="A478" i="3"/>
  <c r="CY478" i="3"/>
  <c r="CZ478" i="3"/>
  <c r="DB478" i="3" s="1"/>
  <c r="DA478" i="3"/>
  <c r="DC478" i="3"/>
  <c r="A479" i="3"/>
  <c r="CY479" i="3"/>
  <c r="CZ479" i="3"/>
  <c r="DB479" i="3" s="1"/>
  <c r="DA479" i="3"/>
  <c r="DC479" i="3"/>
  <c r="A480" i="3"/>
  <c r="CY480" i="3"/>
  <c r="CZ480" i="3"/>
  <c r="DA480" i="3"/>
  <c r="DB480" i="3"/>
  <c r="DC480" i="3"/>
  <c r="A481" i="3"/>
  <c r="CY481" i="3"/>
  <c r="CZ481" i="3"/>
  <c r="DA481" i="3"/>
  <c r="DB481" i="3"/>
  <c r="DC481" i="3"/>
  <c r="A482" i="3"/>
  <c r="CY482" i="3"/>
  <c r="CZ482" i="3"/>
  <c r="DB482" i="3" s="1"/>
  <c r="DA482" i="3"/>
  <c r="DC482" i="3"/>
  <c r="A483" i="3"/>
  <c r="CY483" i="3"/>
  <c r="CZ483" i="3"/>
  <c r="DB483" i="3" s="1"/>
  <c r="DA483" i="3"/>
  <c r="DC483" i="3"/>
  <c r="A484" i="3"/>
  <c r="CY484" i="3"/>
  <c r="CZ484" i="3"/>
  <c r="DA484" i="3"/>
  <c r="DB484" i="3"/>
  <c r="DC484" i="3"/>
  <c r="A485" i="3"/>
  <c r="CY485" i="3"/>
  <c r="CZ485" i="3"/>
  <c r="DA485" i="3"/>
  <c r="DB485" i="3"/>
  <c r="DC485" i="3"/>
  <c r="A486" i="3"/>
  <c r="CY486" i="3"/>
  <c r="CZ486" i="3"/>
  <c r="DB486" i="3" s="1"/>
  <c r="DA486" i="3"/>
  <c r="DC486" i="3"/>
  <c r="A487" i="3"/>
  <c r="CY487" i="3"/>
  <c r="CZ487" i="3"/>
  <c r="DB487" i="3" s="1"/>
  <c r="DA487" i="3"/>
  <c r="DC487" i="3"/>
  <c r="A488" i="3"/>
  <c r="CY488" i="3"/>
  <c r="CZ488" i="3"/>
  <c r="DA488" i="3"/>
  <c r="DB488" i="3"/>
  <c r="DC488" i="3"/>
  <c r="A489" i="3"/>
  <c r="CY489" i="3"/>
  <c r="CZ489" i="3"/>
  <c r="DA489" i="3"/>
  <c r="DB489" i="3"/>
  <c r="DC489" i="3"/>
  <c r="A490" i="3"/>
  <c r="CY490" i="3"/>
  <c r="CZ490" i="3"/>
  <c r="DB490" i="3" s="1"/>
  <c r="DA490" i="3"/>
  <c r="DC490" i="3"/>
  <c r="A491" i="3"/>
  <c r="CX491" i="3"/>
  <c r="CY491" i="3"/>
  <c r="CZ491" i="3"/>
  <c r="DB491" i="3" s="1"/>
  <c r="DA491" i="3"/>
  <c r="DC491" i="3"/>
  <c r="A492" i="3"/>
  <c r="CX492" i="3"/>
  <c r="CY492" i="3"/>
  <c r="CZ492" i="3"/>
  <c r="DA492" i="3"/>
  <c r="DB492" i="3"/>
  <c r="DC492" i="3"/>
  <c r="A493" i="3"/>
  <c r="CX493" i="3"/>
  <c r="CY493" i="3"/>
  <c r="CZ493" i="3"/>
  <c r="DA493" i="3"/>
  <c r="DB493" i="3"/>
  <c r="DC493" i="3"/>
  <c r="A494" i="3"/>
  <c r="CX494" i="3"/>
  <c r="CY494" i="3"/>
  <c r="CZ494" i="3"/>
  <c r="DB494" i="3" s="1"/>
  <c r="DA494" i="3"/>
  <c r="DC494" i="3"/>
  <c r="A495" i="3"/>
  <c r="CX495" i="3"/>
  <c r="CY495" i="3"/>
  <c r="CZ495" i="3"/>
  <c r="DB495" i="3" s="1"/>
  <c r="DA495" i="3"/>
  <c r="DC495" i="3"/>
  <c r="A496" i="3"/>
  <c r="CX496" i="3"/>
  <c r="CY496" i="3"/>
  <c r="CZ496" i="3"/>
  <c r="DA496" i="3"/>
  <c r="DB496" i="3"/>
  <c r="DC496" i="3"/>
  <c r="A497" i="3"/>
  <c r="CX497" i="3"/>
  <c r="CY497" i="3"/>
  <c r="CZ497" i="3"/>
  <c r="DA497" i="3"/>
  <c r="DB497" i="3"/>
  <c r="DC497" i="3"/>
  <c r="A498" i="3"/>
  <c r="CX498" i="3"/>
  <c r="CY498" i="3"/>
  <c r="CZ498" i="3"/>
  <c r="DB498" i="3" s="1"/>
  <c r="DA498" i="3"/>
  <c r="DC498" i="3"/>
  <c r="A499" i="3"/>
  <c r="CY499" i="3"/>
  <c r="CZ499" i="3"/>
  <c r="DB499" i="3" s="1"/>
  <c r="DA499" i="3"/>
  <c r="DC499" i="3"/>
  <c r="A500" i="3"/>
  <c r="CY500" i="3"/>
  <c r="CZ500" i="3"/>
  <c r="DA500" i="3"/>
  <c r="DB500" i="3"/>
  <c r="DC500" i="3"/>
  <c r="A501" i="3"/>
  <c r="CY501" i="3"/>
  <c r="CZ501" i="3"/>
  <c r="DA501" i="3"/>
  <c r="DB501" i="3"/>
  <c r="DC501" i="3"/>
  <c r="A502" i="3"/>
  <c r="CY502" i="3"/>
  <c r="CZ502" i="3"/>
  <c r="DB502" i="3" s="1"/>
  <c r="DA502" i="3"/>
  <c r="DC502" i="3"/>
  <c r="A503" i="3"/>
  <c r="CY503" i="3"/>
  <c r="CZ503" i="3"/>
  <c r="DB503" i="3" s="1"/>
  <c r="DA503" i="3"/>
  <c r="DC503" i="3"/>
  <c r="A504" i="3"/>
  <c r="CY504" i="3"/>
  <c r="CZ504" i="3"/>
  <c r="DA504" i="3"/>
  <c r="DB504" i="3"/>
  <c r="DC504" i="3"/>
  <c r="A505" i="3"/>
  <c r="CY505" i="3"/>
  <c r="CZ505" i="3"/>
  <c r="DA505" i="3"/>
  <c r="DB505" i="3"/>
  <c r="DC505" i="3"/>
  <c r="A506" i="3"/>
  <c r="CY506" i="3"/>
  <c r="CZ506" i="3"/>
  <c r="DB506" i="3" s="1"/>
  <c r="DA506" i="3"/>
  <c r="DC506" i="3"/>
  <c r="A507" i="3"/>
  <c r="CY507" i="3"/>
  <c r="CZ507" i="3"/>
  <c r="DB507" i="3" s="1"/>
  <c r="DA507" i="3"/>
  <c r="DC507" i="3"/>
  <c r="A508" i="3"/>
  <c r="CY508" i="3"/>
  <c r="CZ508" i="3"/>
  <c r="DA508" i="3"/>
  <c r="DB508" i="3"/>
  <c r="DC508" i="3"/>
  <c r="A509" i="3"/>
  <c r="CY509" i="3"/>
  <c r="CZ509" i="3"/>
  <c r="DA509" i="3"/>
  <c r="DB509" i="3"/>
  <c r="DC509" i="3"/>
  <c r="A510" i="3"/>
  <c r="CY510" i="3"/>
  <c r="CZ510" i="3"/>
  <c r="DB510" i="3" s="1"/>
  <c r="DA510" i="3"/>
  <c r="DC510" i="3"/>
  <c r="A511" i="3"/>
  <c r="CY511" i="3"/>
  <c r="CZ511" i="3"/>
  <c r="DB511" i="3" s="1"/>
  <c r="DA511" i="3"/>
  <c r="DC511" i="3"/>
  <c r="A512" i="3"/>
  <c r="CY512" i="3"/>
  <c r="CZ512" i="3"/>
  <c r="DA512" i="3"/>
  <c r="DB512" i="3"/>
  <c r="DC512" i="3"/>
  <c r="A513" i="3"/>
  <c r="CY513" i="3"/>
  <c r="CZ513" i="3"/>
  <c r="DA513" i="3"/>
  <c r="DB513" i="3"/>
  <c r="DC513" i="3"/>
  <c r="A514" i="3"/>
  <c r="CY514" i="3"/>
  <c r="CZ514" i="3"/>
  <c r="DB514" i="3" s="1"/>
  <c r="DA514" i="3"/>
  <c r="DC514" i="3"/>
  <c r="A515" i="3"/>
  <c r="CY515" i="3"/>
  <c r="CZ515" i="3"/>
  <c r="DB515" i="3" s="1"/>
  <c r="DA515" i="3"/>
  <c r="DC515" i="3"/>
  <c r="A516" i="3"/>
  <c r="CY516" i="3"/>
  <c r="CZ516" i="3"/>
  <c r="DA516" i="3"/>
  <c r="DB516" i="3"/>
  <c r="DC516" i="3"/>
  <c r="A517" i="3"/>
  <c r="CY517" i="3"/>
  <c r="CZ517" i="3"/>
  <c r="DA517" i="3"/>
  <c r="DB517" i="3"/>
  <c r="DC517" i="3"/>
  <c r="A518" i="3"/>
  <c r="CY518" i="3"/>
  <c r="CZ518" i="3"/>
  <c r="DB518" i="3" s="1"/>
  <c r="DA518" i="3"/>
  <c r="DC518" i="3"/>
  <c r="A519" i="3"/>
  <c r="CY519" i="3"/>
  <c r="CZ519" i="3"/>
  <c r="DB519" i="3" s="1"/>
  <c r="DA519" i="3"/>
  <c r="DC519" i="3"/>
  <c r="A520" i="3"/>
  <c r="CY520" i="3"/>
  <c r="CZ520" i="3"/>
  <c r="DA520" i="3"/>
  <c r="DB520" i="3"/>
  <c r="DC520" i="3"/>
  <c r="A521" i="3"/>
  <c r="CY521" i="3"/>
  <c r="CZ521" i="3"/>
  <c r="DA521" i="3"/>
  <c r="DB521" i="3"/>
  <c r="DC521" i="3"/>
  <c r="A522" i="3"/>
  <c r="CY522" i="3"/>
  <c r="CZ522" i="3"/>
  <c r="DB522" i="3" s="1"/>
  <c r="DA522" i="3"/>
  <c r="DC522" i="3"/>
  <c r="A523" i="3"/>
  <c r="CY523" i="3"/>
  <c r="CZ523" i="3"/>
  <c r="DB523" i="3" s="1"/>
  <c r="DA523" i="3"/>
  <c r="DC523" i="3"/>
  <c r="A524" i="3"/>
  <c r="CY524" i="3"/>
  <c r="CZ524" i="3"/>
  <c r="DA524" i="3"/>
  <c r="DB524" i="3"/>
  <c r="DC524" i="3"/>
  <c r="A525" i="3"/>
  <c r="CY525" i="3"/>
  <c r="CZ525" i="3"/>
  <c r="DA525" i="3"/>
  <c r="DB525" i="3"/>
  <c r="DC525" i="3"/>
  <c r="A526" i="3"/>
  <c r="CY526" i="3"/>
  <c r="CZ526" i="3"/>
  <c r="DB526" i="3" s="1"/>
  <c r="DA526" i="3"/>
  <c r="DC526" i="3"/>
  <c r="A527" i="3"/>
  <c r="CY527" i="3"/>
  <c r="CZ527" i="3"/>
  <c r="DB527" i="3" s="1"/>
  <c r="DA527" i="3"/>
  <c r="DC527" i="3"/>
  <c r="A528" i="3"/>
  <c r="CY528" i="3"/>
  <c r="CZ528" i="3"/>
  <c r="DA528" i="3"/>
  <c r="DB528" i="3"/>
  <c r="DC528" i="3"/>
  <c r="A529" i="3"/>
  <c r="CY529" i="3"/>
  <c r="CZ529" i="3"/>
  <c r="DA529" i="3"/>
  <c r="DB529" i="3"/>
  <c r="DC529" i="3"/>
  <c r="A530" i="3"/>
  <c r="CY530" i="3"/>
  <c r="CZ530" i="3"/>
  <c r="DB530" i="3" s="1"/>
  <c r="DA530" i="3"/>
  <c r="DC530" i="3"/>
  <c r="A531" i="3"/>
  <c r="CY531" i="3"/>
  <c r="CZ531" i="3"/>
  <c r="DB531" i="3" s="1"/>
  <c r="DA531" i="3"/>
  <c r="DC531" i="3"/>
  <c r="A532" i="3"/>
  <c r="CY532" i="3"/>
  <c r="CZ532" i="3"/>
  <c r="DA532" i="3"/>
  <c r="DB532" i="3"/>
  <c r="DC532" i="3"/>
  <c r="A533" i="3"/>
  <c r="CY533" i="3"/>
  <c r="CZ533" i="3"/>
  <c r="DA533" i="3"/>
  <c r="DB533" i="3"/>
  <c r="DC533" i="3"/>
  <c r="A534" i="3"/>
  <c r="CY534" i="3"/>
  <c r="CZ534" i="3"/>
  <c r="DB534" i="3" s="1"/>
  <c r="DA534" i="3"/>
  <c r="DC534" i="3"/>
  <c r="A535" i="3"/>
  <c r="CX535" i="3"/>
  <c r="CY535" i="3"/>
  <c r="CZ535" i="3"/>
  <c r="DB535" i="3" s="1"/>
  <c r="DA535" i="3"/>
  <c r="DC535" i="3"/>
  <c r="A536" i="3"/>
  <c r="CX536" i="3"/>
  <c r="CY536" i="3"/>
  <c r="CZ536" i="3"/>
  <c r="DA536" i="3"/>
  <c r="DB536" i="3"/>
  <c r="DC536" i="3"/>
  <c r="A537" i="3"/>
  <c r="CX537" i="3"/>
  <c r="CY537" i="3"/>
  <c r="CZ537" i="3"/>
  <c r="DA537" i="3"/>
  <c r="DB537" i="3"/>
  <c r="DC537" i="3"/>
  <c r="A538" i="3"/>
  <c r="CX538" i="3"/>
  <c r="CY538" i="3"/>
  <c r="CZ538" i="3"/>
  <c r="DB538" i="3" s="1"/>
  <c r="DA538" i="3"/>
  <c r="DC538" i="3"/>
  <c r="A539" i="3"/>
  <c r="CX539" i="3"/>
  <c r="CY539" i="3"/>
  <c r="CZ539" i="3"/>
  <c r="DB539" i="3" s="1"/>
  <c r="DA539" i="3"/>
  <c r="DC539" i="3"/>
  <c r="A540" i="3"/>
  <c r="CX540" i="3"/>
  <c r="CY540" i="3"/>
  <c r="CZ540" i="3"/>
  <c r="DA540" i="3"/>
  <c r="DB540" i="3"/>
  <c r="DC540" i="3"/>
  <c r="A541" i="3"/>
  <c r="CY541" i="3"/>
  <c r="CZ541" i="3"/>
  <c r="DA541" i="3"/>
  <c r="DB541" i="3"/>
  <c r="DC541" i="3"/>
  <c r="A542" i="3"/>
  <c r="CY542" i="3"/>
  <c r="CZ542" i="3"/>
  <c r="DB542" i="3" s="1"/>
  <c r="DA542" i="3"/>
  <c r="DC542" i="3"/>
  <c r="A543" i="3"/>
  <c r="CY543" i="3"/>
  <c r="CZ543" i="3"/>
  <c r="DB543" i="3" s="1"/>
  <c r="DA543" i="3"/>
  <c r="DC543" i="3"/>
  <c r="A544" i="3"/>
  <c r="CY544" i="3"/>
  <c r="CZ544" i="3"/>
  <c r="DA544" i="3"/>
  <c r="DB544" i="3"/>
  <c r="DC544" i="3"/>
  <c r="A545" i="3"/>
  <c r="CY545" i="3"/>
  <c r="CZ545" i="3"/>
  <c r="DA545" i="3"/>
  <c r="DB545" i="3"/>
  <c r="DC545" i="3"/>
  <c r="A546" i="3"/>
  <c r="CY546" i="3"/>
  <c r="CZ546" i="3"/>
  <c r="DB546" i="3" s="1"/>
  <c r="DA546" i="3"/>
  <c r="DC546" i="3"/>
  <c r="A547" i="3"/>
  <c r="CY547" i="3"/>
  <c r="CZ547" i="3"/>
  <c r="DB547" i="3" s="1"/>
  <c r="DA547" i="3"/>
  <c r="DC547" i="3"/>
  <c r="A548" i="3"/>
  <c r="CX548" i="3"/>
  <c r="CY548" i="3"/>
  <c r="CZ548" i="3"/>
  <c r="DA548" i="3"/>
  <c r="DB548" i="3"/>
  <c r="DC548" i="3"/>
  <c r="A549" i="3"/>
  <c r="CY549" i="3"/>
  <c r="CZ549" i="3"/>
  <c r="DA549" i="3"/>
  <c r="DB549" i="3"/>
  <c r="DC549" i="3"/>
  <c r="A550" i="3"/>
  <c r="CY550" i="3"/>
  <c r="CZ550" i="3"/>
  <c r="DB550" i="3" s="1"/>
  <c r="DA550" i="3"/>
  <c r="DC550" i="3"/>
  <c r="A551" i="3"/>
  <c r="CY551" i="3"/>
  <c r="CZ551" i="3"/>
  <c r="DB551" i="3" s="1"/>
  <c r="DA551" i="3"/>
  <c r="DC551" i="3"/>
  <c r="A552" i="3"/>
  <c r="CY552" i="3"/>
  <c r="CZ552" i="3"/>
  <c r="DA552" i="3"/>
  <c r="DB552" i="3"/>
  <c r="DC552" i="3"/>
  <c r="A553" i="3"/>
  <c r="CY553" i="3"/>
  <c r="CZ553" i="3"/>
  <c r="DA553" i="3"/>
  <c r="DB553" i="3"/>
  <c r="DC553" i="3"/>
  <c r="A554" i="3"/>
  <c r="CY554" i="3"/>
  <c r="CZ554" i="3"/>
  <c r="DB554" i="3" s="1"/>
  <c r="DA554" i="3"/>
  <c r="DC554" i="3"/>
  <c r="A555" i="3"/>
  <c r="CY555" i="3"/>
  <c r="CZ555" i="3"/>
  <c r="DB555" i="3" s="1"/>
  <c r="DA555" i="3"/>
  <c r="DC555" i="3"/>
  <c r="A556" i="3"/>
  <c r="CY556" i="3"/>
  <c r="CZ556" i="3"/>
  <c r="DA556" i="3"/>
  <c r="DB556" i="3"/>
  <c r="DC556" i="3"/>
  <c r="A557" i="3"/>
  <c r="CY557" i="3"/>
  <c r="CZ557" i="3"/>
  <c r="DA557" i="3"/>
  <c r="DB557" i="3"/>
  <c r="DC557" i="3"/>
  <c r="A558" i="3"/>
  <c r="CY558" i="3"/>
  <c r="CZ558" i="3"/>
  <c r="DB558" i="3" s="1"/>
  <c r="DA558" i="3"/>
  <c r="DC558" i="3"/>
  <c r="A559" i="3"/>
  <c r="CY559" i="3"/>
  <c r="CZ559" i="3"/>
  <c r="DB559" i="3" s="1"/>
  <c r="DA559" i="3"/>
  <c r="DC559" i="3"/>
  <c r="A560" i="3"/>
  <c r="CY560" i="3"/>
  <c r="CZ560" i="3"/>
  <c r="DA560" i="3"/>
  <c r="DB560" i="3"/>
  <c r="DC560" i="3"/>
  <c r="A561" i="3"/>
  <c r="CY561" i="3"/>
  <c r="CZ561" i="3"/>
  <c r="DA561" i="3"/>
  <c r="DB561" i="3"/>
  <c r="DC561" i="3"/>
  <c r="A562" i="3"/>
  <c r="CY562" i="3"/>
  <c r="CZ562" i="3"/>
  <c r="DB562" i="3" s="1"/>
  <c r="DA562" i="3"/>
  <c r="DC562" i="3"/>
  <c r="A563" i="3"/>
  <c r="CY563" i="3"/>
  <c r="CZ563" i="3"/>
  <c r="DB563" i="3" s="1"/>
  <c r="DA563" i="3"/>
  <c r="DC563" i="3"/>
  <c r="A564" i="3"/>
  <c r="CY564" i="3"/>
  <c r="CZ564" i="3"/>
  <c r="DA564" i="3"/>
  <c r="DB564" i="3"/>
  <c r="DC564" i="3"/>
  <c r="A565" i="3"/>
  <c r="CX565" i="3"/>
  <c r="CY565" i="3"/>
  <c r="CZ565" i="3"/>
  <c r="DA565" i="3"/>
  <c r="DB565" i="3"/>
  <c r="DC565" i="3"/>
  <c r="A566" i="3"/>
  <c r="CY566" i="3"/>
  <c r="CZ566" i="3"/>
  <c r="DB566" i="3" s="1"/>
  <c r="DA566" i="3"/>
  <c r="DC566" i="3"/>
  <c r="A567" i="3"/>
  <c r="CY567" i="3"/>
  <c r="CZ567" i="3"/>
  <c r="DB567" i="3" s="1"/>
  <c r="DA567" i="3"/>
  <c r="DC567" i="3"/>
  <c r="A568" i="3"/>
  <c r="CY568" i="3"/>
  <c r="CZ568" i="3"/>
  <c r="DA568" i="3"/>
  <c r="DB568" i="3"/>
  <c r="DC568" i="3"/>
  <c r="A569" i="3"/>
  <c r="CY569" i="3"/>
  <c r="CZ569" i="3"/>
  <c r="DA569" i="3"/>
  <c r="DB569" i="3"/>
  <c r="DC569" i="3"/>
  <c r="A570" i="3"/>
  <c r="CY570" i="3"/>
  <c r="CZ570" i="3"/>
  <c r="DB570" i="3" s="1"/>
  <c r="DA570" i="3"/>
  <c r="DC570" i="3"/>
  <c r="A571" i="3"/>
  <c r="CY571" i="3"/>
  <c r="CZ571" i="3"/>
  <c r="DB571" i="3" s="1"/>
  <c r="DA571" i="3"/>
  <c r="DC571" i="3"/>
  <c r="A572" i="3"/>
  <c r="CX572" i="3"/>
  <c r="CY572" i="3"/>
  <c r="CZ572" i="3"/>
  <c r="DA572" i="3"/>
  <c r="DB572" i="3"/>
  <c r="DC572" i="3"/>
  <c r="A573" i="3"/>
  <c r="CX573" i="3"/>
  <c r="CY573" i="3"/>
  <c r="CZ573" i="3"/>
  <c r="DA573" i="3"/>
  <c r="DB573" i="3"/>
  <c r="DC573" i="3"/>
  <c r="A574" i="3"/>
  <c r="CX574" i="3"/>
  <c r="CY574" i="3"/>
  <c r="CZ574" i="3"/>
  <c r="DB574" i="3" s="1"/>
  <c r="DA574" i="3"/>
  <c r="DC574" i="3"/>
  <c r="A575" i="3"/>
  <c r="CX575" i="3"/>
  <c r="CY575" i="3"/>
  <c r="CZ575" i="3"/>
  <c r="DB575" i="3" s="1"/>
  <c r="DA575" i="3"/>
  <c r="DC575" i="3"/>
  <c r="A576" i="3"/>
  <c r="CX576" i="3"/>
  <c r="CY576" i="3"/>
  <c r="CZ576" i="3"/>
  <c r="DA576" i="3"/>
  <c r="DB576" i="3"/>
  <c r="DC576" i="3"/>
  <c r="A577" i="3"/>
  <c r="CX577" i="3"/>
  <c r="CY577" i="3"/>
  <c r="CZ577" i="3"/>
  <c r="DA577" i="3"/>
  <c r="DB577" i="3"/>
  <c r="DC577" i="3"/>
  <c r="A578" i="3"/>
  <c r="CX578" i="3"/>
  <c r="CY578" i="3"/>
  <c r="CZ578" i="3"/>
  <c r="DB578" i="3" s="1"/>
  <c r="DA578" i="3"/>
  <c r="DC578" i="3"/>
  <c r="A579" i="3"/>
  <c r="CX579" i="3"/>
  <c r="CY579" i="3"/>
  <c r="CZ579" i="3"/>
  <c r="DB579" i="3" s="1"/>
  <c r="DA579" i="3"/>
  <c r="DC579" i="3"/>
  <c r="A580" i="3"/>
  <c r="CX580" i="3"/>
  <c r="CY580" i="3"/>
  <c r="CZ580" i="3"/>
  <c r="DA580" i="3"/>
  <c r="DB580" i="3"/>
  <c r="DC580" i="3"/>
  <c r="A581" i="3"/>
  <c r="CX581" i="3"/>
  <c r="CY581" i="3"/>
  <c r="CZ581" i="3"/>
  <c r="DA581" i="3"/>
  <c r="DB581" i="3"/>
  <c r="DC581" i="3"/>
  <c r="A582" i="3"/>
  <c r="CX582" i="3"/>
  <c r="CY582" i="3"/>
  <c r="CZ582" i="3"/>
  <c r="DB582" i="3" s="1"/>
  <c r="DA582" i="3"/>
  <c r="DC582" i="3"/>
  <c r="A583" i="3"/>
  <c r="CY583" i="3"/>
  <c r="CZ583" i="3"/>
  <c r="DB583" i="3" s="1"/>
  <c r="DA583" i="3"/>
  <c r="DC583" i="3"/>
  <c r="A584" i="3"/>
  <c r="CY584" i="3"/>
  <c r="CZ584" i="3"/>
  <c r="DA584" i="3"/>
  <c r="DB584" i="3"/>
  <c r="DC584" i="3"/>
  <c r="A585" i="3"/>
  <c r="CY585" i="3"/>
  <c r="CZ585" i="3"/>
  <c r="DA585" i="3"/>
  <c r="DB585" i="3"/>
  <c r="DC585" i="3"/>
  <c r="A586" i="3"/>
  <c r="CY586" i="3"/>
  <c r="CZ586" i="3"/>
  <c r="DB586" i="3" s="1"/>
  <c r="DA586" i="3"/>
  <c r="DC586" i="3"/>
  <c r="A587" i="3"/>
  <c r="CY587" i="3"/>
  <c r="CZ587" i="3"/>
  <c r="DB587" i="3" s="1"/>
  <c r="DA587" i="3"/>
  <c r="DC587" i="3"/>
  <c r="A588" i="3"/>
  <c r="CY588" i="3"/>
  <c r="CZ588" i="3"/>
  <c r="DA588" i="3"/>
  <c r="DB588" i="3"/>
  <c r="DC588" i="3"/>
  <c r="A589" i="3"/>
  <c r="CX589" i="3"/>
  <c r="CY589" i="3"/>
  <c r="CZ589" i="3"/>
  <c r="DA589" i="3"/>
  <c r="DB589" i="3"/>
  <c r="DC589" i="3"/>
  <c r="A590" i="3"/>
  <c r="CX590" i="3"/>
  <c r="CY590" i="3"/>
  <c r="CZ590" i="3"/>
  <c r="DB590" i="3" s="1"/>
  <c r="DA590" i="3"/>
  <c r="DC590" i="3"/>
  <c r="A591" i="3"/>
  <c r="CX591" i="3"/>
  <c r="CY591" i="3"/>
  <c r="CZ591" i="3"/>
  <c r="DB591" i="3" s="1"/>
  <c r="DA591" i="3"/>
  <c r="DC591" i="3"/>
  <c r="A592" i="3"/>
  <c r="CX592" i="3"/>
  <c r="CY592" i="3"/>
  <c r="CZ592" i="3"/>
  <c r="DA592" i="3"/>
  <c r="DB592" i="3"/>
  <c r="DC592" i="3"/>
  <c r="A593" i="3"/>
  <c r="CX593" i="3"/>
  <c r="CY593" i="3"/>
  <c r="CZ593" i="3"/>
  <c r="DA593" i="3"/>
  <c r="DB593" i="3"/>
  <c r="DC593" i="3"/>
  <c r="A594" i="3"/>
  <c r="CX594" i="3"/>
  <c r="CY594" i="3"/>
  <c r="CZ594" i="3"/>
  <c r="DB594" i="3" s="1"/>
  <c r="DA594" i="3"/>
  <c r="DC594" i="3"/>
  <c r="A595" i="3"/>
  <c r="CX595" i="3"/>
  <c r="CY595" i="3"/>
  <c r="CZ595" i="3"/>
  <c r="DB595" i="3" s="1"/>
  <c r="DA595" i="3"/>
  <c r="DC595" i="3"/>
  <c r="A596" i="3"/>
  <c r="CX596" i="3"/>
  <c r="CY596" i="3"/>
  <c r="CZ596" i="3"/>
  <c r="DA596" i="3"/>
  <c r="DB596" i="3"/>
  <c r="DC596" i="3"/>
  <c r="A597" i="3"/>
  <c r="CX597" i="3"/>
  <c r="CY597" i="3"/>
  <c r="CZ597" i="3"/>
  <c r="DA597" i="3"/>
  <c r="DB597" i="3"/>
  <c r="DC597" i="3"/>
  <c r="A598" i="3"/>
  <c r="CX598" i="3"/>
  <c r="CY598" i="3"/>
  <c r="CZ598" i="3"/>
  <c r="DB598" i="3" s="1"/>
  <c r="DA598" i="3"/>
  <c r="DC598" i="3"/>
  <c r="A599" i="3"/>
  <c r="CX599" i="3"/>
  <c r="CY599" i="3"/>
  <c r="CZ599" i="3"/>
  <c r="DB599" i="3" s="1"/>
  <c r="DA599" i="3"/>
  <c r="DC599" i="3"/>
  <c r="A600" i="3"/>
  <c r="CY600" i="3"/>
  <c r="CZ600" i="3"/>
  <c r="DA600" i="3"/>
  <c r="DB600" i="3"/>
  <c r="DC600" i="3"/>
  <c r="A601" i="3"/>
  <c r="CY601" i="3"/>
  <c r="CZ601" i="3"/>
  <c r="DA601" i="3"/>
  <c r="DB601" i="3"/>
  <c r="DC601" i="3"/>
  <c r="A602" i="3"/>
  <c r="CY602" i="3"/>
  <c r="CZ602" i="3"/>
  <c r="DB602" i="3" s="1"/>
  <c r="DA602" i="3"/>
  <c r="DC602" i="3"/>
  <c r="A603" i="3"/>
  <c r="CY603" i="3"/>
  <c r="CZ603" i="3"/>
  <c r="DB603" i="3" s="1"/>
  <c r="DA603" i="3"/>
  <c r="DC603" i="3"/>
  <c r="A604" i="3"/>
  <c r="CY604" i="3"/>
  <c r="CZ604" i="3"/>
  <c r="DA604" i="3"/>
  <c r="DB604" i="3"/>
  <c r="DC604" i="3"/>
  <c r="A605" i="3"/>
  <c r="CY605" i="3"/>
  <c r="CZ605" i="3"/>
  <c r="DA605" i="3"/>
  <c r="DB605" i="3"/>
  <c r="DC605" i="3"/>
  <c r="A606" i="3"/>
  <c r="CY606" i="3"/>
  <c r="CZ606" i="3"/>
  <c r="DB606" i="3" s="1"/>
  <c r="DA606" i="3"/>
  <c r="DC606" i="3"/>
  <c r="A607" i="3"/>
  <c r="CY607" i="3"/>
  <c r="CZ607" i="3"/>
  <c r="DB607" i="3" s="1"/>
  <c r="DA607" i="3"/>
  <c r="DC607" i="3"/>
  <c r="A608" i="3"/>
  <c r="CY608" i="3"/>
  <c r="CZ608" i="3"/>
  <c r="DA608" i="3"/>
  <c r="DB608" i="3"/>
  <c r="DC608" i="3"/>
  <c r="A609" i="3"/>
  <c r="CY609" i="3"/>
  <c r="CZ609" i="3"/>
  <c r="DA609" i="3"/>
  <c r="DB609" i="3"/>
  <c r="DC609" i="3"/>
  <c r="A610" i="3"/>
  <c r="CY610" i="3"/>
  <c r="CZ610" i="3"/>
  <c r="DB610" i="3" s="1"/>
  <c r="DA610" i="3"/>
  <c r="DC610" i="3"/>
  <c r="A611" i="3"/>
  <c r="CY611" i="3"/>
  <c r="CZ611" i="3"/>
  <c r="DB611" i="3" s="1"/>
  <c r="DA611" i="3"/>
  <c r="DC611" i="3"/>
  <c r="A612" i="3"/>
  <c r="CY612" i="3"/>
  <c r="CZ612" i="3"/>
  <c r="DA612" i="3"/>
  <c r="DB612" i="3"/>
  <c r="DC612" i="3"/>
  <c r="A613" i="3"/>
  <c r="CY613" i="3"/>
  <c r="CZ613" i="3"/>
  <c r="DA613" i="3"/>
  <c r="DB613" i="3"/>
  <c r="DC613" i="3"/>
  <c r="A614" i="3"/>
  <c r="CY614" i="3"/>
  <c r="CZ614" i="3"/>
  <c r="DB614" i="3" s="1"/>
  <c r="DA614" i="3"/>
  <c r="DC614" i="3"/>
  <c r="A615" i="3"/>
  <c r="CY615" i="3"/>
  <c r="CZ615" i="3"/>
  <c r="DB615" i="3" s="1"/>
  <c r="DA615" i="3"/>
  <c r="DC615" i="3"/>
  <c r="A616" i="3"/>
  <c r="CY616" i="3"/>
  <c r="CZ616" i="3"/>
  <c r="DA616" i="3"/>
  <c r="DB616" i="3"/>
  <c r="DC616" i="3"/>
  <c r="A617" i="3"/>
  <c r="CY617" i="3"/>
  <c r="CZ617" i="3"/>
  <c r="DA617" i="3"/>
  <c r="DB617" i="3"/>
  <c r="DC617" i="3"/>
  <c r="A618" i="3"/>
  <c r="CY618" i="3"/>
  <c r="CZ618" i="3"/>
  <c r="DB618" i="3" s="1"/>
  <c r="DA618" i="3"/>
  <c r="DC618" i="3"/>
  <c r="A619" i="3"/>
  <c r="CY619" i="3"/>
  <c r="CZ619" i="3"/>
  <c r="DB619" i="3" s="1"/>
  <c r="DA619" i="3"/>
  <c r="DC619" i="3"/>
  <c r="A620" i="3"/>
  <c r="CY620" i="3"/>
  <c r="CZ620" i="3"/>
  <c r="DA620" i="3"/>
  <c r="DB620" i="3"/>
  <c r="DC620" i="3"/>
  <c r="A621" i="3"/>
  <c r="CX621" i="3"/>
  <c r="CY621" i="3"/>
  <c r="CZ621" i="3"/>
  <c r="DA621" i="3"/>
  <c r="DB621" i="3"/>
  <c r="DC621" i="3"/>
  <c r="A622" i="3"/>
  <c r="CX622" i="3"/>
  <c r="CY622" i="3"/>
  <c r="CZ622" i="3"/>
  <c r="DB622" i="3" s="1"/>
  <c r="DA622" i="3"/>
  <c r="DC622" i="3"/>
  <c r="A623" i="3"/>
  <c r="CX623" i="3"/>
  <c r="CY623" i="3"/>
  <c r="CZ623" i="3"/>
  <c r="DB623" i="3" s="1"/>
  <c r="DA623" i="3"/>
  <c r="DC623" i="3"/>
  <c r="A624" i="3"/>
  <c r="CX624" i="3"/>
  <c r="CY624" i="3"/>
  <c r="CZ624" i="3"/>
  <c r="DA624" i="3"/>
  <c r="DB624" i="3"/>
  <c r="DC624" i="3"/>
  <c r="A625" i="3"/>
  <c r="CX625" i="3"/>
  <c r="CY625" i="3"/>
  <c r="CZ625" i="3"/>
  <c r="DA625" i="3"/>
  <c r="DB625" i="3"/>
  <c r="DC625" i="3"/>
  <c r="A626" i="3"/>
  <c r="CX626" i="3"/>
  <c r="CY626" i="3"/>
  <c r="CZ626" i="3"/>
  <c r="DB626" i="3" s="1"/>
  <c r="DA626" i="3"/>
  <c r="DC626" i="3"/>
  <c r="A627" i="3"/>
  <c r="CX627" i="3"/>
  <c r="CY627" i="3"/>
  <c r="CZ627" i="3"/>
  <c r="DB627" i="3" s="1"/>
  <c r="DA627" i="3"/>
  <c r="DC627" i="3"/>
  <c r="A628" i="3"/>
  <c r="CX628" i="3"/>
  <c r="CY628" i="3"/>
  <c r="CZ628" i="3"/>
  <c r="DA628" i="3"/>
  <c r="DB628" i="3"/>
  <c r="DC628" i="3"/>
  <c r="A629" i="3"/>
  <c r="CY629" i="3"/>
  <c r="CZ629" i="3"/>
  <c r="DA629" i="3"/>
  <c r="DB629" i="3"/>
  <c r="DC629" i="3"/>
  <c r="A630" i="3"/>
  <c r="CY630" i="3"/>
  <c r="CZ630" i="3"/>
  <c r="DB630" i="3" s="1"/>
  <c r="DA630" i="3"/>
  <c r="DC630" i="3"/>
  <c r="A631" i="3"/>
  <c r="CY631" i="3"/>
  <c r="CZ631" i="3"/>
  <c r="DB631" i="3" s="1"/>
  <c r="DA631" i="3"/>
  <c r="DC631" i="3"/>
  <c r="A632" i="3"/>
  <c r="CY632" i="3"/>
  <c r="CZ632" i="3"/>
  <c r="DA632" i="3"/>
  <c r="DB632" i="3"/>
  <c r="DC632" i="3"/>
  <c r="A633" i="3"/>
  <c r="CX633" i="3"/>
  <c r="CY633" i="3"/>
  <c r="CZ633" i="3"/>
  <c r="DA633" i="3"/>
  <c r="DB633" i="3"/>
  <c r="DC633" i="3"/>
  <c r="A634" i="3"/>
  <c r="CX634" i="3"/>
  <c r="CY634" i="3"/>
  <c r="CZ634" i="3"/>
  <c r="DB634" i="3" s="1"/>
  <c r="DA634" i="3"/>
  <c r="DC634" i="3"/>
  <c r="A635" i="3"/>
  <c r="CX635" i="3"/>
  <c r="CY635" i="3"/>
  <c r="CZ635" i="3"/>
  <c r="DA635" i="3"/>
  <c r="DB635" i="3"/>
  <c r="DC635" i="3"/>
  <c r="A636" i="3"/>
  <c r="CX636" i="3"/>
  <c r="CY636" i="3"/>
  <c r="CZ636" i="3"/>
  <c r="DA636" i="3"/>
  <c r="DB636" i="3"/>
  <c r="DC636" i="3"/>
  <c r="A637" i="3"/>
  <c r="CY637" i="3"/>
  <c r="CZ637" i="3"/>
  <c r="DB637" i="3" s="1"/>
  <c r="DA637" i="3"/>
  <c r="DC637" i="3"/>
  <c r="A638" i="3"/>
  <c r="CY638" i="3"/>
  <c r="CZ638" i="3"/>
  <c r="DB638" i="3" s="1"/>
  <c r="DA638" i="3"/>
  <c r="DC638" i="3"/>
  <c r="A639" i="3"/>
  <c r="CY639" i="3"/>
  <c r="CZ639" i="3"/>
  <c r="DB639" i="3" s="1"/>
  <c r="DA639" i="3"/>
  <c r="DC639" i="3"/>
  <c r="A640" i="3"/>
  <c r="CY640" i="3"/>
  <c r="CZ640" i="3"/>
  <c r="DA640" i="3"/>
  <c r="DB640" i="3"/>
  <c r="DC640" i="3"/>
  <c r="A641" i="3"/>
  <c r="CY641" i="3"/>
  <c r="CZ641" i="3"/>
  <c r="DA641" i="3"/>
  <c r="DB641" i="3"/>
  <c r="DC641" i="3"/>
  <c r="A642" i="3"/>
  <c r="CY642" i="3"/>
  <c r="CZ642" i="3"/>
  <c r="DB642" i="3" s="1"/>
  <c r="DA642" i="3"/>
  <c r="DC642" i="3"/>
  <c r="A643" i="3"/>
  <c r="CY643" i="3"/>
  <c r="CZ643" i="3"/>
  <c r="DA643" i="3"/>
  <c r="DB643" i="3"/>
  <c r="DC643" i="3"/>
  <c r="A644" i="3"/>
  <c r="CY644" i="3"/>
  <c r="CZ644" i="3"/>
  <c r="DA644" i="3"/>
  <c r="DB644" i="3"/>
  <c r="DC644" i="3"/>
  <c r="A645" i="3"/>
  <c r="CY645" i="3"/>
  <c r="CZ645" i="3"/>
  <c r="DB645" i="3" s="1"/>
  <c r="DA645" i="3"/>
  <c r="DC645" i="3"/>
  <c r="A646" i="3"/>
  <c r="CY646" i="3"/>
  <c r="CZ646" i="3"/>
  <c r="DB646" i="3" s="1"/>
  <c r="DA646" i="3"/>
  <c r="DC646" i="3"/>
  <c r="A647" i="3"/>
  <c r="CY647" i="3"/>
  <c r="CZ647" i="3"/>
  <c r="DB647" i="3" s="1"/>
  <c r="DA647" i="3"/>
  <c r="DC647" i="3"/>
  <c r="A648" i="3"/>
  <c r="CY648" i="3"/>
  <c r="CZ648" i="3"/>
  <c r="DA648" i="3"/>
  <c r="DB648" i="3"/>
  <c r="DC648" i="3"/>
  <c r="A649" i="3"/>
  <c r="CY649" i="3"/>
  <c r="CZ649" i="3"/>
  <c r="DA649" i="3"/>
  <c r="DB649" i="3"/>
  <c r="DC649" i="3"/>
  <c r="A650" i="3"/>
  <c r="CY650" i="3"/>
  <c r="CZ650" i="3"/>
  <c r="DB650" i="3" s="1"/>
  <c r="DA650" i="3"/>
  <c r="DC650" i="3"/>
  <c r="A651" i="3"/>
  <c r="CY651" i="3"/>
  <c r="CZ651" i="3"/>
  <c r="DA651" i="3"/>
  <c r="DB651" i="3"/>
  <c r="DC651" i="3"/>
  <c r="A652" i="3"/>
  <c r="CY652" i="3"/>
  <c r="CZ652" i="3"/>
  <c r="DA652" i="3"/>
  <c r="DB652" i="3"/>
  <c r="DC652" i="3"/>
  <c r="A653" i="3"/>
  <c r="CY653" i="3"/>
  <c r="CZ653" i="3"/>
  <c r="DB653" i="3" s="1"/>
  <c r="DA653" i="3"/>
  <c r="DC653" i="3"/>
  <c r="A654" i="3"/>
  <c r="CY654" i="3"/>
  <c r="CZ654" i="3"/>
  <c r="DB654" i="3" s="1"/>
  <c r="DA654" i="3"/>
  <c r="DC654" i="3"/>
  <c r="A655" i="3"/>
  <c r="CY655" i="3"/>
  <c r="CZ655" i="3"/>
  <c r="DB655" i="3" s="1"/>
  <c r="DA655" i="3"/>
  <c r="DC655" i="3"/>
  <c r="A656" i="3"/>
  <c r="CY656" i="3"/>
  <c r="CZ656" i="3"/>
  <c r="DA656" i="3"/>
  <c r="DB656" i="3"/>
  <c r="DC656" i="3"/>
  <c r="A657" i="3"/>
  <c r="CY657" i="3"/>
  <c r="CZ657" i="3"/>
  <c r="DA657" i="3"/>
  <c r="DB657" i="3"/>
  <c r="DC657" i="3"/>
  <c r="A658" i="3"/>
  <c r="CY658" i="3"/>
  <c r="CZ658" i="3"/>
  <c r="DB658" i="3" s="1"/>
  <c r="DA658" i="3"/>
  <c r="DC658" i="3"/>
  <c r="A659" i="3"/>
  <c r="CY659" i="3"/>
  <c r="CZ659" i="3"/>
  <c r="DA659" i="3"/>
  <c r="DB659" i="3"/>
  <c r="DC659" i="3"/>
  <c r="A660" i="3"/>
  <c r="CY660" i="3"/>
  <c r="CZ660" i="3"/>
  <c r="DA660" i="3"/>
  <c r="DB660" i="3"/>
  <c r="DC660" i="3"/>
  <c r="A661" i="3"/>
  <c r="CY661" i="3"/>
  <c r="CZ661" i="3"/>
  <c r="DB661" i="3" s="1"/>
  <c r="DA661" i="3"/>
  <c r="DC661" i="3"/>
  <c r="A662" i="3"/>
  <c r="CY662" i="3"/>
  <c r="CZ662" i="3"/>
  <c r="DB662" i="3" s="1"/>
  <c r="DA662" i="3"/>
  <c r="DC662" i="3"/>
  <c r="A663" i="3"/>
  <c r="CY663" i="3"/>
  <c r="CZ663" i="3"/>
  <c r="DB663" i="3" s="1"/>
  <c r="DA663" i="3"/>
  <c r="DC663" i="3"/>
  <c r="A664" i="3"/>
  <c r="CY664" i="3"/>
  <c r="CZ664" i="3"/>
  <c r="DA664" i="3"/>
  <c r="DB664" i="3"/>
  <c r="DC664" i="3"/>
  <c r="A665" i="3"/>
  <c r="CY665" i="3"/>
  <c r="CZ665" i="3"/>
  <c r="DA665" i="3"/>
  <c r="DB665" i="3"/>
  <c r="DC665" i="3"/>
  <c r="A666" i="3"/>
  <c r="CY666" i="3"/>
  <c r="CZ666" i="3"/>
  <c r="DB666" i="3" s="1"/>
  <c r="DA666" i="3"/>
  <c r="DC666" i="3"/>
  <c r="A667" i="3"/>
  <c r="CY667" i="3"/>
  <c r="CZ667" i="3"/>
  <c r="DA667" i="3"/>
  <c r="DB667" i="3"/>
  <c r="DC667" i="3"/>
  <c r="A668" i="3"/>
  <c r="CY668" i="3"/>
  <c r="CZ668" i="3"/>
  <c r="DA668" i="3"/>
  <c r="DB668" i="3"/>
  <c r="DC668" i="3"/>
  <c r="A669" i="3"/>
  <c r="CY669" i="3"/>
  <c r="CZ669" i="3"/>
  <c r="DB669" i="3" s="1"/>
  <c r="DA669" i="3"/>
  <c r="DC669" i="3"/>
  <c r="A670" i="3"/>
  <c r="CY670" i="3"/>
  <c r="CZ670" i="3"/>
  <c r="DB670" i="3" s="1"/>
  <c r="DA670" i="3"/>
  <c r="DC670" i="3"/>
  <c r="A671" i="3"/>
  <c r="CY671" i="3"/>
  <c r="CZ671" i="3"/>
  <c r="DB671" i="3" s="1"/>
  <c r="DA671" i="3"/>
  <c r="DC671" i="3"/>
  <c r="A672" i="3"/>
  <c r="CX672" i="3"/>
  <c r="CY672" i="3"/>
  <c r="CZ672" i="3"/>
  <c r="DA672" i="3"/>
  <c r="DB672" i="3"/>
  <c r="DC672" i="3"/>
  <c r="A673" i="3"/>
  <c r="CX673" i="3"/>
  <c r="CY673" i="3"/>
  <c r="CZ673" i="3"/>
  <c r="DA673" i="3"/>
  <c r="DB673" i="3"/>
  <c r="DC673" i="3"/>
  <c r="A674" i="3"/>
  <c r="CX674" i="3"/>
  <c r="CY674" i="3"/>
  <c r="CZ674" i="3"/>
  <c r="DB674" i="3" s="1"/>
  <c r="DA674" i="3"/>
  <c r="DC674" i="3"/>
  <c r="A675" i="3"/>
  <c r="CX675" i="3"/>
  <c r="CY675" i="3"/>
  <c r="CZ675" i="3"/>
  <c r="DB675" i="3" s="1"/>
  <c r="DA675" i="3"/>
  <c r="DC675" i="3"/>
  <c r="A676" i="3"/>
  <c r="CX676" i="3"/>
  <c r="CY676" i="3"/>
  <c r="CZ676" i="3"/>
  <c r="DA676" i="3"/>
  <c r="DB676" i="3"/>
  <c r="DC676" i="3"/>
  <c r="A677" i="3"/>
  <c r="CX677" i="3"/>
  <c r="CY677" i="3"/>
  <c r="CZ677" i="3"/>
  <c r="DA677" i="3"/>
  <c r="DB677" i="3"/>
  <c r="DC677" i="3"/>
  <c r="A678" i="3"/>
  <c r="CX678" i="3"/>
  <c r="CY678" i="3"/>
  <c r="CZ678" i="3"/>
  <c r="DB678" i="3" s="1"/>
  <c r="DA678" i="3"/>
  <c r="DC678" i="3"/>
  <c r="A679" i="3"/>
  <c r="CX679" i="3"/>
  <c r="CY679" i="3"/>
  <c r="CZ679" i="3"/>
  <c r="DA679" i="3"/>
  <c r="DB679" i="3"/>
  <c r="DC679" i="3"/>
  <c r="A680" i="3"/>
  <c r="CX680" i="3"/>
  <c r="CY680" i="3"/>
  <c r="CZ680" i="3"/>
  <c r="DA680" i="3"/>
  <c r="DB680" i="3"/>
  <c r="DC680" i="3"/>
  <c r="A681" i="3"/>
  <c r="CX681" i="3"/>
  <c r="CY681" i="3"/>
  <c r="CZ681" i="3"/>
  <c r="DB681" i="3" s="1"/>
  <c r="DA681" i="3"/>
  <c r="DC681" i="3"/>
  <c r="A682" i="3"/>
  <c r="CX682" i="3"/>
  <c r="CY682" i="3"/>
  <c r="CZ682" i="3"/>
  <c r="DB682" i="3" s="1"/>
  <c r="DA682" i="3"/>
  <c r="DC682" i="3"/>
  <c r="A683" i="3"/>
  <c r="CX683" i="3"/>
  <c r="CY683" i="3"/>
  <c r="CZ683" i="3"/>
  <c r="DA683" i="3"/>
  <c r="DB683" i="3"/>
  <c r="DC683" i="3"/>
  <c r="A684" i="3"/>
  <c r="CX684" i="3"/>
  <c r="CY684" i="3"/>
  <c r="CZ684" i="3"/>
  <c r="DA684" i="3"/>
  <c r="DB684" i="3"/>
  <c r="DC684" i="3"/>
  <c r="A685" i="3"/>
  <c r="CX685" i="3"/>
  <c r="CY685" i="3"/>
  <c r="CZ685" i="3"/>
  <c r="DB685" i="3" s="1"/>
  <c r="DA685" i="3"/>
  <c r="DC685" i="3"/>
  <c r="A686" i="3"/>
  <c r="CX686" i="3"/>
  <c r="CY686" i="3"/>
  <c r="CZ686" i="3"/>
  <c r="DB686" i="3" s="1"/>
  <c r="DA686" i="3"/>
  <c r="DC686" i="3"/>
  <c r="A687" i="3"/>
  <c r="CX687" i="3"/>
  <c r="CY687" i="3"/>
  <c r="CZ687" i="3"/>
  <c r="DB687" i="3" s="1"/>
  <c r="DA687" i="3"/>
  <c r="DC687" i="3"/>
  <c r="A688" i="3"/>
  <c r="CX688" i="3"/>
  <c r="CY688" i="3"/>
  <c r="CZ688" i="3"/>
  <c r="DA688" i="3"/>
  <c r="DB688" i="3"/>
  <c r="DC688" i="3"/>
  <c r="A689" i="3"/>
  <c r="CX689" i="3"/>
  <c r="CY689" i="3"/>
  <c r="CZ689" i="3"/>
  <c r="DA689" i="3"/>
  <c r="DB689" i="3"/>
  <c r="DC689" i="3"/>
  <c r="A690" i="3"/>
  <c r="CX690" i="3"/>
  <c r="CY690" i="3"/>
  <c r="CZ690" i="3"/>
  <c r="DB690" i="3" s="1"/>
  <c r="DA690" i="3"/>
  <c r="DC690" i="3"/>
  <c r="A691" i="3"/>
  <c r="CX691" i="3"/>
  <c r="CY691" i="3"/>
  <c r="CZ691" i="3"/>
  <c r="DB691" i="3" s="1"/>
  <c r="DA691" i="3"/>
  <c r="DC691" i="3"/>
  <c r="A692" i="3"/>
  <c r="CX692" i="3"/>
  <c r="CY692" i="3"/>
  <c r="CZ692" i="3"/>
  <c r="DA692" i="3"/>
  <c r="DB692" i="3"/>
  <c r="DC692" i="3"/>
  <c r="A693" i="3"/>
  <c r="CX693" i="3"/>
  <c r="CY693" i="3"/>
  <c r="CZ693" i="3"/>
  <c r="DA693" i="3"/>
  <c r="DB693" i="3"/>
  <c r="DC693" i="3"/>
  <c r="A694" i="3"/>
  <c r="CX694" i="3"/>
  <c r="CY694" i="3"/>
  <c r="CZ694" i="3"/>
  <c r="DB694" i="3" s="1"/>
  <c r="DA694" i="3"/>
  <c r="DC694" i="3"/>
  <c r="A695" i="3"/>
  <c r="CY695" i="3"/>
  <c r="CZ695" i="3"/>
  <c r="DA695" i="3"/>
  <c r="DB695" i="3"/>
  <c r="DC695" i="3"/>
  <c r="A696" i="3"/>
  <c r="CY696" i="3"/>
  <c r="CZ696" i="3"/>
  <c r="DA696" i="3"/>
  <c r="DB696" i="3"/>
  <c r="DC696" i="3"/>
  <c r="A697" i="3"/>
  <c r="CY697" i="3"/>
  <c r="CZ697" i="3"/>
  <c r="DB697" i="3" s="1"/>
  <c r="DA697" i="3"/>
  <c r="DC697" i="3"/>
  <c r="A698" i="3"/>
  <c r="CY698" i="3"/>
  <c r="CZ698" i="3"/>
  <c r="DB698" i="3" s="1"/>
  <c r="DA698" i="3"/>
  <c r="DC698" i="3"/>
  <c r="A699" i="3"/>
  <c r="CY699" i="3"/>
  <c r="CZ699" i="3"/>
  <c r="DB699" i="3" s="1"/>
  <c r="DA699" i="3"/>
  <c r="DC699" i="3"/>
  <c r="A700" i="3"/>
  <c r="CY700" i="3"/>
  <c r="CZ700" i="3"/>
  <c r="DA700" i="3"/>
  <c r="DB700" i="3"/>
  <c r="DC700" i="3"/>
  <c r="A701" i="3"/>
  <c r="CY701" i="3"/>
  <c r="CZ701" i="3"/>
  <c r="DA701" i="3"/>
  <c r="DB701" i="3"/>
  <c r="DC701" i="3"/>
  <c r="A702" i="3"/>
  <c r="CY702" i="3"/>
  <c r="CZ702" i="3"/>
  <c r="DB702" i="3" s="1"/>
  <c r="DA702" i="3"/>
  <c r="DC702" i="3"/>
  <c r="A703" i="3"/>
  <c r="CY703" i="3"/>
  <c r="CZ703" i="3"/>
  <c r="DA703" i="3"/>
  <c r="DB703" i="3"/>
  <c r="DC703" i="3"/>
  <c r="A704" i="3"/>
  <c r="CY704" i="3"/>
  <c r="CZ704" i="3"/>
  <c r="DA704" i="3"/>
  <c r="DB704" i="3"/>
  <c r="DC704" i="3"/>
  <c r="A705" i="3"/>
  <c r="CY705" i="3"/>
  <c r="CZ705" i="3"/>
  <c r="DB705" i="3" s="1"/>
  <c r="DA705" i="3"/>
  <c r="DC705" i="3"/>
  <c r="A706" i="3"/>
  <c r="CY706" i="3"/>
  <c r="CZ706" i="3"/>
  <c r="DB706" i="3" s="1"/>
  <c r="DA706" i="3"/>
  <c r="DC706" i="3"/>
  <c r="A707" i="3"/>
  <c r="CY707" i="3"/>
  <c r="CZ707" i="3"/>
  <c r="DB707" i="3" s="1"/>
  <c r="DA707" i="3"/>
  <c r="DC707" i="3"/>
  <c r="A708" i="3"/>
  <c r="CY708" i="3"/>
  <c r="CZ708" i="3"/>
  <c r="DA708" i="3"/>
  <c r="DB708" i="3"/>
  <c r="DC708" i="3"/>
  <c r="A709" i="3"/>
  <c r="CY709" i="3"/>
  <c r="CZ709" i="3"/>
  <c r="DA709" i="3"/>
  <c r="DB709" i="3"/>
  <c r="DC709" i="3"/>
  <c r="A710" i="3"/>
  <c r="CX710" i="3"/>
  <c r="CY710" i="3"/>
  <c r="CZ710" i="3"/>
  <c r="DB710" i="3" s="1"/>
  <c r="DA710" i="3"/>
  <c r="DC710" i="3"/>
  <c r="A711" i="3"/>
  <c r="CX711" i="3"/>
  <c r="CY711" i="3"/>
  <c r="CZ711" i="3"/>
  <c r="DB711" i="3" s="1"/>
  <c r="DA711" i="3"/>
  <c r="DC711" i="3"/>
  <c r="A712" i="3"/>
  <c r="CX712" i="3"/>
  <c r="CY712" i="3"/>
  <c r="CZ712" i="3"/>
  <c r="DA712" i="3"/>
  <c r="DB712" i="3"/>
  <c r="DC712" i="3"/>
  <c r="A713" i="3"/>
  <c r="CX713" i="3"/>
  <c r="CY713" i="3"/>
  <c r="CZ713" i="3"/>
  <c r="DA713" i="3"/>
  <c r="DB713" i="3"/>
  <c r="DC713" i="3"/>
  <c r="A714" i="3"/>
  <c r="CX714" i="3"/>
  <c r="CY714" i="3"/>
  <c r="CZ714" i="3"/>
  <c r="DB714" i="3" s="1"/>
  <c r="DA714" i="3"/>
  <c r="DC714" i="3"/>
  <c r="A715" i="3"/>
  <c r="CY715" i="3"/>
  <c r="CZ715" i="3"/>
  <c r="DA715" i="3"/>
  <c r="DB715" i="3"/>
  <c r="DC715" i="3"/>
  <c r="A716" i="3"/>
  <c r="CY716" i="3"/>
  <c r="CZ716" i="3"/>
  <c r="DA716" i="3"/>
  <c r="DB716" i="3"/>
  <c r="DC716" i="3"/>
  <c r="A717" i="3"/>
  <c r="CY717" i="3"/>
  <c r="CZ717" i="3"/>
  <c r="DB717" i="3" s="1"/>
  <c r="DA717" i="3"/>
  <c r="DC717" i="3"/>
  <c r="A718" i="3"/>
  <c r="CY718" i="3"/>
  <c r="CZ718" i="3"/>
  <c r="DB718" i="3" s="1"/>
  <c r="DA718" i="3"/>
  <c r="DC718" i="3"/>
  <c r="A719" i="3"/>
  <c r="CY719" i="3"/>
  <c r="CZ719" i="3"/>
  <c r="DB719" i="3" s="1"/>
  <c r="DA719" i="3"/>
  <c r="DC719" i="3"/>
  <c r="A720" i="3"/>
  <c r="CY720" i="3"/>
  <c r="CZ720" i="3"/>
  <c r="DA720" i="3"/>
  <c r="DB720" i="3"/>
  <c r="DC720" i="3"/>
  <c r="A721" i="3"/>
  <c r="CY721" i="3"/>
  <c r="CZ721" i="3"/>
  <c r="DA721" i="3"/>
  <c r="DB721" i="3"/>
  <c r="DC721" i="3"/>
  <c r="A722" i="3"/>
  <c r="CY722" i="3"/>
  <c r="CZ722" i="3"/>
  <c r="DB722" i="3" s="1"/>
  <c r="DA722" i="3"/>
  <c r="DC722" i="3"/>
  <c r="A723" i="3"/>
  <c r="CY723" i="3"/>
  <c r="CZ723" i="3"/>
  <c r="DA723" i="3"/>
  <c r="DB723" i="3"/>
  <c r="DC723" i="3"/>
  <c r="A724" i="3"/>
  <c r="CY724" i="3"/>
  <c r="CZ724" i="3"/>
  <c r="DA724" i="3"/>
  <c r="DB724" i="3"/>
  <c r="DC724" i="3"/>
  <c r="A725" i="3"/>
  <c r="CY725" i="3"/>
  <c r="CZ725" i="3"/>
  <c r="DB725" i="3" s="1"/>
  <c r="DA725" i="3"/>
  <c r="DC725" i="3"/>
  <c r="A726" i="3"/>
  <c r="CY726" i="3"/>
  <c r="CZ726" i="3"/>
  <c r="DB726" i="3" s="1"/>
  <c r="DA726" i="3"/>
  <c r="DC726" i="3"/>
  <c r="A727" i="3"/>
  <c r="CY727" i="3"/>
  <c r="CZ727" i="3"/>
  <c r="DB727" i="3" s="1"/>
  <c r="DA727" i="3"/>
  <c r="DC727" i="3"/>
  <c r="A728" i="3"/>
  <c r="CY728" i="3"/>
  <c r="CZ728" i="3"/>
  <c r="DA728" i="3"/>
  <c r="DB728" i="3"/>
  <c r="DC728" i="3"/>
  <c r="A729" i="3"/>
  <c r="CY729" i="3"/>
  <c r="CZ729" i="3"/>
  <c r="DA729" i="3"/>
  <c r="DB729" i="3"/>
  <c r="DC729" i="3"/>
  <c r="A730" i="3"/>
  <c r="CY730" i="3"/>
  <c r="CZ730" i="3"/>
  <c r="DB730" i="3" s="1"/>
  <c r="DA730" i="3"/>
  <c r="DC730" i="3"/>
  <c r="A731" i="3"/>
  <c r="CY731" i="3"/>
  <c r="CZ731" i="3"/>
  <c r="DA731" i="3"/>
  <c r="DB731" i="3"/>
  <c r="DC731" i="3"/>
  <c r="A732" i="3"/>
  <c r="CY732" i="3"/>
  <c r="CZ732" i="3"/>
  <c r="DA732" i="3"/>
  <c r="DB732" i="3"/>
  <c r="DC732" i="3"/>
  <c r="A733" i="3"/>
  <c r="CY733" i="3"/>
  <c r="CZ733" i="3"/>
  <c r="DB733" i="3" s="1"/>
  <c r="DA733" i="3"/>
  <c r="DC733" i="3"/>
  <c r="A734" i="3"/>
  <c r="CY734" i="3"/>
  <c r="CZ734" i="3"/>
  <c r="DB734" i="3" s="1"/>
  <c r="DA734" i="3"/>
  <c r="DC734" i="3"/>
  <c r="A735" i="3"/>
  <c r="CY735" i="3"/>
  <c r="CZ735" i="3"/>
  <c r="DB735" i="3" s="1"/>
  <c r="DA735" i="3"/>
  <c r="DC735" i="3"/>
  <c r="A736" i="3"/>
  <c r="CY736" i="3"/>
  <c r="CZ736" i="3"/>
  <c r="DA736" i="3"/>
  <c r="DB736" i="3"/>
  <c r="DC736" i="3"/>
  <c r="A737" i="3"/>
  <c r="CY737" i="3"/>
  <c r="CZ737" i="3"/>
  <c r="DA737" i="3"/>
  <c r="DB737" i="3"/>
  <c r="DC737" i="3"/>
  <c r="A738" i="3"/>
  <c r="CY738" i="3"/>
  <c r="CZ738" i="3"/>
  <c r="DB738" i="3" s="1"/>
  <c r="DA738" i="3"/>
  <c r="DC738" i="3"/>
  <c r="A739" i="3"/>
  <c r="CY739" i="3"/>
  <c r="CZ739" i="3"/>
  <c r="DA739" i="3"/>
  <c r="DB739" i="3"/>
  <c r="DC739" i="3"/>
  <c r="A740" i="3"/>
  <c r="CY740" i="3"/>
  <c r="CZ740" i="3"/>
  <c r="DA740" i="3"/>
  <c r="DB740" i="3"/>
  <c r="DC740" i="3"/>
  <c r="A741" i="3"/>
  <c r="CY741" i="3"/>
  <c r="CZ741" i="3"/>
  <c r="DB741" i="3" s="1"/>
  <c r="DA741" i="3"/>
  <c r="DC741" i="3"/>
  <c r="A742" i="3"/>
  <c r="CY742" i="3"/>
  <c r="CZ742" i="3"/>
  <c r="DB742" i="3" s="1"/>
  <c r="DA742" i="3"/>
  <c r="DC742" i="3"/>
  <c r="A743" i="3"/>
  <c r="CY743" i="3"/>
  <c r="CZ743" i="3"/>
  <c r="DB743" i="3" s="1"/>
  <c r="DA743" i="3"/>
  <c r="DC743" i="3"/>
  <c r="A744" i="3"/>
  <c r="CY744" i="3"/>
  <c r="CZ744" i="3"/>
  <c r="DA744" i="3"/>
  <c r="DB744" i="3"/>
  <c r="DC744" i="3"/>
  <c r="A745" i="3"/>
  <c r="CY745" i="3"/>
  <c r="CZ745" i="3"/>
  <c r="DA745" i="3"/>
  <c r="DB745" i="3"/>
  <c r="DC745" i="3"/>
  <c r="A746" i="3"/>
  <c r="CY746" i="3"/>
  <c r="CZ746" i="3"/>
  <c r="DB746" i="3" s="1"/>
  <c r="DA746" i="3"/>
  <c r="DC746" i="3"/>
  <c r="A747" i="3"/>
  <c r="CY747" i="3"/>
  <c r="CZ747" i="3"/>
  <c r="DA747" i="3"/>
  <c r="DB747" i="3"/>
  <c r="DC747" i="3"/>
  <c r="A748" i="3"/>
  <c r="CY748" i="3"/>
  <c r="CZ748" i="3"/>
  <c r="DA748" i="3"/>
  <c r="DB748" i="3"/>
  <c r="DC748" i="3"/>
  <c r="A749" i="3"/>
  <c r="CY749" i="3"/>
  <c r="CZ749" i="3"/>
  <c r="DB749" i="3" s="1"/>
  <c r="DA749" i="3"/>
  <c r="DC749" i="3"/>
  <c r="A750" i="3"/>
  <c r="CY750" i="3"/>
  <c r="CZ750" i="3"/>
  <c r="DA750" i="3"/>
  <c r="DB750" i="3"/>
  <c r="DC750" i="3"/>
  <c r="A751" i="3"/>
  <c r="CY751" i="3"/>
  <c r="CZ751" i="3"/>
  <c r="DA751" i="3"/>
  <c r="DB751" i="3"/>
  <c r="DC751" i="3"/>
  <c r="A752" i="3"/>
  <c r="CY752" i="3"/>
  <c r="CZ752" i="3"/>
  <c r="DB752" i="3" s="1"/>
  <c r="DA752" i="3"/>
  <c r="DC752" i="3"/>
  <c r="A753" i="3"/>
  <c r="CY753" i="3"/>
  <c r="CZ753" i="3"/>
  <c r="DB753" i="3" s="1"/>
  <c r="DA753" i="3"/>
  <c r="DC753" i="3"/>
  <c r="A754" i="3"/>
  <c r="CY754" i="3"/>
  <c r="CZ754" i="3"/>
  <c r="DA754" i="3"/>
  <c r="DB754" i="3"/>
  <c r="DC754" i="3"/>
  <c r="A755" i="3"/>
  <c r="CY755" i="3"/>
  <c r="CZ755" i="3"/>
  <c r="DA755" i="3"/>
  <c r="DB755" i="3"/>
  <c r="DC755" i="3"/>
  <c r="A756" i="3"/>
  <c r="CY756" i="3"/>
  <c r="CZ756" i="3"/>
  <c r="DB756" i="3" s="1"/>
  <c r="DA756" i="3"/>
  <c r="DC756" i="3"/>
  <c r="A757" i="3"/>
  <c r="CY757" i="3"/>
  <c r="CZ757" i="3"/>
  <c r="DB757" i="3" s="1"/>
  <c r="DA757" i="3"/>
  <c r="DC757" i="3"/>
  <c r="A758" i="3"/>
  <c r="CY758" i="3"/>
  <c r="CZ758" i="3"/>
  <c r="DA758" i="3"/>
  <c r="DB758" i="3"/>
  <c r="DC758" i="3"/>
  <c r="A759" i="3"/>
  <c r="CY759" i="3"/>
  <c r="CZ759" i="3"/>
  <c r="DA759" i="3"/>
  <c r="DB759" i="3"/>
  <c r="DC759" i="3"/>
  <c r="A760" i="3"/>
  <c r="CY760" i="3"/>
  <c r="CZ760" i="3"/>
  <c r="DB760" i="3" s="1"/>
  <c r="DA760" i="3"/>
  <c r="DC760" i="3"/>
  <c r="A761" i="3"/>
  <c r="CY761" i="3"/>
  <c r="CZ761" i="3"/>
  <c r="DB761" i="3" s="1"/>
  <c r="DA761" i="3"/>
  <c r="DC761" i="3"/>
  <c r="A762" i="3"/>
  <c r="CY762" i="3"/>
  <c r="CZ762" i="3"/>
  <c r="DA762" i="3"/>
  <c r="DB762" i="3"/>
  <c r="DC762" i="3"/>
  <c r="A763" i="3"/>
  <c r="CY763" i="3"/>
  <c r="CZ763" i="3"/>
  <c r="DA763" i="3"/>
  <c r="DB763" i="3"/>
  <c r="DC763" i="3"/>
  <c r="A764" i="3"/>
  <c r="CY764" i="3"/>
  <c r="CZ764" i="3"/>
  <c r="DB764" i="3" s="1"/>
  <c r="DA764" i="3"/>
  <c r="DC764" i="3"/>
  <c r="A765" i="3"/>
  <c r="CY765" i="3"/>
  <c r="CZ765" i="3"/>
  <c r="DB765" i="3" s="1"/>
  <c r="DA765" i="3"/>
  <c r="DC765" i="3"/>
  <c r="A766" i="3"/>
  <c r="CY766" i="3"/>
  <c r="CZ766" i="3"/>
  <c r="DA766" i="3"/>
  <c r="DB766" i="3"/>
  <c r="DC766" i="3"/>
  <c r="A767" i="3"/>
  <c r="CY767" i="3"/>
  <c r="CZ767" i="3"/>
  <c r="DA767" i="3"/>
  <c r="DB767" i="3"/>
  <c r="DC767" i="3"/>
  <c r="A768" i="3"/>
  <c r="CY768" i="3"/>
  <c r="CZ768" i="3"/>
  <c r="DB768" i="3" s="1"/>
  <c r="DA768" i="3"/>
  <c r="DC768" i="3"/>
  <c r="A769" i="3"/>
  <c r="CY769" i="3"/>
  <c r="CZ769" i="3"/>
  <c r="DB769" i="3" s="1"/>
  <c r="DA769" i="3"/>
  <c r="DC769" i="3"/>
  <c r="A770" i="3"/>
  <c r="CY770" i="3"/>
  <c r="CZ770" i="3"/>
  <c r="DA770" i="3"/>
  <c r="DB770" i="3"/>
  <c r="DC770" i="3"/>
  <c r="A771" i="3"/>
  <c r="CY771" i="3"/>
  <c r="CZ771" i="3"/>
  <c r="DA771" i="3"/>
  <c r="DB771" i="3"/>
  <c r="DC771" i="3"/>
  <c r="A772" i="3"/>
  <c r="CY772" i="3"/>
  <c r="CZ772" i="3"/>
  <c r="DB772" i="3" s="1"/>
  <c r="DA772" i="3"/>
  <c r="DC772" i="3"/>
  <c r="A773" i="3"/>
  <c r="CY773" i="3"/>
  <c r="CZ773" i="3"/>
  <c r="DB773" i="3" s="1"/>
  <c r="DA773" i="3"/>
  <c r="DC773" i="3"/>
  <c r="A774" i="3"/>
  <c r="CY774" i="3"/>
  <c r="CZ774" i="3"/>
  <c r="DA774" i="3"/>
  <c r="DB774" i="3"/>
  <c r="DC774" i="3"/>
  <c r="A775" i="3"/>
  <c r="CY775" i="3"/>
  <c r="CZ775" i="3"/>
  <c r="DA775" i="3"/>
  <c r="DB775" i="3"/>
  <c r="DC775" i="3"/>
  <c r="A776" i="3"/>
  <c r="CY776" i="3"/>
  <c r="CZ776" i="3"/>
  <c r="DB776" i="3" s="1"/>
  <c r="DA776" i="3"/>
  <c r="DC776" i="3"/>
  <c r="A777" i="3"/>
  <c r="CY777" i="3"/>
  <c r="CZ777" i="3"/>
  <c r="DB777" i="3" s="1"/>
  <c r="DA777" i="3"/>
  <c r="DC777" i="3"/>
  <c r="A778" i="3"/>
  <c r="CY778" i="3"/>
  <c r="CZ778" i="3"/>
  <c r="DA778" i="3"/>
  <c r="DB778" i="3"/>
  <c r="DC778" i="3"/>
  <c r="A779" i="3"/>
  <c r="CY779" i="3"/>
  <c r="CZ779" i="3"/>
  <c r="DA779" i="3"/>
  <c r="DB779" i="3"/>
  <c r="DC779" i="3"/>
  <c r="A780" i="3"/>
  <c r="CY780" i="3"/>
  <c r="CZ780" i="3"/>
  <c r="DB780" i="3" s="1"/>
  <c r="DA780" i="3"/>
  <c r="DC780" i="3"/>
  <c r="A781" i="3"/>
  <c r="CY781" i="3"/>
  <c r="CZ781" i="3"/>
  <c r="DB781" i="3" s="1"/>
  <c r="DA781" i="3"/>
  <c r="DC781" i="3"/>
  <c r="A782" i="3"/>
  <c r="CY782" i="3"/>
  <c r="CZ782" i="3"/>
  <c r="DA782" i="3"/>
  <c r="DB782" i="3"/>
  <c r="DC782" i="3"/>
  <c r="A783" i="3"/>
  <c r="CY783" i="3"/>
  <c r="CZ783" i="3"/>
  <c r="DA783" i="3"/>
  <c r="DB783" i="3"/>
  <c r="DC783" i="3"/>
  <c r="A784" i="3"/>
  <c r="CY784" i="3"/>
  <c r="CZ784" i="3"/>
  <c r="DB784" i="3" s="1"/>
  <c r="DA784" i="3"/>
  <c r="DC784" i="3"/>
  <c r="A785" i="3"/>
  <c r="CY785" i="3"/>
  <c r="CZ785" i="3"/>
  <c r="DB785" i="3" s="1"/>
  <c r="DA785" i="3"/>
  <c r="DC785" i="3"/>
  <c r="A786" i="3"/>
  <c r="CY786" i="3"/>
  <c r="CZ786" i="3"/>
  <c r="DA786" i="3"/>
  <c r="DB786" i="3"/>
  <c r="DC786" i="3"/>
  <c r="A787" i="3"/>
  <c r="CY787" i="3"/>
  <c r="CZ787" i="3"/>
  <c r="DA787" i="3"/>
  <c r="DB787" i="3"/>
  <c r="DC787" i="3"/>
  <c r="A788" i="3"/>
  <c r="CY788" i="3"/>
  <c r="CZ788" i="3"/>
  <c r="DB788" i="3" s="1"/>
  <c r="DA788" i="3"/>
  <c r="DC788" i="3"/>
  <c r="A789" i="3"/>
  <c r="CY789" i="3"/>
  <c r="CZ789" i="3"/>
  <c r="DB789" i="3" s="1"/>
  <c r="DA789" i="3"/>
  <c r="DC789" i="3"/>
  <c r="A790" i="3"/>
  <c r="CY790" i="3"/>
  <c r="CZ790" i="3"/>
  <c r="DA790" i="3"/>
  <c r="DB790" i="3"/>
  <c r="DC790" i="3"/>
  <c r="A791" i="3"/>
  <c r="CY791" i="3"/>
  <c r="CZ791" i="3"/>
  <c r="DA791" i="3"/>
  <c r="DB791" i="3"/>
  <c r="DC791" i="3"/>
  <c r="A792" i="3"/>
  <c r="CY792" i="3"/>
  <c r="CZ792" i="3"/>
  <c r="DB792" i="3" s="1"/>
  <c r="DA792" i="3"/>
  <c r="DC792" i="3"/>
  <c r="A793" i="3"/>
  <c r="CY793" i="3"/>
  <c r="CZ793" i="3"/>
  <c r="DB793" i="3" s="1"/>
  <c r="DA793" i="3"/>
  <c r="DC793" i="3"/>
  <c r="A794" i="3"/>
  <c r="CY794" i="3"/>
  <c r="CZ794" i="3"/>
  <c r="DA794" i="3"/>
  <c r="DB794" i="3"/>
  <c r="DC794" i="3"/>
  <c r="A795" i="3"/>
  <c r="CY795" i="3"/>
  <c r="CZ795" i="3"/>
  <c r="DA795" i="3"/>
  <c r="DB795" i="3"/>
  <c r="DC795" i="3"/>
  <c r="A796" i="3"/>
  <c r="CY796" i="3"/>
  <c r="CZ796" i="3"/>
  <c r="DB796" i="3" s="1"/>
  <c r="DA796" i="3"/>
  <c r="DC796" i="3"/>
  <c r="A797" i="3"/>
  <c r="CY797" i="3"/>
  <c r="CZ797" i="3"/>
  <c r="DB797" i="3" s="1"/>
  <c r="DA797" i="3"/>
  <c r="DC797" i="3"/>
  <c r="A798" i="3"/>
  <c r="CX798" i="3"/>
  <c r="CY798" i="3"/>
  <c r="CZ798" i="3"/>
  <c r="DA798" i="3"/>
  <c r="DB798" i="3"/>
  <c r="DC798" i="3"/>
  <c r="A799" i="3"/>
  <c r="CX799" i="3"/>
  <c r="CY799" i="3"/>
  <c r="CZ799" i="3"/>
  <c r="DA799" i="3"/>
  <c r="DB799" i="3"/>
  <c r="DC799" i="3"/>
  <c r="A800" i="3"/>
  <c r="CX800" i="3"/>
  <c r="CY800" i="3"/>
  <c r="CZ800" i="3"/>
  <c r="DB800" i="3" s="1"/>
  <c r="DA800" i="3"/>
  <c r="DC800" i="3"/>
  <c r="A801" i="3"/>
  <c r="CX801" i="3"/>
  <c r="CY801" i="3"/>
  <c r="CZ801" i="3"/>
  <c r="DB801" i="3" s="1"/>
  <c r="DA801" i="3"/>
  <c r="DC801" i="3"/>
  <c r="A802" i="3"/>
  <c r="CX802" i="3"/>
  <c r="CY802" i="3"/>
  <c r="CZ802" i="3"/>
  <c r="DA802" i="3"/>
  <c r="DB802" i="3"/>
  <c r="DC802" i="3"/>
  <c r="A803" i="3"/>
  <c r="CX803" i="3"/>
  <c r="CY803" i="3"/>
  <c r="CZ803" i="3"/>
  <c r="DA803" i="3"/>
  <c r="DB803" i="3"/>
  <c r="DC803" i="3"/>
  <c r="A804" i="3"/>
  <c r="CX804" i="3"/>
  <c r="CY804" i="3"/>
  <c r="CZ804" i="3"/>
  <c r="DB804" i="3" s="1"/>
  <c r="DA804" i="3"/>
  <c r="DC804" i="3"/>
  <c r="A805" i="3"/>
  <c r="CX805" i="3"/>
  <c r="CY805" i="3"/>
  <c r="CZ805" i="3"/>
  <c r="DB805" i="3" s="1"/>
  <c r="DA805" i="3"/>
  <c r="DC805" i="3"/>
  <c r="A806" i="3"/>
  <c r="CX806" i="3"/>
  <c r="CY806" i="3"/>
  <c r="CZ806" i="3"/>
  <c r="DA806" i="3"/>
  <c r="DB806" i="3"/>
  <c r="DC806" i="3"/>
  <c r="A807" i="3"/>
  <c r="CX807" i="3"/>
  <c r="CY807" i="3"/>
  <c r="CZ807" i="3"/>
  <c r="DA807" i="3"/>
  <c r="DB807" i="3"/>
  <c r="DC807" i="3"/>
  <c r="A808" i="3"/>
  <c r="CY808" i="3"/>
  <c r="CZ808" i="3"/>
  <c r="DB808" i="3" s="1"/>
  <c r="DA808" i="3"/>
  <c r="DC808" i="3"/>
  <c r="A809" i="3"/>
  <c r="CY809" i="3"/>
  <c r="CZ809" i="3"/>
  <c r="DB809" i="3" s="1"/>
  <c r="DA809" i="3"/>
  <c r="DC809" i="3"/>
  <c r="A810" i="3"/>
  <c r="CY810" i="3"/>
  <c r="CZ810" i="3"/>
  <c r="DA810" i="3"/>
  <c r="DB810" i="3"/>
  <c r="DC810" i="3"/>
  <c r="A811" i="3"/>
  <c r="CY811" i="3"/>
  <c r="CZ811" i="3"/>
  <c r="DA811" i="3"/>
  <c r="DB811" i="3"/>
  <c r="DC811" i="3"/>
  <c r="A812" i="3"/>
  <c r="CY812" i="3"/>
  <c r="CZ812" i="3"/>
  <c r="DB812" i="3" s="1"/>
  <c r="DA812" i="3"/>
  <c r="DC812" i="3"/>
  <c r="A813" i="3"/>
  <c r="CY813" i="3"/>
  <c r="CZ813" i="3"/>
  <c r="DB813" i="3" s="1"/>
  <c r="DA813" i="3"/>
  <c r="DC813" i="3"/>
  <c r="A814" i="3"/>
  <c r="CY814" i="3"/>
  <c r="CZ814" i="3"/>
  <c r="DA814" i="3"/>
  <c r="DB814" i="3"/>
  <c r="DC814" i="3"/>
  <c r="A815" i="3"/>
  <c r="CY815" i="3"/>
  <c r="CZ815" i="3"/>
  <c r="DA815" i="3"/>
  <c r="DB815" i="3"/>
  <c r="DC815" i="3"/>
  <c r="A816" i="3"/>
  <c r="CY816" i="3"/>
  <c r="CZ816" i="3"/>
  <c r="DB816" i="3" s="1"/>
  <c r="DA816" i="3"/>
  <c r="DC816" i="3"/>
  <c r="A817" i="3"/>
  <c r="CY817" i="3"/>
  <c r="CZ817" i="3"/>
  <c r="DB817" i="3" s="1"/>
  <c r="DA817" i="3"/>
  <c r="DC817" i="3"/>
  <c r="A818" i="3"/>
  <c r="CY818" i="3"/>
  <c r="CZ818" i="3"/>
  <c r="DB818" i="3" s="1"/>
  <c r="DA818" i="3"/>
  <c r="DC818" i="3"/>
  <c r="A819" i="3"/>
  <c r="CY819" i="3"/>
  <c r="CZ819" i="3"/>
  <c r="DA819" i="3"/>
  <c r="DB819" i="3"/>
  <c r="DC819" i="3"/>
  <c r="A820" i="3"/>
  <c r="CY820" i="3"/>
  <c r="CZ820" i="3"/>
  <c r="DA820" i="3"/>
  <c r="DB820" i="3"/>
  <c r="DC820" i="3"/>
  <c r="A821" i="3"/>
  <c r="CY821" i="3"/>
  <c r="CZ821" i="3"/>
  <c r="DB821" i="3" s="1"/>
  <c r="DA821" i="3"/>
  <c r="DC821" i="3"/>
  <c r="A822" i="3"/>
  <c r="CY822" i="3"/>
  <c r="CZ822" i="3"/>
  <c r="DA822" i="3"/>
  <c r="DB822" i="3"/>
  <c r="DC822" i="3"/>
  <c r="A823" i="3"/>
  <c r="CY823" i="3"/>
  <c r="CZ823" i="3"/>
  <c r="DA823" i="3"/>
  <c r="DB823" i="3"/>
  <c r="DC823" i="3"/>
  <c r="A824" i="3"/>
  <c r="CY824" i="3"/>
  <c r="CZ824" i="3"/>
  <c r="DB824" i="3" s="1"/>
  <c r="DA824" i="3"/>
  <c r="DC824" i="3"/>
  <c r="A825" i="3"/>
  <c r="CY825" i="3"/>
  <c r="CZ825" i="3"/>
  <c r="DB825" i="3" s="1"/>
  <c r="DA825" i="3"/>
  <c r="DC825" i="3"/>
  <c r="A826" i="3"/>
  <c r="CX826" i="3"/>
  <c r="CY826" i="3"/>
  <c r="CZ826" i="3"/>
  <c r="DB826" i="3" s="1"/>
  <c r="DA826" i="3"/>
  <c r="DC826" i="3"/>
  <c r="A827" i="3"/>
  <c r="CX827" i="3"/>
  <c r="CY827" i="3"/>
  <c r="CZ827" i="3"/>
  <c r="DA827" i="3"/>
  <c r="DB827" i="3"/>
  <c r="DC827" i="3"/>
  <c r="A828" i="3"/>
  <c r="CX828" i="3"/>
  <c r="CY828" i="3"/>
  <c r="CZ828" i="3"/>
  <c r="DA828" i="3"/>
  <c r="DB828" i="3"/>
  <c r="DC828" i="3"/>
  <c r="A829" i="3"/>
  <c r="CX829" i="3"/>
  <c r="CY829" i="3"/>
  <c r="CZ829" i="3"/>
  <c r="DB829" i="3" s="1"/>
  <c r="DA829" i="3"/>
  <c r="DC829" i="3"/>
  <c r="A830" i="3"/>
  <c r="CX830" i="3"/>
  <c r="CY830" i="3"/>
  <c r="CZ830" i="3"/>
  <c r="DB830" i="3" s="1"/>
  <c r="DA830" i="3"/>
  <c r="DC830" i="3"/>
  <c r="A831" i="3"/>
  <c r="CX831" i="3"/>
  <c r="CY831" i="3"/>
  <c r="CZ831" i="3"/>
  <c r="DA831" i="3"/>
  <c r="DB831" i="3"/>
  <c r="DC831" i="3"/>
  <c r="A832" i="3"/>
  <c r="CX832" i="3"/>
  <c r="CY832" i="3"/>
  <c r="CZ832" i="3"/>
  <c r="DA832" i="3"/>
  <c r="DB832" i="3"/>
  <c r="DC832" i="3"/>
  <c r="A833" i="3"/>
  <c r="CX833" i="3"/>
  <c r="CY833" i="3"/>
  <c r="CZ833" i="3"/>
  <c r="DB833" i="3" s="1"/>
  <c r="DA833" i="3"/>
  <c r="DC833" i="3"/>
  <c r="A834" i="3"/>
  <c r="CX834" i="3"/>
  <c r="CY834" i="3"/>
  <c r="CZ834" i="3"/>
  <c r="DA834" i="3"/>
  <c r="DB834" i="3"/>
  <c r="DC834" i="3"/>
  <c r="A835" i="3"/>
  <c r="CX835" i="3"/>
  <c r="CY835" i="3"/>
  <c r="CZ835" i="3"/>
  <c r="DA835" i="3"/>
  <c r="DB835" i="3"/>
  <c r="DC835" i="3"/>
  <c r="A836" i="3"/>
  <c r="CX836" i="3"/>
  <c r="CY836" i="3"/>
  <c r="CZ836" i="3"/>
  <c r="DB836" i="3" s="1"/>
  <c r="DA836" i="3"/>
  <c r="DC836" i="3"/>
  <c r="A837" i="3"/>
  <c r="CX837" i="3"/>
  <c r="CY837" i="3"/>
  <c r="CZ837" i="3"/>
  <c r="DB837" i="3" s="1"/>
  <c r="DA837" i="3"/>
  <c r="DC837" i="3"/>
  <c r="A838" i="3"/>
  <c r="CX838" i="3"/>
  <c r="CY838" i="3"/>
  <c r="CZ838" i="3"/>
  <c r="DA838" i="3"/>
  <c r="DB838" i="3"/>
  <c r="DC838" i="3"/>
  <c r="A839" i="3"/>
  <c r="CX839" i="3"/>
  <c r="CY839" i="3"/>
  <c r="CZ839" i="3"/>
  <c r="DA839" i="3"/>
  <c r="DB839" i="3"/>
  <c r="DC839" i="3"/>
  <c r="A840" i="3"/>
  <c r="CX840" i="3"/>
  <c r="CY840" i="3"/>
  <c r="CZ840" i="3"/>
  <c r="DB840" i="3" s="1"/>
  <c r="DA840" i="3"/>
  <c r="DC840" i="3"/>
  <c r="A841" i="3"/>
  <c r="CX841" i="3"/>
  <c r="CY841" i="3"/>
  <c r="CZ841" i="3"/>
  <c r="DB841" i="3" s="1"/>
  <c r="DA841" i="3"/>
  <c r="DC841" i="3"/>
  <c r="A842" i="3"/>
  <c r="CX842" i="3"/>
  <c r="CY842" i="3"/>
  <c r="CZ842" i="3"/>
  <c r="DB842" i="3" s="1"/>
  <c r="DA842" i="3"/>
  <c r="DC842" i="3"/>
  <c r="A843" i="3"/>
  <c r="CX843" i="3"/>
  <c r="CY843" i="3"/>
  <c r="CZ843" i="3"/>
  <c r="DA843" i="3"/>
  <c r="DB843" i="3"/>
  <c r="DC843" i="3"/>
  <c r="A844" i="3"/>
  <c r="CX844" i="3"/>
  <c r="CY844" i="3"/>
  <c r="CZ844" i="3"/>
  <c r="DA844" i="3"/>
  <c r="DB844" i="3"/>
  <c r="DC844" i="3"/>
  <c r="A845" i="3"/>
  <c r="CX845" i="3"/>
  <c r="CY845" i="3"/>
  <c r="CZ845" i="3"/>
  <c r="DB845" i="3" s="1"/>
  <c r="DA845" i="3"/>
  <c r="DC845" i="3"/>
  <c r="A846" i="3"/>
  <c r="CX846" i="3"/>
  <c r="CY846" i="3"/>
  <c r="CZ846" i="3"/>
  <c r="DB846" i="3" s="1"/>
  <c r="DA846" i="3"/>
  <c r="DC846" i="3"/>
  <c r="A847" i="3"/>
  <c r="CX847" i="3"/>
  <c r="CY847" i="3"/>
  <c r="CZ847" i="3"/>
  <c r="DA847" i="3"/>
  <c r="DB847" i="3"/>
  <c r="DC847" i="3"/>
  <c r="A848" i="3"/>
  <c r="CY848" i="3"/>
  <c r="CZ848" i="3"/>
  <c r="DA848" i="3"/>
  <c r="DB848" i="3"/>
  <c r="DC848" i="3"/>
  <c r="A849" i="3"/>
  <c r="CY849" i="3"/>
  <c r="CZ849" i="3"/>
  <c r="DB849" i="3" s="1"/>
  <c r="DA849" i="3"/>
  <c r="DC849" i="3"/>
  <c r="A850" i="3"/>
  <c r="CY850" i="3"/>
  <c r="CZ850" i="3"/>
  <c r="DA850" i="3"/>
  <c r="DB850" i="3"/>
  <c r="DC850" i="3"/>
  <c r="A851" i="3"/>
  <c r="CY851" i="3"/>
  <c r="CZ851" i="3"/>
  <c r="DA851" i="3"/>
  <c r="DB851" i="3"/>
  <c r="DC851" i="3"/>
  <c r="A852" i="3"/>
  <c r="CY852" i="3"/>
  <c r="CZ852" i="3"/>
  <c r="DB852" i="3" s="1"/>
  <c r="DA852" i="3"/>
  <c r="DC852" i="3"/>
  <c r="A853" i="3"/>
  <c r="CY853" i="3"/>
  <c r="CZ853" i="3"/>
  <c r="DB853" i="3" s="1"/>
  <c r="DA853" i="3"/>
  <c r="DC853" i="3"/>
  <c r="A854" i="3"/>
  <c r="CY854" i="3"/>
  <c r="CZ854" i="3"/>
  <c r="DB854" i="3" s="1"/>
  <c r="DA854" i="3"/>
  <c r="DC854" i="3"/>
  <c r="A855" i="3"/>
  <c r="CY855" i="3"/>
  <c r="CZ855" i="3"/>
  <c r="DA855" i="3"/>
  <c r="DB855" i="3"/>
  <c r="DC855" i="3"/>
  <c r="A856" i="3"/>
  <c r="CY856" i="3"/>
  <c r="CZ856" i="3"/>
  <c r="DA856" i="3"/>
  <c r="DB856" i="3"/>
  <c r="DC856" i="3"/>
  <c r="A857" i="3"/>
  <c r="CY857" i="3"/>
  <c r="CZ857" i="3"/>
  <c r="DB857" i="3" s="1"/>
  <c r="DA857" i="3"/>
  <c r="DC857" i="3"/>
  <c r="A858" i="3"/>
  <c r="CY858" i="3"/>
  <c r="CZ858" i="3"/>
  <c r="DA858" i="3"/>
  <c r="DB858" i="3"/>
  <c r="DC858" i="3"/>
  <c r="A859" i="3"/>
  <c r="CY859" i="3"/>
  <c r="CZ859" i="3"/>
  <c r="DA859" i="3"/>
  <c r="DB859" i="3"/>
  <c r="DC859" i="3"/>
  <c r="A860" i="3"/>
  <c r="CY860" i="3"/>
  <c r="CZ860" i="3"/>
  <c r="DB860" i="3" s="1"/>
  <c r="DA860" i="3"/>
  <c r="DC860" i="3"/>
  <c r="A861" i="3"/>
  <c r="CY861" i="3"/>
  <c r="CZ861" i="3"/>
  <c r="DB861" i="3" s="1"/>
  <c r="DA861" i="3"/>
  <c r="DC861" i="3"/>
  <c r="A862" i="3"/>
  <c r="CY862" i="3"/>
  <c r="CZ862" i="3"/>
  <c r="DB862" i="3" s="1"/>
  <c r="DA862" i="3"/>
  <c r="DC862" i="3"/>
  <c r="A863" i="3"/>
  <c r="CY863" i="3"/>
  <c r="CZ863" i="3"/>
  <c r="DA863" i="3"/>
  <c r="DB863" i="3"/>
  <c r="DC863" i="3"/>
  <c r="A864" i="3"/>
  <c r="CX864" i="3"/>
  <c r="CY864" i="3"/>
  <c r="CZ864" i="3"/>
  <c r="DA864" i="3"/>
  <c r="DB864" i="3"/>
  <c r="DC864" i="3"/>
  <c r="A865" i="3"/>
  <c r="CX865" i="3"/>
  <c r="CY865" i="3"/>
  <c r="CZ865" i="3"/>
  <c r="DB865" i="3" s="1"/>
  <c r="DA865" i="3"/>
  <c r="DC865" i="3"/>
  <c r="A866" i="3"/>
  <c r="CX866" i="3"/>
  <c r="CY866" i="3"/>
  <c r="CZ866" i="3"/>
  <c r="DA866" i="3"/>
  <c r="DB866" i="3"/>
  <c r="DC866" i="3"/>
  <c r="A867" i="3"/>
  <c r="CX867" i="3"/>
  <c r="CY867" i="3"/>
  <c r="CZ867" i="3"/>
  <c r="DA867" i="3"/>
  <c r="DB867" i="3"/>
  <c r="DC867" i="3"/>
  <c r="A868" i="3"/>
  <c r="CX868" i="3"/>
  <c r="CY868" i="3"/>
  <c r="CZ868" i="3"/>
  <c r="DB868" i="3" s="1"/>
  <c r="DA868" i="3"/>
  <c r="DC868" i="3"/>
  <c r="A869" i="3"/>
  <c r="CX869" i="3"/>
  <c r="CY869" i="3"/>
  <c r="CZ869" i="3"/>
  <c r="DB869" i="3" s="1"/>
  <c r="DA869" i="3"/>
  <c r="DC869" i="3"/>
  <c r="A870" i="3"/>
  <c r="CY870" i="3"/>
  <c r="CZ870" i="3"/>
  <c r="DA870" i="3"/>
  <c r="DB870" i="3"/>
  <c r="DC870" i="3"/>
  <c r="A871" i="3"/>
  <c r="CY871" i="3"/>
  <c r="CZ871" i="3"/>
  <c r="DA871" i="3"/>
  <c r="DB871" i="3"/>
  <c r="DC871" i="3"/>
  <c r="A872" i="3"/>
  <c r="CY872" i="3"/>
  <c r="CZ872" i="3"/>
  <c r="DB872" i="3" s="1"/>
  <c r="DA872" i="3"/>
  <c r="DC872" i="3"/>
  <c r="A873" i="3"/>
  <c r="CY873" i="3"/>
  <c r="CZ873" i="3"/>
  <c r="DB873" i="3" s="1"/>
  <c r="DA873" i="3"/>
  <c r="DC873" i="3"/>
  <c r="A874" i="3"/>
  <c r="CY874" i="3"/>
  <c r="CZ874" i="3"/>
  <c r="DB874" i="3" s="1"/>
  <c r="DA874" i="3"/>
  <c r="DC874" i="3"/>
  <c r="A875" i="3"/>
  <c r="CY875" i="3"/>
  <c r="CZ875" i="3"/>
  <c r="DA875" i="3"/>
  <c r="DB875" i="3"/>
  <c r="DC875" i="3"/>
  <c r="A876" i="3"/>
  <c r="CY876" i="3"/>
  <c r="CZ876" i="3"/>
  <c r="DA876" i="3"/>
  <c r="DB876" i="3"/>
  <c r="DC876" i="3"/>
  <c r="A877" i="3"/>
  <c r="CY877" i="3"/>
  <c r="CZ877" i="3"/>
  <c r="DB877" i="3" s="1"/>
  <c r="DA877" i="3"/>
  <c r="DC877" i="3"/>
  <c r="A878" i="3"/>
  <c r="CY878" i="3"/>
  <c r="CZ878" i="3"/>
  <c r="DA878" i="3"/>
  <c r="DB878" i="3"/>
  <c r="DC878" i="3"/>
  <c r="A879" i="3"/>
  <c r="CY879" i="3"/>
  <c r="CZ879" i="3"/>
  <c r="DA879" i="3"/>
  <c r="DB879" i="3"/>
  <c r="DC879" i="3"/>
  <c r="A880" i="3"/>
  <c r="CY880" i="3"/>
  <c r="CZ880" i="3"/>
  <c r="DB880" i="3" s="1"/>
  <c r="DA880" i="3"/>
  <c r="DC880" i="3"/>
  <c r="A881" i="3"/>
  <c r="CY881" i="3"/>
  <c r="CZ881" i="3"/>
  <c r="DB881" i="3" s="1"/>
  <c r="DA881" i="3"/>
  <c r="DC881" i="3"/>
  <c r="A882" i="3"/>
  <c r="CY882" i="3"/>
  <c r="CZ882" i="3"/>
  <c r="DB882" i="3" s="1"/>
  <c r="DA882" i="3"/>
  <c r="DC882" i="3"/>
  <c r="A883" i="3"/>
  <c r="CY883" i="3"/>
  <c r="CZ883" i="3"/>
  <c r="DA883" i="3"/>
  <c r="DB883" i="3"/>
  <c r="DC883" i="3"/>
  <c r="A884" i="3"/>
  <c r="CY884" i="3"/>
  <c r="CZ884" i="3"/>
  <c r="DA884" i="3"/>
  <c r="DB884" i="3"/>
  <c r="DC884" i="3"/>
  <c r="A885" i="3"/>
  <c r="CY885" i="3"/>
  <c r="CZ885" i="3"/>
  <c r="DB885" i="3" s="1"/>
  <c r="DA885" i="3"/>
  <c r="DC885" i="3"/>
  <c r="A886" i="3"/>
  <c r="CX886" i="3"/>
  <c r="CY886" i="3"/>
  <c r="CZ886" i="3"/>
  <c r="DA886" i="3"/>
  <c r="DB886" i="3"/>
  <c r="DC886" i="3"/>
  <c r="A887" i="3"/>
  <c r="CX887" i="3"/>
  <c r="CY887" i="3"/>
  <c r="CZ887" i="3"/>
  <c r="DA887" i="3"/>
  <c r="DB887" i="3"/>
  <c r="DC887" i="3"/>
  <c r="A888" i="3"/>
  <c r="CX888" i="3"/>
  <c r="CY888" i="3"/>
  <c r="CZ888" i="3"/>
  <c r="DB888" i="3" s="1"/>
  <c r="DA888" i="3"/>
  <c r="DC888" i="3"/>
  <c r="A889" i="3"/>
  <c r="CX889" i="3"/>
  <c r="CY889" i="3"/>
  <c r="CZ889" i="3"/>
  <c r="DB889" i="3" s="1"/>
  <c r="DA889" i="3"/>
  <c r="DC889" i="3"/>
  <c r="A890" i="3"/>
  <c r="CX890" i="3"/>
  <c r="CY890" i="3"/>
  <c r="CZ890" i="3"/>
  <c r="DB890" i="3" s="1"/>
  <c r="DA890" i="3"/>
  <c r="DC890" i="3"/>
  <c r="A891" i="3"/>
  <c r="CX891" i="3"/>
  <c r="CY891" i="3"/>
  <c r="CZ891" i="3"/>
  <c r="DA891" i="3"/>
  <c r="DB891" i="3"/>
  <c r="DC891" i="3"/>
  <c r="A892" i="3"/>
  <c r="CX892" i="3"/>
  <c r="CY892" i="3"/>
  <c r="CZ892" i="3"/>
  <c r="DA892" i="3"/>
  <c r="DB892" i="3"/>
  <c r="DC892" i="3"/>
  <c r="A893" i="3"/>
  <c r="CX893" i="3"/>
  <c r="CY893" i="3"/>
  <c r="CZ893" i="3"/>
  <c r="DB893" i="3" s="1"/>
  <c r="DA893" i="3"/>
  <c r="DC893" i="3"/>
  <c r="A894" i="3"/>
  <c r="CX894" i="3"/>
  <c r="CY894" i="3"/>
  <c r="CZ894" i="3"/>
  <c r="DB894" i="3" s="1"/>
  <c r="DA894" i="3"/>
  <c r="DC894" i="3"/>
  <c r="A895" i="3"/>
  <c r="CX895" i="3"/>
  <c r="CY895" i="3"/>
  <c r="CZ895" i="3"/>
  <c r="DA895" i="3"/>
  <c r="DB895" i="3"/>
  <c r="DC895" i="3"/>
  <c r="A896" i="3"/>
  <c r="CX896" i="3"/>
  <c r="CY896" i="3"/>
  <c r="CZ896" i="3"/>
  <c r="DA896" i="3"/>
  <c r="DB896" i="3"/>
  <c r="DC896" i="3"/>
  <c r="A897" i="3"/>
  <c r="CX897" i="3"/>
  <c r="CY897" i="3"/>
  <c r="CZ897" i="3"/>
  <c r="DB897" i="3" s="1"/>
  <c r="DA897" i="3"/>
  <c r="DC897" i="3"/>
  <c r="A898" i="3"/>
  <c r="CX898" i="3"/>
  <c r="CY898" i="3"/>
  <c r="CZ898" i="3"/>
  <c r="DA898" i="3"/>
  <c r="DB898" i="3"/>
  <c r="DC898" i="3"/>
  <c r="A899" i="3"/>
  <c r="CX899" i="3"/>
  <c r="CY899" i="3"/>
  <c r="CZ899" i="3"/>
  <c r="DA899" i="3"/>
  <c r="DB899" i="3"/>
  <c r="DC899" i="3"/>
  <c r="A900" i="3"/>
  <c r="CX900" i="3"/>
  <c r="CY900" i="3"/>
  <c r="CZ900" i="3"/>
  <c r="DB900" i="3" s="1"/>
  <c r="DA900" i="3"/>
  <c r="DC900" i="3"/>
  <c r="A901" i="3"/>
  <c r="CX901" i="3"/>
  <c r="CY901" i="3"/>
  <c r="CZ901" i="3"/>
  <c r="DB901" i="3" s="1"/>
  <c r="DA901" i="3"/>
  <c r="DC901" i="3"/>
  <c r="A902" i="3"/>
  <c r="CX902" i="3"/>
  <c r="CY902" i="3"/>
  <c r="CZ902" i="3"/>
  <c r="DA902" i="3"/>
  <c r="DB902" i="3"/>
  <c r="DC902" i="3"/>
  <c r="A903" i="3"/>
  <c r="CX903" i="3"/>
  <c r="CY903" i="3"/>
  <c r="CZ903" i="3"/>
  <c r="DA903" i="3"/>
  <c r="DB903" i="3"/>
  <c r="DC903" i="3"/>
  <c r="A904" i="3"/>
  <c r="CX904" i="3"/>
  <c r="CY904" i="3"/>
  <c r="CZ904" i="3"/>
  <c r="DB904" i="3" s="1"/>
  <c r="DA904" i="3"/>
  <c r="DC904" i="3"/>
  <c r="A905" i="3"/>
  <c r="CX905" i="3"/>
  <c r="CY905" i="3"/>
  <c r="CZ905" i="3"/>
  <c r="DB905" i="3" s="1"/>
  <c r="DA905" i="3"/>
  <c r="DC905" i="3"/>
  <c r="A906" i="3"/>
  <c r="CY906" i="3"/>
  <c r="CZ906" i="3"/>
  <c r="DB906" i="3" s="1"/>
  <c r="DA906" i="3"/>
  <c r="DC906" i="3"/>
  <c r="A907" i="3"/>
  <c r="CY907" i="3"/>
  <c r="CZ907" i="3"/>
  <c r="DA907" i="3"/>
  <c r="DB907" i="3"/>
  <c r="DC907" i="3"/>
  <c r="A908" i="3"/>
  <c r="CY908" i="3"/>
  <c r="CZ908" i="3"/>
  <c r="DA908" i="3"/>
  <c r="DB908" i="3"/>
  <c r="DC908" i="3"/>
  <c r="A909" i="3"/>
  <c r="CY909" i="3"/>
  <c r="CZ909" i="3"/>
  <c r="DB909" i="3" s="1"/>
  <c r="DA909" i="3"/>
  <c r="DC909" i="3"/>
  <c r="A910" i="3"/>
  <c r="CY910" i="3"/>
  <c r="CZ910" i="3"/>
  <c r="DA910" i="3"/>
  <c r="DB910" i="3"/>
  <c r="DC910" i="3"/>
  <c r="A911" i="3"/>
  <c r="CY911" i="3"/>
  <c r="CZ911" i="3"/>
  <c r="DA911" i="3"/>
  <c r="DB911" i="3"/>
  <c r="DC911" i="3"/>
  <c r="A912" i="3"/>
  <c r="CY912" i="3"/>
  <c r="CZ912" i="3"/>
  <c r="DB912" i="3" s="1"/>
  <c r="DA912" i="3"/>
  <c r="DC912" i="3"/>
  <c r="A913" i="3"/>
  <c r="CY913" i="3"/>
  <c r="CZ913" i="3"/>
  <c r="DB913" i="3" s="1"/>
  <c r="DA913" i="3"/>
  <c r="DC913" i="3"/>
  <c r="A914" i="3"/>
  <c r="CY914" i="3"/>
  <c r="CZ914" i="3"/>
  <c r="DB914" i="3" s="1"/>
  <c r="DA914" i="3"/>
  <c r="DC914" i="3"/>
  <c r="A915" i="3"/>
  <c r="CY915" i="3"/>
  <c r="CZ915" i="3"/>
  <c r="DA915" i="3"/>
  <c r="DB915" i="3"/>
  <c r="DC915" i="3"/>
  <c r="A916" i="3"/>
  <c r="CY916" i="3"/>
  <c r="CZ916" i="3"/>
  <c r="DA916" i="3"/>
  <c r="DB916" i="3"/>
  <c r="DC916" i="3"/>
  <c r="A917" i="3"/>
  <c r="CY917" i="3"/>
  <c r="CZ917" i="3"/>
  <c r="DB917" i="3" s="1"/>
  <c r="DA917" i="3"/>
  <c r="DC917" i="3"/>
  <c r="A918" i="3"/>
  <c r="CY918" i="3"/>
  <c r="CZ918" i="3"/>
  <c r="DA918" i="3"/>
  <c r="DB918" i="3"/>
  <c r="DC918" i="3"/>
  <c r="A919" i="3"/>
  <c r="CY919" i="3"/>
  <c r="CZ919" i="3"/>
  <c r="DA919" i="3"/>
  <c r="DB919" i="3"/>
  <c r="DC919" i="3"/>
  <c r="A920" i="3"/>
  <c r="CY920" i="3"/>
  <c r="CZ920" i="3"/>
  <c r="DB920" i="3" s="1"/>
  <c r="DA920" i="3"/>
  <c r="DC920" i="3"/>
  <c r="A921" i="3"/>
  <c r="CY921" i="3"/>
  <c r="CZ921" i="3"/>
  <c r="DB921" i="3" s="1"/>
  <c r="DA921" i="3"/>
  <c r="DC921" i="3"/>
  <c r="A922" i="3"/>
  <c r="CY922" i="3"/>
  <c r="CZ922" i="3"/>
  <c r="DB922" i="3" s="1"/>
  <c r="DA922" i="3"/>
  <c r="DC922" i="3"/>
  <c r="A923" i="3"/>
  <c r="CY923" i="3"/>
  <c r="CZ923" i="3"/>
  <c r="DA923" i="3"/>
  <c r="DB923" i="3"/>
  <c r="DC923" i="3"/>
  <c r="A924" i="3"/>
  <c r="CY924" i="3"/>
  <c r="CZ924" i="3"/>
  <c r="DA924" i="3"/>
  <c r="DB924" i="3"/>
  <c r="DC924" i="3"/>
  <c r="A925" i="3"/>
  <c r="CY925" i="3"/>
  <c r="CZ925" i="3"/>
  <c r="DB925" i="3" s="1"/>
  <c r="DA925" i="3"/>
  <c r="DC925" i="3"/>
  <c r="A926" i="3"/>
  <c r="CY926" i="3"/>
  <c r="CZ926" i="3"/>
  <c r="DA926" i="3"/>
  <c r="DB926" i="3"/>
  <c r="DC926" i="3"/>
  <c r="A927" i="3"/>
  <c r="CY927" i="3"/>
  <c r="CZ927" i="3"/>
  <c r="DA927" i="3"/>
  <c r="DB927" i="3"/>
  <c r="DC927" i="3"/>
  <c r="A928" i="3"/>
  <c r="CY928" i="3"/>
  <c r="CZ928" i="3"/>
  <c r="DB928" i="3" s="1"/>
  <c r="DA928" i="3"/>
  <c r="DC928" i="3"/>
  <c r="A929" i="3"/>
  <c r="CY929" i="3"/>
  <c r="CZ929" i="3"/>
  <c r="DB929" i="3" s="1"/>
  <c r="DA929" i="3"/>
  <c r="DC929" i="3"/>
  <c r="A930" i="3"/>
  <c r="CY930" i="3"/>
  <c r="CZ930" i="3"/>
  <c r="DB930" i="3" s="1"/>
  <c r="DA930" i="3"/>
  <c r="DC930" i="3"/>
  <c r="A931" i="3"/>
  <c r="CY931" i="3"/>
  <c r="CZ931" i="3"/>
  <c r="DA931" i="3"/>
  <c r="DB931" i="3"/>
  <c r="DC931" i="3"/>
  <c r="A932" i="3"/>
  <c r="CY932" i="3"/>
  <c r="CZ932" i="3"/>
  <c r="DA932" i="3"/>
  <c r="DB932" i="3"/>
  <c r="DC932" i="3"/>
  <c r="A933" i="3"/>
  <c r="CY933" i="3"/>
  <c r="CZ933" i="3"/>
  <c r="DB933" i="3" s="1"/>
  <c r="DA933" i="3"/>
  <c r="DC933" i="3"/>
  <c r="A934" i="3"/>
  <c r="CY934" i="3"/>
  <c r="CZ934" i="3"/>
  <c r="DA934" i="3"/>
  <c r="DB934" i="3"/>
  <c r="DC934" i="3"/>
  <c r="A935" i="3"/>
  <c r="CY935" i="3"/>
  <c r="CZ935" i="3"/>
  <c r="DA935" i="3"/>
  <c r="DB935" i="3"/>
  <c r="DC935" i="3"/>
  <c r="A936" i="3"/>
  <c r="CY936" i="3"/>
  <c r="CZ936" i="3"/>
  <c r="DB936" i="3" s="1"/>
  <c r="DA936" i="3"/>
  <c r="DC936" i="3"/>
  <c r="A937" i="3"/>
  <c r="CY937" i="3"/>
  <c r="CZ937" i="3"/>
  <c r="DB937" i="3" s="1"/>
  <c r="DA937" i="3"/>
  <c r="DC937" i="3"/>
  <c r="A938" i="3"/>
  <c r="CY938" i="3"/>
  <c r="CZ938" i="3"/>
  <c r="DB938" i="3" s="1"/>
  <c r="DA938" i="3"/>
  <c r="DC938" i="3"/>
  <c r="A939" i="3"/>
  <c r="CY939" i="3"/>
  <c r="CZ939" i="3"/>
  <c r="DA939" i="3"/>
  <c r="DB939" i="3"/>
  <c r="DC939" i="3"/>
  <c r="A940" i="3"/>
  <c r="CY940" i="3"/>
  <c r="CZ940" i="3"/>
  <c r="DA940" i="3"/>
  <c r="DB940" i="3"/>
  <c r="DC940" i="3"/>
  <c r="A941" i="3"/>
  <c r="CY941" i="3"/>
  <c r="CZ941" i="3"/>
  <c r="DB941" i="3" s="1"/>
  <c r="DA941" i="3"/>
  <c r="DC941" i="3"/>
  <c r="A942" i="3"/>
  <c r="CY942" i="3"/>
  <c r="CZ942" i="3"/>
  <c r="DA942" i="3"/>
  <c r="DB942" i="3"/>
  <c r="DC942" i="3"/>
  <c r="A943" i="3"/>
  <c r="CY943" i="3"/>
  <c r="CZ943" i="3"/>
  <c r="DA943" i="3"/>
  <c r="DB943" i="3"/>
  <c r="DC943" i="3"/>
  <c r="A944" i="3"/>
  <c r="CY944" i="3"/>
  <c r="CZ944" i="3"/>
  <c r="DB944" i="3" s="1"/>
  <c r="DA944" i="3"/>
  <c r="DC944" i="3"/>
  <c r="A945" i="3"/>
  <c r="CY945" i="3"/>
  <c r="CZ945" i="3"/>
  <c r="DB945" i="3" s="1"/>
  <c r="DA945" i="3"/>
  <c r="DC945" i="3"/>
  <c r="A946" i="3"/>
  <c r="CY946" i="3"/>
  <c r="CZ946" i="3"/>
  <c r="DB946" i="3" s="1"/>
  <c r="DA946" i="3"/>
  <c r="DC946" i="3"/>
  <c r="A947" i="3"/>
  <c r="CX947" i="3"/>
  <c r="CY947" i="3"/>
  <c r="CZ947" i="3"/>
  <c r="DA947" i="3"/>
  <c r="DB947" i="3"/>
  <c r="DC947" i="3"/>
  <c r="A948" i="3"/>
  <c r="CX948" i="3"/>
  <c r="CY948" i="3"/>
  <c r="CZ948" i="3"/>
  <c r="DA948" i="3"/>
  <c r="DB948" i="3"/>
  <c r="DC948" i="3"/>
  <c r="A949" i="3"/>
  <c r="CY949" i="3"/>
  <c r="CZ949" i="3"/>
  <c r="DB949" i="3" s="1"/>
  <c r="DA949" i="3"/>
  <c r="DC949" i="3"/>
  <c r="A950" i="3"/>
  <c r="CY950" i="3"/>
  <c r="CZ950" i="3"/>
  <c r="DA950" i="3"/>
  <c r="DB950" i="3"/>
  <c r="DC950" i="3"/>
  <c r="A951" i="3"/>
  <c r="CY951" i="3"/>
  <c r="CZ951" i="3"/>
  <c r="DA951" i="3"/>
  <c r="DB951" i="3"/>
  <c r="DC951" i="3"/>
  <c r="A952" i="3"/>
  <c r="CY952" i="3"/>
  <c r="CZ952" i="3"/>
  <c r="DB952" i="3" s="1"/>
  <c r="DA952" i="3"/>
  <c r="DC952" i="3"/>
  <c r="A953" i="3"/>
  <c r="CY953" i="3"/>
  <c r="CZ953" i="3"/>
  <c r="DB953" i="3" s="1"/>
  <c r="DA953" i="3"/>
  <c r="DC953" i="3"/>
  <c r="A954" i="3"/>
  <c r="CY954" i="3"/>
  <c r="CZ954" i="3"/>
  <c r="DB954" i="3" s="1"/>
  <c r="DA954" i="3"/>
  <c r="DC954" i="3"/>
  <c r="A955" i="3"/>
  <c r="CY955" i="3"/>
  <c r="CZ955" i="3"/>
  <c r="DA955" i="3"/>
  <c r="DB955" i="3"/>
  <c r="DC955" i="3"/>
  <c r="A956" i="3"/>
  <c r="CY956" i="3"/>
  <c r="CZ956" i="3"/>
  <c r="DA956" i="3"/>
  <c r="DB956" i="3"/>
  <c r="DC956" i="3"/>
  <c r="A957" i="3"/>
  <c r="CY957" i="3"/>
  <c r="CZ957" i="3"/>
  <c r="DB957" i="3" s="1"/>
  <c r="DA957" i="3"/>
  <c r="DC957" i="3"/>
  <c r="A958" i="3"/>
  <c r="CY958" i="3"/>
  <c r="CZ958" i="3"/>
  <c r="DA958" i="3"/>
  <c r="DB958" i="3"/>
  <c r="DC958" i="3"/>
  <c r="A959" i="3"/>
  <c r="CY959" i="3"/>
  <c r="CZ959" i="3"/>
  <c r="DA959" i="3"/>
  <c r="DB959" i="3"/>
  <c r="DC959" i="3"/>
  <c r="A960" i="3"/>
  <c r="CY960" i="3"/>
  <c r="CZ960" i="3"/>
  <c r="DB960" i="3" s="1"/>
  <c r="DA960" i="3"/>
  <c r="DC960" i="3"/>
  <c r="A961" i="3"/>
  <c r="CY961" i="3"/>
  <c r="CZ961" i="3"/>
  <c r="DB961" i="3" s="1"/>
  <c r="DA961" i="3"/>
  <c r="DC961" i="3"/>
  <c r="A962" i="3"/>
  <c r="CY962" i="3"/>
  <c r="CZ962" i="3"/>
  <c r="DB962" i="3" s="1"/>
  <c r="DA962" i="3"/>
  <c r="DC962" i="3"/>
  <c r="A963" i="3"/>
  <c r="CY963" i="3"/>
  <c r="CZ963" i="3"/>
  <c r="DA963" i="3"/>
  <c r="DB963" i="3"/>
  <c r="DC963" i="3"/>
  <c r="A964" i="3"/>
  <c r="CY964" i="3"/>
  <c r="CZ964" i="3"/>
  <c r="DA964" i="3"/>
  <c r="DB964" i="3"/>
  <c r="DC964" i="3"/>
  <c r="A965" i="3"/>
  <c r="CY965" i="3"/>
  <c r="CZ965" i="3"/>
  <c r="DB965" i="3" s="1"/>
  <c r="DA965" i="3"/>
  <c r="DC965" i="3"/>
  <c r="A966" i="3"/>
  <c r="CY966" i="3"/>
  <c r="CZ966" i="3"/>
  <c r="DA966" i="3"/>
  <c r="DB966" i="3"/>
  <c r="DC966" i="3"/>
  <c r="A967" i="3"/>
  <c r="CY967" i="3"/>
  <c r="CZ967" i="3"/>
  <c r="DA967" i="3"/>
  <c r="DB967" i="3"/>
  <c r="DC967" i="3"/>
  <c r="A968" i="3"/>
  <c r="CY968" i="3"/>
  <c r="CZ968" i="3"/>
  <c r="DB968" i="3" s="1"/>
  <c r="DA968" i="3"/>
  <c r="DC968" i="3"/>
  <c r="A969" i="3"/>
  <c r="CY969" i="3"/>
  <c r="CZ969" i="3"/>
  <c r="DB969" i="3" s="1"/>
  <c r="DA969" i="3"/>
  <c r="DC969" i="3"/>
  <c r="A970" i="3"/>
  <c r="CY970" i="3"/>
  <c r="CZ970" i="3"/>
  <c r="DB970" i="3" s="1"/>
  <c r="DA970" i="3"/>
  <c r="DC970" i="3"/>
  <c r="A971" i="3"/>
  <c r="CY971" i="3"/>
  <c r="CZ971" i="3"/>
  <c r="DA971" i="3"/>
  <c r="DB971" i="3"/>
  <c r="DC971" i="3"/>
  <c r="A972" i="3"/>
  <c r="CY972" i="3"/>
  <c r="CZ972" i="3"/>
  <c r="DA972" i="3"/>
  <c r="DB972" i="3"/>
  <c r="DC972" i="3"/>
  <c r="A973" i="3"/>
  <c r="CY973" i="3"/>
  <c r="CZ973" i="3"/>
  <c r="DB973" i="3" s="1"/>
  <c r="DA973" i="3"/>
  <c r="DC973" i="3"/>
  <c r="A974" i="3"/>
  <c r="CY974" i="3"/>
  <c r="CZ974" i="3"/>
  <c r="DA974" i="3"/>
  <c r="DB974" i="3"/>
  <c r="DC974" i="3"/>
  <c r="A975" i="3"/>
  <c r="CX975" i="3"/>
  <c r="CY975" i="3"/>
  <c r="CZ975" i="3"/>
  <c r="DA975" i="3"/>
  <c r="DB975" i="3"/>
  <c r="DC975" i="3"/>
  <c r="A976" i="3"/>
  <c r="CX976" i="3"/>
  <c r="CY976" i="3"/>
  <c r="CZ976" i="3"/>
  <c r="DB976" i="3" s="1"/>
  <c r="DA976" i="3"/>
  <c r="DC976" i="3"/>
  <c r="A977" i="3"/>
  <c r="CX977" i="3"/>
  <c r="CY977" i="3"/>
  <c r="CZ977" i="3"/>
  <c r="DB977" i="3" s="1"/>
  <c r="DA977" i="3"/>
  <c r="DC977" i="3"/>
  <c r="A978" i="3"/>
  <c r="CX978" i="3"/>
  <c r="CY978" i="3"/>
  <c r="CZ978" i="3"/>
  <c r="DA978" i="3"/>
  <c r="DB978" i="3"/>
  <c r="DC978" i="3"/>
  <c r="A979" i="3"/>
  <c r="CX979" i="3"/>
  <c r="CY979" i="3"/>
  <c r="CZ979" i="3"/>
  <c r="DA979" i="3"/>
  <c r="DB979" i="3"/>
  <c r="DC979" i="3"/>
  <c r="A980" i="3"/>
  <c r="CX980" i="3"/>
  <c r="CY980" i="3"/>
  <c r="CZ980" i="3"/>
  <c r="DB980" i="3" s="1"/>
  <c r="DA980" i="3"/>
  <c r="DC980" i="3"/>
  <c r="A981" i="3"/>
  <c r="CX981" i="3"/>
  <c r="CY981" i="3"/>
  <c r="CZ981" i="3"/>
  <c r="DB981" i="3" s="1"/>
  <c r="DA981" i="3"/>
  <c r="DC981" i="3"/>
  <c r="A982" i="3"/>
  <c r="CY982" i="3"/>
  <c r="CZ982" i="3"/>
  <c r="DB982" i="3" s="1"/>
  <c r="DA982" i="3"/>
  <c r="DC982" i="3"/>
  <c r="A983" i="3"/>
  <c r="CY983" i="3"/>
  <c r="CZ983" i="3"/>
  <c r="DA983" i="3"/>
  <c r="DB983" i="3"/>
  <c r="DC983" i="3"/>
  <c r="A984" i="3"/>
  <c r="CY984" i="3"/>
  <c r="CZ984" i="3"/>
  <c r="DA984" i="3"/>
  <c r="DB984" i="3"/>
  <c r="DC984" i="3"/>
  <c r="A985" i="3"/>
  <c r="CY985" i="3"/>
  <c r="CZ985" i="3"/>
  <c r="DB985" i="3" s="1"/>
  <c r="DA985" i="3"/>
  <c r="DC985" i="3"/>
  <c r="A986" i="3"/>
  <c r="CY986" i="3"/>
  <c r="CZ986" i="3"/>
  <c r="DB986" i="3" s="1"/>
  <c r="DA986" i="3"/>
  <c r="DC986" i="3"/>
  <c r="A987" i="3"/>
  <c r="CY987" i="3"/>
  <c r="CZ987" i="3"/>
  <c r="DA987" i="3"/>
  <c r="DB987" i="3"/>
  <c r="DC987" i="3"/>
  <c r="A988" i="3"/>
  <c r="CY988" i="3"/>
  <c r="CZ988" i="3"/>
  <c r="DA988" i="3"/>
  <c r="DB988" i="3"/>
  <c r="DC988" i="3"/>
  <c r="A989" i="3"/>
  <c r="CY989" i="3"/>
  <c r="CZ989" i="3"/>
  <c r="DB989" i="3" s="1"/>
  <c r="DA989" i="3"/>
  <c r="DC989" i="3"/>
  <c r="A990" i="3"/>
  <c r="CY990" i="3"/>
  <c r="CZ990" i="3"/>
  <c r="DB990" i="3" s="1"/>
  <c r="DA990" i="3"/>
  <c r="DC990" i="3"/>
  <c r="A991" i="3"/>
  <c r="CX991" i="3"/>
  <c r="CY991" i="3"/>
  <c r="CZ991" i="3"/>
  <c r="DA991" i="3"/>
  <c r="DB991" i="3"/>
  <c r="DC991" i="3"/>
  <c r="A992" i="3"/>
  <c r="CX992" i="3"/>
  <c r="CY992" i="3"/>
  <c r="CZ992" i="3"/>
  <c r="DA992" i="3"/>
  <c r="DB992" i="3"/>
  <c r="DC992" i="3"/>
  <c r="A993" i="3"/>
  <c r="CX993" i="3"/>
  <c r="CY993" i="3"/>
  <c r="CZ993" i="3"/>
  <c r="DB993" i="3" s="1"/>
  <c r="DA993" i="3"/>
  <c r="DC993" i="3"/>
  <c r="A994" i="3"/>
  <c r="CX994" i="3"/>
  <c r="CY994" i="3"/>
  <c r="CZ994" i="3"/>
  <c r="DB994" i="3" s="1"/>
  <c r="DA994" i="3"/>
  <c r="DC994" i="3"/>
  <c r="A995" i="3"/>
  <c r="CX995" i="3"/>
  <c r="CY995" i="3"/>
  <c r="CZ995" i="3"/>
  <c r="DA995" i="3"/>
  <c r="DB995" i="3"/>
  <c r="DC995" i="3"/>
  <c r="A996" i="3"/>
  <c r="CX996" i="3"/>
  <c r="CY996" i="3"/>
  <c r="CZ996" i="3"/>
  <c r="DA996" i="3"/>
  <c r="DB996" i="3"/>
  <c r="DC996" i="3"/>
  <c r="A997" i="3"/>
  <c r="CX997" i="3"/>
  <c r="CY997" i="3"/>
  <c r="CZ997" i="3"/>
  <c r="DB997" i="3" s="1"/>
  <c r="DA997" i="3"/>
  <c r="DC997" i="3"/>
  <c r="A998" i="3"/>
  <c r="CX998" i="3"/>
  <c r="CY998" i="3"/>
  <c r="CZ998" i="3"/>
  <c r="DB998" i="3" s="1"/>
  <c r="DA998" i="3"/>
  <c r="DC998" i="3"/>
  <c r="A999" i="3"/>
  <c r="CX999" i="3"/>
  <c r="CY999" i="3"/>
  <c r="CZ999" i="3"/>
  <c r="DA999" i="3"/>
  <c r="DB999" i="3"/>
  <c r="DC999" i="3"/>
  <c r="A1000" i="3"/>
  <c r="CX1000" i="3"/>
  <c r="CY1000" i="3"/>
  <c r="CZ1000" i="3"/>
  <c r="DA1000" i="3"/>
  <c r="DB1000" i="3"/>
  <c r="DC1000" i="3"/>
  <c r="A1001" i="3"/>
  <c r="CY1001" i="3"/>
  <c r="CZ1001" i="3"/>
  <c r="DB1001" i="3" s="1"/>
  <c r="DA1001" i="3"/>
  <c r="DC1001" i="3"/>
  <c r="A1002" i="3"/>
  <c r="CY1002" i="3"/>
  <c r="CZ1002" i="3"/>
  <c r="DB1002" i="3" s="1"/>
  <c r="DA1002" i="3"/>
  <c r="DC1002" i="3"/>
  <c r="A1003" i="3"/>
  <c r="CY1003" i="3"/>
  <c r="CZ1003" i="3"/>
  <c r="DA1003" i="3"/>
  <c r="DB1003" i="3"/>
  <c r="DC1003" i="3"/>
  <c r="A1004" i="3"/>
  <c r="CY1004" i="3"/>
  <c r="CZ1004" i="3"/>
  <c r="DA1004" i="3"/>
  <c r="DB1004" i="3"/>
  <c r="DC1004" i="3"/>
  <c r="A1005" i="3"/>
  <c r="CY1005" i="3"/>
  <c r="CZ1005" i="3"/>
  <c r="DB1005" i="3" s="1"/>
  <c r="DA1005" i="3"/>
  <c r="DC1005" i="3"/>
  <c r="A1006" i="3"/>
  <c r="CY1006" i="3"/>
  <c r="CZ1006" i="3"/>
  <c r="DB1006" i="3" s="1"/>
  <c r="DA1006" i="3"/>
  <c r="DC1006" i="3"/>
  <c r="A1007" i="3"/>
  <c r="CY1007" i="3"/>
  <c r="CZ1007" i="3"/>
  <c r="DA1007" i="3"/>
  <c r="DB1007" i="3"/>
  <c r="DC1007" i="3"/>
  <c r="A1008" i="3"/>
  <c r="CY1008" i="3"/>
  <c r="CZ1008" i="3"/>
  <c r="DA1008" i="3"/>
  <c r="DB1008" i="3"/>
  <c r="DC1008" i="3"/>
  <c r="A1009" i="3"/>
  <c r="CY1009" i="3"/>
  <c r="CZ1009" i="3"/>
  <c r="DB1009" i="3" s="1"/>
  <c r="DA1009" i="3"/>
  <c r="DC1009" i="3"/>
  <c r="A1010" i="3"/>
  <c r="CY1010" i="3"/>
  <c r="CZ1010" i="3"/>
  <c r="DB1010" i="3" s="1"/>
  <c r="DA1010" i="3"/>
  <c r="DC1010" i="3"/>
  <c r="A1011" i="3"/>
  <c r="CY1011" i="3"/>
  <c r="CZ1011" i="3"/>
  <c r="DA1011" i="3"/>
  <c r="DB1011" i="3"/>
  <c r="DC1011" i="3"/>
  <c r="A1012" i="3"/>
  <c r="CY1012" i="3"/>
  <c r="CZ1012" i="3"/>
  <c r="DA1012" i="3"/>
  <c r="DB1012" i="3"/>
  <c r="DC1012" i="3"/>
  <c r="A1013" i="3"/>
  <c r="CY1013" i="3"/>
  <c r="CZ1013" i="3"/>
  <c r="DB1013" i="3" s="1"/>
  <c r="DA1013" i="3"/>
  <c r="DC1013" i="3"/>
  <c r="A1014" i="3"/>
  <c r="CY1014" i="3"/>
  <c r="CZ1014" i="3"/>
  <c r="DB1014" i="3" s="1"/>
  <c r="DA1014" i="3"/>
  <c r="DC1014" i="3"/>
  <c r="A1015" i="3"/>
  <c r="CY1015" i="3"/>
  <c r="CZ1015" i="3"/>
  <c r="DA1015" i="3"/>
  <c r="DB1015" i="3"/>
  <c r="DC1015" i="3"/>
  <c r="A1016" i="3"/>
  <c r="CY1016" i="3"/>
  <c r="CZ1016" i="3"/>
  <c r="DA1016" i="3"/>
  <c r="DB1016" i="3"/>
  <c r="DC1016" i="3"/>
  <c r="A1017" i="3"/>
  <c r="CY1017" i="3"/>
  <c r="CZ1017" i="3"/>
  <c r="DB1017" i="3" s="1"/>
  <c r="DA1017" i="3"/>
  <c r="DC1017" i="3"/>
  <c r="A1018" i="3"/>
  <c r="CY1018" i="3"/>
  <c r="CZ1018" i="3"/>
  <c r="DB1018" i="3" s="1"/>
  <c r="DA1018" i="3"/>
  <c r="DC1018" i="3"/>
  <c r="A1019" i="3"/>
  <c r="CY1019" i="3"/>
  <c r="CZ1019" i="3"/>
  <c r="DA1019" i="3"/>
  <c r="DB1019" i="3"/>
  <c r="DC1019" i="3"/>
  <c r="A1020" i="3"/>
  <c r="CY1020" i="3"/>
  <c r="CZ1020" i="3"/>
  <c r="DA1020" i="3"/>
  <c r="DB1020" i="3"/>
  <c r="DC1020" i="3"/>
  <c r="A1021" i="3"/>
  <c r="CY1021" i="3"/>
  <c r="CZ1021" i="3"/>
  <c r="DB1021" i="3" s="1"/>
  <c r="DA1021" i="3"/>
  <c r="DC1021" i="3"/>
  <c r="A1022" i="3"/>
  <c r="CY1022" i="3"/>
  <c r="CZ1022" i="3"/>
  <c r="DB1022" i="3" s="1"/>
  <c r="DA1022" i="3"/>
  <c r="DC1022" i="3"/>
  <c r="A1023" i="3"/>
  <c r="CY1023" i="3"/>
  <c r="CZ1023" i="3"/>
  <c r="DA1023" i="3"/>
  <c r="DB1023" i="3"/>
  <c r="DC1023" i="3"/>
  <c r="A1024" i="3"/>
  <c r="CY1024" i="3"/>
  <c r="CZ1024" i="3"/>
  <c r="DA1024" i="3"/>
  <c r="DB1024" i="3"/>
  <c r="DC1024" i="3"/>
  <c r="A1025" i="3"/>
  <c r="CY1025" i="3"/>
  <c r="CZ1025" i="3"/>
  <c r="DB1025" i="3" s="1"/>
  <c r="DA1025" i="3"/>
  <c r="DC1025" i="3"/>
  <c r="A1026" i="3"/>
  <c r="CY1026" i="3"/>
  <c r="CZ1026" i="3"/>
  <c r="DB1026" i="3" s="1"/>
  <c r="DA1026" i="3"/>
  <c r="DC1026" i="3"/>
  <c r="A1027" i="3"/>
  <c r="CY1027" i="3"/>
  <c r="CZ1027" i="3"/>
  <c r="DA1027" i="3"/>
  <c r="DB1027" i="3"/>
  <c r="DC1027" i="3"/>
  <c r="A1028" i="3"/>
  <c r="CY1028" i="3"/>
  <c r="CZ1028" i="3"/>
  <c r="DA1028" i="3"/>
  <c r="DB1028" i="3"/>
  <c r="DC1028" i="3"/>
  <c r="A1029" i="3"/>
  <c r="CY1029" i="3"/>
  <c r="CZ1029" i="3"/>
  <c r="DB1029" i="3" s="1"/>
  <c r="DA1029" i="3"/>
  <c r="DC1029" i="3"/>
  <c r="A1030" i="3"/>
  <c r="CY1030" i="3"/>
  <c r="CZ1030" i="3"/>
  <c r="DB1030" i="3" s="1"/>
  <c r="DA1030" i="3"/>
  <c r="DC1030" i="3"/>
  <c r="A1031" i="3"/>
  <c r="CY1031" i="3"/>
  <c r="CZ1031" i="3"/>
  <c r="DA1031" i="3"/>
  <c r="DB1031" i="3"/>
  <c r="DC1031" i="3"/>
  <c r="A1032" i="3"/>
  <c r="CY1032" i="3"/>
  <c r="CZ1032" i="3"/>
  <c r="DA1032" i="3"/>
  <c r="DB1032" i="3"/>
  <c r="DC1032" i="3"/>
  <c r="A1033" i="3"/>
  <c r="CY1033" i="3"/>
  <c r="CZ1033" i="3"/>
  <c r="DB1033" i="3" s="1"/>
  <c r="DA1033" i="3"/>
  <c r="DC1033" i="3"/>
  <c r="A1034" i="3"/>
  <c r="CY1034" i="3"/>
  <c r="CZ1034" i="3"/>
  <c r="DB1034" i="3" s="1"/>
  <c r="DA1034" i="3"/>
  <c r="DC1034" i="3"/>
  <c r="A1035" i="3"/>
  <c r="CY1035" i="3"/>
  <c r="CZ1035" i="3"/>
  <c r="DA1035" i="3"/>
  <c r="DB1035" i="3"/>
  <c r="DC1035" i="3"/>
  <c r="A1036" i="3"/>
  <c r="CY1036" i="3"/>
  <c r="CZ1036" i="3"/>
  <c r="DA1036" i="3"/>
  <c r="DB1036" i="3"/>
  <c r="DC1036" i="3"/>
  <c r="A1037" i="3"/>
  <c r="CY1037" i="3"/>
  <c r="CZ1037" i="3"/>
  <c r="DB1037" i="3" s="1"/>
  <c r="DA1037" i="3"/>
  <c r="DC1037" i="3"/>
  <c r="A1038" i="3"/>
  <c r="CY1038" i="3"/>
  <c r="CZ1038" i="3"/>
  <c r="DB1038" i="3" s="1"/>
  <c r="DA1038" i="3"/>
  <c r="DC1038" i="3"/>
  <c r="A1039" i="3"/>
  <c r="CY1039" i="3"/>
  <c r="CZ1039" i="3"/>
  <c r="DA1039" i="3"/>
  <c r="DB1039" i="3"/>
  <c r="DC1039" i="3"/>
  <c r="A1040" i="3"/>
  <c r="CY1040" i="3"/>
  <c r="CZ1040" i="3"/>
  <c r="DA1040" i="3"/>
  <c r="DB1040" i="3"/>
  <c r="DC1040" i="3"/>
  <c r="A1041" i="3"/>
  <c r="CY1041" i="3"/>
  <c r="CZ1041" i="3"/>
  <c r="DB1041" i="3" s="1"/>
  <c r="DA1041" i="3"/>
  <c r="DC1041" i="3"/>
  <c r="A1042" i="3"/>
  <c r="CY1042" i="3"/>
  <c r="CZ1042" i="3"/>
  <c r="DB1042" i="3" s="1"/>
  <c r="DA1042" i="3"/>
  <c r="DC1042" i="3"/>
  <c r="A1043" i="3"/>
  <c r="CY1043" i="3"/>
  <c r="CZ1043" i="3"/>
  <c r="DA1043" i="3"/>
  <c r="DB1043" i="3"/>
  <c r="DC1043" i="3"/>
  <c r="A1044" i="3"/>
  <c r="CY1044" i="3"/>
  <c r="CZ1044" i="3"/>
  <c r="DA1044" i="3"/>
  <c r="DB1044" i="3"/>
  <c r="DC1044" i="3"/>
  <c r="A1045" i="3"/>
  <c r="CY1045" i="3"/>
  <c r="CZ1045" i="3"/>
  <c r="DB1045" i="3" s="1"/>
  <c r="DA1045" i="3"/>
  <c r="DC1045" i="3"/>
  <c r="A1046" i="3"/>
  <c r="CY1046" i="3"/>
  <c r="CZ1046" i="3"/>
  <c r="DB1046" i="3" s="1"/>
  <c r="DA1046" i="3"/>
  <c r="DC1046" i="3"/>
  <c r="A1047" i="3"/>
  <c r="CY1047" i="3"/>
  <c r="CZ1047" i="3"/>
  <c r="DA1047" i="3"/>
  <c r="DB1047" i="3"/>
  <c r="DC1047" i="3"/>
  <c r="A1048" i="3"/>
  <c r="CY1048" i="3"/>
  <c r="CZ1048" i="3"/>
  <c r="DA1048" i="3"/>
  <c r="DB1048" i="3"/>
  <c r="DC1048" i="3"/>
  <c r="A1049" i="3"/>
  <c r="CY1049" i="3"/>
  <c r="CZ1049" i="3"/>
  <c r="DB1049" i="3" s="1"/>
  <c r="DA1049" i="3"/>
  <c r="DC1049" i="3"/>
  <c r="A1050" i="3"/>
  <c r="CY1050" i="3"/>
  <c r="CZ1050" i="3"/>
  <c r="DB1050" i="3" s="1"/>
  <c r="DA1050" i="3"/>
  <c r="DC1050" i="3"/>
  <c r="A1051" i="3"/>
  <c r="CY1051" i="3"/>
  <c r="CZ1051" i="3"/>
  <c r="DA1051" i="3"/>
  <c r="DB1051" i="3"/>
  <c r="DC1051" i="3"/>
  <c r="A1052" i="3"/>
  <c r="CY1052" i="3"/>
  <c r="CZ1052" i="3"/>
  <c r="DA1052" i="3"/>
  <c r="DB1052" i="3"/>
  <c r="DC1052" i="3"/>
  <c r="A1053" i="3"/>
  <c r="CY1053" i="3"/>
  <c r="CZ1053" i="3"/>
  <c r="DB1053" i="3" s="1"/>
  <c r="DA1053" i="3"/>
  <c r="DC1053" i="3"/>
  <c r="A1054" i="3"/>
  <c r="CY1054" i="3"/>
  <c r="CZ1054" i="3"/>
  <c r="DB1054" i="3" s="1"/>
  <c r="DA1054" i="3"/>
  <c r="DC1054" i="3"/>
  <c r="A1055" i="3"/>
  <c r="CY1055" i="3"/>
  <c r="CZ1055" i="3"/>
  <c r="DA1055" i="3"/>
  <c r="DB1055" i="3"/>
  <c r="DC1055" i="3"/>
  <c r="A1056" i="3"/>
  <c r="CY1056" i="3"/>
  <c r="CZ1056" i="3"/>
  <c r="DA1056" i="3"/>
  <c r="DB1056" i="3"/>
  <c r="DC1056" i="3"/>
  <c r="A1057" i="3"/>
  <c r="CY1057" i="3"/>
  <c r="CZ1057" i="3"/>
  <c r="DB1057" i="3" s="1"/>
  <c r="DA1057" i="3"/>
  <c r="DC1057" i="3"/>
  <c r="A1058" i="3"/>
  <c r="CY1058" i="3"/>
  <c r="CZ1058" i="3"/>
  <c r="DB1058" i="3" s="1"/>
  <c r="DA1058" i="3"/>
  <c r="DC1058" i="3"/>
  <c r="A1059" i="3"/>
  <c r="CY1059" i="3"/>
  <c r="CZ1059" i="3"/>
  <c r="DA1059" i="3"/>
  <c r="DB1059" i="3"/>
  <c r="DC1059" i="3"/>
  <c r="A1060" i="3"/>
  <c r="CY1060" i="3"/>
  <c r="CZ1060" i="3"/>
  <c r="DA1060" i="3"/>
  <c r="DB1060" i="3"/>
  <c r="DC1060" i="3"/>
  <c r="A1061" i="3"/>
  <c r="CY1061" i="3"/>
  <c r="CZ1061" i="3"/>
  <c r="DB1061" i="3" s="1"/>
  <c r="DA1061" i="3"/>
  <c r="DC1061" i="3"/>
  <c r="A1062" i="3"/>
  <c r="CY1062" i="3"/>
  <c r="CZ1062" i="3"/>
  <c r="DB1062" i="3" s="1"/>
  <c r="DA1062" i="3"/>
  <c r="DC1062" i="3"/>
  <c r="A1063" i="3"/>
  <c r="CY1063" i="3"/>
  <c r="CZ1063" i="3"/>
  <c r="DA1063" i="3"/>
  <c r="DB1063" i="3"/>
  <c r="DC1063" i="3"/>
  <c r="A1064" i="3"/>
  <c r="CY1064" i="3"/>
  <c r="CZ1064" i="3"/>
  <c r="DA1064" i="3"/>
  <c r="DB1064" i="3"/>
  <c r="DC1064" i="3"/>
  <c r="A1065" i="3"/>
  <c r="CY1065" i="3"/>
  <c r="CZ1065" i="3"/>
  <c r="DB1065" i="3" s="1"/>
  <c r="DA1065" i="3"/>
  <c r="DC1065" i="3"/>
  <c r="A1066" i="3"/>
  <c r="CY1066" i="3"/>
  <c r="CZ1066" i="3"/>
  <c r="DB1066" i="3" s="1"/>
  <c r="DA1066" i="3"/>
  <c r="DC1066" i="3"/>
  <c r="A1067" i="3"/>
  <c r="CY1067" i="3"/>
  <c r="CZ1067" i="3"/>
  <c r="DA1067" i="3"/>
  <c r="DB1067" i="3"/>
  <c r="DC1067" i="3"/>
  <c r="A1068" i="3"/>
  <c r="CY1068" i="3"/>
  <c r="CZ1068" i="3"/>
  <c r="DA1068" i="3"/>
  <c r="DB1068" i="3"/>
  <c r="DC1068" i="3"/>
  <c r="A1069" i="3"/>
  <c r="CY1069" i="3"/>
  <c r="CZ1069" i="3"/>
  <c r="DB1069" i="3" s="1"/>
  <c r="DA1069" i="3"/>
  <c r="DC1069" i="3"/>
  <c r="A1070" i="3"/>
  <c r="CY1070" i="3"/>
  <c r="CZ1070" i="3"/>
  <c r="DB1070" i="3" s="1"/>
  <c r="DA1070" i="3"/>
  <c r="DC1070" i="3"/>
  <c r="A1071" i="3"/>
  <c r="CY1071" i="3"/>
  <c r="CZ1071" i="3"/>
  <c r="DA1071" i="3"/>
  <c r="DB1071" i="3"/>
  <c r="DC1071" i="3"/>
  <c r="A1072" i="3"/>
  <c r="CY1072" i="3"/>
  <c r="CZ1072" i="3"/>
  <c r="DA1072" i="3"/>
  <c r="DB1072" i="3"/>
  <c r="DC1072" i="3"/>
  <c r="A1073" i="3"/>
  <c r="CY1073" i="3"/>
  <c r="CZ1073" i="3"/>
  <c r="DB1073" i="3" s="1"/>
  <c r="DA1073" i="3"/>
  <c r="DC1073" i="3"/>
  <c r="A1074" i="3"/>
  <c r="CY1074" i="3"/>
  <c r="CZ1074" i="3"/>
  <c r="DB1074" i="3" s="1"/>
  <c r="DA1074" i="3"/>
  <c r="DC1074" i="3"/>
  <c r="A1075" i="3"/>
  <c r="CY1075" i="3"/>
  <c r="CZ1075" i="3"/>
  <c r="DA1075" i="3"/>
  <c r="DB1075" i="3"/>
  <c r="DC1075" i="3"/>
  <c r="A1076" i="3"/>
  <c r="CY1076" i="3"/>
  <c r="CZ1076" i="3"/>
  <c r="DA1076" i="3"/>
  <c r="DB1076" i="3"/>
  <c r="DC1076" i="3"/>
  <c r="A1077" i="3"/>
  <c r="CY1077" i="3"/>
  <c r="CZ1077" i="3"/>
  <c r="DB1077" i="3" s="1"/>
  <c r="DA1077" i="3"/>
  <c r="DC1077" i="3"/>
  <c r="A1078" i="3"/>
  <c r="CY1078" i="3"/>
  <c r="CZ1078" i="3"/>
  <c r="DB1078" i="3" s="1"/>
  <c r="DA1078" i="3"/>
  <c r="DC1078" i="3"/>
  <c r="A1079" i="3"/>
  <c r="CY1079" i="3"/>
  <c r="CZ1079" i="3"/>
  <c r="DA1079" i="3"/>
  <c r="DB1079" i="3"/>
  <c r="DC1079" i="3"/>
  <c r="A1080" i="3"/>
  <c r="CY1080" i="3"/>
  <c r="CZ1080" i="3"/>
  <c r="DA1080" i="3"/>
  <c r="DB1080" i="3"/>
  <c r="DC1080" i="3"/>
  <c r="A1081" i="3"/>
  <c r="CY1081" i="3"/>
  <c r="CZ1081" i="3"/>
  <c r="DB1081" i="3" s="1"/>
  <c r="DA1081" i="3"/>
  <c r="DC1081" i="3"/>
  <c r="A1082" i="3"/>
  <c r="CY1082" i="3"/>
  <c r="CZ1082" i="3"/>
  <c r="DB1082" i="3" s="1"/>
  <c r="DA1082" i="3"/>
  <c r="DC1082" i="3"/>
  <c r="A1083" i="3"/>
  <c r="CY1083" i="3"/>
  <c r="CZ1083" i="3"/>
  <c r="DA1083" i="3"/>
  <c r="DB1083" i="3"/>
  <c r="DC1083" i="3"/>
  <c r="A1084" i="3"/>
  <c r="CY1084" i="3"/>
  <c r="CZ1084" i="3"/>
  <c r="DA1084" i="3"/>
  <c r="DB1084" i="3"/>
  <c r="DC1084" i="3"/>
  <c r="A1085" i="3"/>
  <c r="CY1085" i="3"/>
  <c r="CZ1085" i="3"/>
  <c r="DB1085" i="3" s="1"/>
  <c r="DA1085" i="3"/>
  <c r="DC1085" i="3"/>
  <c r="A1086" i="3"/>
  <c r="CY1086" i="3"/>
  <c r="CZ1086" i="3"/>
  <c r="DB1086" i="3" s="1"/>
  <c r="DA1086" i="3"/>
  <c r="DC1086" i="3"/>
  <c r="A1087" i="3"/>
  <c r="CY1087" i="3"/>
  <c r="CZ1087" i="3"/>
  <c r="DA1087" i="3"/>
  <c r="DB1087" i="3"/>
  <c r="DC1087" i="3"/>
  <c r="A1088" i="3"/>
  <c r="CY1088" i="3"/>
  <c r="CZ1088" i="3"/>
  <c r="DA1088" i="3"/>
  <c r="DB1088" i="3"/>
  <c r="DC1088" i="3"/>
  <c r="A1089" i="3"/>
  <c r="CY1089" i="3"/>
  <c r="CZ1089" i="3"/>
  <c r="DB1089" i="3" s="1"/>
  <c r="DA1089" i="3"/>
  <c r="DC1089" i="3"/>
  <c r="A1090" i="3"/>
  <c r="CY1090" i="3"/>
  <c r="CZ1090" i="3"/>
  <c r="DB1090" i="3" s="1"/>
  <c r="DA1090" i="3"/>
  <c r="DC1090" i="3"/>
  <c r="A1091" i="3"/>
  <c r="CY1091" i="3"/>
  <c r="CZ1091" i="3"/>
  <c r="DA1091" i="3"/>
  <c r="DB1091" i="3"/>
  <c r="DC1091" i="3"/>
  <c r="A1092" i="3"/>
  <c r="CY1092" i="3"/>
  <c r="CZ1092" i="3"/>
  <c r="DA1092" i="3"/>
  <c r="DB1092" i="3"/>
  <c r="DC1092" i="3"/>
  <c r="A1093" i="3"/>
  <c r="CY1093" i="3"/>
  <c r="CZ1093" i="3"/>
  <c r="DB1093" i="3" s="1"/>
  <c r="DA1093" i="3"/>
  <c r="DC1093" i="3"/>
  <c r="A1094" i="3"/>
  <c r="CX1094" i="3"/>
  <c r="CY1094" i="3"/>
  <c r="CZ1094" i="3"/>
  <c r="DB1094" i="3" s="1"/>
  <c r="DA1094" i="3"/>
  <c r="DC1094" i="3"/>
  <c r="A1095" i="3"/>
  <c r="CX1095" i="3"/>
  <c r="CY1095" i="3"/>
  <c r="CZ1095" i="3"/>
  <c r="DA1095" i="3"/>
  <c r="DB1095" i="3"/>
  <c r="DC1095" i="3"/>
  <c r="A1096" i="3"/>
  <c r="CX1096" i="3"/>
  <c r="CY1096" i="3"/>
  <c r="CZ1096" i="3"/>
  <c r="DA1096" i="3"/>
  <c r="DB1096" i="3"/>
  <c r="DC1096" i="3"/>
  <c r="A1097" i="3"/>
  <c r="CX1097" i="3"/>
  <c r="CY1097" i="3"/>
  <c r="CZ1097" i="3"/>
  <c r="DB1097" i="3" s="1"/>
  <c r="DA1097" i="3"/>
  <c r="DC1097" i="3"/>
  <c r="A1098" i="3"/>
  <c r="CX1098" i="3"/>
  <c r="CY1098" i="3"/>
  <c r="CZ1098" i="3"/>
  <c r="DB1098" i="3" s="1"/>
  <c r="DA1098" i="3"/>
  <c r="DC1098" i="3"/>
  <c r="A1099" i="3"/>
  <c r="CX1099" i="3"/>
  <c r="CY1099" i="3"/>
  <c r="CZ1099" i="3"/>
  <c r="DA1099" i="3"/>
  <c r="DB1099" i="3"/>
  <c r="DC1099" i="3"/>
  <c r="A1100" i="3"/>
  <c r="CX1100" i="3"/>
  <c r="CY1100" i="3"/>
  <c r="CZ1100" i="3"/>
  <c r="DA1100" i="3"/>
  <c r="DB1100" i="3"/>
  <c r="DC1100" i="3"/>
  <c r="A1101" i="3"/>
  <c r="CX1101" i="3"/>
  <c r="CY1101" i="3"/>
  <c r="CZ1101" i="3"/>
  <c r="DB1101" i="3" s="1"/>
  <c r="DA1101" i="3"/>
  <c r="DC1101" i="3"/>
  <c r="A1102" i="3"/>
  <c r="CX1102" i="3"/>
  <c r="CY1102" i="3"/>
  <c r="CZ1102" i="3"/>
  <c r="DB1102" i="3" s="1"/>
  <c r="DA1102" i="3"/>
  <c r="DC1102" i="3"/>
  <c r="A1103" i="3"/>
  <c r="CX1103" i="3"/>
  <c r="CY1103" i="3"/>
  <c r="CZ1103" i="3"/>
  <c r="DA1103" i="3"/>
  <c r="DB1103" i="3"/>
  <c r="DC1103" i="3"/>
  <c r="A1104" i="3"/>
  <c r="CX1104" i="3"/>
  <c r="CY1104" i="3"/>
  <c r="CZ1104" i="3"/>
  <c r="DA1104" i="3"/>
  <c r="DB1104" i="3"/>
  <c r="DC1104" i="3"/>
  <c r="A1105" i="3"/>
  <c r="CX1105" i="3"/>
  <c r="CY1105" i="3"/>
  <c r="CZ1105" i="3"/>
  <c r="DB1105" i="3" s="1"/>
  <c r="DA1105" i="3"/>
  <c r="DC1105" i="3"/>
  <c r="A1106" i="3"/>
  <c r="CX1106" i="3"/>
  <c r="CY1106" i="3"/>
  <c r="CZ1106" i="3"/>
  <c r="DB1106" i="3" s="1"/>
  <c r="DA1106" i="3"/>
  <c r="DC1106" i="3"/>
  <c r="A1107" i="3"/>
  <c r="CX1107" i="3"/>
  <c r="CY1107" i="3"/>
  <c r="CZ1107" i="3"/>
  <c r="DA1107" i="3"/>
  <c r="DB1107" i="3"/>
  <c r="DC1107" i="3"/>
  <c r="A1108" i="3"/>
  <c r="CX1108" i="3"/>
  <c r="CY1108" i="3"/>
  <c r="CZ1108" i="3"/>
  <c r="DA1108" i="3"/>
  <c r="DB1108" i="3"/>
  <c r="DC1108" i="3"/>
  <c r="A1109" i="3"/>
  <c r="CX1109" i="3"/>
  <c r="CY1109" i="3"/>
  <c r="CZ1109" i="3"/>
  <c r="DB1109" i="3" s="1"/>
  <c r="DA1109" i="3"/>
  <c r="DC1109" i="3"/>
  <c r="A1110" i="3"/>
  <c r="CX1110" i="3"/>
  <c r="CY1110" i="3"/>
  <c r="CZ1110" i="3"/>
  <c r="DB1110" i="3" s="1"/>
  <c r="DA1110" i="3"/>
  <c r="DC1110" i="3"/>
  <c r="A1111" i="3"/>
  <c r="CX1111" i="3"/>
  <c r="CY1111" i="3"/>
  <c r="CZ1111" i="3"/>
  <c r="DA1111" i="3"/>
  <c r="DB1111" i="3"/>
  <c r="DC1111" i="3"/>
  <c r="A1112" i="3"/>
  <c r="CX1112" i="3"/>
  <c r="CY1112" i="3"/>
  <c r="CZ1112" i="3"/>
  <c r="DA1112" i="3"/>
  <c r="DB1112" i="3"/>
  <c r="DC1112" i="3"/>
  <c r="A1113" i="3"/>
  <c r="CX1113" i="3"/>
  <c r="CY1113" i="3"/>
  <c r="CZ1113" i="3"/>
  <c r="DB1113" i="3" s="1"/>
  <c r="DA1113" i="3"/>
  <c r="DC1113" i="3"/>
  <c r="A1114" i="3"/>
  <c r="CX1114" i="3"/>
  <c r="CY1114" i="3"/>
  <c r="CZ1114" i="3"/>
  <c r="DB1114" i="3" s="1"/>
  <c r="DA1114" i="3"/>
  <c r="DC1114" i="3"/>
  <c r="A1115" i="3"/>
  <c r="CX1115" i="3"/>
  <c r="CY1115" i="3"/>
  <c r="CZ1115" i="3"/>
  <c r="DA1115" i="3"/>
  <c r="DB1115" i="3"/>
  <c r="DC1115" i="3"/>
  <c r="A1116" i="3"/>
  <c r="CX1116" i="3"/>
  <c r="CY1116" i="3"/>
  <c r="CZ1116" i="3"/>
  <c r="DA1116" i="3"/>
  <c r="DB1116" i="3"/>
  <c r="DC1116" i="3"/>
  <c r="A1117" i="3"/>
  <c r="CX1117" i="3"/>
  <c r="CY1117" i="3"/>
  <c r="CZ1117" i="3"/>
  <c r="DB1117" i="3" s="1"/>
  <c r="DA1117" i="3"/>
  <c r="DC1117" i="3"/>
  <c r="A1118" i="3"/>
  <c r="CX1118" i="3"/>
  <c r="CY1118" i="3"/>
  <c r="CZ1118" i="3"/>
  <c r="DB1118" i="3" s="1"/>
  <c r="DA1118" i="3"/>
  <c r="DC1118" i="3"/>
  <c r="A1119" i="3"/>
  <c r="CX1119" i="3"/>
  <c r="CY1119" i="3"/>
  <c r="CZ1119" i="3"/>
  <c r="DA1119" i="3"/>
  <c r="DB1119" i="3"/>
  <c r="DC1119" i="3"/>
  <c r="A1120" i="3"/>
  <c r="CX1120" i="3"/>
  <c r="CY1120" i="3"/>
  <c r="CZ1120" i="3"/>
  <c r="DA1120" i="3"/>
  <c r="DB1120" i="3"/>
  <c r="DC1120" i="3"/>
  <c r="A1121" i="3"/>
  <c r="CX1121" i="3"/>
  <c r="CY1121" i="3"/>
  <c r="CZ1121" i="3"/>
  <c r="DB1121" i="3" s="1"/>
  <c r="DA1121" i="3"/>
  <c r="DC1121" i="3"/>
  <c r="A1122" i="3"/>
  <c r="CX1122" i="3"/>
  <c r="CY1122" i="3"/>
  <c r="CZ1122" i="3"/>
  <c r="DB1122" i="3" s="1"/>
  <c r="DA1122" i="3"/>
  <c r="DC1122" i="3"/>
  <c r="A1123" i="3"/>
  <c r="CX1123" i="3"/>
  <c r="CY1123" i="3"/>
  <c r="CZ1123" i="3"/>
  <c r="DA1123" i="3"/>
  <c r="DB1123" i="3"/>
  <c r="DC1123" i="3"/>
  <c r="A1124" i="3"/>
  <c r="CX1124" i="3"/>
  <c r="CY1124" i="3"/>
  <c r="CZ1124" i="3"/>
  <c r="DA1124" i="3"/>
  <c r="DB1124" i="3"/>
  <c r="DC1124" i="3"/>
  <c r="A1125" i="3"/>
  <c r="CX1125" i="3"/>
  <c r="CY1125" i="3"/>
  <c r="CZ1125" i="3"/>
  <c r="DB1125" i="3" s="1"/>
  <c r="DA1125" i="3"/>
  <c r="DC1125" i="3"/>
  <c r="A1126" i="3"/>
  <c r="CX1126" i="3"/>
  <c r="CY1126" i="3"/>
  <c r="CZ1126" i="3"/>
  <c r="DB1126" i="3" s="1"/>
  <c r="DA1126" i="3"/>
  <c r="DC1126" i="3"/>
  <c r="A1127" i="3"/>
  <c r="CX1127" i="3"/>
  <c r="CY1127" i="3"/>
  <c r="CZ1127" i="3"/>
  <c r="DA1127" i="3"/>
  <c r="DB1127" i="3"/>
  <c r="DC1127" i="3"/>
  <c r="D12" i="1"/>
  <c r="E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D20" i="1"/>
  <c r="E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D24" i="1"/>
  <c r="E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T26" i="1"/>
  <c r="GU26" i="1"/>
  <c r="GV26" i="1"/>
  <c r="GW26" i="1"/>
  <c r="GX26" i="1"/>
  <c r="D28" i="1"/>
  <c r="E30" i="1"/>
  <c r="Z30" i="1"/>
  <c r="AA30" i="1"/>
  <c r="AM30" i="1"/>
  <c r="AN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FK30" i="1"/>
  <c r="FL30" i="1"/>
  <c r="FM30" i="1"/>
  <c r="FN30" i="1"/>
  <c r="FO30" i="1"/>
  <c r="FP30" i="1"/>
  <c r="FQ30" i="1"/>
  <c r="FR30" i="1"/>
  <c r="FS30" i="1"/>
  <c r="FT30" i="1"/>
  <c r="FU30" i="1"/>
  <c r="FV30" i="1"/>
  <c r="FW30" i="1"/>
  <c r="FX30" i="1"/>
  <c r="FY30" i="1"/>
  <c r="FZ30" i="1"/>
  <c r="GA30" i="1"/>
  <c r="GB30" i="1"/>
  <c r="GC30" i="1"/>
  <c r="GD30" i="1"/>
  <c r="GE30" i="1"/>
  <c r="GF30" i="1"/>
  <c r="GG30" i="1"/>
  <c r="GH30" i="1"/>
  <c r="GI30" i="1"/>
  <c r="GJ30" i="1"/>
  <c r="GK30" i="1"/>
  <c r="GL30" i="1"/>
  <c r="GM30" i="1"/>
  <c r="GN30" i="1"/>
  <c r="GO30" i="1"/>
  <c r="GP30" i="1"/>
  <c r="GQ30" i="1"/>
  <c r="GR30" i="1"/>
  <c r="GS30" i="1"/>
  <c r="GT30" i="1"/>
  <c r="GU30" i="1"/>
  <c r="GV30" i="1"/>
  <c r="GW30" i="1"/>
  <c r="GX30" i="1"/>
  <c r="C32" i="1"/>
  <c r="D32" i="1"/>
  <c r="I32" i="1"/>
  <c r="AB32" i="1"/>
  <c r="AC32" i="1"/>
  <c r="AE32" i="1"/>
  <c r="AD32" i="1" s="1"/>
  <c r="CR32" i="1" s="1"/>
  <c r="Q32" i="1" s="1"/>
  <c r="AF32" i="1"/>
  <c r="CT32" i="1" s="1"/>
  <c r="AG32" i="1"/>
  <c r="AH32" i="1"/>
  <c r="AI32" i="1"/>
  <c r="CW32" i="1" s="1"/>
  <c r="V32" i="1" s="1"/>
  <c r="AJ32" i="1"/>
  <c r="CX32" i="1" s="1"/>
  <c r="CQ32" i="1"/>
  <c r="P32" i="1" s="1"/>
  <c r="CS32" i="1"/>
  <c r="R32" i="1" s="1"/>
  <c r="CU32" i="1"/>
  <c r="CV32" i="1"/>
  <c r="U32" i="1" s="1"/>
  <c r="FR32" i="1"/>
  <c r="GL32" i="1"/>
  <c r="GO32" i="1"/>
  <c r="GP32" i="1"/>
  <c r="GV32" i="1"/>
  <c r="HC32" i="1"/>
  <c r="GX32" i="1" s="1"/>
  <c r="AC33" i="1"/>
  <c r="AD33" i="1"/>
  <c r="AE33" i="1"/>
  <c r="CS33" i="1" s="1"/>
  <c r="AF33" i="1"/>
  <c r="AG33" i="1"/>
  <c r="AH33" i="1"/>
  <c r="CV33" i="1" s="1"/>
  <c r="AI33" i="1"/>
  <c r="CW33" i="1" s="1"/>
  <c r="AJ33" i="1"/>
  <c r="CQ33" i="1"/>
  <c r="CR33" i="1"/>
  <c r="CT33" i="1"/>
  <c r="CU33" i="1"/>
  <c r="CX33" i="1"/>
  <c r="FR33" i="1"/>
  <c r="GL33" i="1"/>
  <c r="GO33" i="1"/>
  <c r="GP33" i="1"/>
  <c r="GV33" i="1"/>
  <c r="HC33" i="1" s="1"/>
  <c r="C34" i="1"/>
  <c r="D34" i="1"/>
  <c r="I34" i="1"/>
  <c r="AC34" i="1"/>
  <c r="AE34" i="1"/>
  <c r="AD34" i="1" s="1"/>
  <c r="AF34" i="1"/>
  <c r="CT34" i="1" s="1"/>
  <c r="S34" i="1" s="1"/>
  <c r="AG34" i="1"/>
  <c r="AH34" i="1"/>
  <c r="AI34" i="1"/>
  <c r="CW34" i="1" s="1"/>
  <c r="V34" i="1" s="1"/>
  <c r="AJ34" i="1"/>
  <c r="CX34" i="1" s="1"/>
  <c r="W34" i="1" s="1"/>
  <c r="CQ34" i="1"/>
  <c r="P34" i="1" s="1"/>
  <c r="CS34" i="1"/>
  <c r="R34" i="1" s="1"/>
  <c r="CU34" i="1"/>
  <c r="T34" i="1" s="1"/>
  <c r="CV34" i="1"/>
  <c r="U34" i="1" s="1"/>
  <c r="FR34" i="1"/>
  <c r="GL34" i="1"/>
  <c r="GO34" i="1"/>
  <c r="GP34" i="1"/>
  <c r="GV34" i="1"/>
  <c r="HC34" i="1"/>
  <c r="GX34" i="1" s="1"/>
  <c r="AC35" i="1"/>
  <c r="CQ35" i="1" s="1"/>
  <c r="AE35" i="1"/>
  <c r="CS35" i="1" s="1"/>
  <c r="AF35" i="1"/>
  <c r="AG35" i="1"/>
  <c r="AH35" i="1"/>
  <c r="AI35" i="1"/>
  <c r="CW35" i="1" s="1"/>
  <c r="AJ35" i="1"/>
  <c r="CT35" i="1"/>
  <c r="CU35" i="1"/>
  <c r="CV35" i="1"/>
  <c r="CX35" i="1"/>
  <c r="FR35" i="1"/>
  <c r="GL35" i="1"/>
  <c r="GO35" i="1"/>
  <c r="GP35" i="1"/>
  <c r="GV35" i="1"/>
  <c r="HC35" i="1" s="1"/>
  <c r="C36" i="1"/>
  <c r="D36" i="1"/>
  <c r="I36" i="1"/>
  <c r="P36" i="1"/>
  <c r="R36" i="1"/>
  <c r="CZ36" i="1" s="1"/>
  <c r="Y36" i="1" s="1"/>
  <c r="AC36" i="1"/>
  <c r="AD36" i="1"/>
  <c r="AB36" i="1" s="1"/>
  <c r="AE36" i="1"/>
  <c r="AF36" i="1"/>
  <c r="CT36" i="1" s="1"/>
  <c r="S36" i="1" s="1"/>
  <c r="CY36" i="1" s="1"/>
  <c r="X36" i="1" s="1"/>
  <c r="AG36" i="1"/>
  <c r="AH36" i="1"/>
  <c r="CV36" i="1" s="1"/>
  <c r="U36" i="1" s="1"/>
  <c r="AI36" i="1"/>
  <c r="AJ36" i="1"/>
  <c r="CX36" i="1" s="1"/>
  <c r="W36" i="1" s="1"/>
  <c r="CQ36" i="1"/>
  <c r="CR36" i="1"/>
  <c r="Q36" i="1" s="1"/>
  <c r="CS36" i="1"/>
  <c r="CU36" i="1"/>
  <c r="T36" i="1" s="1"/>
  <c r="CW36" i="1"/>
  <c r="V36" i="1" s="1"/>
  <c r="FR36" i="1"/>
  <c r="GL36" i="1"/>
  <c r="GO36" i="1"/>
  <c r="GP36" i="1"/>
  <c r="GV36" i="1"/>
  <c r="GX36" i="1"/>
  <c r="HC36" i="1"/>
  <c r="AC37" i="1"/>
  <c r="AD37" i="1"/>
  <c r="CR37" i="1" s="1"/>
  <c r="AE37" i="1"/>
  <c r="CS37" i="1" s="1"/>
  <c r="AF37" i="1"/>
  <c r="AG37" i="1"/>
  <c r="AH37" i="1"/>
  <c r="AI37" i="1"/>
  <c r="CW37" i="1" s="1"/>
  <c r="AJ37" i="1"/>
  <c r="CQ37" i="1"/>
  <c r="CT37" i="1"/>
  <c r="CU37" i="1"/>
  <c r="CV37" i="1"/>
  <c r="CX37" i="1"/>
  <c r="FR37" i="1"/>
  <c r="GL37" i="1"/>
  <c r="GO37" i="1"/>
  <c r="GP37" i="1"/>
  <c r="GV37" i="1"/>
  <c r="HC37" i="1" s="1"/>
  <c r="C38" i="1"/>
  <c r="D38" i="1"/>
  <c r="AC38" i="1"/>
  <c r="CQ38" i="1" s="1"/>
  <c r="P38" i="1" s="1"/>
  <c r="AE38" i="1"/>
  <c r="AD38" i="1" s="1"/>
  <c r="AB38" i="1" s="1"/>
  <c r="AF38" i="1"/>
  <c r="AG38" i="1"/>
  <c r="CU38" i="1" s="1"/>
  <c r="T38" i="1" s="1"/>
  <c r="AH38" i="1"/>
  <c r="AI38" i="1"/>
  <c r="CW38" i="1" s="1"/>
  <c r="V38" i="1" s="1"/>
  <c r="AJ38" i="1"/>
  <c r="CS38" i="1"/>
  <c r="R38" i="1" s="1"/>
  <c r="CT38" i="1"/>
  <c r="S38" i="1" s="1"/>
  <c r="CV38" i="1"/>
  <c r="U38" i="1" s="1"/>
  <c r="CX38" i="1"/>
  <c r="W38" i="1" s="1"/>
  <c r="FR38" i="1"/>
  <c r="GL38" i="1"/>
  <c r="GO38" i="1"/>
  <c r="GP38" i="1"/>
  <c r="GV38" i="1"/>
  <c r="GX38" i="1"/>
  <c r="HC38" i="1"/>
  <c r="I39" i="1"/>
  <c r="T39" i="1"/>
  <c r="V39" i="1"/>
  <c r="AC39" i="1"/>
  <c r="AE39" i="1"/>
  <c r="AD39" i="1" s="1"/>
  <c r="AF39" i="1"/>
  <c r="CT39" i="1" s="1"/>
  <c r="AG39" i="1"/>
  <c r="AH39" i="1"/>
  <c r="AI39" i="1"/>
  <c r="CW39" i="1" s="1"/>
  <c r="AJ39" i="1"/>
  <c r="CX39" i="1" s="1"/>
  <c r="CQ39" i="1"/>
  <c r="P39" i="1" s="1"/>
  <c r="CS39" i="1"/>
  <c r="R39" i="1" s="1"/>
  <c r="CU39" i="1"/>
  <c r="CV39" i="1"/>
  <c r="U39" i="1" s="1"/>
  <c r="FR39" i="1"/>
  <c r="GL39" i="1"/>
  <c r="GO39" i="1"/>
  <c r="GP39" i="1"/>
  <c r="GV39" i="1"/>
  <c r="HC39" i="1"/>
  <c r="GX39" i="1" s="1"/>
  <c r="C40" i="1"/>
  <c r="D40" i="1"/>
  <c r="I40" i="1"/>
  <c r="U40" i="1"/>
  <c r="AC40" i="1"/>
  <c r="CQ40" i="1" s="1"/>
  <c r="P40" i="1" s="1"/>
  <c r="AE40" i="1"/>
  <c r="AD40" i="1" s="1"/>
  <c r="CR40" i="1" s="1"/>
  <c r="Q40" i="1" s="1"/>
  <c r="CP40" i="1" s="1"/>
  <c r="O40" i="1" s="1"/>
  <c r="AF40" i="1"/>
  <c r="AG40" i="1"/>
  <c r="CU40" i="1" s="1"/>
  <c r="T40" i="1" s="1"/>
  <c r="AH40" i="1"/>
  <c r="AI40" i="1"/>
  <c r="CW40" i="1" s="1"/>
  <c r="V40" i="1" s="1"/>
  <c r="AJ40" i="1"/>
  <c r="CT40" i="1"/>
  <c r="S40" i="1" s="1"/>
  <c r="CV40" i="1"/>
  <c r="CX40" i="1"/>
  <c r="W40" i="1" s="1"/>
  <c r="FR40" i="1"/>
  <c r="GL40" i="1"/>
  <c r="GO40" i="1"/>
  <c r="GP40" i="1"/>
  <c r="GV40" i="1"/>
  <c r="GX40" i="1"/>
  <c r="HC40" i="1"/>
  <c r="I41" i="1"/>
  <c r="T41" i="1"/>
  <c r="V41" i="1"/>
  <c r="AC41" i="1"/>
  <c r="AE41" i="1"/>
  <c r="AD41" i="1" s="1"/>
  <c r="AF41" i="1"/>
  <c r="CT41" i="1" s="1"/>
  <c r="AG41" i="1"/>
  <c r="AH41" i="1"/>
  <c r="AI41" i="1"/>
  <c r="CW41" i="1" s="1"/>
  <c r="AJ41" i="1"/>
  <c r="CX41" i="1" s="1"/>
  <c r="CQ41" i="1"/>
  <c r="P41" i="1" s="1"/>
  <c r="CS41" i="1"/>
  <c r="R41" i="1" s="1"/>
  <c r="CU41" i="1"/>
  <c r="CV41" i="1"/>
  <c r="U41" i="1" s="1"/>
  <c r="FR41" i="1"/>
  <c r="GL41" i="1"/>
  <c r="GO41" i="1"/>
  <c r="GP41" i="1"/>
  <c r="GV41" i="1"/>
  <c r="HC41" i="1"/>
  <c r="GX41" i="1" s="1"/>
  <c r="C42" i="1"/>
  <c r="D42" i="1"/>
  <c r="I42" i="1"/>
  <c r="U42" i="1"/>
  <c r="AC42" i="1"/>
  <c r="CQ42" i="1" s="1"/>
  <c r="AE42" i="1"/>
  <c r="AD42" i="1" s="1"/>
  <c r="CR42" i="1" s="1"/>
  <c r="Q42" i="1" s="1"/>
  <c r="AF42" i="1"/>
  <c r="AG42" i="1"/>
  <c r="CU42" i="1" s="1"/>
  <c r="T42" i="1" s="1"/>
  <c r="AH42" i="1"/>
  <c r="AI42" i="1"/>
  <c r="CW42" i="1" s="1"/>
  <c r="V42" i="1" s="1"/>
  <c r="AJ42" i="1"/>
  <c r="CT42" i="1"/>
  <c r="S42" i="1" s="1"/>
  <c r="CV42" i="1"/>
  <c r="CX42" i="1"/>
  <c r="W42" i="1" s="1"/>
  <c r="FR42" i="1"/>
  <c r="GL42" i="1"/>
  <c r="GO42" i="1"/>
  <c r="GP42" i="1"/>
  <c r="GV42" i="1"/>
  <c r="GX42" i="1"/>
  <c r="HC42" i="1"/>
  <c r="I43" i="1"/>
  <c r="T43" i="1"/>
  <c r="V43" i="1"/>
  <c r="AC43" i="1"/>
  <c r="AE43" i="1"/>
  <c r="AD43" i="1" s="1"/>
  <c r="AF43" i="1"/>
  <c r="CT43" i="1" s="1"/>
  <c r="AG43" i="1"/>
  <c r="AH43" i="1"/>
  <c r="AI43" i="1"/>
  <c r="CW43" i="1" s="1"/>
  <c r="AJ43" i="1"/>
  <c r="CX43" i="1" s="1"/>
  <c r="CQ43" i="1"/>
  <c r="P43" i="1" s="1"/>
  <c r="CS43" i="1"/>
  <c r="R43" i="1" s="1"/>
  <c r="CU43" i="1"/>
  <c r="CV43" i="1"/>
  <c r="U43" i="1" s="1"/>
  <c r="FR43" i="1"/>
  <c r="GL43" i="1"/>
  <c r="GO43" i="1"/>
  <c r="GP43" i="1"/>
  <c r="GV43" i="1"/>
  <c r="HC43" i="1"/>
  <c r="GX43" i="1" s="1"/>
  <c r="C44" i="1"/>
  <c r="D44" i="1"/>
  <c r="I44" i="1"/>
  <c r="U44" i="1"/>
  <c r="AC44" i="1"/>
  <c r="CQ44" i="1" s="1"/>
  <c r="P44" i="1" s="1"/>
  <c r="AE44" i="1"/>
  <c r="AD44" i="1" s="1"/>
  <c r="CR44" i="1" s="1"/>
  <c r="Q44" i="1" s="1"/>
  <c r="CP44" i="1" s="1"/>
  <c r="O44" i="1" s="1"/>
  <c r="AF44" i="1"/>
  <c r="AG44" i="1"/>
  <c r="CU44" i="1" s="1"/>
  <c r="T44" i="1" s="1"/>
  <c r="AH44" i="1"/>
  <c r="AI44" i="1"/>
  <c r="CW44" i="1" s="1"/>
  <c r="V44" i="1" s="1"/>
  <c r="AJ44" i="1"/>
  <c r="CT44" i="1"/>
  <c r="S44" i="1" s="1"/>
  <c r="CV44" i="1"/>
  <c r="CX44" i="1"/>
  <c r="W44" i="1" s="1"/>
  <c r="FR44" i="1"/>
  <c r="GL44" i="1"/>
  <c r="GO44" i="1"/>
  <c r="GP44" i="1"/>
  <c r="GV44" i="1"/>
  <c r="GX44" i="1"/>
  <c r="HC44" i="1"/>
  <c r="I45" i="1"/>
  <c r="T45" i="1"/>
  <c r="V45" i="1"/>
  <c r="AC45" i="1"/>
  <c r="AE45" i="1"/>
  <c r="AD45" i="1" s="1"/>
  <c r="AF45" i="1"/>
  <c r="CT45" i="1" s="1"/>
  <c r="AG45" i="1"/>
  <c r="AH45" i="1"/>
  <c r="AI45" i="1"/>
  <c r="CW45" i="1" s="1"/>
  <c r="AJ45" i="1"/>
  <c r="CX45" i="1" s="1"/>
  <c r="CQ45" i="1"/>
  <c r="P45" i="1" s="1"/>
  <c r="CS45" i="1"/>
  <c r="R45" i="1" s="1"/>
  <c r="CU45" i="1"/>
  <c r="CV45" i="1"/>
  <c r="U45" i="1" s="1"/>
  <c r="FR45" i="1"/>
  <c r="GL45" i="1"/>
  <c r="GO45" i="1"/>
  <c r="GP45" i="1"/>
  <c r="GV45" i="1"/>
  <c r="HC45" i="1"/>
  <c r="GX45" i="1" s="1"/>
  <c r="C46" i="1"/>
  <c r="D46" i="1"/>
  <c r="I46" i="1"/>
  <c r="U46" i="1"/>
  <c r="AC46" i="1"/>
  <c r="CQ46" i="1" s="1"/>
  <c r="AE46" i="1"/>
  <c r="AD46" i="1" s="1"/>
  <c r="CR46" i="1" s="1"/>
  <c r="Q46" i="1" s="1"/>
  <c r="AF46" i="1"/>
  <c r="AG46" i="1"/>
  <c r="CU46" i="1" s="1"/>
  <c r="T46" i="1" s="1"/>
  <c r="AH46" i="1"/>
  <c r="AI46" i="1"/>
  <c r="CW46" i="1" s="1"/>
  <c r="V46" i="1" s="1"/>
  <c r="AJ46" i="1"/>
  <c r="CT46" i="1"/>
  <c r="S46" i="1" s="1"/>
  <c r="CV46" i="1"/>
  <c r="CX46" i="1"/>
  <c r="W46" i="1" s="1"/>
  <c r="FR46" i="1"/>
  <c r="GL46" i="1"/>
  <c r="GO46" i="1"/>
  <c r="GP46" i="1"/>
  <c r="GV46" i="1"/>
  <c r="GX46" i="1"/>
  <c r="HC46" i="1"/>
  <c r="I47" i="1"/>
  <c r="T47" i="1"/>
  <c r="AC47" i="1"/>
  <c r="AE47" i="1"/>
  <c r="AD47" i="1" s="1"/>
  <c r="AB47" i="1" s="1"/>
  <c r="AF47" i="1"/>
  <c r="CT47" i="1" s="1"/>
  <c r="AG47" i="1"/>
  <c r="AH47" i="1"/>
  <c r="CV47" i="1" s="1"/>
  <c r="U47" i="1" s="1"/>
  <c r="AI47" i="1"/>
  <c r="AJ47" i="1"/>
  <c r="CX47" i="1" s="1"/>
  <c r="CQ47" i="1"/>
  <c r="P47" i="1" s="1"/>
  <c r="CR47" i="1"/>
  <c r="Q47" i="1" s="1"/>
  <c r="CS47" i="1"/>
  <c r="R47" i="1" s="1"/>
  <c r="CU47" i="1"/>
  <c r="CW47" i="1"/>
  <c r="V47" i="1" s="1"/>
  <c r="FR47" i="1"/>
  <c r="GL47" i="1"/>
  <c r="GO47" i="1"/>
  <c r="GP47" i="1"/>
  <c r="GV47" i="1"/>
  <c r="HC47" i="1"/>
  <c r="GX47" i="1" s="1"/>
  <c r="C48" i="1"/>
  <c r="D48" i="1"/>
  <c r="I48" i="1"/>
  <c r="AC48" i="1"/>
  <c r="CQ48" i="1" s="1"/>
  <c r="P48" i="1" s="1"/>
  <c r="AE48" i="1"/>
  <c r="AD48" i="1" s="1"/>
  <c r="AB48" i="1" s="1"/>
  <c r="AF48" i="1"/>
  <c r="AG48" i="1"/>
  <c r="CU48" i="1" s="1"/>
  <c r="T48" i="1" s="1"/>
  <c r="AH48" i="1"/>
  <c r="AI48" i="1"/>
  <c r="CW48" i="1" s="1"/>
  <c r="V48" i="1" s="1"/>
  <c r="AJ48" i="1"/>
  <c r="CS48" i="1"/>
  <c r="R48" i="1" s="1"/>
  <c r="CT48" i="1"/>
  <c r="S48" i="1" s="1"/>
  <c r="CV48" i="1"/>
  <c r="U48" i="1" s="1"/>
  <c r="CX48" i="1"/>
  <c r="W48" i="1" s="1"/>
  <c r="FR48" i="1"/>
  <c r="GL48" i="1"/>
  <c r="GO48" i="1"/>
  <c r="GP48" i="1"/>
  <c r="GV48" i="1"/>
  <c r="GX48" i="1"/>
  <c r="HC48" i="1"/>
  <c r="I49" i="1"/>
  <c r="T49" i="1"/>
  <c r="U49" i="1"/>
  <c r="AB49" i="1"/>
  <c r="AC49" i="1"/>
  <c r="AE49" i="1"/>
  <c r="AD49" i="1" s="1"/>
  <c r="CR49" i="1" s="1"/>
  <c r="Q49" i="1" s="1"/>
  <c r="AF49" i="1"/>
  <c r="CT49" i="1" s="1"/>
  <c r="AG49" i="1"/>
  <c r="AH49" i="1"/>
  <c r="AI49" i="1"/>
  <c r="CW49" i="1" s="1"/>
  <c r="V49" i="1" s="1"/>
  <c r="AJ49" i="1"/>
  <c r="CX49" i="1" s="1"/>
  <c r="CQ49" i="1"/>
  <c r="P49" i="1" s="1"/>
  <c r="CU49" i="1"/>
  <c r="CV49" i="1"/>
  <c r="FR49" i="1"/>
  <c r="GL49" i="1"/>
  <c r="GO49" i="1"/>
  <c r="GP49" i="1"/>
  <c r="GV49" i="1"/>
  <c r="HC49" i="1" s="1"/>
  <c r="GX49" i="1" s="1"/>
  <c r="C50" i="1"/>
  <c r="D50" i="1"/>
  <c r="I50" i="1"/>
  <c r="S50" i="1"/>
  <c r="U50" i="1"/>
  <c r="AB50" i="1"/>
  <c r="AC50" i="1"/>
  <c r="CQ50" i="1" s="1"/>
  <c r="AE50" i="1"/>
  <c r="AD50" i="1" s="1"/>
  <c r="CR50" i="1" s="1"/>
  <c r="Q50" i="1" s="1"/>
  <c r="AF50" i="1"/>
  <c r="AG50" i="1"/>
  <c r="CU50" i="1" s="1"/>
  <c r="T50" i="1" s="1"/>
  <c r="AH50" i="1"/>
  <c r="AI50" i="1"/>
  <c r="CW50" i="1" s="1"/>
  <c r="V50" i="1" s="1"/>
  <c r="AJ50" i="1"/>
  <c r="CT50" i="1"/>
  <c r="CV50" i="1"/>
  <c r="CX50" i="1"/>
  <c r="W50" i="1" s="1"/>
  <c r="FR50" i="1"/>
  <c r="GL50" i="1"/>
  <c r="GO50" i="1"/>
  <c r="GP50" i="1"/>
  <c r="GV50" i="1"/>
  <c r="GX50" i="1"/>
  <c r="HC50" i="1"/>
  <c r="I51" i="1"/>
  <c r="T51" i="1" s="1"/>
  <c r="R51" i="1"/>
  <c r="AC51" i="1"/>
  <c r="AD51" i="1"/>
  <c r="AB51" i="1" s="1"/>
  <c r="AE51" i="1"/>
  <c r="AF51" i="1"/>
  <c r="CT51" i="1" s="1"/>
  <c r="AG51" i="1"/>
  <c r="AH51" i="1"/>
  <c r="CV51" i="1" s="1"/>
  <c r="U51" i="1" s="1"/>
  <c r="AI51" i="1"/>
  <c r="AJ51" i="1"/>
  <c r="CX51" i="1" s="1"/>
  <c r="CQ51" i="1"/>
  <c r="CR51" i="1"/>
  <c r="Q51" i="1" s="1"/>
  <c r="CS51" i="1"/>
  <c r="CU51" i="1"/>
  <c r="CW51" i="1"/>
  <c r="V51" i="1" s="1"/>
  <c r="FR51" i="1"/>
  <c r="GL51" i="1"/>
  <c r="GO51" i="1"/>
  <c r="GP51" i="1"/>
  <c r="GV51" i="1"/>
  <c r="HC51" i="1"/>
  <c r="GX51" i="1" s="1"/>
  <c r="C52" i="1"/>
  <c r="D52" i="1"/>
  <c r="I52" i="1"/>
  <c r="R52" i="1"/>
  <c r="AB52" i="1"/>
  <c r="AC52" i="1"/>
  <c r="CQ52" i="1" s="1"/>
  <c r="P52" i="1" s="1"/>
  <c r="AE52" i="1"/>
  <c r="AD52" i="1" s="1"/>
  <c r="CR52" i="1" s="1"/>
  <c r="Q52" i="1" s="1"/>
  <c r="CP52" i="1" s="1"/>
  <c r="O52" i="1" s="1"/>
  <c r="AF52" i="1"/>
  <c r="AG52" i="1"/>
  <c r="CU52" i="1" s="1"/>
  <c r="T52" i="1" s="1"/>
  <c r="AH52" i="1"/>
  <c r="AI52" i="1"/>
  <c r="CW52" i="1" s="1"/>
  <c r="V52" i="1" s="1"/>
  <c r="AJ52" i="1"/>
  <c r="CS52" i="1"/>
  <c r="CT52" i="1"/>
  <c r="S52" i="1" s="1"/>
  <c r="CV52" i="1"/>
  <c r="U52" i="1" s="1"/>
  <c r="CX52" i="1"/>
  <c r="W52" i="1" s="1"/>
  <c r="FR52" i="1"/>
  <c r="GL52" i="1"/>
  <c r="GO52" i="1"/>
  <c r="GP52" i="1"/>
  <c r="GV52" i="1"/>
  <c r="GX52" i="1"/>
  <c r="HC52" i="1"/>
  <c r="I53" i="1"/>
  <c r="P53" i="1"/>
  <c r="CP53" i="1" s="1"/>
  <c r="O53" i="1" s="1"/>
  <c r="T53" i="1"/>
  <c r="AC53" i="1"/>
  <c r="AE53" i="1"/>
  <c r="AD53" i="1" s="1"/>
  <c r="AB53" i="1" s="1"/>
  <c r="AF53" i="1"/>
  <c r="AG53" i="1"/>
  <c r="AH53" i="1"/>
  <c r="AI53" i="1"/>
  <c r="CW53" i="1" s="1"/>
  <c r="V53" i="1" s="1"/>
  <c r="AJ53" i="1"/>
  <c r="CQ53" i="1"/>
  <c r="CR53" i="1"/>
  <c r="Q53" i="1" s="1"/>
  <c r="CT53" i="1"/>
  <c r="S53" i="1" s="1"/>
  <c r="CU53" i="1"/>
  <c r="CV53" i="1"/>
  <c r="U53" i="1" s="1"/>
  <c r="CX53" i="1"/>
  <c r="W53" i="1" s="1"/>
  <c r="FR53" i="1"/>
  <c r="GL53" i="1"/>
  <c r="GO53" i="1"/>
  <c r="GP53" i="1"/>
  <c r="GV53" i="1"/>
  <c r="GX53" i="1"/>
  <c r="HC53" i="1"/>
  <c r="C54" i="1"/>
  <c r="D54" i="1"/>
  <c r="I54" i="1"/>
  <c r="I55" i="1" s="1"/>
  <c r="GX55" i="1" s="1"/>
  <c r="S54" i="1"/>
  <c r="V54" i="1"/>
  <c r="AC54" i="1"/>
  <c r="CQ54" i="1" s="1"/>
  <c r="P54" i="1" s="1"/>
  <c r="AD54" i="1"/>
  <c r="CR54" i="1" s="1"/>
  <c r="AE54" i="1"/>
  <c r="AF54" i="1"/>
  <c r="AG54" i="1"/>
  <c r="AH54" i="1"/>
  <c r="CV54" i="1" s="1"/>
  <c r="AI54" i="1"/>
  <c r="AJ54" i="1"/>
  <c r="CS54" i="1"/>
  <c r="R54" i="1" s="1"/>
  <c r="CT54" i="1"/>
  <c r="CU54" i="1"/>
  <c r="T54" i="1" s="1"/>
  <c r="CW54" i="1"/>
  <c r="CX54" i="1"/>
  <c r="W54" i="1" s="1"/>
  <c r="FR54" i="1"/>
  <c r="GL54" i="1"/>
  <c r="GO54" i="1"/>
  <c r="GP54" i="1"/>
  <c r="GV54" i="1"/>
  <c r="HC54" i="1"/>
  <c r="GX54" i="1" s="1"/>
  <c r="AB55" i="1"/>
  <c r="AC55" i="1"/>
  <c r="CQ55" i="1" s="1"/>
  <c r="AE55" i="1"/>
  <c r="AD55" i="1" s="1"/>
  <c r="CR55" i="1" s="1"/>
  <c r="Q55" i="1" s="1"/>
  <c r="AF55" i="1"/>
  <c r="AG55" i="1"/>
  <c r="CU55" i="1" s="1"/>
  <c r="AH55" i="1"/>
  <c r="AI55" i="1"/>
  <c r="CW55" i="1" s="1"/>
  <c r="V55" i="1" s="1"/>
  <c r="AJ55" i="1"/>
  <c r="CS55" i="1"/>
  <c r="CT55" i="1"/>
  <c r="CV55" i="1"/>
  <c r="U55" i="1" s="1"/>
  <c r="CX55" i="1"/>
  <c r="FR55" i="1"/>
  <c r="GL55" i="1"/>
  <c r="GO55" i="1"/>
  <c r="GP55" i="1"/>
  <c r="GV55" i="1"/>
  <c r="HC55" i="1"/>
  <c r="C56" i="1"/>
  <c r="D56" i="1"/>
  <c r="I56" i="1"/>
  <c r="I57" i="1" s="1"/>
  <c r="GX57" i="1" s="1"/>
  <c r="S56" i="1"/>
  <c r="CY56" i="1" s="1"/>
  <c r="X56" i="1" s="1"/>
  <c r="V56" i="1"/>
  <c r="AC56" i="1"/>
  <c r="CQ56" i="1" s="1"/>
  <c r="P56" i="1" s="1"/>
  <c r="AD56" i="1"/>
  <c r="CR56" i="1" s="1"/>
  <c r="AE56" i="1"/>
  <c r="AF56" i="1"/>
  <c r="AG56" i="1"/>
  <c r="AH56" i="1"/>
  <c r="CV56" i="1" s="1"/>
  <c r="AI56" i="1"/>
  <c r="AJ56" i="1"/>
  <c r="CS56" i="1"/>
  <c r="R56" i="1" s="1"/>
  <c r="CT56" i="1"/>
  <c r="CU56" i="1"/>
  <c r="T56" i="1" s="1"/>
  <c r="CW56" i="1"/>
  <c r="CX56" i="1"/>
  <c r="W56" i="1" s="1"/>
  <c r="FR56" i="1"/>
  <c r="GL56" i="1"/>
  <c r="GO56" i="1"/>
  <c r="GP56" i="1"/>
  <c r="GV56" i="1"/>
  <c r="HC56" i="1"/>
  <c r="GX56" i="1" s="1"/>
  <c r="AB57" i="1"/>
  <c r="AC57" i="1"/>
  <c r="CQ57" i="1" s="1"/>
  <c r="AE57" i="1"/>
  <c r="AD57" i="1" s="1"/>
  <c r="CR57" i="1" s="1"/>
  <c r="Q57" i="1" s="1"/>
  <c r="AF57" i="1"/>
  <c r="AG57" i="1"/>
  <c r="CU57" i="1" s="1"/>
  <c r="AH57" i="1"/>
  <c r="AI57" i="1"/>
  <c r="CW57" i="1" s="1"/>
  <c r="V57" i="1" s="1"/>
  <c r="AJ57" i="1"/>
  <c r="CS57" i="1"/>
  <c r="R57" i="1" s="1"/>
  <c r="CT57" i="1"/>
  <c r="CV57" i="1"/>
  <c r="U57" i="1" s="1"/>
  <c r="CX57" i="1"/>
  <c r="W57" i="1" s="1"/>
  <c r="FR57" i="1"/>
  <c r="GL57" i="1"/>
  <c r="GO57" i="1"/>
  <c r="GP57" i="1"/>
  <c r="GV57" i="1"/>
  <c r="HC57" i="1"/>
  <c r="C58" i="1"/>
  <c r="D58" i="1"/>
  <c r="I58" i="1"/>
  <c r="I59" i="1" s="1"/>
  <c r="GX59" i="1" s="1"/>
  <c r="S58" i="1"/>
  <c r="V58" i="1"/>
  <c r="AC58" i="1"/>
  <c r="CQ58" i="1" s="1"/>
  <c r="P58" i="1" s="1"/>
  <c r="AD58" i="1"/>
  <c r="CR58" i="1" s="1"/>
  <c r="AE58" i="1"/>
  <c r="AF58" i="1"/>
  <c r="AG58" i="1"/>
  <c r="AH58" i="1"/>
  <c r="CV58" i="1" s="1"/>
  <c r="AI58" i="1"/>
  <c r="AJ58" i="1"/>
  <c r="CS58" i="1"/>
  <c r="R58" i="1" s="1"/>
  <c r="CT58" i="1"/>
  <c r="CU58" i="1"/>
  <c r="T58" i="1" s="1"/>
  <c r="CW58" i="1"/>
  <c r="CX58" i="1"/>
  <c r="W58" i="1" s="1"/>
  <c r="FR58" i="1"/>
  <c r="GL58" i="1"/>
  <c r="GO58" i="1"/>
  <c r="GP58" i="1"/>
  <c r="GV58" i="1"/>
  <c r="HC58" i="1"/>
  <c r="GX58" i="1" s="1"/>
  <c r="AB59" i="1"/>
  <c r="AC59" i="1"/>
  <c r="CQ59" i="1" s="1"/>
  <c r="AE59" i="1"/>
  <c r="AD59" i="1" s="1"/>
  <c r="CR59" i="1" s="1"/>
  <c r="Q59" i="1" s="1"/>
  <c r="AF59" i="1"/>
  <c r="AG59" i="1"/>
  <c r="CU59" i="1" s="1"/>
  <c r="AH59" i="1"/>
  <c r="AI59" i="1"/>
  <c r="CW59" i="1" s="1"/>
  <c r="V59" i="1" s="1"/>
  <c r="AJ59" i="1"/>
  <c r="CS59" i="1"/>
  <c r="CT59" i="1"/>
  <c r="CV59" i="1"/>
  <c r="U59" i="1" s="1"/>
  <c r="CX59" i="1"/>
  <c r="FR59" i="1"/>
  <c r="GL59" i="1"/>
  <c r="GO59" i="1"/>
  <c r="GP59" i="1"/>
  <c r="GV59" i="1"/>
  <c r="HC59" i="1"/>
  <c r="C60" i="1"/>
  <c r="D60" i="1"/>
  <c r="I60" i="1"/>
  <c r="I61" i="1" s="1"/>
  <c r="GX61" i="1" s="1"/>
  <c r="S60" i="1"/>
  <c r="CY60" i="1" s="1"/>
  <c r="X60" i="1" s="1"/>
  <c r="V60" i="1"/>
  <c r="AC60" i="1"/>
  <c r="CQ60" i="1" s="1"/>
  <c r="P60" i="1" s="1"/>
  <c r="AD60" i="1"/>
  <c r="CR60" i="1" s="1"/>
  <c r="AE60" i="1"/>
  <c r="AF60" i="1"/>
  <c r="AG60" i="1"/>
  <c r="AH60" i="1"/>
  <c r="CV60" i="1" s="1"/>
  <c r="AI60" i="1"/>
  <c r="AJ60" i="1"/>
  <c r="CS60" i="1"/>
  <c r="R60" i="1" s="1"/>
  <c r="CT60" i="1"/>
  <c r="CU60" i="1"/>
  <c r="T60" i="1" s="1"/>
  <c r="CW60" i="1"/>
  <c r="CX60" i="1"/>
  <c r="W60" i="1" s="1"/>
  <c r="FR60" i="1"/>
  <c r="GL60" i="1"/>
  <c r="GO60" i="1"/>
  <c r="GP60" i="1"/>
  <c r="GV60" i="1"/>
  <c r="HC60" i="1"/>
  <c r="GX60" i="1" s="1"/>
  <c r="AB61" i="1"/>
  <c r="AC61" i="1"/>
  <c r="CQ61" i="1" s="1"/>
  <c r="AE61" i="1"/>
  <c r="AD61" i="1" s="1"/>
  <c r="CR61" i="1" s="1"/>
  <c r="Q61" i="1" s="1"/>
  <c r="AF61" i="1"/>
  <c r="AG61" i="1"/>
  <c r="CU61" i="1" s="1"/>
  <c r="AH61" i="1"/>
  <c r="AI61" i="1"/>
  <c r="CW61" i="1" s="1"/>
  <c r="V61" i="1" s="1"/>
  <c r="AJ61" i="1"/>
  <c r="CS61" i="1"/>
  <c r="R61" i="1" s="1"/>
  <c r="CT61" i="1"/>
  <c r="CV61" i="1"/>
  <c r="U61" i="1" s="1"/>
  <c r="CX61" i="1"/>
  <c r="W61" i="1" s="1"/>
  <c r="FR61" i="1"/>
  <c r="GL61" i="1"/>
  <c r="GO61" i="1"/>
  <c r="GP61" i="1"/>
  <c r="GV61" i="1"/>
  <c r="HC61" i="1"/>
  <c r="C62" i="1"/>
  <c r="D62" i="1"/>
  <c r="I62" i="1"/>
  <c r="S62" i="1"/>
  <c r="V62" i="1"/>
  <c r="AC62" i="1"/>
  <c r="CQ62" i="1" s="1"/>
  <c r="P62" i="1" s="1"/>
  <c r="AD62" i="1"/>
  <c r="CR62" i="1" s="1"/>
  <c r="AE62" i="1"/>
  <c r="AF62" i="1"/>
  <c r="AG62" i="1"/>
  <c r="AH62" i="1"/>
  <c r="CV62" i="1" s="1"/>
  <c r="AI62" i="1"/>
  <c r="AJ62" i="1"/>
  <c r="CS62" i="1"/>
  <c r="R62" i="1" s="1"/>
  <c r="CT62" i="1"/>
  <c r="CU62" i="1"/>
  <c r="T62" i="1" s="1"/>
  <c r="CW62" i="1"/>
  <c r="CX62" i="1"/>
  <c r="W62" i="1" s="1"/>
  <c r="FR62" i="1"/>
  <c r="GL62" i="1"/>
  <c r="GO62" i="1"/>
  <c r="GP62" i="1"/>
  <c r="GV62" i="1"/>
  <c r="HC62" i="1"/>
  <c r="GX62" i="1" s="1"/>
  <c r="C63" i="1"/>
  <c r="D63" i="1"/>
  <c r="I63" i="1"/>
  <c r="CX131" i="3" s="1"/>
  <c r="T63" i="1"/>
  <c r="W63" i="1"/>
  <c r="AC63" i="1"/>
  <c r="AD63" i="1"/>
  <c r="CR63" i="1" s="1"/>
  <c r="Q63" i="1" s="1"/>
  <c r="AE63" i="1"/>
  <c r="CS63" i="1" s="1"/>
  <c r="R63" i="1" s="1"/>
  <c r="AF63" i="1"/>
  <c r="AG63" i="1"/>
  <c r="AH63" i="1"/>
  <c r="AI63" i="1"/>
  <c r="CW63" i="1" s="1"/>
  <c r="V63" i="1" s="1"/>
  <c r="AJ63" i="1"/>
  <c r="CQ63" i="1"/>
  <c r="P63" i="1" s="1"/>
  <c r="CT63" i="1"/>
  <c r="S63" i="1" s="1"/>
  <c r="CU63" i="1"/>
  <c r="CV63" i="1"/>
  <c r="U63" i="1" s="1"/>
  <c r="CX63" i="1"/>
  <c r="FR63" i="1"/>
  <c r="GL63" i="1"/>
  <c r="GO63" i="1"/>
  <c r="GP63" i="1"/>
  <c r="GV63" i="1"/>
  <c r="HC63" i="1" s="1"/>
  <c r="GX63" i="1" s="1"/>
  <c r="C64" i="1"/>
  <c r="D64" i="1"/>
  <c r="I64" i="1"/>
  <c r="AC64" i="1"/>
  <c r="CQ64" i="1" s="1"/>
  <c r="P64" i="1" s="1"/>
  <c r="CP64" i="1" s="1"/>
  <c r="O64" i="1" s="1"/>
  <c r="AE64" i="1"/>
  <c r="AD64" i="1" s="1"/>
  <c r="CR64" i="1" s="1"/>
  <c r="Q64" i="1" s="1"/>
  <c r="AF64" i="1"/>
  <c r="AG64" i="1"/>
  <c r="CU64" i="1" s="1"/>
  <c r="T64" i="1" s="1"/>
  <c r="AH64" i="1"/>
  <c r="AI64" i="1"/>
  <c r="CW64" i="1" s="1"/>
  <c r="V64" i="1" s="1"/>
  <c r="AJ64" i="1"/>
  <c r="CT64" i="1"/>
  <c r="S64" i="1" s="1"/>
  <c r="CV64" i="1"/>
  <c r="U64" i="1" s="1"/>
  <c r="CX64" i="1"/>
  <c r="W64" i="1" s="1"/>
  <c r="FR64" i="1"/>
  <c r="GL64" i="1"/>
  <c r="GO64" i="1"/>
  <c r="GP64" i="1"/>
  <c r="GV64" i="1"/>
  <c r="HC64" i="1" s="1"/>
  <c r="GX64" i="1" s="1"/>
  <c r="I65" i="1"/>
  <c r="AC65" i="1"/>
  <c r="AD65" i="1"/>
  <c r="CR65" i="1" s="1"/>
  <c r="Q65" i="1" s="1"/>
  <c r="AE65" i="1"/>
  <c r="AF65" i="1"/>
  <c r="AB65" i="1" s="1"/>
  <c r="AG65" i="1"/>
  <c r="AH65" i="1"/>
  <c r="CV65" i="1" s="1"/>
  <c r="U65" i="1" s="1"/>
  <c r="AI65" i="1"/>
  <c r="AJ65" i="1"/>
  <c r="CX65" i="1" s="1"/>
  <c r="W65" i="1" s="1"/>
  <c r="CQ65" i="1"/>
  <c r="P65" i="1" s="1"/>
  <c r="CS65" i="1"/>
  <c r="R65" i="1" s="1"/>
  <c r="CU65" i="1"/>
  <c r="T65" i="1" s="1"/>
  <c r="CW65" i="1"/>
  <c r="V65" i="1" s="1"/>
  <c r="FR65" i="1"/>
  <c r="GL65" i="1"/>
  <c r="GO65" i="1"/>
  <c r="GP65" i="1"/>
  <c r="GV65" i="1"/>
  <c r="HC65" i="1"/>
  <c r="GX65" i="1" s="1"/>
  <c r="C66" i="1"/>
  <c r="D66" i="1"/>
  <c r="I66" i="1"/>
  <c r="AC66" i="1"/>
  <c r="CQ66" i="1" s="1"/>
  <c r="P66" i="1" s="1"/>
  <c r="AE66" i="1"/>
  <c r="AD66" i="1" s="1"/>
  <c r="CR66" i="1" s="1"/>
  <c r="Q66" i="1" s="1"/>
  <c r="AF66" i="1"/>
  <c r="AG66" i="1"/>
  <c r="CU66" i="1" s="1"/>
  <c r="T66" i="1" s="1"/>
  <c r="AH66" i="1"/>
  <c r="AI66" i="1"/>
  <c r="CW66" i="1" s="1"/>
  <c r="V66" i="1" s="1"/>
  <c r="AJ66" i="1"/>
  <c r="CT66" i="1"/>
  <c r="S66" i="1" s="1"/>
  <c r="CV66" i="1"/>
  <c r="U66" i="1" s="1"/>
  <c r="CX66" i="1"/>
  <c r="W66" i="1" s="1"/>
  <c r="FR66" i="1"/>
  <c r="GL66" i="1"/>
  <c r="GO66" i="1"/>
  <c r="GP66" i="1"/>
  <c r="GV66" i="1"/>
  <c r="HC66" i="1" s="1"/>
  <c r="GX66" i="1" s="1"/>
  <c r="I67" i="1"/>
  <c r="AC67" i="1"/>
  <c r="AD67" i="1"/>
  <c r="CR67" i="1" s="1"/>
  <c r="Q67" i="1" s="1"/>
  <c r="AE67" i="1"/>
  <c r="AF67" i="1"/>
  <c r="AB67" i="1" s="1"/>
  <c r="AG67" i="1"/>
  <c r="AH67" i="1"/>
  <c r="CV67" i="1" s="1"/>
  <c r="U67" i="1" s="1"/>
  <c r="AI67" i="1"/>
  <c r="AJ67" i="1"/>
  <c r="CX67" i="1" s="1"/>
  <c r="W67" i="1" s="1"/>
  <c r="CQ67" i="1"/>
  <c r="P67" i="1" s="1"/>
  <c r="CS67" i="1"/>
  <c r="R67" i="1" s="1"/>
  <c r="CU67" i="1"/>
  <c r="T67" i="1" s="1"/>
  <c r="CW67" i="1"/>
  <c r="V67" i="1" s="1"/>
  <c r="FR67" i="1"/>
  <c r="GL67" i="1"/>
  <c r="GO67" i="1"/>
  <c r="GP67" i="1"/>
  <c r="GV67" i="1"/>
  <c r="HC67" i="1"/>
  <c r="GX67" i="1" s="1"/>
  <c r="C68" i="1"/>
  <c r="D68" i="1"/>
  <c r="I68" i="1"/>
  <c r="AC68" i="1"/>
  <c r="CQ68" i="1" s="1"/>
  <c r="P68" i="1" s="1"/>
  <c r="AE68" i="1"/>
  <c r="AD68" i="1" s="1"/>
  <c r="CR68" i="1" s="1"/>
  <c r="Q68" i="1" s="1"/>
  <c r="AF68" i="1"/>
  <c r="AG68" i="1"/>
  <c r="CU68" i="1" s="1"/>
  <c r="T68" i="1" s="1"/>
  <c r="AH68" i="1"/>
  <c r="AI68" i="1"/>
  <c r="CW68" i="1" s="1"/>
  <c r="V68" i="1" s="1"/>
  <c r="AJ68" i="1"/>
  <c r="CT68" i="1"/>
  <c r="S68" i="1" s="1"/>
  <c r="CV68" i="1"/>
  <c r="U68" i="1" s="1"/>
  <c r="CX68" i="1"/>
  <c r="W68" i="1" s="1"/>
  <c r="FR68" i="1"/>
  <c r="GL68" i="1"/>
  <c r="GO68" i="1"/>
  <c r="GP68" i="1"/>
  <c r="GV68" i="1"/>
  <c r="HC68" i="1" s="1"/>
  <c r="GX68" i="1" s="1"/>
  <c r="I69" i="1"/>
  <c r="AC69" i="1"/>
  <c r="AD69" i="1"/>
  <c r="CR69" i="1" s="1"/>
  <c r="Q69" i="1" s="1"/>
  <c r="AE69" i="1"/>
  <c r="AF69" i="1"/>
  <c r="AB69" i="1" s="1"/>
  <c r="AG69" i="1"/>
  <c r="AH69" i="1"/>
  <c r="CV69" i="1" s="1"/>
  <c r="U69" i="1" s="1"/>
  <c r="AI69" i="1"/>
  <c r="AJ69" i="1"/>
  <c r="CX69" i="1" s="1"/>
  <c r="W69" i="1" s="1"/>
  <c r="CQ69" i="1"/>
  <c r="P69" i="1" s="1"/>
  <c r="CS69" i="1"/>
  <c r="R69" i="1" s="1"/>
  <c r="CU69" i="1"/>
  <c r="T69" i="1" s="1"/>
  <c r="CW69" i="1"/>
  <c r="V69" i="1" s="1"/>
  <c r="FR69" i="1"/>
  <c r="GL69" i="1"/>
  <c r="GO69" i="1"/>
  <c r="GP69" i="1"/>
  <c r="GV69" i="1"/>
  <c r="HC69" i="1"/>
  <c r="GX69" i="1" s="1"/>
  <c r="C70" i="1"/>
  <c r="D70" i="1"/>
  <c r="I70" i="1"/>
  <c r="W70" i="1"/>
  <c r="AC70" i="1"/>
  <c r="AE70" i="1"/>
  <c r="AD70" i="1" s="1"/>
  <c r="CR70" i="1" s="1"/>
  <c r="Q70" i="1" s="1"/>
  <c r="AF70" i="1"/>
  <c r="AG70" i="1"/>
  <c r="CU70" i="1" s="1"/>
  <c r="T70" i="1" s="1"/>
  <c r="AH70" i="1"/>
  <c r="AI70" i="1"/>
  <c r="CW70" i="1" s="1"/>
  <c r="V70" i="1" s="1"/>
  <c r="AJ70" i="1"/>
  <c r="CT70" i="1"/>
  <c r="S70" i="1" s="1"/>
  <c r="CV70" i="1"/>
  <c r="U70" i="1" s="1"/>
  <c r="CX70" i="1"/>
  <c r="FR70" i="1"/>
  <c r="GL70" i="1"/>
  <c r="GO70" i="1"/>
  <c r="GP70" i="1"/>
  <c r="GV70" i="1"/>
  <c r="HC70" i="1" s="1"/>
  <c r="GX70" i="1" s="1"/>
  <c r="C71" i="1"/>
  <c r="D71" i="1"/>
  <c r="I71" i="1"/>
  <c r="I72" i="1" s="1"/>
  <c r="P71" i="1"/>
  <c r="AC71" i="1"/>
  <c r="AD71" i="1"/>
  <c r="AE71" i="1"/>
  <c r="AF71" i="1"/>
  <c r="CT71" i="1" s="1"/>
  <c r="S71" i="1" s="1"/>
  <c r="AG71" i="1"/>
  <c r="AH71" i="1"/>
  <c r="CV71" i="1" s="1"/>
  <c r="U71" i="1" s="1"/>
  <c r="AI71" i="1"/>
  <c r="AJ71" i="1"/>
  <c r="CX71" i="1" s="1"/>
  <c r="W71" i="1" s="1"/>
  <c r="CQ71" i="1"/>
  <c r="CS71" i="1"/>
  <c r="R71" i="1" s="1"/>
  <c r="CY71" i="1" s="1"/>
  <c r="X71" i="1" s="1"/>
  <c r="CU71" i="1"/>
  <c r="T71" i="1" s="1"/>
  <c r="CW71" i="1"/>
  <c r="V71" i="1" s="1"/>
  <c r="FR71" i="1"/>
  <c r="GL71" i="1"/>
  <c r="GO71" i="1"/>
  <c r="GP71" i="1"/>
  <c r="GV71" i="1"/>
  <c r="HC71" i="1" s="1"/>
  <c r="GX71" i="1" s="1"/>
  <c r="W72" i="1"/>
  <c r="AC72" i="1"/>
  <c r="AE72" i="1"/>
  <c r="AD72" i="1" s="1"/>
  <c r="CR72" i="1" s="1"/>
  <c r="AF72" i="1"/>
  <c r="AG72" i="1"/>
  <c r="CU72" i="1" s="1"/>
  <c r="T72" i="1" s="1"/>
  <c r="AH72" i="1"/>
  <c r="AI72" i="1"/>
  <c r="CW72" i="1" s="1"/>
  <c r="AJ72" i="1"/>
  <c r="CT72" i="1"/>
  <c r="S72" i="1" s="1"/>
  <c r="CV72" i="1"/>
  <c r="CX72" i="1"/>
  <c r="FR72" i="1"/>
  <c r="GL72" i="1"/>
  <c r="GO72" i="1"/>
  <c r="GP72" i="1"/>
  <c r="GV72" i="1"/>
  <c r="HC72" i="1" s="1"/>
  <c r="GX72" i="1" s="1"/>
  <c r="C73" i="1"/>
  <c r="D73" i="1"/>
  <c r="I73" i="1"/>
  <c r="I74" i="1" s="1"/>
  <c r="P73" i="1"/>
  <c r="R73" i="1"/>
  <c r="AC73" i="1"/>
  <c r="AD73" i="1"/>
  <c r="CR73" i="1" s="1"/>
  <c r="Q73" i="1" s="1"/>
  <c r="AE73" i="1"/>
  <c r="AF73" i="1"/>
  <c r="CT73" i="1" s="1"/>
  <c r="S73" i="1" s="1"/>
  <c r="CZ73" i="1" s="1"/>
  <c r="Y73" i="1" s="1"/>
  <c r="AG73" i="1"/>
  <c r="AH73" i="1"/>
  <c r="CV73" i="1" s="1"/>
  <c r="U73" i="1" s="1"/>
  <c r="AI73" i="1"/>
  <c r="AJ73" i="1"/>
  <c r="CX73" i="1" s="1"/>
  <c r="W73" i="1" s="1"/>
  <c r="CQ73" i="1"/>
  <c r="CS73" i="1"/>
  <c r="CU73" i="1"/>
  <c r="T73" i="1" s="1"/>
  <c r="CW73" i="1"/>
  <c r="V73" i="1" s="1"/>
  <c r="FR73" i="1"/>
  <c r="GL73" i="1"/>
  <c r="GO73" i="1"/>
  <c r="GP73" i="1"/>
  <c r="GV73" i="1"/>
  <c r="HC73" i="1"/>
  <c r="GX73" i="1" s="1"/>
  <c r="U74" i="1"/>
  <c r="AC74" i="1"/>
  <c r="AE74" i="1"/>
  <c r="AF74" i="1"/>
  <c r="AG74" i="1"/>
  <c r="CU74" i="1" s="1"/>
  <c r="T74" i="1" s="1"/>
  <c r="AH74" i="1"/>
  <c r="AI74" i="1"/>
  <c r="CW74" i="1" s="1"/>
  <c r="V74" i="1" s="1"/>
  <c r="AJ74" i="1"/>
  <c r="CT74" i="1"/>
  <c r="S74" i="1" s="1"/>
  <c r="CV74" i="1"/>
  <c r="CX74" i="1"/>
  <c r="W74" i="1" s="1"/>
  <c r="FR74" i="1"/>
  <c r="GL74" i="1"/>
  <c r="GO74" i="1"/>
  <c r="GP74" i="1"/>
  <c r="GV74" i="1"/>
  <c r="HC74" i="1" s="1"/>
  <c r="GX74" i="1"/>
  <c r="C75" i="1"/>
  <c r="D75" i="1"/>
  <c r="I75" i="1"/>
  <c r="R75" i="1"/>
  <c r="T75" i="1"/>
  <c r="AC75" i="1"/>
  <c r="AD75" i="1"/>
  <c r="CR75" i="1" s="1"/>
  <c r="Q75" i="1" s="1"/>
  <c r="AE75" i="1"/>
  <c r="AF75" i="1"/>
  <c r="CT75" i="1" s="1"/>
  <c r="S75" i="1" s="1"/>
  <c r="CZ75" i="1" s="1"/>
  <c r="Y75" i="1" s="1"/>
  <c r="AG75" i="1"/>
  <c r="AH75" i="1"/>
  <c r="CV75" i="1" s="1"/>
  <c r="U75" i="1" s="1"/>
  <c r="AI75" i="1"/>
  <c r="AJ75" i="1"/>
  <c r="CX75" i="1" s="1"/>
  <c r="W75" i="1" s="1"/>
  <c r="CQ75" i="1"/>
  <c r="P75" i="1" s="1"/>
  <c r="CP75" i="1" s="1"/>
  <c r="O75" i="1" s="1"/>
  <c r="CS75" i="1"/>
  <c r="CU75" i="1"/>
  <c r="CW75" i="1"/>
  <c r="V75" i="1" s="1"/>
  <c r="CY75" i="1"/>
  <c r="X75" i="1" s="1"/>
  <c r="FR75" i="1"/>
  <c r="GL75" i="1"/>
  <c r="GO75" i="1"/>
  <c r="GP75" i="1"/>
  <c r="GV75" i="1"/>
  <c r="HC75" i="1"/>
  <c r="GX75" i="1" s="1"/>
  <c r="C76" i="1"/>
  <c r="D76" i="1"/>
  <c r="R76" i="1"/>
  <c r="AC76" i="1"/>
  <c r="AB76" i="1" s="1"/>
  <c r="AD76" i="1"/>
  <c r="CR76" i="1" s="1"/>
  <c r="Q76" i="1" s="1"/>
  <c r="AE76" i="1"/>
  <c r="AF76" i="1"/>
  <c r="AG76" i="1"/>
  <c r="AH76" i="1"/>
  <c r="CV76" i="1" s="1"/>
  <c r="U76" i="1" s="1"/>
  <c r="AI76" i="1"/>
  <c r="AJ76" i="1"/>
  <c r="CX76" i="1" s="1"/>
  <c r="W76" i="1" s="1"/>
  <c r="CQ76" i="1"/>
  <c r="P76" i="1" s="1"/>
  <c r="CS76" i="1"/>
  <c r="CT76" i="1"/>
  <c r="S76" i="1" s="1"/>
  <c r="CU76" i="1"/>
  <c r="T76" i="1" s="1"/>
  <c r="CW76" i="1"/>
  <c r="V76" i="1" s="1"/>
  <c r="FR76" i="1"/>
  <c r="GL76" i="1"/>
  <c r="GO76" i="1"/>
  <c r="GP76" i="1"/>
  <c r="GV76" i="1"/>
  <c r="HC76" i="1" s="1"/>
  <c r="GX76" i="1" s="1"/>
  <c r="C77" i="1"/>
  <c r="D77" i="1"/>
  <c r="I77" i="1"/>
  <c r="S77" i="1"/>
  <c r="CY77" i="1" s="1"/>
  <c r="X77" i="1" s="1"/>
  <c r="AC77" i="1"/>
  <c r="AE77" i="1"/>
  <c r="CS77" i="1" s="1"/>
  <c r="R77" i="1" s="1"/>
  <c r="AF77" i="1"/>
  <c r="AG77" i="1"/>
  <c r="AH77" i="1"/>
  <c r="AI77" i="1"/>
  <c r="CW77" i="1" s="1"/>
  <c r="V77" i="1" s="1"/>
  <c r="AJ77" i="1"/>
  <c r="CQ77" i="1"/>
  <c r="P77" i="1" s="1"/>
  <c r="CT77" i="1"/>
  <c r="CU77" i="1"/>
  <c r="T77" i="1" s="1"/>
  <c r="CV77" i="1"/>
  <c r="U77" i="1" s="1"/>
  <c r="CX77" i="1"/>
  <c r="W77" i="1" s="1"/>
  <c r="FR77" i="1"/>
  <c r="GL77" i="1"/>
  <c r="GO77" i="1"/>
  <c r="GP77" i="1"/>
  <c r="GV77" i="1"/>
  <c r="HC77" i="1" s="1"/>
  <c r="GX77" i="1"/>
  <c r="C78" i="1"/>
  <c r="D78" i="1"/>
  <c r="AC78" i="1"/>
  <c r="CQ78" i="1" s="1"/>
  <c r="P78" i="1" s="1"/>
  <c r="AE78" i="1"/>
  <c r="AD78" i="1" s="1"/>
  <c r="CR78" i="1" s="1"/>
  <c r="Q78" i="1" s="1"/>
  <c r="AF78" i="1"/>
  <c r="AG78" i="1"/>
  <c r="CU78" i="1" s="1"/>
  <c r="T78" i="1" s="1"/>
  <c r="AH78" i="1"/>
  <c r="AI78" i="1"/>
  <c r="CW78" i="1" s="1"/>
  <c r="V78" i="1" s="1"/>
  <c r="AJ78" i="1"/>
  <c r="CX78" i="1" s="1"/>
  <c r="W78" i="1" s="1"/>
  <c r="CS78" i="1"/>
  <c r="R78" i="1" s="1"/>
  <c r="CT78" i="1"/>
  <c r="S78" i="1" s="1"/>
  <c r="CV78" i="1"/>
  <c r="U78" i="1" s="1"/>
  <c r="FR78" i="1"/>
  <c r="GL78" i="1"/>
  <c r="GN78" i="1"/>
  <c r="GP78" i="1"/>
  <c r="GV78" i="1"/>
  <c r="HC78" i="1"/>
  <c r="GX78" i="1" s="1"/>
  <c r="C79" i="1"/>
  <c r="D79" i="1"/>
  <c r="U79" i="1"/>
  <c r="AC79" i="1"/>
  <c r="CQ79" i="1" s="1"/>
  <c r="P79" i="1" s="1"/>
  <c r="AE79" i="1"/>
  <c r="CS79" i="1" s="1"/>
  <c r="R79" i="1" s="1"/>
  <c r="AF79" i="1"/>
  <c r="AG79" i="1"/>
  <c r="AH79" i="1"/>
  <c r="AI79" i="1"/>
  <c r="CW79" i="1" s="1"/>
  <c r="V79" i="1" s="1"/>
  <c r="AJ79" i="1"/>
  <c r="CT79" i="1"/>
  <c r="S79" i="1" s="1"/>
  <c r="CU79" i="1"/>
  <c r="T79" i="1" s="1"/>
  <c r="CV79" i="1"/>
  <c r="CX79" i="1"/>
  <c r="W79" i="1" s="1"/>
  <c r="FR79" i="1"/>
  <c r="GL79" i="1"/>
  <c r="GO79" i="1"/>
  <c r="GP79" i="1"/>
  <c r="GV79" i="1"/>
  <c r="HC79" i="1" s="1"/>
  <c r="GX79" i="1"/>
  <c r="O80" i="1"/>
  <c r="P80" i="1"/>
  <c r="Q80" i="1"/>
  <c r="R80" i="1"/>
  <c r="S80" i="1"/>
  <c r="T80" i="1"/>
  <c r="U80" i="1"/>
  <c r="V80" i="1"/>
  <c r="W80" i="1"/>
  <c r="X80" i="1"/>
  <c r="Y80" i="1"/>
  <c r="AB80" i="1"/>
  <c r="AC80" i="1"/>
  <c r="AD80" i="1"/>
  <c r="AE80" i="1"/>
  <c r="AF80" i="1"/>
  <c r="AG80" i="1"/>
  <c r="AH80" i="1"/>
  <c r="AI80" i="1"/>
  <c r="AJ80" i="1"/>
  <c r="CP80" i="1"/>
  <c r="GM80" i="1" s="1"/>
  <c r="FR80" i="1"/>
  <c r="GL80" i="1"/>
  <c r="GN80" i="1"/>
  <c r="GO80" i="1"/>
  <c r="GP80" i="1"/>
  <c r="GV80" i="1"/>
  <c r="GX80" i="1"/>
  <c r="HD80" i="1"/>
  <c r="O81" i="1"/>
  <c r="P81" i="1"/>
  <c r="Q81" i="1"/>
  <c r="R81" i="1"/>
  <c r="S81" i="1"/>
  <c r="T81" i="1"/>
  <c r="U81" i="1"/>
  <c r="V81" i="1"/>
  <c r="W81" i="1"/>
  <c r="X81" i="1"/>
  <c r="Y81" i="1"/>
  <c r="AB81" i="1"/>
  <c r="AC81" i="1"/>
  <c r="AD81" i="1"/>
  <c r="AE81" i="1"/>
  <c r="AF81" i="1"/>
  <c r="AG81" i="1"/>
  <c r="AH81" i="1"/>
  <c r="AI81" i="1"/>
  <c r="AJ81" i="1"/>
  <c r="CP81" i="1"/>
  <c r="GM81" i="1" s="1"/>
  <c r="HD81" i="1" s="1"/>
  <c r="CM83" i="1" s="1"/>
  <c r="FR81" i="1"/>
  <c r="GL81" i="1"/>
  <c r="GN81" i="1"/>
  <c r="GO81" i="1"/>
  <c r="GP81" i="1"/>
  <c r="GV81" i="1"/>
  <c r="GX81" i="1"/>
  <c r="B83" i="1"/>
  <c r="B30" i="1" s="1"/>
  <c r="C83" i="1"/>
  <c r="C30" i="1" s="1"/>
  <c r="D83" i="1"/>
  <c r="D30" i="1" s="1"/>
  <c r="F83" i="1"/>
  <c r="F30" i="1" s="1"/>
  <c r="G83" i="1"/>
  <c r="G30" i="1" s="1"/>
  <c r="BX83" i="1"/>
  <c r="BX30" i="1" s="1"/>
  <c r="BY83" i="1"/>
  <c r="BY30" i="1" s="1"/>
  <c r="BZ83" i="1"/>
  <c r="BZ30" i="1" s="1"/>
  <c r="CD83" i="1"/>
  <c r="CD30" i="1" s="1"/>
  <c r="CG83" i="1"/>
  <c r="CG30" i="1" s="1"/>
  <c r="CK83" i="1"/>
  <c r="CK30" i="1" s="1"/>
  <c r="CL83" i="1"/>
  <c r="CL30" i="1" s="1"/>
  <c r="D113" i="1"/>
  <c r="E115" i="1"/>
  <c r="Z115" i="1"/>
  <c r="AA115" i="1"/>
  <c r="AM115" i="1"/>
  <c r="AN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DB115" i="1"/>
  <c r="DC115" i="1"/>
  <c r="DD115" i="1"/>
  <c r="DE115" i="1"/>
  <c r="DF115" i="1"/>
  <c r="DG115" i="1"/>
  <c r="DH115" i="1"/>
  <c r="DI115" i="1"/>
  <c r="DJ115" i="1"/>
  <c r="DK115" i="1"/>
  <c r="DL115" i="1"/>
  <c r="DM115" i="1"/>
  <c r="DN115" i="1"/>
  <c r="DO115" i="1"/>
  <c r="DP115" i="1"/>
  <c r="DQ115" i="1"/>
  <c r="DR115" i="1"/>
  <c r="DS115" i="1"/>
  <c r="DT115" i="1"/>
  <c r="DU115" i="1"/>
  <c r="DV115" i="1"/>
  <c r="DW115" i="1"/>
  <c r="DX115" i="1"/>
  <c r="DY115" i="1"/>
  <c r="DZ115" i="1"/>
  <c r="EA115" i="1"/>
  <c r="EB115" i="1"/>
  <c r="EC115" i="1"/>
  <c r="ED115" i="1"/>
  <c r="EE115" i="1"/>
  <c r="EF115" i="1"/>
  <c r="EG115" i="1"/>
  <c r="EH115" i="1"/>
  <c r="EI115" i="1"/>
  <c r="EJ115" i="1"/>
  <c r="EK115" i="1"/>
  <c r="EL115" i="1"/>
  <c r="EM115" i="1"/>
  <c r="EN115" i="1"/>
  <c r="EO115" i="1"/>
  <c r="EP115" i="1"/>
  <c r="EQ115" i="1"/>
  <c r="ER115" i="1"/>
  <c r="ES115" i="1"/>
  <c r="ET115" i="1"/>
  <c r="EU115" i="1"/>
  <c r="EV115" i="1"/>
  <c r="EW115" i="1"/>
  <c r="EX115" i="1"/>
  <c r="EY115" i="1"/>
  <c r="EZ115" i="1"/>
  <c r="FA115" i="1"/>
  <c r="FB115" i="1"/>
  <c r="FC115" i="1"/>
  <c r="FD115" i="1"/>
  <c r="FE115" i="1"/>
  <c r="FF115" i="1"/>
  <c r="FG115" i="1"/>
  <c r="FH115" i="1"/>
  <c r="FI115" i="1"/>
  <c r="FJ115" i="1"/>
  <c r="FK115" i="1"/>
  <c r="FL115" i="1"/>
  <c r="FM115" i="1"/>
  <c r="FN115" i="1"/>
  <c r="FO115" i="1"/>
  <c r="FP115" i="1"/>
  <c r="FQ115" i="1"/>
  <c r="FR115" i="1"/>
  <c r="FS115" i="1"/>
  <c r="FT115" i="1"/>
  <c r="FU115" i="1"/>
  <c r="FV115" i="1"/>
  <c r="FW115" i="1"/>
  <c r="FX115" i="1"/>
  <c r="FY115" i="1"/>
  <c r="FZ115" i="1"/>
  <c r="GA115" i="1"/>
  <c r="GB115" i="1"/>
  <c r="GC115" i="1"/>
  <c r="GD115" i="1"/>
  <c r="GE115" i="1"/>
  <c r="GF115" i="1"/>
  <c r="GG115" i="1"/>
  <c r="GH115" i="1"/>
  <c r="GI115" i="1"/>
  <c r="GJ115" i="1"/>
  <c r="GK115" i="1"/>
  <c r="GL115" i="1"/>
  <c r="GM115" i="1"/>
  <c r="GN115" i="1"/>
  <c r="GO115" i="1"/>
  <c r="GP115" i="1"/>
  <c r="GQ115" i="1"/>
  <c r="GR115" i="1"/>
  <c r="GS115" i="1"/>
  <c r="GT115" i="1"/>
  <c r="GU115" i="1"/>
  <c r="GV115" i="1"/>
  <c r="GW115" i="1"/>
  <c r="GX115" i="1"/>
  <c r="C117" i="1"/>
  <c r="D117" i="1"/>
  <c r="I117" i="1"/>
  <c r="S117" i="1"/>
  <c r="CZ117" i="1" s="1"/>
  <c r="Y117" i="1" s="1"/>
  <c r="AC117" i="1"/>
  <c r="AB117" i="1" s="1"/>
  <c r="AD117" i="1"/>
  <c r="CR117" i="1" s="1"/>
  <c r="Q117" i="1" s="1"/>
  <c r="AE117" i="1"/>
  <c r="AF117" i="1"/>
  <c r="AG117" i="1"/>
  <c r="AH117" i="1"/>
  <c r="CV117" i="1" s="1"/>
  <c r="U117" i="1" s="1"/>
  <c r="AI117" i="1"/>
  <c r="AJ117" i="1"/>
  <c r="CS117" i="1"/>
  <c r="R117" i="1" s="1"/>
  <c r="CT117" i="1"/>
  <c r="CU117" i="1"/>
  <c r="T117" i="1" s="1"/>
  <c r="CW117" i="1"/>
  <c r="V117" i="1" s="1"/>
  <c r="CX117" i="1"/>
  <c r="W117" i="1" s="1"/>
  <c r="FR117" i="1"/>
  <c r="GL117" i="1"/>
  <c r="GO117" i="1"/>
  <c r="GP117" i="1"/>
  <c r="GV117" i="1"/>
  <c r="HC117" i="1" s="1"/>
  <c r="GX117" i="1" s="1"/>
  <c r="I118" i="1"/>
  <c r="R118" i="1"/>
  <c r="AB118" i="1"/>
  <c r="AC118" i="1"/>
  <c r="CQ118" i="1" s="1"/>
  <c r="AE118" i="1"/>
  <c r="AD118" i="1" s="1"/>
  <c r="CR118" i="1" s="1"/>
  <c r="Q118" i="1" s="1"/>
  <c r="AF118" i="1"/>
  <c r="CT118" i="1" s="1"/>
  <c r="S118" i="1" s="1"/>
  <c r="AG118" i="1"/>
  <c r="CU118" i="1" s="1"/>
  <c r="T118" i="1" s="1"/>
  <c r="AH118" i="1"/>
  <c r="AI118" i="1"/>
  <c r="AJ118" i="1"/>
  <c r="CX118" i="1" s="1"/>
  <c r="W118" i="1" s="1"/>
  <c r="CS118" i="1"/>
  <c r="CV118" i="1"/>
  <c r="U118" i="1" s="1"/>
  <c r="CW118" i="1"/>
  <c r="V118" i="1" s="1"/>
  <c r="FR118" i="1"/>
  <c r="GL118" i="1"/>
  <c r="GO118" i="1"/>
  <c r="GP118" i="1"/>
  <c r="GV118" i="1"/>
  <c r="HC118" i="1"/>
  <c r="GX118" i="1" s="1"/>
  <c r="I119" i="1"/>
  <c r="U119" i="1" s="1"/>
  <c r="AC119" i="1"/>
  <c r="AE119" i="1"/>
  <c r="AD119" i="1" s="1"/>
  <c r="AB119" i="1" s="1"/>
  <c r="AF119" i="1"/>
  <c r="CT119" i="1" s="1"/>
  <c r="AG119" i="1"/>
  <c r="AH119" i="1"/>
  <c r="AI119" i="1"/>
  <c r="CW119" i="1" s="1"/>
  <c r="V119" i="1" s="1"/>
  <c r="AJ119" i="1"/>
  <c r="CX119" i="1" s="1"/>
  <c r="CQ119" i="1"/>
  <c r="CS119" i="1"/>
  <c r="R119" i="1" s="1"/>
  <c r="CU119" i="1"/>
  <c r="CV119" i="1"/>
  <c r="FR119" i="1"/>
  <c r="GL119" i="1"/>
  <c r="GO119" i="1"/>
  <c r="GP119" i="1"/>
  <c r="GV119" i="1"/>
  <c r="HC119" i="1"/>
  <c r="GX119" i="1" s="1"/>
  <c r="C120" i="1"/>
  <c r="D120" i="1"/>
  <c r="I120" i="1"/>
  <c r="I121" i="1" s="1"/>
  <c r="V120" i="1"/>
  <c r="AC120" i="1"/>
  <c r="CQ120" i="1" s="1"/>
  <c r="AE120" i="1"/>
  <c r="AD120" i="1" s="1"/>
  <c r="CR120" i="1" s="1"/>
  <c r="Q120" i="1" s="1"/>
  <c r="AF120" i="1"/>
  <c r="CT120" i="1" s="1"/>
  <c r="S120" i="1" s="1"/>
  <c r="AG120" i="1"/>
  <c r="CU120" i="1" s="1"/>
  <c r="AH120" i="1"/>
  <c r="AI120" i="1"/>
  <c r="AJ120" i="1"/>
  <c r="CX120" i="1" s="1"/>
  <c r="W120" i="1" s="1"/>
  <c r="CS120" i="1"/>
  <c r="R120" i="1" s="1"/>
  <c r="CV120" i="1"/>
  <c r="U120" i="1" s="1"/>
  <c r="CW120" i="1"/>
  <c r="FR120" i="1"/>
  <c r="GL120" i="1"/>
  <c r="GO120" i="1"/>
  <c r="GP120" i="1"/>
  <c r="GV120" i="1"/>
  <c r="HC120" i="1"/>
  <c r="GX120" i="1" s="1"/>
  <c r="AB121" i="1"/>
  <c r="AC121" i="1"/>
  <c r="AE121" i="1"/>
  <c r="AD121" i="1" s="1"/>
  <c r="AF121" i="1"/>
  <c r="CT121" i="1" s="1"/>
  <c r="AG121" i="1"/>
  <c r="AH121" i="1"/>
  <c r="AI121" i="1"/>
  <c r="AJ121" i="1"/>
  <c r="CX121" i="1" s="1"/>
  <c r="CQ121" i="1"/>
  <c r="CR121" i="1"/>
  <c r="CS121" i="1"/>
  <c r="CU121" i="1"/>
  <c r="CV121" i="1"/>
  <c r="CW121" i="1"/>
  <c r="FR121" i="1"/>
  <c r="GL121" i="1"/>
  <c r="GO121" i="1"/>
  <c r="GP121" i="1"/>
  <c r="GV121" i="1"/>
  <c r="HC121" i="1"/>
  <c r="C122" i="1"/>
  <c r="D122" i="1"/>
  <c r="I122" i="1"/>
  <c r="V122" i="1"/>
  <c r="AC122" i="1"/>
  <c r="CQ122" i="1" s="1"/>
  <c r="AE122" i="1"/>
  <c r="AD122" i="1" s="1"/>
  <c r="CR122" i="1" s="1"/>
  <c r="Q122" i="1" s="1"/>
  <c r="AF122" i="1"/>
  <c r="AG122" i="1"/>
  <c r="CU122" i="1" s="1"/>
  <c r="AH122" i="1"/>
  <c r="AI122" i="1"/>
  <c r="AJ122" i="1"/>
  <c r="CS122" i="1"/>
  <c r="R122" i="1" s="1"/>
  <c r="CT122" i="1"/>
  <c r="S122" i="1" s="1"/>
  <c r="CV122" i="1"/>
  <c r="CW122" i="1"/>
  <c r="CX122" i="1"/>
  <c r="W122" i="1" s="1"/>
  <c r="FR122" i="1"/>
  <c r="GL122" i="1"/>
  <c r="GO122" i="1"/>
  <c r="GP122" i="1"/>
  <c r="GV122" i="1"/>
  <c r="HC122" i="1"/>
  <c r="AB123" i="1"/>
  <c r="AC123" i="1"/>
  <c r="AE123" i="1"/>
  <c r="AD123" i="1" s="1"/>
  <c r="CR123" i="1" s="1"/>
  <c r="AF123" i="1"/>
  <c r="CT123" i="1" s="1"/>
  <c r="AG123" i="1"/>
  <c r="AH123" i="1"/>
  <c r="AI123" i="1"/>
  <c r="CW123" i="1" s="1"/>
  <c r="AJ123" i="1"/>
  <c r="CX123" i="1" s="1"/>
  <c r="CQ123" i="1"/>
  <c r="CS123" i="1"/>
  <c r="CU123" i="1"/>
  <c r="CV123" i="1"/>
  <c r="FR123" i="1"/>
  <c r="GL123" i="1"/>
  <c r="GO123" i="1"/>
  <c r="GP123" i="1"/>
  <c r="GV123" i="1"/>
  <c r="HC123" i="1"/>
  <c r="C124" i="1"/>
  <c r="D124" i="1"/>
  <c r="I124" i="1"/>
  <c r="AC124" i="1"/>
  <c r="CQ124" i="1" s="1"/>
  <c r="P124" i="1" s="1"/>
  <c r="CP124" i="1" s="1"/>
  <c r="O124" i="1" s="1"/>
  <c r="AE124" i="1"/>
  <c r="AD124" i="1" s="1"/>
  <c r="CR124" i="1" s="1"/>
  <c r="Q124" i="1" s="1"/>
  <c r="AF124" i="1"/>
  <c r="CT124" i="1" s="1"/>
  <c r="S124" i="1" s="1"/>
  <c r="AG124" i="1"/>
  <c r="CU124" i="1" s="1"/>
  <c r="T124" i="1" s="1"/>
  <c r="AH124" i="1"/>
  <c r="AI124" i="1"/>
  <c r="AJ124" i="1"/>
  <c r="CS124" i="1"/>
  <c r="R124" i="1" s="1"/>
  <c r="CV124" i="1"/>
  <c r="U124" i="1" s="1"/>
  <c r="CW124" i="1"/>
  <c r="V124" i="1" s="1"/>
  <c r="CX124" i="1"/>
  <c r="W124" i="1" s="1"/>
  <c r="FR124" i="1"/>
  <c r="GL124" i="1"/>
  <c r="GO124" i="1"/>
  <c r="GP124" i="1"/>
  <c r="GV124" i="1"/>
  <c r="HC124" i="1"/>
  <c r="GX124" i="1" s="1"/>
  <c r="C125" i="1"/>
  <c r="D125" i="1"/>
  <c r="I125" i="1"/>
  <c r="S125" i="1"/>
  <c r="CZ125" i="1" s="1"/>
  <c r="Y125" i="1" s="1"/>
  <c r="AC125" i="1"/>
  <c r="AB125" i="1" s="1"/>
  <c r="AD125" i="1"/>
  <c r="CR125" i="1" s="1"/>
  <c r="Q125" i="1" s="1"/>
  <c r="AE125" i="1"/>
  <c r="AF125" i="1"/>
  <c r="AG125" i="1"/>
  <c r="AH125" i="1"/>
  <c r="CV125" i="1" s="1"/>
  <c r="U125" i="1" s="1"/>
  <c r="AI125" i="1"/>
  <c r="AJ125" i="1"/>
  <c r="CS125" i="1"/>
  <c r="R125" i="1" s="1"/>
  <c r="CT125" i="1"/>
  <c r="CU125" i="1"/>
  <c r="T125" i="1" s="1"/>
  <c r="CW125" i="1"/>
  <c r="V125" i="1" s="1"/>
  <c r="CX125" i="1"/>
  <c r="W125" i="1" s="1"/>
  <c r="FR125" i="1"/>
  <c r="GL125" i="1"/>
  <c r="GO125" i="1"/>
  <c r="GP125" i="1"/>
  <c r="GV125" i="1"/>
  <c r="HC125" i="1" s="1"/>
  <c r="GX125" i="1" s="1"/>
  <c r="I126" i="1"/>
  <c r="R126" i="1"/>
  <c r="AB126" i="1"/>
  <c r="AC126" i="1"/>
  <c r="CQ126" i="1" s="1"/>
  <c r="AE126" i="1"/>
  <c r="AD126" i="1" s="1"/>
  <c r="CR126" i="1" s="1"/>
  <c r="Q126" i="1" s="1"/>
  <c r="AF126" i="1"/>
  <c r="CT126" i="1" s="1"/>
  <c r="S126" i="1" s="1"/>
  <c r="AG126" i="1"/>
  <c r="CU126" i="1" s="1"/>
  <c r="T126" i="1" s="1"/>
  <c r="AH126" i="1"/>
  <c r="AI126" i="1"/>
  <c r="AJ126" i="1"/>
  <c r="CX126" i="1" s="1"/>
  <c r="W126" i="1" s="1"/>
  <c r="CS126" i="1"/>
  <c r="CV126" i="1"/>
  <c r="U126" i="1" s="1"/>
  <c r="CW126" i="1"/>
  <c r="V126" i="1" s="1"/>
  <c r="FR126" i="1"/>
  <c r="GL126" i="1"/>
  <c r="GO126" i="1"/>
  <c r="GP126" i="1"/>
  <c r="GV126" i="1"/>
  <c r="HC126" i="1"/>
  <c r="GX126" i="1" s="1"/>
  <c r="C127" i="1"/>
  <c r="D127" i="1"/>
  <c r="I127" i="1"/>
  <c r="V127" i="1"/>
  <c r="AC127" i="1"/>
  <c r="AB127" i="1" s="1"/>
  <c r="AD127" i="1"/>
  <c r="CR127" i="1" s="1"/>
  <c r="Q127" i="1" s="1"/>
  <c r="AE127" i="1"/>
  <c r="AF127" i="1"/>
  <c r="AG127" i="1"/>
  <c r="AH127" i="1"/>
  <c r="CV127" i="1" s="1"/>
  <c r="U127" i="1" s="1"/>
  <c r="AI127" i="1"/>
  <c r="AJ127" i="1"/>
  <c r="CX127" i="1" s="1"/>
  <c r="W127" i="1" s="1"/>
  <c r="CS127" i="1"/>
  <c r="R127" i="1" s="1"/>
  <c r="CT127" i="1"/>
  <c r="S127" i="1" s="1"/>
  <c r="CU127" i="1"/>
  <c r="T127" i="1" s="1"/>
  <c r="CW127" i="1"/>
  <c r="FR127" i="1"/>
  <c r="GL127" i="1"/>
  <c r="GO127" i="1"/>
  <c r="GP127" i="1"/>
  <c r="GV127" i="1"/>
  <c r="HC127" i="1"/>
  <c r="GX127" i="1" s="1"/>
  <c r="I128" i="1"/>
  <c r="AB128" i="1"/>
  <c r="AC128" i="1"/>
  <c r="CQ128" i="1" s="1"/>
  <c r="AE128" i="1"/>
  <c r="AD128" i="1" s="1"/>
  <c r="CR128" i="1" s="1"/>
  <c r="Q128" i="1" s="1"/>
  <c r="AF128" i="1"/>
  <c r="AG128" i="1"/>
  <c r="CU128" i="1" s="1"/>
  <c r="T128" i="1" s="1"/>
  <c r="AH128" i="1"/>
  <c r="AI128" i="1"/>
  <c r="CW128" i="1" s="1"/>
  <c r="V128" i="1" s="1"/>
  <c r="AJ128" i="1"/>
  <c r="CX128" i="1" s="1"/>
  <c r="W128" i="1" s="1"/>
  <c r="CS128" i="1"/>
  <c r="R128" i="1" s="1"/>
  <c r="CT128" i="1"/>
  <c r="S128" i="1" s="1"/>
  <c r="CV128" i="1"/>
  <c r="U128" i="1" s="1"/>
  <c r="FR128" i="1"/>
  <c r="GL128" i="1"/>
  <c r="GO128" i="1"/>
  <c r="GP128" i="1"/>
  <c r="GV128" i="1"/>
  <c r="HC128" i="1"/>
  <c r="GX128" i="1" s="1"/>
  <c r="C129" i="1"/>
  <c r="D129" i="1"/>
  <c r="I129" i="1"/>
  <c r="V129" i="1"/>
  <c r="AC129" i="1"/>
  <c r="AB129" i="1" s="1"/>
  <c r="AD129" i="1"/>
  <c r="CR129" i="1" s="1"/>
  <c r="AE129" i="1"/>
  <c r="AF129" i="1"/>
  <c r="AG129" i="1"/>
  <c r="AH129" i="1"/>
  <c r="AI129" i="1"/>
  <c r="AJ129" i="1"/>
  <c r="CS129" i="1"/>
  <c r="R129" i="1" s="1"/>
  <c r="CT129" i="1"/>
  <c r="S129" i="1" s="1"/>
  <c r="CU129" i="1"/>
  <c r="T129" i="1" s="1"/>
  <c r="CV129" i="1"/>
  <c r="CW129" i="1"/>
  <c r="CX129" i="1"/>
  <c r="W129" i="1" s="1"/>
  <c r="FR129" i="1"/>
  <c r="GL129" i="1"/>
  <c r="GO129" i="1"/>
  <c r="GP129" i="1"/>
  <c r="GV129" i="1"/>
  <c r="HC129" i="1" s="1"/>
  <c r="GX129" i="1" s="1"/>
  <c r="I130" i="1"/>
  <c r="AC130" i="1"/>
  <c r="AE130" i="1"/>
  <c r="AD130" i="1" s="1"/>
  <c r="CR130" i="1" s="1"/>
  <c r="Q130" i="1" s="1"/>
  <c r="AF130" i="1"/>
  <c r="AG130" i="1"/>
  <c r="CU130" i="1" s="1"/>
  <c r="T130" i="1" s="1"/>
  <c r="AH130" i="1"/>
  <c r="AI130" i="1"/>
  <c r="AJ130" i="1"/>
  <c r="CS130" i="1"/>
  <c r="R130" i="1" s="1"/>
  <c r="CT130" i="1"/>
  <c r="S130" i="1" s="1"/>
  <c r="CV130" i="1"/>
  <c r="U130" i="1" s="1"/>
  <c r="CW130" i="1"/>
  <c r="V130" i="1" s="1"/>
  <c r="CX130" i="1"/>
  <c r="W130" i="1" s="1"/>
  <c r="FR130" i="1"/>
  <c r="GL130" i="1"/>
  <c r="GO130" i="1"/>
  <c r="GP130" i="1"/>
  <c r="GV130" i="1"/>
  <c r="HC130" i="1"/>
  <c r="GX130" i="1" s="1"/>
  <c r="I131" i="1"/>
  <c r="AC131" i="1"/>
  <c r="AE131" i="1"/>
  <c r="AD131" i="1" s="1"/>
  <c r="AF131" i="1"/>
  <c r="CT131" i="1" s="1"/>
  <c r="S131" i="1" s="1"/>
  <c r="AG131" i="1"/>
  <c r="AH131" i="1"/>
  <c r="AI131" i="1"/>
  <c r="AJ131" i="1"/>
  <c r="CX131" i="1" s="1"/>
  <c r="W131" i="1" s="1"/>
  <c r="CQ131" i="1"/>
  <c r="P131" i="1" s="1"/>
  <c r="CS131" i="1"/>
  <c r="R131" i="1" s="1"/>
  <c r="CU131" i="1"/>
  <c r="T131" i="1" s="1"/>
  <c r="CV131" i="1"/>
  <c r="U131" i="1" s="1"/>
  <c r="CW131" i="1"/>
  <c r="V131" i="1" s="1"/>
  <c r="FR131" i="1"/>
  <c r="GL131" i="1"/>
  <c r="GO131" i="1"/>
  <c r="GP131" i="1"/>
  <c r="GV131" i="1"/>
  <c r="HC131" i="1"/>
  <c r="GX131" i="1" s="1"/>
  <c r="C132" i="1"/>
  <c r="D132" i="1"/>
  <c r="I132" i="1"/>
  <c r="AC132" i="1"/>
  <c r="AE132" i="1"/>
  <c r="AD132" i="1" s="1"/>
  <c r="CR132" i="1" s="1"/>
  <c r="Q132" i="1" s="1"/>
  <c r="AF132" i="1"/>
  <c r="AG132" i="1"/>
  <c r="CU132" i="1" s="1"/>
  <c r="T132" i="1" s="1"/>
  <c r="AH132" i="1"/>
  <c r="AI132" i="1"/>
  <c r="AJ132" i="1"/>
  <c r="CS132" i="1"/>
  <c r="R132" i="1" s="1"/>
  <c r="CT132" i="1"/>
  <c r="S132" i="1" s="1"/>
  <c r="CV132" i="1"/>
  <c r="U132" i="1" s="1"/>
  <c r="CW132" i="1"/>
  <c r="V132" i="1" s="1"/>
  <c r="CX132" i="1"/>
  <c r="W132" i="1" s="1"/>
  <c r="FR132" i="1"/>
  <c r="GL132" i="1"/>
  <c r="GO132" i="1"/>
  <c r="GP132" i="1"/>
  <c r="GV132" i="1"/>
  <c r="HC132" i="1"/>
  <c r="GX132" i="1" s="1"/>
  <c r="I133" i="1"/>
  <c r="AC133" i="1"/>
  <c r="AE133" i="1"/>
  <c r="AD133" i="1" s="1"/>
  <c r="AF133" i="1"/>
  <c r="CT133" i="1" s="1"/>
  <c r="S133" i="1" s="1"/>
  <c r="AG133" i="1"/>
  <c r="AH133" i="1"/>
  <c r="AI133" i="1"/>
  <c r="AJ133" i="1"/>
  <c r="CX133" i="1" s="1"/>
  <c r="W133" i="1" s="1"/>
  <c r="CQ133" i="1"/>
  <c r="P133" i="1" s="1"/>
  <c r="CS133" i="1"/>
  <c r="R133" i="1" s="1"/>
  <c r="CU133" i="1"/>
  <c r="T133" i="1" s="1"/>
  <c r="CV133" i="1"/>
  <c r="U133" i="1" s="1"/>
  <c r="CW133" i="1"/>
  <c r="V133" i="1" s="1"/>
  <c r="FR133" i="1"/>
  <c r="GL133" i="1"/>
  <c r="GO133" i="1"/>
  <c r="GP133" i="1"/>
  <c r="GV133" i="1"/>
  <c r="HC133" i="1"/>
  <c r="GX133" i="1" s="1"/>
  <c r="C134" i="1"/>
  <c r="D134" i="1"/>
  <c r="I134" i="1"/>
  <c r="I136" i="1" s="1"/>
  <c r="AC134" i="1"/>
  <c r="AE134" i="1"/>
  <c r="AD134" i="1" s="1"/>
  <c r="CR134" i="1" s="1"/>
  <c r="Q134" i="1" s="1"/>
  <c r="AF134" i="1"/>
  <c r="AG134" i="1"/>
  <c r="CU134" i="1" s="1"/>
  <c r="T134" i="1" s="1"/>
  <c r="AH134" i="1"/>
  <c r="AI134" i="1"/>
  <c r="AJ134" i="1"/>
  <c r="CS134" i="1"/>
  <c r="R134" i="1" s="1"/>
  <c r="CT134" i="1"/>
  <c r="S134" i="1" s="1"/>
  <c r="CV134" i="1"/>
  <c r="U134" i="1" s="1"/>
  <c r="CW134" i="1"/>
  <c r="V134" i="1" s="1"/>
  <c r="CX134" i="1"/>
  <c r="W134" i="1" s="1"/>
  <c r="FR134" i="1"/>
  <c r="GL134" i="1"/>
  <c r="GO134" i="1"/>
  <c r="GP134" i="1"/>
  <c r="GV134" i="1"/>
  <c r="HC134" i="1"/>
  <c r="GX134" i="1" s="1"/>
  <c r="I135" i="1"/>
  <c r="AC135" i="1"/>
  <c r="AE135" i="1"/>
  <c r="AD135" i="1" s="1"/>
  <c r="AF135" i="1"/>
  <c r="CT135" i="1" s="1"/>
  <c r="S135" i="1" s="1"/>
  <c r="AG135" i="1"/>
  <c r="AH135" i="1"/>
  <c r="AI135" i="1"/>
  <c r="AJ135" i="1"/>
  <c r="CX135" i="1" s="1"/>
  <c r="W135" i="1" s="1"/>
  <c r="CQ135" i="1"/>
  <c r="P135" i="1" s="1"/>
  <c r="CS135" i="1"/>
  <c r="R135" i="1" s="1"/>
  <c r="CU135" i="1"/>
  <c r="T135" i="1" s="1"/>
  <c r="CV135" i="1"/>
  <c r="U135" i="1" s="1"/>
  <c r="CW135" i="1"/>
  <c r="V135" i="1" s="1"/>
  <c r="FR135" i="1"/>
  <c r="GL135" i="1"/>
  <c r="GO135" i="1"/>
  <c r="GP135" i="1"/>
  <c r="GV135" i="1"/>
  <c r="HC135" i="1"/>
  <c r="GX135" i="1" s="1"/>
  <c r="AC136" i="1"/>
  <c r="AB136" i="1" s="1"/>
  <c r="AE136" i="1"/>
  <c r="AD136" i="1" s="1"/>
  <c r="CR136" i="1" s="1"/>
  <c r="AF136" i="1"/>
  <c r="AG136" i="1"/>
  <c r="AH136" i="1"/>
  <c r="AI136" i="1"/>
  <c r="CW136" i="1" s="1"/>
  <c r="AJ136" i="1"/>
  <c r="CQ136" i="1"/>
  <c r="CT136" i="1"/>
  <c r="S136" i="1" s="1"/>
  <c r="CU136" i="1"/>
  <c r="CV136" i="1"/>
  <c r="U136" i="1" s="1"/>
  <c r="CX136" i="1"/>
  <c r="FR136" i="1"/>
  <c r="GL136" i="1"/>
  <c r="GO136" i="1"/>
  <c r="GP136" i="1"/>
  <c r="GV136" i="1"/>
  <c r="HC136" i="1" s="1"/>
  <c r="GX136" i="1" s="1"/>
  <c r="C137" i="1"/>
  <c r="D137" i="1"/>
  <c r="AC137" i="1"/>
  <c r="AE137" i="1"/>
  <c r="AD137" i="1" s="1"/>
  <c r="CR137" i="1" s="1"/>
  <c r="Q137" i="1" s="1"/>
  <c r="AF137" i="1"/>
  <c r="AG137" i="1"/>
  <c r="CU137" i="1" s="1"/>
  <c r="T137" i="1" s="1"/>
  <c r="AH137" i="1"/>
  <c r="AI137" i="1"/>
  <c r="AJ137" i="1"/>
  <c r="CS137" i="1"/>
  <c r="R137" i="1" s="1"/>
  <c r="CT137" i="1"/>
  <c r="S137" i="1" s="1"/>
  <c r="CV137" i="1"/>
  <c r="U137" i="1" s="1"/>
  <c r="CW137" i="1"/>
  <c r="V137" i="1" s="1"/>
  <c r="CX137" i="1"/>
  <c r="W137" i="1" s="1"/>
  <c r="FR137" i="1"/>
  <c r="GL137" i="1"/>
  <c r="GO137" i="1"/>
  <c r="GP137" i="1"/>
  <c r="GV137" i="1"/>
  <c r="HC137" i="1"/>
  <c r="GX137" i="1" s="1"/>
  <c r="I138" i="1"/>
  <c r="AC138" i="1"/>
  <c r="AE138" i="1"/>
  <c r="AD138" i="1" s="1"/>
  <c r="AF138" i="1"/>
  <c r="CT138" i="1" s="1"/>
  <c r="S138" i="1" s="1"/>
  <c r="AG138" i="1"/>
  <c r="AH138" i="1"/>
  <c r="AI138" i="1"/>
  <c r="AJ138" i="1"/>
  <c r="CX138" i="1" s="1"/>
  <c r="W138" i="1" s="1"/>
  <c r="CQ138" i="1"/>
  <c r="P138" i="1" s="1"/>
  <c r="CS138" i="1"/>
  <c r="R138" i="1" s="1"/>
  <c r="CU138" i="1"/>
  <c r="T138" i="1" s="1"/>
  <c r="CV138" i="1"/>
  <c r="U138" i="1" s="1"/>
  <c r="CW138" i="1"/>
  <c r="V138" i="1" s="1"/>
  <c r="FR138" i="1"/>
  <c r="GL138" i="1"/>
  <c r="GO138" i="1"/>
  <c r="GP138" i="1"/>
  <c r="GV138" i="1"/>
  <c r="HC138" i="1"/>
  <c r="GX138" i="1" s="1"/>
  <c r="C139" i="1"/>
  <c r="D139" i="1"/>
  <c r="I139" i="1"/>
  <c r="AC139" i="1"/>
  <c r="AE139" i="1"/>
  <c r="AD139" i="1" s="1"/>
  <c r="CR139" i="1" s="1"/>
  <c r="Q139" i="1" s="1"/>
  <c r="AF139" i="1"/>
  <c r="AG139" i="1"/>
  <c r="CU139" i="1" s="1"/>
  <c r="T139" i="1" s="1"/>
  <c r="AH139" i="1"/>
  <c r="AI139" i="1"/>
  <c r="AJ139" i="1"/>
  <c r="CS139" i="1"/>
  <c r="R139" i="1" s="1"/>
  <c r="CT139" i="1"/>
  <c r="S139" i="1" s="1"/>
  <c r="CV139" i="1"/>
  <c r="U139" i="1" s="1"/>
  <c r="CW139" i="1"/>
  <c r="V139" i="1" s="1"/>
  <c r="CX139" i="1"/>
  <c r="W139" i="1" s="1"/>
  <c r="FR139" i="1"/>
  <c r="GL139" i="1"/>
  <c r="GO139" i="1"/>
  <c r="GP139" i="1"/>
  <c r="GV139" i="1"/>
  <c r="HC139" i="1"/>
  <c r="GX139" i="1" s="1"/>
  <c r="I140" i="1"/>
  <c r="AC140" i="1"/>
  <c r="AE140" i="1"/>
  <c r="AD140" i="1" s="1"/>
  <c r="AF140" i="1"/>
  <c r="CT140" i="1" s="1"/>
  <c r="S140" i="1" s="1"/>
  <c r="AG140" i="1"/>
  <c r="AH140" i="1"/>
  <c r="AI140" i="1"/>
  <c r="AJ140" i="1"/>
  <c r="CX140" i="1" s="1"/>
  <c r="W140" i="1" s="1"/>
  <c r="CQ140" i="1"/>
  <c r="P140" i="1" s="1"/>
  <c r="CS140" i="1"/>
  <c r="R140" i="1" s="1"/>
  <c r="CU140" i="1"/>
  <c r="T140" i="1" s="1"/>
  <c r="CV140" i="1"/>
  <c r="U140" i="1" s="1"/>
  <c r="CW140" i="1"/>
  <c r="V140" i="1" s="1"/>
  <c r="FR140" i="1"/>
  <c r="GL140" i="1"/>
  <c r="GO140" i="1"/>
  <c r="GP140" i="1"/>
  <c r="GV140" i="1"/>
  <c r="HC140" i="1"/>
  <c r="GX140" i="1" s="1"/>
  <c r="C141" i="1"/>
  <c r="D141" i="1"/>
  <c r="I141" i="1"/>
  <c r="AC141" i="1"/>
  <c r="AE141" i="1"/>
  <c r="AD141" i="1" s="1"/>
  <c r="CR141" i="1" s="1"/>
  <c r="Q141" i="1" s="1"/>
  <c r="AF141" i="1"/>
  <c r="AG141" i="1"/>
  <c r="CU141" i="1" s="1"/>
  <c r="T141" i="1" s="1"/>
  <c r="AH141" i="1"/>
  <c r="AI141" i="1"/>
  <c r="AJ141" i="1"/>
  <c r="CS141" i="1"/>
  <c r="R141" i="1" s="1"/>
  <c r="CT141" i="1"/>
  <c r="S141" i="1" s="1"/>
  <c r="CV141" i="1"/>
  <c r="U141" i="1" s="1"/>
  <c r="CW141" i="1"/>
  <c r="V141" i="1" s="1"/>
  <c r="CX141" i="1"/>
  <c r="W141" i="1" s="1"/>
  <c r="FR141" i="1"/>
  <c r="GL141" i="1"/>
  <c r="GO141" i="1"/>
  <c r="GP141" i="1"/>
  <c r="GV141" i="1"/>
  <c r="HC141" i="1"/>
  <c r="GX141" i="1" s="1"/>
  <c r="I142" i="1"/>
  <c r="AC142" i="1"/>
  <c r="AE142" i="1"/>
  <c r="AD142" i="1" s="1"/>
  <c r="AF142" i="1"/>
  <c r="CT142" i="1" s="1"/>
  <c r="S142" i="1" s="1"/>
  <c r="AG142" i="1"/>
  <c r="AH142" i="1"/>
  <c r="AI142" i="1"/>
  <c r="AJ142" i="1"/>
  <c r="CX142" i="1" s="1"/>
  <c r="W142" i="1" s="1"/>
  <c r="CQ142" i="1"/>
  <c r="P142" i="1" s="1"/>
  <c r="CS142" i="1"/>
  <c r="R142" i="1" s="1"/>
  <c r="CU142" i="1"/>
  <c r="T142" i="1" s="1"/>
  <c r="CV142" i="1"/>
  <c r="U142" i="1" s="1"/>
  <c r="CW142" i="1"/>
  <c r="V142" i="1" s="1"/>
  <c r="FR142" i="1"/>
  <c r="GL142" i="1"/>
  <c r="GO142" i="1"/>
  <c r="GP142" i="1"/>
  <c r="GV142" i="1"/>
  <c r="HC142" i="1"/>
  <c r="GX142" i="1" s="1"/>
  <c r="C143" i="1"/>
  <c r="D143" i="1"/>
  <c r="I143" i="1"/>
  <c r="I145" i="1" s="1"/>
  <c r="AC143" i="1"/>
  <c r="AE143" i="1"/>
  <c r="AD143" i="1" s="1"/>
  <c r="CR143" i="1" s="1"/>
  <c r="Q143" i="1" s="1"/>
  <c r="AF143" i="1"/>
  <c r="AG143" i="1"/>
  <c r="CU143" i="1" s="1"/>
  <c r="T143" i="1" s="1"/>
  <c r="AH143" i="1"/>
  <c r="AI143" i="1"/>
  <c r="AJ143" i="1"/>
  <c r="CS143" i="1"/>
  <c r="R143" i="1" s="1"/>
  <c r="CT143" i="1"/>
  <c r="S143" i="1" s="1"/>
  <c r="CV143" i="1"/>
  <c r="U143" i="1" s="1"/>
  <c r="CW143" i="1"/>
  <c r="V143" i="1" s="1"/>
  <c r="CX143" i="1"/>
  <c r="W143" i="1" s="1"/>
  <c r="FR143" i="1"/>
  <c r="GL143" i="1"/>
  <c r="GO143" i="1"/>
  <c r="GP143" i="1"/>
  <c r="GV143" i="1"/>
  <c r="HC143" i="1"/>
  <c r="GX143" i="1" s="1"/>
  <c r="I144" i="1"/>
  <c r="AC144" i="1"/>
  <c r="AE144" i="1"/>
  <c r="AD144" i="1" s="1"/>
  <c r="AF144" i="1"/>
  <c r="CT144" i="1" s="1"/>
  <c r="S144" i="1" s="1"/>
  <c r="AG144" i="1"/>
  <c r="AH144" i="1"/>
  <c r="AI144" i="1"/>
  <c r="AJ144" i="1"/>
  <c r="CX144" i="1" s="1"/>
  <c r="W144" i="1" s="1"/>
  <c r="CQ144" i="1"/>
  <c r="P144" i="1" s="1"/>
  <c r="CS144" i="1"/>
  <c r="R144" i="1" s="1"/>
  <c r="CU144" i="1"/>
  <c r="T144" i="1" s="1"/>
  <c r="CV144" i="1"/>
  <c r="U144" i="1" s="1"/>
  <c r="CW144" i="1"/>
  <c r="V144" i="1" s="1"/>
  <c r="FR144" i="1"/>
  <c r="GL144" i="1"/>
  <c r="GO144" i="1"/>
  <c r="GP144" i="1"/>
  <c r="GV144" i="1"/>
  <c r="HC144" i="1"/>
  <c r="GX144" i="1" s="1"/>
  <c r="AC145" i="1"/>
  <c r="AB145" i="1" s="1"/>
  <c r="AE145" i="1"/>
  <c r="AD145" i="1" s="1"/>
  <c r="CR145" i="1" s="1"/>
  <c r="AF145" i="1"/>
  <c r="AG145" i="1"/>
  <c r="AH145" i="1"/>
  <c r="AI145" i="1"/>
  <c r="CW145" i="1" s="1"/>
  <c r="AJ145" i="1"/>
  <c r="CQ145" i="1"/>
  <c r="CT145" i="1"/>
  <c r="S145" i="1" s="1"/>
  <c r="CU145" i="1"/>
  <c r="CV145" i="1"/>
  <c r="U145" i="1" s="1"/>
  <c r="CX145" i="1"/>
  <c r="FR145" i="1"/>
  <c r="GL145" i="1"/>
  <c r="GO145" i="1"/>
  <c r="GP145" i="1"/>
  <c r="GV145" i="1"/>
  <c r="HC145" i="1" s="1"/>
  <c r="GX145" i="1" s="1"/>
  <c r="I146" i="1"/>
  <c r="AC146" i="1"/>
  <c r="AB146" i="1" s="1"/>
  <c r="AD146" i="1"/>
  <c r="CR146" i="1" s="1"/>
  <c r="Q146" i="1" s="1"/>
  <c r="AE146" i="1"/>
  <c r="AF146" i="1"/>
  <c r="AG146" i="1"/>
  <c r="AH146" i="1"/>
  <c r="CV146" i="1" s="1"/>
  <c r="U146" i="1" s="1"/>
  <c r="AI146" i="1"/>
  <c r="AJ146" i="1"/>
  <c r="CQ146" i="1"/>
  <c r="P146" i="1" s="1"/>
  <c r="CS146" i="1"/>
  <c r="R146" i="1" s="1"/>
  <c r="CT146" i="1"/>
  <c r="S146" i="1" s="1"/>
  <c r="CU146" i="1"/>
  <c r="T146" i="1" s="1"/>
  <c r="CW146" i="1"/>
  <c r="V146" i="1" s="1"/>
  <c r="CX146" i="1"/>
  <c r="W146" i="1" s="1"/>
  <c r="FR146" i="1"/>
  <c r="GL146" i="1"/>
  <c r="GO146" i="1"/>
  <c r="GP146" i="1"/>
  <c r="GV146" i="1"/>
  <c r="HC146" i="1" s="1"/>
  <c r="GX146" i="1" s="1"/>
  <c r="I147" i="1"/>
  <c r="AC147" i="1"/>
  <c r="AB147" i="1" s="1"/>
  <c r="AE147" i="1"/>
  <c r="AD147" i="1" s="1"/>
  <c r="CR147" i="1" s="1"/>
  <c r="Q147" i="1" s="1"/>
  <c r="AF147" i="1"/>
  <c r="AG147" i="1"/>
  <c r="CU147" i="1" s="1"/>
  <c r="T147" i="1" s="1"/>
  <c r="AH147" i="1"/>
  <c r="AI147" i="1"/>
  <c r="AJ147" i="1"/>
  <c r="CS147" i="1"/>
  <c r="R147" i="1" s="1"/>
  <c r="CT147" i="1"/>
  <c r="S147" i="1" s="1"/>
  <c r="CV147" i="1"/>
  <c r="U147" i="1" s="1"/>
  <c r="CW147" i="1"/>
  <c r="V147" i="1" s="1"/>
  <c r="CX147" i="1"/>
  <c r="W147" i="1" s="1"/>
  <c r="FR147" i="1"/>
  <c r="GL147" i="1"/>
  <c r="GO147" i="1"/>
  <c r="GP147" i="1"/>
  <c r="GV147" i="1"/>
  <c r="HC147" i="1"/>
  <c r="GX147" i="1" s="1"/>
  <c r="C148" i="1"/>
  <c r="D148" i="1"/>
  <c r="I148" i="1"/>
  <c r="AC148" i="1"/>
  <c r="AB148" i="1" s="1"/>
  <c r="AD148" i="1"/>
  <c r="CR148" i="1" s="1"/>
  <c r="Q148" i="1" s="1"/>
  <c r="AE148" i="1"/>
  <c r="AF148" i="1"/>
  <c r="AG148" i="1"/>
  <c r="AH148" i="1"/>
  <c r="CV148" i="1" s="1"/>
  <c r="U148" i="1" s="1"/>
  <c r="AI148" i="1"/>
  <c r="AJ148" i="1"/>
  <c r="CQ148" i="1"/>
  <c r="P148" i="1" s="1"/>
  <c r="CS148" i="1"/>
  <c r="R148" i="1" s="1"/>
  <c r="CT148" i="1"/>
  <c r="S148" i="1" s="1"/>
  <c r="CU148" i="1"/>
  <c r="T148" i="1" s="1"/>
  <c r="CW148" i="1"/>
  <c r="V148" i="1" s="1"/>
  <c r="CX148" i="1"/>
  <c r="W148" i="1" s="1"/>
  <c r="FR148" i="1"/>
  <c r="GL148" i="1"/>
  <c r="GO148" i="1"/>
  <c r="GP148" i="1"/>
  <c r="GV148" i="1"/>
  <c r="HC148" i="1" s="1"/>
  <c r="GX148" i="1" s="1"/>
  <c r="I149" i="1"/>
  <c r="AC149" i="1"/>
  <c r="AE149" i="1"/>
  <c r="AD149" i="1" s="1"/>
  <c r="CR149" i="1" s="1"/>
  <c r="Q149" i="1" s="1"/>
  <c r="AF149" i="1"/>
  <c r="AG149" i="1"/>
  <c r="CU149" i="1" s="1"/>
  <c r="T149" i="1" s="1"/>
  <c r="AH149" i="1"/>
  <c r="AI149" i="1"/>
  <c r="AJ149" i="1"/>
  <c r="CS149" i="1"/>
  <c r="R149" i="1" s="1"/>
  <c r="CT149" i="1"/>
  <c r="S149" i="1" s="1"/>
  <c r="CV149" i="1"/>
  <c r="U149" i="1" s="1"/>
  <c r="CW149" i="1"/>
  <c r="V149" i="1" s="1"/>
  <c r="CX149" i="1"/>
  <c r="W149" i="1" s="1"/>
  <c r="FR149" i="1"/>
  <c r="GL149" i="1"/>
  <c r="GO149" i="1"/>
  <c r="GP149" i="1"/>
  <c r="GV149" i="1"/>
  <c r="GX149" i="1"/>
  <c r="HC149" i="1"/>
  <c r="I150" i="1"/>
  <c r="V150" i="1"/>
  <c r="AC150" i="1"/>
  <c r="AD150" i="1"/>
  <c r="CR150" i="1" s="1"/>
  <c r="AE150" i="1"/>
  <c r="AF150" i="1"/>
  <c r="CT150" i="1" s="1"/>
  <c r="AG150" i="1"/>
  <c r="AH150" i="1"/>
  <c r="CV150" i="1" s="1"/>
  <c r="AI150" i="1"/>
  <c r="AJ150" i="1"/>
  <c r="CX150" i="1" s="1"/>
  <c r="CQ150" i="1"/>
  <c r="P150" i="1" s="1"/>
  <c r="CS150" i="1"/>
  <c r="R150" i="1" s="1"/>
  <c r="CU150" i="1"/>
  <c r="T150" i="1" s="1"/>
  <c r="CW150" i="1"/>
  <c r="FR150" i="1"/>
  <c r="GL150" i="1"/>
  <c r="GO150" i="1"/>
  <c r="GP150" i="1"/>
  <c r="GV150" i="1"/>
  <c r="HC150" i="1"/>
  <c r="C151" i="1"/>
  <c r="D151" i="1"/>
  <c r="I151" i="1"/>
  <c r="I153" i="1" s="1"/>
  <c r="S151" i="1"/>
  <c r="AC151" i="1"/>
  <c r="AE151" i="1"/>
  <c r="CS151" i="1" s="1"/>
  <c r="R151" i="1" s="1"/>
  <c r="AF151" i="1"/>
  <c r="AG151" i="1"/>
  <c r="CU151" i="1" s="1"/>
  <c r="T151" i="1" s="1"/>
  <c r="AH151" i="1"/>
  <c r="AI151" i="1"/>
  <c r="CW151" i="1" s="1"/>
  <c r="V151" i="1" s="1"/>
  <c r="AJ151" i="1"/>
  <c r="CT151" i="1"/>
  <c r="CV151" i="1"/>
  <c r="U151" i="1" s="1"/>
  <c r="CX151" i="1"/>
  <c r="W151" i="1" s="1"/>
  <c r="FR151" i="1"/>
  <c r="GL151" i="1"/>
  <c r="GO151" i="1"/>
  <c r="GP151" i="1"/>
  <c r="GV151" i="1"/>
  <c r="GX151" i="1"/>
  <c r="HC151" i="1"/>
  <c r="I152" i="1"/>
  <c r="V152" i="1" s="1"/>
  <c r="AC152" i="1"/>
  <c r="AD152" i="1"/>
  <c r="CR152" i="1" s="1"/>
  <c r="AE152" i="1"/>
  <c r="AF152" i="1"/>
  <c r="CT152" i="1" s="1"/>
  <c r="AG152" i="1"/>
  <c r="AH152" i="1"/>
  <c r="CV152" i="1" s="1"/>
  <c r="AI152" i="1"/>
  <c r="AJ152" i="1"/>
  <c r="CX152" i="1" s="1"/>
  <c r="CQ152" i="1"/>
  <c r="P152" i="1" s="1"/>
  <c r="CS152" i="1"/>
  <c r="R152" i="1" s="1"/>
  <c r="CU152" i="1"/>
  <c r="CW152" i="1"/>
  <c r="FR152" i="1"/>
  <c r="GL152" i="1"/>
  <c r="GO152" i="1"/>
  <c r="GP152" i="1"/>
  <c r="GV152" i="1"/>
  <c r="HC152" i="1"/>
  <c r="AC153" i="1"/>
  <c r="CQ153" i="1" s="1"/>
  <c r="AE153" i="1"/>
  <c r="AF153" i="1"/>
  <c r="AG153" i="1"/>
  <c r="AH153" i="1"/>
  <c r="AI153" i="1"/>
  <c r="CW153" i="1" s="1"/>
  <c r="V153" i="1" s="1"/>
  <c r="AJ153" i="1"/>
  <c r="CT153" i="1"/>
  <c r="CU153" i="1"/>
  <c r="T153" i="1" s="1"/>
  <c r="CV153" i="1"/>
  <c r="U153" i="1" s="1"/>
  <c r="CX153" i="1"/>
  <c r="W153" i="1" s="1"/>
  <c r="FR153" i="1"/>
  <c r="GL153" i="1"/>
  <c r="GO153" i="1"/>
  <c r="GP153" i="1"/>
  <c r="GV153" i="1"/>
  <c r="HC153" i="1" s="1"/>
  <c r="GX153" i="1"/>
  <c r="I154" i="1"/>
  <c r="P154" i="1"/>
  <c r="AC154" i="1"/>
  <c r="AD154" i="1"/>
  <c r="CR154" i="1" s="1"/>
  <c r="Q154" i="1" s="1"/>
  <c r="AE154" i="1"/>
  <c r="AF154" i="1"/>
  <c r="AG154" i="1"/>
  <c r="AH154" i="1"/>
  <c r="CV154" i="1" s="1"/>
  <c r="U154" i="1" s="1"/>
  <c r="AI154" i="1"/>
  <c r="AJ154" i="1"/>
  <c r="CQ154" i="1"/>
  <c r="CS154" i="1"/>
  <c r="R154" i="1" s="1"/>
  <c r="CY154" i="1" s="1"/>
  <c r="X154" i="1" s="1"/>
  <c r="CT154" i="1"/>
  <c r="S154" i="1" s="1"/>
  <c r="CU154" i="1"/>
  <c r="T154" i="1" s="1"/>
  <c r="CW154" i="1"/>
  <c r="V154" i="1" s="1"/>
  <c r="CX154" i="1"/>
  <c r="W154" i="1" s="1"/>
  <c r="FR154" i="1"/>
  <c r="GL154" i="1"/>
  <c r="GO154" i="1"/>
  <c r="GP154" i="1"/>
  <c r="GV154" i="1"/>
  <c r="HC154" i="1" s="1"/>
  <c r="GX154" i="1" s="1"/>
  <c r="C155" i="1"/>
  <c r="D155" i="1"/>
  <c r="I155" i="1"/>
  <c r="U155" i="1"/>
  <c r="AC155" i="1"/>
  <c r="AE155" i="1"/>
  <c r="AF155" i="1"/>
  <c r="AG155" i="1"/>
  <c r="AH155" i="1"/>
  <c r="AI155" i="1"/>
  <c r="CW155" i="1" s="1"/>
  <c r="V155" i="1" s="1"/>
  <c r="AJ155" i="1"/>
  <c r="CQ155" i="1"/>
  <c r="P155" i="1" s="1"/>
  <c r="CT155" i="1"/>
  <c r="S155" i="1" s="1"/>
  <c r="CU155" i="1"/>
  <c r="T155" i="1" s="1"/>
  <c r="CV155" i="1"/>
  <c r="CX155" i="1"/>
  <c r="W155" i="1" s="1"/>
  <c r="FR155" i="1"/>
  <c r="GL155" i="1"/>
  <c r="GN155" i="1"/>
  <c r="GP155" i="1"/>
  <c r="GV155" i="1"/>
  <c r="HC155" i="1" s="1"/>
  <c r="GX155" i="1"/>
  <c r="I156" i="1"/>
  <c r="R156" i="1"/>
  <c r="T156" i="1"/>
  <c r="AC156" i="1"/>
  <c r="AD156" i="1"/>
  <c r="CR156" i="1" s="1"/>
  <c r="Q156" i="1" s="1"/>
  <c r="AE156" i="1"/>
  <c r="AF156" i="1"/>
  <c r="AG156" i="1"/>
  <c r="AH156" i="1"/>
  <c r="CV156" i="1" s="1"/>
  <c r="U156" i="1" s="1"/>
  <c r="AI156" i="1"/>
  <c r="AJ156" i="1"/>
  <c r="CX156" i="1" s="1"/>
  <c r="W156" i="1" s="1"/>
  <c r="CQ156" i="1"/>
  <c r="P156" i="1" s="1"/>
  <c r="CP156" i="1" s="1"/>
  <c r="O156" i="1" s="1"/>
  <c r="CS156" i="1"/>
  <c r="CT156" i="1"/>
  <c r="S156" i="1" s="1"/>
  <c r="CU156" i="1"/>
  <c r="CW156" i="1"/>
  <c r="V156" i="1" s="1"/>
  <c r="FR156" i="1"/>
  <c r="GL156" i="1"/>
  <c r="GN156" i="1"/>
  <c r="GP156" i="1"/>
  <c r="GV156" i="1"/>
  <c r="HC156" i="1"/>
  <c r="GX156" i="1" s="1"/>
  <c r="C157" i="1"/>
  <c r="D157" i="1"/>
  <c r="I157" i="1"/>
  <c r="T157" i="1"/>
  <c r="W157" i="1"/>
  <c r="AC157" i="1"/>
  <c r="AD157" i="1"/>
  <c r="CR157" i="1" s="1"/>
  <c r="Q157" i="1" s="1"/>
  <c r="AE157" i="1"/>
  <c r="CS157" i="1" s="1"/>
  <c r="R157" i="1" s="1"/>
  <c r="AF157" i="1"/>
  <c r="AG157" i="1"/>
  <c r="AH157" i="1"/>
  <c r="AI157" i="1"/>
  <c r="CW157" i="1" s="1"/>
  <c r="V157" i="1" s="1"/>
  <c r="AJ157" i="1"/>
  <c r="CQ157" i="1"/>
  <c r="P157" i="1" s="1"/>
  <c r="CP157" i="1" s="1"/>
  <c r="O157" i="1" s="1"/>
  <c r="CT157" i="1"/>
  <c r="S157" i="1" s="1"/>
  <c r="CU157" i="1"/>
  <c r="CV157" i="1"/>
  <c r="U157" i="1" s="1"/>
  <c r="CX157" i="1"/>
  <c r="FR157" i="1"/>
  <c r="GL157" i="1"/>
  <c r="GN157" i="1"/>
  <c r="GP157" i="1"/>
  <c r="GV157" i="1"/>
  <c r="HC157" i="1" s="1"/>
  <c r="GX157" i="1"/>
  <c r="I158" i="1"/>
  <c r="R158" i="1"/>
  <c r="T158" i="1"/>
  <c r="AC158" i="1"/>
  <c r="AD158" i="1"/>
  <c r="CR158" i="1" s="1"/>
  <c r="Q158" i="1" s="1"/>
  <c r="AE158" i="1"/>
  <c r="AF158" i="1"/>
  <c r="AB158" i="1" s="1"/>
  <c r="AG158" i="1"/>
  <c r="AH158" i="1"/>
  <c r="CV158" i="1" s="1"/>
  <c r="U158" i="1" s="1"/>
  <c r="AI158" i="1"/>
  <c r="AJ158" i="1"/>
  <c r="CX158" i="1" s="1"/>
  <c r="W158" i="1" s="1"/>
  <c r="CQ158" i="1"/>
  <c r="P158" i="1" s="1"/>
  <c r="CS158" i="1"/>
  <c r="CT158" i="1"/>
  <c r="S158" i="1" s="1"/>
  <c r="CU158" i="1"/>
  <c r="CW158" i="1"/>
  <c r="V158" i="1" s="1"/>
  <c r="FR158" i="1"/>
  <c r="GL158" i="1"/>
  <c r="GN158" i="1"/>
  <c r="GP158" i="1"/>
  <c r="GV158" i="1"/>
  <c r="HC158" i="1"/>
  <c r="GX158" i="1" s="1"/>
  <c r="C159" i="1"/>
  <c r="D159" i="1"/>
  <c r="I159" i="1"/>
  <c r="T159" i="1"/>
  <c r="W159" i="1"/>
  <c r="AC159" i="1"/>
  <c r="AD159" i="1"/>
  <c r="CR159" i="1" s="1"/>
  <c r="Q159" i="1" s="1"/>
  <c r="AE159" i="1"/>
  <c r="CS159" i="1" s="1"/>
  <c r="R159" i="1" s="1"/>
  <c r="AF159" i="1"/>
  <c r="AG159" i="1"/>
  <c r="AH159" i="1"/>
  <c r="AI159" i="1"/>
  <c r="CW159" i="1" s="1"/>
  <c r="V159" i="1" s="1"/>
  <c r="AJ159" i="1"/>
  <c r="CQ159" i="1"/>
  <c r="P159" i="1" s="1"/>
  <c r="CT159" i="1"/>
  <c r="S159" i="1" s="1"/>
  <c r="CU159" i="1"/>
  <c r="CV159" i="1"/>
  <c r="U159" i="1" s="1"/>
  <c r="CX159" i="1"/>
  <c r="FR159" i="1"/>
  <c r="GL159" i="1"/>
  <c r="GN159" i="1"/>
  <c r="GP159" i="1"/>
  <c r="GV159" i="1"/>
  <c r="HC159" i="1" s="1"/>
  <c r="GX159" i="1"/>
  <c r="I160" i="1"/>
  <c r="R160" i="1"/>
  <c r="T160" i="1"/>
  <c r="AC160" i="1"/>
  <c r="AD160" i="1"/>
  <c r="CR160" i="1" s="1"/>
  <c r="Q160" i="1" s="1"/>
  <c r="AE160" i="1"/>
  <c r="AF160" i="1"/>
  <c r="AG160" i="1"/>
  <c r="AH160" i="1"/>
  <c r="CV160" i="1" s="1"/>
  <c r="U160" i="1" s="1"/>
  <c r="AI160" i="1"/>
  <c r="AJ160" i="1"/>
  <c r="CX160" i="1" s="1"/>
  <c r="W160" i="1" s="1"/>
  <c r="CQ160" i="1"/>
  <c r="P160" i="1" s="1"/>
  <c r="CP160" i="1" s="1"/>
  <c r="O160" i="1" s="1"/>
  <c r="CS160" i="1"/>
  <c r="CT160" i="1"/>
  <c r="S160" i="1" s="1"/>
  <c r="CU160" i="1"/>
  <c r="CW160" i="1"/>
  <c r="V160" i="1" s="1"/>
  <c r="FR160" i="1"/>
  <c r="GL160" i="1"/>
  <c r="GN160" i="1"/>
  <c r="GP160" i="1"/>
  <c r="GV160" i="1"/>
  <c r="HC160" i="1"/>
  <c r="GX160" i="1" s="1"/>
  <c r="C161" i="1"/>
  <c r="D161" i="1"/>
  <c r="I161" i="1"/>
  <c r="T161" i="1"/>
  <c r="W161" i="1"/>
  <c r="AC161" i="1"/>
  <c r="AD161" i="1"/>
  <c r="CR161" i="1" s="1"/>
  <c r="Q161" i="1" s="1"/>
  <c r="AE161" i="1"/>
  <c r="CS161" i="1" s="1"/>
  <c r="R161" i="1" s="1"/>
  <c r="AF161" i="1"/>
  <c r="AG161" i="1"/>
  <c r="AH161" i="1"/>
  <c r="AI161" i="1"/>
  <c r="CW161" i="1" s="1"/>
  <c r="V161" i="1" s="1"/>
  <c r="AJ161" i="1"/>
  <c r="CQ161" i="1"/>
  <c r="P161" i="1" s="1"/>
  <c r="CP161" i="1" s="1"/>
  <c r="O161" i="1" s="1"/>
  <c r="CT161" i="1"/>
  <c r="S161" i="1" s="1"/>
  <c r="CU161" i="1"/>
  <c r="CV161" i="1"/>
  <c r="U161" i="1" s="1"/>
  <c r="CX161" i="1"/>
  <c r="FR161" i="1"/>
  <c r="GL161" i="1"/>
  <c r="GN161" i="1"/>
  <c r="GP161" i="1"/>
  <c r="GV161" i="1"/>
  <c r="HC161" i="1" s="1"/>
  <c r="GX161" i="1"/>
  <c r="I162" i="1"/>
  <c r="R162" i="1"/>
  <c r="T162" i="1"/>
  <c r="AC162" i="1"/>
  <c r="AD162" i="1"/>
  <c r="CR162" i="1" s="1"/>
  <c r="Q162" i="1" s="1"/>
  <c r="AE162" i="1"/>
  <c r="AF162" i="1"/>
  <c r="AB162" i="1" s="1"/>
  <c r="AG162" i="1"/>
  <c r="AH162" i="1"/>
  <c r="CV162" i="1" s="1"/>
  <c r="U162" i="1" s="1"/>
  <c r="AI162" i="1"/>
  <c r="AJ162" i="1"/>
  <c r="CX162" i="1" s="1"/>
  <c r="W162" i="1" s="1"/>
  <c r="CQ162" i="1"/>
  <c r="P162" i="1" s="1"/>
  <c r="CS162" i="1"/>
  <c r="CT162" i="1"/>
  <c r="S162" i="1" s="1"/>
  <c r="CU162" i="1"/>
  <c r="CW162" i="1"/>
  <c r="V162" i="1" s="1"/>
  <c r="FR162" i="1"/>
  <c r="GL162" i="1"/>
  <c r="GN162" i="1"/>
  <c r="GP162" i="1"/>
  <c r="GV162" i="1"/>
  <c r="HC162" i="1"/>
  <c r="GX162" i="1" s="1"/>
  <c r="C163" i="1"/>
  <c r="D163" i="1"/>
  <c r="I163" i="1"/>
  <c r="T163" i="1"/>
  <c r="W163" i="1"/>
  <c r="AC163" i="1"/>
  <c r="AD163" i="1"/>
  <c r="CR163" i="1" s="1"/>
  <c r="Q163" i="1" s="1"/>
  <c r="AE163" i="1"/>
  <c r="CS163" i="1" s="1"/>
  <c r="R163" i="1" s="1"/>
  <c r="AF163" i="1"/>
  <c r="AG163" i="1"/>
  <c r="AH163" i="1"/>
  <c r="AI163" i="1"/>
  <c r="CW163" i="1" s="1"/>
  <c r="V163" i="1" s="1"/>
  <c r="AJ163" i="1"/>
  <c r="CQ163" i="1"/>
  <c r="P163" i="1" s="1"/>
  <c r="CT163" i="1"/>
  <c r="S163" i="1" s="1"/>
  <c r="CU163" i="1"/>
  <c r="CV163" i="1"/>
  <c r="U163" i="1" s="1"/>
  <c r="CX163" i="1"/>
  <c r="FR163" i="1"/>
  <c r="GL163" i="1"/>
  <c r="GO163" i="1"/>
  <c r="GP163" i="1"/>
  <c r="GV163" i="1"/>
  <c r="HC163" i="1" s="1"/>
  <c r="GX163" i="1" s="1"/>
  <c r="I164" i="1"/>
  <c r="S164" i="1"/>
  <c r="CY164" i="1" s="1"/>
  <c r="X164" i="1" s="1"/>
  <c r="V164" i="1"/>
  <c r="AC164" i="1"/>
  <c r="CQ164" i="1" s="1"/>
  <c r="P164" i="1" s="1"/>
  <c r="AD164" i="1"/>
  <c r="CR164" i="1" s="1"/>
  <c r="AE164" i="1"/>
  <c r="AF164" i="1"/>
  <c r="AG164" i="1"/>
  <c r="AH164" i="1"/>
  <c r="CV164" i="1" s="1"/>
  <c r="AI164" i="1"/>
  <c r="AJ164" i="1"/>
  <c r="CS164" i="1"/>
  <c r="R164" i="1" s="1"/>
  <c r="CT164" i="1"/>
  <c r="CU164" i="1"/>
  <c r="T164" i="1" s="1"/>
  <c r="CW164" i="1"/>
  <c r="CX164" i="1"/>
  <c r="W164" i="1" s="1"/>
  <c r="FR164" i="1"/>
  <c r="GL164" i="1"/>
  <c r="GO164" i="1"/>
  <c r="GP164" i="1"/>
  <c r="GV164" i="1"/>
  <c r="HC164" i="1"/>
  <c r="GX164" i="1" s="1"/>
  <c r="I165" i="1"/>
  <c r="AB165" i="1"/>
  <c r="AC165" i="1"/>
  <c r="CQ165" i="1" s="1"/>
  <c r="P165" i="1" s="1"/>
  <c r="AE165" i="1"/>
  <c r="AD165" i="1" s="1"/>
  <c r="CR165" i="1" s="1"/>
  <c r="Q165" i="1" s="1"/>
  <c r="CP165" i="1" s="1"/>
  <c r="O165" i="1" s="1"/>
  <c r="AF165" i="1"/>
  <c r="AG165" i="1"/>
  <c r="CU165" i="1" s="1"/>
  <c r="T165" i="1" s="1"/>
  <c r="AH165" i="1"/>
  <c r="AI165" i="1"/>
  <c r="CW165" i="1" s="1"/>
  <c r="V165" i="1" s="1"/>
  <c r="AJ165" i="1"/>
  <c r="CS165" i="1"/>
  <c r="R165" i="1" s="1"/>
  <c r="CT165" i="1"/>
  <c r="S165" i="1" s="1"/>
  <c r="CV165" i="1"/>
  <c r="U165" i="1" s="1"/>
  <c r="CX165" i="1"/>
  <c r="W165" i="1" s="1"/>
  <c r="FR165" i="1"/>
  <c r="GL165" i="1"/>
  <c r="GO165" i="1"/>
  <c r="GP165" i="1"/>
  <c r="GV165" i="1"/>
  <c r="GX165" i="1"/>
  <c r="HC165" i="1"/>
  <c r="AB166" i="1"/>
  <c r="AC166" i="1"/>
  <c r="CQ166" i="1" s="1"/>
  <c r="P166" i="1" s="1"/>
  <c r="AE166" i="1"/>
  <c r="AD166" i="1" s="1"/>
  <c r="CR166" i="1" s="1"/>
  <c r="Q166" i="1" s="1"/>
  <c r="CP166" i="1" s="1"/>
  <c r="O166" i="1" s="1"/>
  <c r="AF166" i="1"/>
  <c r="AG166" i="1"/>
  <c r="CU166" i="1" s="1"/>
  <c r="T166" i="1" s="1"/>
  <c r="AH166" i="1"/>
  <c r="AI166" i="1"/>
  <c r="CW166" i="1" s="1"/>
  <c r="V166" i="1" s="1"/>
  <c r="AJ166" i="1"/>
  <c r="CS166" i="1"/>
  <c r="R166" i="1" s="1"/>
  <c r="CT166" i="1"/>
  <c r="S166" i="1" s="1"/>
  <c r="CV166" i="1"/>
  <c r="U166" i="1" s="1"/>
  <c r="CX166" i="1"/>
  <c r="W166" i="1" s="1"/>
  <c r="FR166" i="1"/>
  <c r="GL166" i="1"/>
  <c r="GO166" i="1"/>
  <c r="GP166" i="1"/>
  <c r="GV166" i="1"/>
  <c r="GX166" i="1"/>
  <c r="HC166" i="1"/>
  <c r="C167" i="1"/>
  <c r="D167" i="1"/>
  <c r="I167" i="1"/>
  <c r="I168" i="1" s="1"/>
  <c r="GX168" i="1" s="1"/>
  <c r="S167" i="1"/>
  <c r="CY167" i="1" s="1"/>
  <c r="X167" i="1" s="1"/>
  <c r="V167" i="1"/>
  <c r="AC167" i="1"/>
  <c r="CQ167" i="1" s="1"/>
  <c r="P167" i="1" s="1"/>
  <c r="AD167" i="1"/>
  <c r="CR167" i="1" s="1"/>
  <c r="AE167" i="1"/>
  <c r="AF167" i="1"/>
  <c r="AG167" i="1"/>
  <c r="AH167" i="1"/>
  <c r="CV167" i="1" s="1"/>
  <c r="AI167" i="1"/>
  <c r="AJ167" i="1"/>
  <c r="CS167" i="1"/>
  <c r="R167" i="1" s="1"/>
  <c r="CT167" i="1"/>
  <c r="CU167" i="1"/>
  <c r="T167" i="1" s="1"/>
  <c r="CW167" i="1"/>
  <c r="CX167" i="1"/>
  <c r="W167" i="1" s="1"/>
  <c r="FR167" i="1"/>
  <c r="GL167" i="1"/>
  <c r="GO167" i="1"/>
  <c r="GP167" i="1"/>
  <c r="GV167" i="1"/>
  <c r="HC167" i="1"/>
  <c r="GX167" i="1" s="1"/>
  <c r="AB168" i="1"/>
  <c r="AC168" i="1"/>
  <c r="CQ168" i="1" s="1"/>
  <c r="AE168" i="1"/>
  <c r="AD168" i="1" s="1"/>
  <c r="CR168" i="1" s="1"/>
  <c r="Q168" i="1" s="1"/>
  <c r="AF168" i="1"/>
  <c r="AG168" i="1"/>
  <c r="CU168" i="1" s="1"/>
  <c r="AH168" i="1"/>
  <c r="AI168" i="1"/>
  <c r="CW168" i="1" s="1"/>
  <c r="V168" i="1" s="1"/>
  <c r="AJ168" i="1"/>
  <c r="CS168" i="1"/>
  <c r="R168" i="1" s="1"/>
  <c r="CT168" i="1"/>
  <c r="CV168" i="1"/>
  <c r="U168" i="1" s="1"/>
  <c r="CX168" i="1"/>
  <c r="W168" i="1" s="1"/>
  <c r="FR168" i="1"/>
  <c r="GL168" i="1"/>
  <c r="GO168" i="1"/>
  <c r="GP168" i="1"/>
  <c r="GV168" i="1"/>
  <c r="HC168" i="1"/>
  <c r="C169" i="1"/>
  <c r="D169" i="1"/>
  <c r="I169" i="1"/>
  <c r="P169" i="1"/>
  <c r="AC169" i="1"/>
  <c r="AD169" i="1"/>
  <c r="CR169" i="1" s="1"/>
  <c r="Q169" i="1" s="1"/>
  <c r="AE169" i="1"/>
  <c r="AF169" i="1"/>
  <c r="AB169" i="1" s="1"/>
  <c r="AG169" i="1"/>
  <c r="AH169" i="1"/>
  <c r="CV169" i="1" s="1"/>
  <c r="U169" i="1" s="1"/>
  <c r="AI169" i="1"/>
  <c r="AJ169" i="1"/>
  <c r="CX169" i="1" s="1"/>
  <c r="W169" i="1" s="1"/>
  <c r="CQ169" i="1"/>
  <c r="CS169" i="1"/>
  <c r="R169" i="1" s="1"/>
  <c r="CU169" i="1"/>
  <c r="T169" i="1" s="1"/>
  <c r="CW169" i="1"/>
  <c r="V169" i="1" s="1"/>
  <c r="FR169" i="1"/>
  <c r="GL169" i="1"/>
  <c r="GO169" i="1"/>
  <c r="GP169" i="1"/>
  <c r="GV169" i="1"/>
  <c r="HC169" i="1"/>
  <c r="GX169" i="1" s="1"/>
  <c r="AC170" i="1"/>
  <c r="AE170" i="1"/>
  <c r="CS170" i="1" s="1"/>
  <c r="AF170" i="1"/>
  <c r="AG170" i="1"/>
  <c r="CU170" i="1" s="1"/>
  <c r="AH170" i="1"/>
  <c r="AI170" i="1"/>
  <c r="CW170" i="1" s="1"/>
  <c r="AJ170" i="1"/>
  <c r="CT170" i="1"/>
  <c r="CV170" i="1"/>
  <c r="CX170" i="1"/>
  <c r="FR170" i="1"/>
  <c r="GL170" i="1"/>
  <c r="GO170" i="1"/>
  <c r="GP170" i="1"/>
  <c r="GV170" i="1"/>
  <c r="HC170" i="1"/>
  <c r="I171" i="1"/>
  <c r="AC171" i="1"/>
  <c r="AD171" i="1"/>
  <c r="CR171" i="1" s="1"/>
  <c r="Q171" i="1" s="1"/>
  <c r="AE171" i="1"/>
  <c r="AF171" i="1"/>
  <c r="CT171" i="1" s="1"/>
  <c r="S171" i="1" s="1"/>
  <c r="AG171" i="1"/>
  <c r="AH171" i="1"/>
  <c r="CV171" i="1" s="1"/>
  <c r="U171" i="1" s="1"/>
  <c r="AI171" i="1"/>
  <c r="AJ171" i="1"/>
  <c r="CX171" i="1" s="1"/>
  <c r="W171" i="1" s="1"/>
  <c r="CQ171" i="1"/>
  <c r="P171" i="1" s="1"/>
  <c r="CS171" i="1"/>
  <c r="R171" i="1" s="1"/>
  <c r="CU171" i="1"/>
  <c r="T171" i="1" s="1"/>
  <c r="CW171" i="1"/>
  <c r="V171" i="1" s="1"/>
  <c r="FR171" i="1"/>
  <c r="GL171" i="1"/>
  <c r="GO171" i="1"/>
  <c r="GP171" i="1"/>
  <c r="GV171" i="1"/>
  <c r="HC171" i="1" s="1"/>
  <c r="GX171" i="1" s="1"/>
  <c r="C172" i="1"/>
  <c r="D172" i="1"/>
  <c r="AC172" i="1"/>
  <c r="AD172" i="1"/>
  <c r="CR172" i="1" s="1"/>
  <c r="Q172" i="1" s="1"/>
  <c r="AE172" i="1"/>
  <c r="AF172" i="1"/>
  <c r="AB172" i="1" s="1"/>
  <c r="AG172" i="1"/>
  <c r="AH172" i="1"/>
  <c r="CV172" i="1" s="1"/>
  <c r="U172" i="1" s="1"/>
  <c r="AI172" i="1"/>
  <c r="AJ172" i="1"/>
  <c r="CX172" i="1" s="1"/>
  <c r="W172" i="1" s="1"/>
  <c r="CQ172" i="1"/>
  <c r="P172" i="1" s="1"/>
  <c r="CS172" i="1"/>
  <c r="R172" i="1" s="1"/>
  <c r="CU172" i="1"/>
  <c r="T172" i="1" s="1"/>
  <c r="CW172" i="1"/>
  <c r="V172" i="1" s="1"/>
  <c r="FR172" i="1"/>
  <c r="GL172" i="1"/>
  <c r="GO172" i="1"/>
  <c r="GP172" i="1"/>
  <c r="GV172" i="1"/>
  <c r="HC172" i="1"/>
  <c r="GX172" i="1" s="1"/>
  <c r="I173" i="1"/>
  <c r="AC173" i="1"/>
  <c r="AE173" i="1"/>
  <c r="CS173" i="1" s="1"/>
  <c r="R173" i="1" s="1"/>
  <c r="AF173" i="1"/>
  <c r="AG173" i="1"/>
  <c r="CU173" i="1" s="1"/>
  <c r="T173" i="1" s="1"/>
  <c r="AH173" i="1"/>
  <c r="AI173" i="1"/>
  <c r="CW173" i="1" s="1"/>
  <c r="V173" i="1" s="1"/>
  <c r="AJ173" i="1"/>
  <c r="CT173" i="1"/>
  <c r="S173" i="1" s="1"/>
  <c r="CV173" i="1"/>
  <c r="U173" i="1" s="1"/>
  <c r="CX173" i="1"/>
  <c r="W173" i="1" s="1"/>
  <c r="FR173" i="1"/>
  <c r="GL173" i="1"/>
  <c r="GO173" i="1"/>
  <c r="GP173" i="1"/>
  <c r="GV173" i="1"/>
  <c r="GX173" i="1"/>
  <c r="HC173" i="1"/>
  <c r="C174" i="1"/>
  <c r="D174" i="1"/>
  <c r="I174" i="1"/>
  <c r="I175" i="1" s="1"/>
  <c r="GX175" i="1" s="1"/>
  <c r="AC174" i="1"/>
  <c r="AD174" i="1"/>
  <c r="CR174" i="1" s="1"/>
  <c r="Q174" i="1" s="1"/>
  <c r="AE174" i="1"/>
  <c r="AF174" i="1"/>
  <c r="AB174" i="1" s="1"/>
  <c r="AG174" i="1"/>
  <c r="AH174" i="1"/>
  <c r="CV174" i="1" s="1"/>
  <c r="U174" i="1" s="1"/>
  <c r="AI174" i="1"/>
  <c r="AJ174" i="1"/>
  <c r="CX174" i="1" s="1"/>
  <c r="W174" i="1" s="1"/>
  <c r="CQ174" i="1"/>
  <c r="P174" i="1" s="1"/>
  <c r="CS174" i="1"/>
  <c r="R174" i="1" s="1"/>
  <c r="CU174" i="1"/>
  <c r="T174" i="1" s="1"/>
  <c r="CW174" i="1"/>
  <c r="V174" i="1" s="1"/>
  <c r="FR174" i="1"/>
  <c r="GL174" i="1"/>
  <c r="GO174" i="1"/>
  <c r="GP174" i="1"/>
  <c r="GV174" i="1"/>
  <c r="HC174" i="1"/>
  <c r="GX174" i="1" s="1"/>
  <c r="AC175" i="1"/>
  <c r="AE175" i="1"/>
  <c r="CS175" i="1" s="1"/>
  <c r="R175" i="1" s="1"/>
  <c r="AF175" i="1"/>
  <c r="AG175" i="1"/>
  <c r="CU175" i="1" s="1"/>
  <c r="T175" i="1" s="1"/>
  <c r="AH175" i="1"/>
  <c r="AI175" i="1"/>
  <c r="CW175" i="1" s="1"/>
  <c r="V175" i="1" s="1"/>
  <c r="AJ175" i="1"/>
  <c r="CT175" i="1"/>
  <c r="S175" i="1" s="1"/>
  <c r="CV175" i="1"/>
  <c r="CX175" i="1"/>
  <c r="W175" i="1" s="1"/>
  <c r="FR175" i="1"/>
  <c r="GL175" i="1"/>
  <c r="GO175" i="1"/>
  <c r="GP175" i="1"/>
  <c r="GV175" i="1"/>
  <c r="HC175" i="1"/>
  <c r="AC176" i="1"/>
  <c r="AD176" i="1"/>
  <c r="CR176" i="1" s="1"/>
  <c r="AE176" i="1"/>
  <c r="AF176" i="1"/>
  <c r="CT176" i="1" s="1"/>
  <c r="AG176" i="1"/>
  <c r="AH176" i="1"/>
  <c r="CV176" i="1" s="1"/>
  <c r="AI176" i="1"/>
  <c r="AJ176" i="1"/>
  <c r="CX176" i="1" s="1"/>
  <c r="CQ176" i="1"/>
  <c r="CS176" i="1"/>
  <c r="CU176" i="1"/>
  <c r="CW176" i="1"/>
  <c r="FR176" i="1"/>
  <c r="GL176" i="1"/>
  <c r="GO176" i="1"/>
  <c r="GP176" i="1"/>
  <c r="GV176" i="1"/>
  <c r="HC176" i="1" s="1"/>
  <c r="C177" i="1"/>
  <c r="D177" i="1"/>
  <c r="I177" i="1"/>
  <c r="I179" i="1" s="1"/>
  <c r="AC177" i="1"/>
  <c r="AE177" i="1"/>
  <c r="CS177" i="1" s="1"/>
  <c r="R177" i="1" s="1"/>
  <c r="AF177" i="1"/>
  <c r="AG177" i="1"/>
  <c r="CU177" i="1" s="1"/>
  <c r="T177" i="1" s="1"/>
  <c r="AH177" i="1"/>
  <c r="AI177" i="1"/>
  <c r="CW177" i="1" s="1"/>
  <c r="V177" i="1" s="1"/>
  <c r="AJ177" i="1"/>
  <c r="CT177" i="1"/>
  <c r="S177" i="1" s="1"/>
  <c r="CV177" i="1"/>
  <c r="U177" i="1" s="1"/>
  <c r="CX177" i="1"/>
  <c r="W177" i="1" s="1"/>
  <c r="FR177" i="1"/>
  <c r="GL177" i="1"/>
  <c r="GO177" i="1"/>
  <c r="GP177" i="1"/>
  <c r="GV177" i="1"/>
  <c r="GX177" i="1"/>
  <c r="HC177" i="1"/>
  <c r="I178" i="1"/>
  <c r="AC178" i="1"/>
  <c r="AD178" i="1"/>
  <c r="CR178" i="1" s="1"/>
  <c r="Q178" i="1" s="1"/>
  <c r="AE178" i="1"/>
  <c r="AF178" i="1"/>
  <c r="CT178" i="1" s="1"/>
  <c r="S178" i="1" s="1"/>
  <c r="AG178" i="1"/>
  <c r="AH178" i="1"/>
  <c r="CV178" i="1" s="1"/>
  <c r="U178" i="1" s="1"/>
  <c r="AI178" i="1"/>
  <c r="AJ178" i="1"/>
  <c r="CX178" i="1" s="1"/>
  <c r="W178" i="1" s="1"/>
  <c r="CQ178" i="1"/>
  <c r="P178" i="1" s="1"/>
  <c r="CS178" i="1"/>
  <c r="R178" i="1" s="1"/>
  <c r="CU178" i="1"/>
  <c r="T178" i="1" s="1"/>
  <c r="CW178" i="1"/>
  <c r="V178" i="1" s="1"/>
  <c r="FR178" i="1"/>
  <c r="GL178" i="1"/>
  <c r="GO178" i="1"/>
  <c r="GP178" i="1"/>
  <c r="GV178" i="1"/>
  <c r="HC178" i="1" s="1"/>
  <c r="GX178" i="1" s="1"/>
  <c r="AC179" i="1"/>
  <c r="CQ179" i="1" s="1"/>
  <c r="P179" i="1" s="1"/>
  <c r="AE179" i="1"/>
  <c r="AD179" i="1" s="1"/>
  <c r="CR179" i="1" s="1"/>
  <c r="AF179" i="1"/>
  <c r="AG179" i="1"/>
  <c r="CU179" i="1" s="1"/>
  <c r="T179" i="1" s="1"/>
  <c r="AH179" i="1"/>
  <c r="AI179" i="1"/>
  <c r="CW179" i="1" s="1"/>
  <c r="AJ179" i="1"/>
  <c r="CT179" i="1"/>
  <c r="S179" i="1" s="1"/>
  <c r="CV179" i="1"/>
  <c r="U179" i="1" s="1"/>
  <c r="CX179" i="1"/>
  <c r="FR179" i="1"/>
  <c r="GL179" i="1"/>
  <c r="GO179" i="1"/>
  <c r="GP179" i="1"/>
  <c r="GV179" i="1"/>
  <c r="HC179" i="1" s="1"/>
  <c r="I180" i="1"/>
  <c r="AC180" i="1"/>
  <c r="AD180" i="1"/>
  <c r="CR180" i="1" s="1"/>
  <c r="Q180" i="1" s="1"/>
  <c r="AE180" i="1"/>
  <c r="AF180" i="1"/>
  <c r="AB180" i="1" s="1"/>
  <c r="AG180" i="1"/>
  <c r="AH180" i="1"/>
  <c r="CV180" i="1" s="1"/>
  <c r="U180" i="1" s="1"/>
  <c r="AI180" i="1"/>
  <c r="AJ180" i="1"/>
  <c r="CX180" i="1" s="1"/>
  <c r="W180" i="1" s="1"/>
  <c r="CQ180" i="1"/>
  <c r="P180" i="1" s="1"/>
  <c r="CS180" i="1"/>
  <c r="R180" i="1" s="1"/>
  <c r="CU180" i="1"/>
  <c r="T180" i="1" s="1"/>
  <c r="CW180" i="1"/>
  <c r="V180" i="1" s="1"/>
  <c r="FR180" i="1"/>
  <c r="GL180" i="1"/>
  <c r="GO180" i="1"/>
  <c r="GP180" i="1"/>
  <c r="GV180" i="1"/>
  <c r="HC180" i="1"/>
  <c r="GX180" i="1" s="1"/>
  <c r="C181" i="1"/>
  <c r="D181" i="1"/>
  <c r="I181" i="1"/>
  <c r="AC181" i="1"/>
  <c r="CQ181" i="1" s="1"/>
  <c r="P181" i="1" s="1"/>
  <c r="AE181" i="1"/>
  <c r="AD181" i="1" s="1"/>
  <c r="CR181" i="1" s="1"/>
  <c r="Q181" i="1" s="1"/>
  <c r="AF181" i="1"/>
  <c r="AG181" i="1"/>
  <c r="CU181" i="1" s="1"/>
  <c r="T181" i="1" s="1"/>
  <c r="AH181" i="1"/>
  <c r="AI181" i="1"/>
  <c r="CW181" i="1" s="1"/>
  <c r="V181" i="1" s="1"/>
  <c r="AJ181" i="1"/>
  <c r="CT181" i="1"/>
  <c r="S181" i="1" s="1"/>
  <c r="CV181" i="1"/>
  <c r="U181" i="1" s="1"/>
  <c r="CX181" i="1"/>
  <c r="W181" i="1" s="1"/>
  <c r="FR181" i="1"/>
  <c r="GL181" i="1"/>
  <c r="GO181" i="1"/>
  <c r="GP181" i="1"/>
  <c r="GV181" i="1"/>
  <c r="HC181" i="1" s="1"/>
  <c r="GX181" i="1" s="1"/>
  <c r="I182" i="1"/>
  <c r="AC182" i="1"/>
  <c r="AD182" i="1"/>
  <c r="CR182" i="1" s="1"/>
  <c r="Q182" i="1" s="1"/>
  <c r="AE182" i="1"/>
  <c r="AF182" i="1"/>
  <c r="AB182" i="1" s="1"/>
  <c r="AG182" i="1"/>
  <c r="AH182" i="1"/>
  <c r="CV182" i="1" s="1"/>
  <c r="U182" i="1" s="1"/>
  <c r="AI182" i="1"/>
  <c r="AJ182" i="1"/>
  <c r="CX182" i="1" s="1"/>
  <c r="W182" i="1" s="1"/>
  <c r="CQ182" i="1"/>
  <c r="P182" i="1" s="1"/>
  <c r="CS182" i="1"/>
  <c r="R182" i="1" s="1"/>
  <c r="CU182" i="1"/>
  <c r="T182" i="1" s="1"/>
  <c r="CW182" i="1"/>
  <c r="V182" i="1" s="1"/>
  <c r="FR182" i="1"/>
  <c r="GL182" i="1"/>
  <c r="GO182" i="1"/>
  <c r="GP182" i="1"/>
  <c r="GV182" i="1"/>
  <c r="HC182" i="1"/>
  <c r="GX182" i="1" s="1"/>
  <c r="I183" i="1"/>
  <c r="AC183" i="1"/>
  <c r="AE183" i="1"/>
  <c r="CS183" i="1" s="1"/>
  <c r="R183" i="1" s="1"/>
  <c r="AF183" i="1"/>
  <c r="AG183" i="1"/>
  <c r="CU183" i="1" s="1"/>
  <c r="T183" i="1" s="1"/>
  <c r="AH183" i="1"/>
  <c r="AI183" i="1"/>
  <c r="CW183" i="1" s="1"/>
  <c r="V183" i="1" s="1"/>
  <c r="AJ183" i="1"/>
  <c r="CT183" i="1"/>
  <c r="S183" i="1" s="1"/>
  <c r="CV183" i="1"/>
  <c r="U183" i="1" s="1"/>
  <c r="CX183" i="1"/>
  <c r="W183" i="1" s="1"/>
  <c r="FR183" i="1"/>
  <c r="GL183" i="1"/>
  <c r="GO183" i="1"/>
  <c r="GP183" i="1"/>
  <c r="GV183" i="1"/>
  <c r="GX183" i="1"/>
  <c r="HC183" i="1"/>
  <c r="C184" i="1"/>
  <c r="D184" i="1"/>
  <c r="AC184" i="1"/>
  <c r="CQ184" i="1" s="1"/>
  <c r="P184" i="1" s="1"/>
  <c r="AE184" i="1"/>
  <c r="AD184" i="1" s="1"/>
  <c r="CR184" i="1" s="1"/>
  <c r="Q184" i="1" s="1"/>
  <c r="AF184" i="1"/>
  <c r="AG184" i="1"/>
  <c r="CU184" i="1" s="1"/>
  <c r="T184" i="1" s="1"/>
  <c r="AH184" i="1"/>
  <c r="AI184" i="1"/>
  <c r="CW184" i="1" s="1"/>
  <c r="V184" i="1" s="1"/>
  <c r="AJ184" i="1"/>
  <c r="CT184" i="1"/>
  <c r="S184" i="1" s="1"/>
  <c r="CV184" i="1"/>
  <c r="U184" i="1" s="1"/>
  <c r="CX184" i="1"/>
  <c r="W184" i="1" s="1"/>
  <c r="FR184" i="1"/>
  <c r="GL184" i="1"/>
  <c r="GO184" i="1"/>
  <c r="GP184" i="1"/>
  <c r="GV184" i="1"/>
  <c r="HC184" i="1" s="1"/>
  <c r="GX184" i="1" s="1"/>
  <c r="C185" i="1"/>
  <c r="D185" i="1"/>
  <c r="AC185" i="1"/>
  <c r="AE185" i="1"/>
  <c r="CS185" i="1" s="1"/>
  <c r="R185" i="1" s="1"/>
  <c r="AF185" i="1"/>
  <c r="AG185" i="1"/>
  <c r="CU185" i="1" s="1"/>
  <c r="T185" i="1" s="1"/>
  <c r="AH185" i="1"/>
  <c r="AI185" i="1"/>
  <c r="CW185" i="1" s="1"/>
  <c r="V185" i="1" s="1"/>
  <c r="AJ185" i="1"/>
  <c r="CT185" i="1"/>
  <c r="S185" i="1" s="1"/>
  <c r="CV185" i="1"/>
  <c r="U185" i="1" s="1"/>
  <c r="CX185" i="1"/>
  <c r="W185" i="1" s="1"/>
  <c r="FR185" i="1"/>
  <c r="GL185" i="1"/>
  <c r="GN185" i="1"/>
  <c r="GP185" i="1"/>
  <c r="GV185" i="1"/>
  <c r="GX185" i="1"/>
  <c r="HC185" i="1"/>
  <c r="C186" i="1"/>
  <c r="D186" i="1"/>
  <c r="I186" i="1"/>
  <c r="I187" i="1" s="1"/>
  <c r="GX187" i="1" s="1"/>
  <c r="AC186" i="1"/>
  <c r="AD186" i="1"/>
  <c r="CR186" i="1" s="1"/>
  <c r="Q186" i="1" s="1"/>
  <c r="AE186" i="1"/>
  <c r="AF186" i="1"/>
  <c r="AB186" i="1" s="1"/>
  <c r="AG186" i="1"/>
  <c r="AH186" i="1"/>
  <c r="CV186" i="1" s="1"/>
  <c r="U186" i="1" s="1"/>
  <c r="AI186" i="1"/>
  <c r="AJ186" i="1"/>
  <c r="CX186" i="1" s="1"/>
  <c r="W186" i="1" s="1"/>
  <c r="CQ186" i="1"/>
  <c r="P186" i="1" s="1"/>
  <c r="CS186" i="1"/>
  <c r="R186" i="1" s="1"/>
  <c r="CU186" i="1"/>
  <c r="T186" i="1" s="1"/>
  <c r="CW186" i="1"/>
  <c r="V186" i="1" s="1"/>
  <c r="FR186" i="1"/>
  <c r="GL186" i="1"/>
  <c r="GO186" i="1"/>
  <c r="GP186" i="1"/>
  <c r="GV186" i="1"/>
  <c r="HC186" i="1"/>
  <c r="GX186" i="1" s="1"/>
  <c r="AC187" i="1"/>
  <c r="AE187" i="1"/>
  <c r="CS187" i="1" s="1"/>
  <c r="R187" i="1" s="1"/>
  <c r="AF187" i="1"/>
  <c r="AG187" i="1"/>
  <c r="CU187" i="1" s="1"/>
  <c r="AH187" i="1"/>
  <c r="AI187" i="1"/>
  <c r="CW187" i="1" s="1"/>
  <c r="V187" i="1" s="1"/>
  <c r="AJ187" i="1"/>
  <c r="CT187" i="1"/>
  <c r="CV187" i="1"/>
  <c r="CX187" i="1"/>
  <c r="W187" i="1" s="1"/>
  <c r="FR187" i="1"/>
  <c r="GL187" i="1"/>
  <c r="GO187" i="1"/>
  <c r="GP187" i="1"/>
  <c r="GV187" i="1"/>
  <c r="HC187" i="1"/>
  <c r="C188" i="1"/>
  <c r="D188" i="1"/>
  <c r="I188" i="1"/>
  <c r="I189" i="1" s="1"/>
  <c r="GX189" i="1" s="1"/>
  <c r="AC188" i="1"/>
  <c r="AD188" i="1"/>
  <c r="CR188" i="1" s="1"/>
  <c r="Q188" i="1" s="1"/>
  <c r="AE188" i="1"/>
  <c r="AF188" i="1"/>
  <c r="AB188" i="1" s="1"/>
  <c r="AG188" i="1"/>
  <c r="AH188" i="1"/>
  <c r="CV188" i="1" s="1"/>
  <c r="U188" i="1" s="1"/>
  <c r="AI188" i="1"/>
  <c r="AJ188" i="1"/>
  <c r="CX188" i="1" s="1"/>
  <c r="W188" i="1" s="1"/>
  <c r="CQ188" i="1"/>
  <c r="P188" i="1" s="1"/>
  <c r="CS188" i="1"/>
  <c r="R188" i="1" s="1"/>
  <c r="CU188" i="1"/>
  <c r="T188" i="1" s="1"/>
  <c r="CW188" i="1"/>
  <c r="V188" i="1" s="1"/>
  <c r="FR188" i="1"/>
  <c r="GL188" i="1"/>
  <c r="GO188" i="1"/>
  <c r="GP188" i="1"/>
  <c r="GV188" i="1"/>
  <c r="HC188" i="1"/>
  <c r="GX188" i="1" s="1"/>
  <c r="AC189" i="1"/>
  <c r="AE189" i="1"/>
  <c r="CS189" i="1" s="1"/>
  <c r="R189" i="1" s="1"/>
  <c r="AF189" i="1"/>
  <c r="AG189" i="1"/>
  <c r="CU189" i="1" s="1"/>
  <c r="AH189" i="1"/>
  <c r="AI189" i="1"/>
  <c r="CW189" i="1" s="1"/>
  <c r="V189" i="1" s="1"/>
  <c r="AJ189" i="1"/>
  <c r="CT189" i="1"/>
  <c r="CV189" i="1"/>
  <c r="CX189" i="1"/>
  <c r="W189" i="1" s="1"/>
  <c r="FR189" i="1"/>
  <c r="GL189" i="1"/>
  <c r="GO189" i="1"/>
  <c r="GP189" i="1"/>
  <c r="GV189" i="1"/>
  <c r="HC189" i="1"/>
  <c r="AC190" i="1"/>
  <c r="AD190" i="1"/>
  <c r="CR190" i="1" s="1"/>
  <c r="AE190" i="1"/>
  <c r="AF190" i="1"/>
  <c r="CT190" i="1" s="1"/>
  <c r="AG190" i="1"/>
  <c r="AH190" i="1"/>
  <c r="CV190" i="1" s="1"/>
  <c r="AI190" i="1"/>
  <c r="AJ190" i="1"/>
  <c r="CX190" i="1" s="1"/>
  <c r="CQ190" i="1"/>
  <c r="CS190" i="1"/>
  <c r="CU190" i="1"/>
  <c r="CW190" i="1"/>
  <c r="FR190" i="1"/>
  <c r="GL190" i="1"/>
  <c r="GO190" i="1"/>
  <c r="GP190" i="1"/>
  <c r="GV190" i="1"/>
  <c r="HC190" i="1" s="1"/>
  <c r="AC191" i="1"/>
  <c r="CQ191" i="1" s="1"/>
  <c r="AE191" i="1"/>
  <c r="AD191" i="1" s="1"/>
  <c r="CR191" i="1" s="1"/>
  <c r="AF191" i="1"/>
  <c r="AG191" i="1"/>
  <c r="CU191" i="1" s="1"/>
  <c r="AH191" i="1"/>
  <c r="AI191" i="1"/>
  <c r="CW191" i="1" s="1"/>
  <c r="AJ191" i="1"/>
  <c r="CT191" i="1"/>
  <c r="CV191" i="1"/>
  <c r="CX191" i="1"/>
  <c r="FR191" i="1"/>
  <c r="GL191" i="1"/>
  <c r="BZ200" i="1" s="1"/>
  <c r="CG200" i="1" s="1"/>
  <c r="GO191" i="1"/>
  <c r="GP191" i="1"/>
  <c r="CD200" i="1" s="1"/>
  <c r="GV191" i="1"/>
  <c r="HC191" i="1" s="1"/>
  <c r="C192" i="1"/>
  <c r="D192" i="1"/>
  <c r="I192" i="1"/>
  <c r="I193" i="1" s="1"/>
  <c r="AC192" i="1"/>
  <c r="AD192" i="1"/>
  <c r="CR192" i="1" s="1"/>
  <c r="Q192" i="1" s="1"/>
  <c r="AE192" i="1"/>
  <c r="AF192" i="1"/>
  <c r="CT192" i="1" s="1"/>
  <c r="S192" i="1" s="1"/>
  <c r="AG192" i="1"/>
  <c r="AH192" i="1"/>
  <c r="CV192" i="1" s="1"/>
  <c r="U192" i="1" s="1"/>
  <c r="AI192" i="1"/>
  <c r="AJ192" i="1"/>
  <c r="CX192" i="1" s="1"/>
  <c r="W192" i="1" s="1"/>
  <c r="CQ192" i="1"/>
  <c r="P192" i="1" s="1"/>
  <c r="CS192" i="1"/>
  <c r="R192" i="1" s="1"/>
  <c r="CU192" i="1"/>
  <c r="T192" i="1" s="1"/>
  <c r="CW192" i="1"/>
  <c r="V192" i="1" s="1"/>
  <c r="FR192" i="1"/>
  <c r="GL192" i="1"/>
  <c r="GO192" i="1"/>
  <c r="GP192" i="1"/>
  <c r="GV192" i="1"/>
  <c r="HC192" i="1" s="1"/>
  <c r="GX192" i="1" s="1"/>
  <c r="AC193" i="1"/>
  <c r="CQ193" i="1" s="1"/>
  <c r="P193" i="1" s="1"/>
  <c r="CP193" i="1" s="1"/>
  <c r="O193" i="1" s="1"/>
  <c r="AE193" i="1"/>
  <c r="AD193" i="1" s="1"/>
  <c r="CR193" i="1" s="1"/>
  <c r="Q193" i="1" s="1"/>
  <c r="AF193" i="1"/>
  <c r="AG193" i="1"/>
  <c r="CU193" i="1" s="1"/>
  <c r="T193" i="1" s="1"/>
  <c r="AH193" i="1"/>
  <c r="AI193" i="1"/>
  <c r="CW193" i="1" s="1"/>
  <c r="V193" i="1" s="1"/>
  <c r="AJ193" i="1"/>
  <c r="CT193" i="1"/>
  <c r="S193" i="1" s="1"/>
  <c r="CV193" i="1"/>
  <c r="U193" i="1" s="1"/>
  <c r="CX193" i="1"/>
  <c r="W193" i="1" s="1"/>
  <c r="FR193" i="1"/>
  <c r="GL193" i="1"/>
  <c r="GO193" i="1"/>
  <c r="GP193" i="1"/>
  <c r="GV193" i="1"/>
  <c r="HC193" i="1" s="1"/>
  <c r="GX193" i="1" s="1"/>
  <c r="I194" i="1"/>
  <c r="AC194" i="1"/>
  <c r="AD194" i="1"/>
  <c r="CR194" i="1" s="1"/>
  <c r="Q194" i="1" s="1"/>
  <c r="AE194" i="1"/>
  <c r="AF194" i="1"/>
  <c r="AB194" i="1" s="1"/>
  <c r="AG194" i="1"/>
  <c r="AH194" i="1"/>
  <c r="CV194" i="1" s="1"/>
  <c r="U194" i="1" s="1"/>
  <c r="AI194" i="1"/>
  <c r="AJ194" i="1"/>
  <c r="CX194" i="1" s="1"/>
  <c r="W194" i="1" s="1"/>
  <c r="CQ194" i="1"/>
  <c r="P194" i="1" s="1"/>
  <c r="CS194" i="1"/>
  <c r="R194" i="1" s="1"/>
  <c r="CU194" i="1"/>
  <c r="T194" i="1" s="1"/>
  <c r="CW194" i="1"/>
  <c r="V194" i="1" s="1"/>
  <c r="FR194" i="1"/>
  <c r="GL194" i="1"/>
  <c r="GO194" i="1"/>
  <c r="GP194" i="1"/>
  <c r="GV194" i="1"/>
  <c r="HC194" i="1"/>
  <c r="GX194" i="1" s="1"/>
  <c r="C195" i="1"/>
  <c r="D195" i="1"/>
  <c r="AC195" i="1"/>
  <c r="AD195" i="1"/>
  <c r="CR195" i="1" s="1"/>
  <c r="Q195" i="1" s="1"/>
  <c r="AE195" i="1"/>
  <c r="AF195" i="1"/>
  <c r="CT195" i="1" s="1"/>
  <c r="S195" i="1" s="1"/>
  <c r="AG195" i="1"/>
  <c r="AH195" i="1"/>
  <c r="CV195" i="1" s="1"/>
  <c r="U195" i="1" s="1"/>
  <c r="AI195" i="1"/>
  <c r="AJ195" i="1"/>
  <c r="CX195" i="1" s="1"/>
  <c r="W195" i="1" s="1"/>
  <c r="CQ195" i="1"/>
  <c r="P195" i="1" s="1"/>
  <c r="CP195" i="1" s="1"/>
  <c r="O195" i="1" s="1"/>
  <c r="CS195" i="1"/>
  <c r="R195" i="1" s="1"/>
  <c r="CU195" i="1"/>
  <c r="T195" i="1" s="1"/>
  <c r="CW195" i="1"/>
  <c r="V195" i="1" s="1"/>
  <c r="FR195" i="1"/>
  <c r="GL195" i="1"/>
  <c r="GO195" i="1"/>
  <c r="GP195" i="1"/>
  <c r="GV195" i="1"/>
  <c r="HC195" i="1" s="1"/>
  <c r="GX195" i="1" s="1"/>
  <c r="I196" i="1"/>
  <c r="AC196" i="1"/>
  <c r="CQ196" i="1" s="1"/>
  <c r="P196" i="1" s="1"/>
  <c r="AE196" i="1"/>
  <c r="AD196" i="1" s="1"/>
  <c r="CR196" i="1" s="1"/>
  <c r="Q196" i="1" s="1"/>
  <c r="AF196" i="1"/>
  <c r="AG196" i="1"/>
  <c r="CU196" i="1" s="1"/>
  <c r="T196" i="1" s="1"/>
  <c r="AH196" i="1"/>
  <c r="AI196" i="1"/>
  <c r="CW196" i="1" s="1"/>
  <c r="V196" i="1" s="1"/>
  <c r="AJ196" i="1"/>
  <c r="CT196" i="1"/>
  <c r="S196" i="1" s="1"/>
  <c r="CV196" i="1"/>
  <c r="U196" i="1" s="1"/>
  <c r="CX196" i="1"/>
  <c r="W196" i="1" s="1"/>
  <c r="FR196" i="1"/>
  <c r="GL196" i="1"/>
  <c r="GO196" i="1"/>
  <c r="GP196" i="1"/>
  <c r="GV196" i="1"/>
  <c r="HC196" i="1" s="1"/>
  <c r="GX196" i="1" s="1"/>
  <c r="I197" i="1"/>
  <c r="AC197" i="1"/>
  <c r="AD197" i="1"/>
  <c r="CR197" i="1" s="1"/>
  <c r="Q197" i="1" s="1"/>
  <c r="AE197" i="1"/>
  <c r="AF197" i="1"/>
  <c r="AB197" i="1" s="1"/>
  <c r="AG197" i="1"/>
  <c r="AH197" i="1"/>
  <c r="CV197" i="1" s="1"/>
  <c r="U197" i="1" s="1"/>
  <c r="AI197" i="1"/>
  <c r="AJ197" i="1"/>
  <c r="CX197" i="1" s="1"/>
  <c r="W197" i="1" s="1"/>
  <c r="CQ197" i="1"/>
  <c r="P197" i="1" s="1"/>
  <c r="CS197" i="1"/>
  <c r="R197" i="1" s="1"/>
  <c r="CU197" i="1"/>
  <c r="T197" i="1" s="1"/>
  <c r="CW197" i="1"/>
  <c r="V197" i="1" s="1"/>
  <c r="FR197" i="1"/>
  <c r="GL197" i="1"/>
  <c r="GO197" i="1"/>
  <c r="GP197" i="1"/>
  <c r="GV197" i="1"/>
  <c r="HC197" i="1"/>
  <c r="GX197" i="1" s="1"/>
  <c r="I198" i="1"/>
  <c r="AC198" i="1"/>
  <c r="AE198" i="1"/>
  <c r="CS198" i="1" s="1"/>
  <c r="R198" i="1" s="1"/>
  <c r="AF198" i="1"/>
  <c r="AG198" i="1"/>
  <c r="CU198" i="1" s="1"/>
  <c r="T198" i="1" s="1"/>
  <c r="AH198" i="1"/>
  <c r="AI198" i="1"/>
  <c r="CW198" i="1" s="1"/>
  <c r="V198" i="1" s="1"/>
  <c r="AJ198" i="1"/>
  <c r="CT198" i="1"/>
  <c r="S198" i="1" s="1"/>
  <c r="CV198" i="1"/>
  <c r="U198" i="1" s="1"/>
  <c r="CX198" i="1"/>
  <c r="W198" i="1" s="1"/>
  <c r="FR198" i="1"/>
  <c r="GL198" i="1"/>
  <c r="GO198" i="1"/>
  <c r="GP198" i="1"/>
  <c r="GV198" i="1"/>
  <c r="GX198" i="1"/>
  <c r="HC198" i="1"/>
  <c r="B200" i="1"/>
  <c r="B115" i="1" s="1"/>
  <c r="C200" i="1"/>
  <c r="C115" i="1" s="1"/>
  <c r="D200" i="1"/>
  <c r="D115" i="1" s="1"/>
  <c r="F200" i="1"/>
  <c r="F115" i="1" s="1"/>
  <c r="G200" i="1"/>
  <c r="G115" i="1" s="1"/>
  <c r="BX200" i="1"/>
  <c r="BX115" i="1" s="1"/>
  <c r="BY200" i="1"/>
  <c r="BY115" i="1" s="1"/>
  <c r="CK200" i="1"/>
  <c r="CL200" i="1"/>
  <c r="CL115" i="1" s="1"/>
  <c r="CM200" i="1"/>
  <c r="CM115" i="1" s="1"/>
  <c r="B230" i="1"/>
  <c r="B26" i="1" s="1"/>
  <c r="C230" i="1"/>
  <c r="C26" i="1" s="1"/>
  <c r="D230" i="1"/>
  <c r="D26" i="1" s="1"/>
  <c r="F230" i="1"/>
  <c r="F26" i="1" s="1"/>
  <c r="G230" i="1"/>
  <c r="G26" i="1" s="1"/>
  <c r="D260" i="1"/>
  <c r="E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BE262" i="1"/>
  <c r="BF262" i="1"/>
  <c r="BG262" i="1"/>
  <c r="BH262" i="1"/>
  <c r="BI262" i="1"/>
  <c r="BJ262" i="1"/>
  <c r="BK262" i="1"/>
  <c r="BL262" i="1"/>
  <c r="BM262" i="1"/>
  <c r="BN262" i="1"/>
  <c r="BO262" i="1"/>
  <c r="BP262" i="1"/>
  <c r="BQ262" i="1"/>
  <c r="BR262" i="1"/>
  <c r="BS262" i="1"/>
  <c r="BT262" i="1"/>
  <c r="BU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CH262" i="1"/>
  <c r="CI262" i="1"/>
  <c r="CJ262" i="1"/>
  <c r="CK262" i="1"/>
  <c r="CL262" i="1"/>
  <c r="CM262" i="1"/>
  <c r="CN262" i="1"/>
  <c r="CO262" i="1"/>
  <c r="CP262" i="1"/>
  <c r="CQ262" i="1"/>
  <c r="CR262" i="1"/>
  <c r="CS262" i="1"/>
  <c r="CT262" i="1"/>
  <c r="CU262" i="1"/>
  <c r="CV262" i="1"/>
  <c r="CW262" i="1"/>
  <c r="CX262" i="1"/>
  <c r="CY262" i="1"/>
  <c r="CZ262" i="1"/>
  <c r="DA262" i="1"/>
  <c r="DB262" i="1"/>
  <c r="DC262" i="1"/>
  <c r="DD262" i="1"/>
  <c r="DE262" i="1"/>
  <c r="DF262" i="1"/>
  <c r="DG262" i="1"/>
  <c r="DH262" i="1"/>
  <c r="DI262" i="1"/>
  <c r="DJ262" i="1"/>
  <c r="DK262" i="1"/>
  <c r="DL262" i="1"/>
  <c r="DM262" i="1"/>
  <c r="DN262" i="1"/>
  <c r="DO262" i="1"/>
  <c r="DP262" i="1"/>
  <c r="DQ262" i="1"/>
  <c r="DR262" i="1"/>
  <c r="DS262" i="1"/>
  <c r="DT262" i="1"/>
  <c r="DU262" i="1"/>
  <c r="DV262" i="1"/>
  <c r="DW262" i="1"/>
  <c r="DX262" i="1"/>
  <c r="DY262" i="1"/>
  <c r="DZ262" i="1"/>
  <c r="EA262" i="1"/>
  <c r="EB262" i="1"/>
  <c r="EC262" i="1"/>
  <c r="ED262" i="1"/>
  <c r="EE262" i="1"/>
  <c r="EF262" i="1"/>
  <c r="EG262" i="1"/>
  <c r="EH262" i="1"/>
  <c r="EI262" i="1"/>
  <c r="EJ262" i="1"/>
  <c r="EK262" i="1"/>
  <c r="EL262" i="1"/>
  <c r="EM262" i="1"/>
  <c r="EN262" i="1"/>
  <c r="EO262" i="1"/>
  <c r="EP262" i="1"/>
  <c r="EQ262" i="1"/>
  <c r="ER262" i="1"/>
  <c r="ES262" i="1"/>
  <c r="ET262" i="1"/>
  <c r="EU262" i="1"/>
  <c r="EV262" i="1"/>
  <c r="EW262" i="1"/>
  <c r="EX262" i="1"/>
  <c r="EY262" i="1"/>
  <c r="EZ262" i="1"/>
  <c r="FA262" i="1"/>
  <c r="FB262" i="1"/>
  <c r="FC262" i="1"/>
  <c r="FD262" i="1"/>
  <c r="FE262" i="1"/>
  <c r="FF262" i="1"/>
  <c r="FG262" i="1"/>
  <c r="FH262" i="1"/>
  <c r="FI262" i="1"/>
  <c r="FJ262" i="1"/>
  <c r="FK262" i="1"/>
  <c r="FL262" i="1"/>
  <c r="FM262" i="1"/>
  <c r="FN262" i="1"/>
  <c r="FO262" i="1"/>
  <c r="FP262" i="1"/>
  <c r="FQ262" i="1"/>
  <c r="FR262" i="1"/>
  <c r="FS262" i="1"/>
  <c r="FT262" i="1"/>
  <c r="FU262" i="1"/>
  <c r="FV262" i="1"/>
  <c r="FW262" i="1"/>
  <c r="FX262" i="1"/>
  <c r="FY262" i="1"/>
  <c r="FZ262" i="1"/>
  <c r="GA262" i="1"/>
  <c r="GB262" i="1"/>
  <c r="GC262" i="1"/>
  <c r="GD262" i="1"/>
  <c r="GE262" i="1"/>
  <c r="GF262" i="1"/>
  <c r="GG262" i="1"/>
  <c r="GH262" i="1"/>
  <c r="GI262" i="1"/>
  <c r="GJ262" i="1"/>
  <c r="GK262" i="1"/>
  <c r="GL262" i="1"/>
  <c r="GM262" i="1"/>
  <c r="GN262" i="1"/>
  <c r="GO262" i="1"/>
  <c r="GP262" i="1"/>
  <c r="GQ262" i="1"/>
  <c r="GR262" i="1"/>
  <c r="GS262" i="1"/>
  <c r="GT262" i="1"/>
  <c r="GU262" i="1"/>
  <c r="GV262" i="1"/>
  <c r="GW262" i="1"/>
  <c r="GX262" i="1"/>
  <c r="D264" i="1"/>
  <c r="E266" i="1"/>
  <c r="Z266" i="1"/>
  <c r="AA266" i="1"/>
  <c r="AM266" i="1"/>
  <c r="AN266" i="1"/>
  <c r="BE266" i="1"/>
  <c r="BF266" i="1"/>
  <c r="BG266" i="1"/>
  <c r="BH266" i="1"/>
  <c r="BI266" i="1"/>
  <c r="BJ266" i="1"/>
  <c r="BK266" i="1"/>
  <c r="BL266" i="1"/>
  <c r="BM266" i="1"/>
  <c r="BN266" i="1"/>
  <c r="BO266" i="1"/>
  <c r="BP266" i="1"/>
  <c r="BQ266" i="1"/>
  <c r="BR266" i="1"/>
  <c r="BS266" i="1"/>
  <c r="BT266" i="1"/>
  <c r="BU266" i="1"/>
  <c r="BV266" i="1"/>
  <c r="BW266" i="1"/>
  <c r="BX266" i="1"/>
  <c r="CN266" i="1"/>
  <c r="CO266" i="1"/>
  <c r="CP266" i="1"/>
  <c r="CQ266" i="1"/>
  <c r="CR266" i="1"/>
  <c r="CS266" i="1"/>
  <c r="CT266" i="1"/>
  <c r="CU266" i="1"/>
  <c r="CV266" i="1"/>
  <c r="CW266" i="1"/>
  <c r="CX266" i="1"/>
  <c r="CY266" i="1"/>
  <c r="CZ266" i="1"/>
  <c r="DA266" i="1"/>
  <c r="DB266" i="1"/>
  <c r="DC266" i="1"/>
  <c r="DD266" i="1"/>
  <c r="DE266" i="1"/>
  <c r="DF266" i="1"/>
  <c r="DG266" i="1"/>
  <c r="DH266" i="1"/>
  <c r="DI266" i="1"/>
  <c r="DJ266" i="1"/>
  <c r="DK266" i="1"/>
  <c r="DL266" i="1"/>
  <c r="DM266" i="1"/>
  <c r="DN266" i="1"/>
  <c r="DO266" i="1"/>
  <c r="DP266" i="1"/>
  <c r="DQ266" i="1"/>
  <c r="DR266" i="1"/>
  <c r="DS266" i="1"/>
  <c r="DT266" i="1"/>
  <c r="DU266" i="1"/>
  <c r="DV266" i="1"/>
  <c r="DW266" i="1"/>
  <c r="DX266" i="1"/>
  <c r="DY266" i="1"/>
  <c r="DZ266" i="1"/>
  <c r="EA266" i="1"/>
  <c r="EB266" i="1"/>
  <c r="EC266" i="1"/>
  <c r="ED266" i="1"/>
  <c r="EE266" i="1"/>
  <c r="EF266" i="1"/>
  <c r="EG266" i="1"/>
  <c r="EH266" i="1"/>
  <c r="EI266" i="1"/>
  <c r="EJ266" i="1"/>
  <c r="EK266" i="1"/>
  <c r="EL266" i="1"/>
  <c r="EM266" i="1"/>
  <c r="EN266" i="1"/>
  <c r="EO266" i="1"/>
  <c r="EP266" i="1"/>
  <c r="EQ266" i="1"/>
  <c r="ER266" i="1"/>
  <c r="ES266" i="1"/>
  <c r="ET266" i="1"/>
  <c r="EU266" i="1"/>
  <c r="EV266" i="1"/>
  <c r="EW266" i="1"/>
  <c r="EX266" i="1"/>
  <c r="EY266" i="1"/>
  <c r="EZ266" i="1"/>
  <c r="FA266" i="1"/>
  <c r="FB266" i="1"/>
  <c r="FC266" i="1"/>
  <c r="FD266" i="1"/>
  <c r="FE266" i="1"/>
  <c r="FF266" i="1"/>
  <c r="FG266" i="1"/>
  <c r="FH266" i="1"/>
  <c r="FI266" i="1"/>
  <c r="FJ266" i="1"/>
  <c r="FK266" i="1"/>
  <c r="FL266" i="1"/>
  <c r="FM266" i="1"/>
  <c r="FN266" i="1"/>
  <c r="FO266" i="1"/>
  <c r="FP266" i="1"/>
  <c r="FQ266" i="1"/>
  <c r="FR266" i="1"/>
  <c r="FS266" i="1"/>
  <c r="FT266" i="1"/>
  <c r="FU266" i="1"/>
  <c r="FV266" i="1"/>
  <c r="FW266" i="1"/>
  <c r="FX266" i="1"/>
  <c r="FY266" i="1"/>
  <c r="FZ266" i="1"/>
  <c r="GA266" i="1"/>
  <c r="GB266" i="1"/>
  <c r="GC266" i="1"/>
  <c r="GD266" i="1"/>
  <c r="GE266" i="1"/>
  <c r="GF266" i="1"/>
  <c r="GG266" i="1"/>
  <c r="GH266" i="1"/>
  <c r="GI266" i="1"/>
  <c r="GJ266" i="1"/>
  <c r="GK266" i="1"/>
  <c r="GL266" i="1"/>
  <c r="GM266" i="1"/>
  <c r="GN266" i="1"/>
  <c r="GO266" i="1"/>
  <c r="GP266" i="1"/>
  <c r="GQ266" i="1"/>
  <c r="GR266" i="1"/>
  <c r="GS266" i="1"/>
  <c r="GT266" i="1"/>
  <c r="GU266" i="1"/>
  <c r="GV266" i="1"/>
  <c r="GW266" i="1"/>
  <c r="GX266" i="1"/>
  <c r="S268" i="1"/>
  <c r="CY268" i="1" s="1"/>
  <c r="X268" i="1" s="1"/>
  <c r="V268" i="1"/>
  <c r="AC268" i="1"/>
  <c r="CQ268" i="1" s="1"/>
  <c r="P268" i="1" s="1"/>
  <c r="AD268" i="1"/>
  <c r="CR268" i="1" s="1"/>
  <c r="Q268" i="1" s="1"/>
  <c r="AE268" i="1"/>
  <c r="AF268" i="1"/>
  <c r="AG268" i="1"/>
  <c r="AH268" i="1"/>
  <c r="CV268" i="1" s="1"/>
  <c r="U268" i="1" s="1"/>
  <c r="AI268" i="1"/>
  <c r="AJ268" i="1"/>
  <c r="CS268" i="1"/>
  <c r="R268" i="1" s="1"/>
  <c r="CT268" i="1"/>
  <c r="CU268" i="1"/>
  <c r="T268" i="1" s="1"/>
  <c r="CW268" i="1"/>
  <c r="CX268" i="1"/>
  <c r="W268" i="1" s="1"/>
  <c r="FR268" i="1"/>
  <c r="GL268" i="1"/>
  <c r="GO268" i="1"/>
  <c r="GP268" i="1"/>
  <c r="GV268" i="1"/>
  <c r="HC268" i="1"/>
  <c r="GX268" i="1" s="1"/>
  <c r="C269" i="1"/>
  <c r="D269" i="1"/>
  <c r="I269" i="1"/>
  <c r="T269" i="1"/>
  <c r="W269" i="1"/>
  <c r="AC269" i="1"/>
  <c r="AD269" i="1"/>
  <c r="CR269" i="1" s="1"/>
  <c r="Q269" i="1" s="1"/>
  <c r="AE269" i="1"/>
  <c r="CS269" i="1" s="1"/>
  <c r="R269" i="1" s="1"/>
  <c r="AF269" i="1"/>
  <c r="AG269" i="1"/>
  <c r="AH269" i="1"/>
  <c r="AI269" i="1"/>
  <c r="CW269" i="1" s="1"/>
  <c r="V269" i="1" s="1"/>
  <c r="AJ269" i="1"/>
  <c r="CQ269" i="1"/>
  <c r="P269" i="1" s="1"/>
  <c r="CP269" i="1" s="1"/>
  <c r="O269" i="1" s="1"/>
  <c r="CT269" i="1"/>
  <c r="S269" i="1" s="1"/>
  <c r="CU269" i="1"/>
  <c r="CV269" i="1"/>
  <c r="U269" i="1" s="1"/>
  <c r="CX269" i="1"/>
  <c r="FR269" i="1"/>
  <c r="GL269" i="1"/>
  <c r="GO269" i="1"/>
  <c r="GP269" i="1"/>
  <c r="GV269" i="1"/>
  <c r="HC269" i="1" s="1"/>
  <c r="GX269" i="1" s="1"/>
  <c r="C270" i="1"/>
  <c r="D270" i="1"/>
  <c r="U270" i="1"/>
  <c r="W270" i="1"/>
  <c r="AC270" i="1"/>
  <c r="CQ270" i="1" s="1"/>
  <c r="P270" i="1" s="1"/>
  <c r="AE270" i="1"/>
  <c r="AD270" i="1" s="1"/>
  <c r="AB270" i="1" s="1"/>
  <c r="AF270" i="1"/>
  <c r="AG270" i="1"/>
  <c r="AH270" i="1"/>
  <c r="AI270" i="1"/>
  <c r="AJ270" i="1"/>
  <c r="CS270" i="1"/>
  <c r="R270" i="1" s="1"/>
  <c r="CT270" i="1"/>
  <c r="S270" i="1" s="1"/>
  <c r="CU270" i="1"/>
  <c r="T270" i="1" s="1"/>
  <c r="CV270" i="1"/>
  <c r="CW270" i="1"/>
  <c r="V270" i="1" s="1"/>
  <c r="CX270" i="1"/>
  <c r="FR270" i="1"/>
  <c r="GL270" i="1"/>
  <c r="GO270" i="1"/>
  <c r="GP270" i="1"/>
  <c r="GV270" i="1"/>
  <c r="HC270" i="1"/>
  <c r="GX270" i="1" s="1"/>
  <c r="AC271" i="1"/>
  <c r="AD271" i="1"/>
  <c r="CR271" i="1" s="1"/>
  <c r="Q271" i="1" s="1"/>
  <c r="AE271" i="1"/>
  <c r="AF271" i="1"/>
  <c r="AB271" i="1" s="1"/>
  <c r="AG271" i="1"/>
  <c r="AH271" i="1"/>
  <c r="CV271" i="1" s="1"/>
  <c r="U271" i="1" s="1"/>
  <c r="AI271" i="1"/>
  <c r="AJ271" i="1"/>
  <c r="CX271" i="1" s="1"/>
  <c r="W271" i="1" s="1"/>
  <c r="CQ271" i="1"/>
  <c r="P271" i="1" s="1"/>
  <c r="CS271" i="1"/>
  <c r="R271" i="1" s="1"/>
  <c r="CU271" i="1"/>
  <c r="T271" i="1" s="1"/>
  <c r="CW271" i="1"/>
  <c r="V271" i="1" s="1"/>
  <c r="FR271" i="1"/>
  <c r="GL271" i="1"/>
  <c r="GO271" i="1"/>
  <c r="GP271" i="1"/>
  <c r="GV271" i="1"/>
  <c r="HC271" i="1"/>
  <c r="GX271" i="1" s="1"/>
  <c r="C272" i="1"/>
  <c r="D272" i="1"/>
  <c r="I272" i="1"/>
  <c r="AC272" i="1"/>
  <c r="CQ272" i="1" s="1"/>
  <c r="P272" i="1" s="1"/>
  <c r="CP272" i="1" s="1"/>
  <c r="O272" i="1" s="1"/>
  <c r="AE272" i="1"/>
  <c r="AD272" i="1" s="1"/>
  <c r="CR272" i="1" s="1"/>
  <c r="Q272" i="1" s="1"/>
  <c r="AF272" i="1"/>
  <c r="AG272" i="1"/>
  <c r="CU272" i="1" s="1"/>
  <c r="T272" i="1" s="1"/>
  <c r="AH272" i="1"/>
  <c r="AI272" i="1"/>
  <c r="CW272" i="1" s="1"/>
  <c r="V272" i="1" s="1"/>
  <c r="AJ272" i="1"/>
  <c r="CT272" i="1"/>
  <c r="S272" i="1" s="1"/>
  <c r="CV272" i="1"/>
  <c r="U272" i="1" s="1"/>
  <c r="CX272" i="1"/>
  <c r="W272" i="1" s="1"/>
  <c r="FR272" i="1"/>
  <c r="GL272" i="1"/>
  <c r="GO272" i="1"/>
  <c r="GP272" i="1"/>
  <c r="GV272" i="1"/>
  <c r="HC272" i="1" s="1"/>
  <c r="GX272" i="1" s="1"/>
  <c r="C273" i="1"/>
  <c r="D273" i="1"/>
  <c r="I273" i="1"/>
  <c r="CX555" i="3" s="1"/>
  <c r="AC273" i="1"/>
  <c r="AD273" i="1"/>
  <c r="CR273" i="1" s="1"/>
  <c r="Q273" i="1" s="1"/>
  <c r="AE273" i="1"/>
  <c r="AF273" i="1"/>
  <c r="CT273" i="1" s="1"/>
  <c r="S273" i="1" s="1"/>
  <c r="AG273" i="1"/>
  <c r="AH273" i="1"/>
  <c r="CV273" i="1" s="1"/>
  <c r="U273" i="1" s="1"/>
  <c r="AI273" i="1"/>
  <c r="AJ273" i="1"/>
  <c r="CX273" i="1" s="1"/>
  <c r="W273" i="1" s="1"/>
  <c r="CQ273" i="1"/>
  <c r="P273" i="1" s="1"/>
  <c r="CP273" i="1" s="1"/>
  <c r="O273" i="1" s="1"/>
  <c r="CS273" i="1"/>
  <c r="R273" i="1" s="1"/>
  <c r="CU273" i="1"/>
  <c r="T273" i="1" s="1"/>
  <c r="CW273" i="1"/>
  <c r="V273" i="1" s="1"/>
  <c r="FR273" i="1"/>
  <c r="GL273" i="1"/>
  <c r="GO273" i="1"/>
  <c r="GP273" i="1"/>
  <c r="GV273" i="1"/>
  <c r="HC273" i="1" s="1"/>
  <c r="GX273" i="1" s="1"/>
  <c r="C274" i="1"/>
  <c r="D274" i="1"/>
  <c r="I274" i="1"/>
  <c r="AC274" i="1"/>
  <c r="AE274" i="1"/>
  <c r="CS274" i="1" s="1"/>
  <c r="R274" i="1" s="1"/>
  <c r="AF274" i="1"/>
  <c r="AG274" i="1"/>
  <c r="CU274" i="1" s="1"/>
  <c r="T274" i="1" s="1"/>
  <c r="AH274" i="1"/>
  <c r="AI274" i="1"/>
  <c r="CW274" i="1" s="1"/>
  <c r="V274" i="1" s="1"/>
  <c r="AJ274" i="1"/>
  <c r="CT274" i="1"/>
  <c r="S274" i="1" s="1"/>
  <c r="CV274" i="1"/>
  <c r="U274" i="1" s="1"/>
  <c r="CX274" i="1"/>
  <c r="W274" i="1" s="1"/>
  <c r="FR274" i="1"/>
  <c r="GL274" i="1"/>
  <c r="BZ279" i="1" s="1"/>
  <c r="GO274" i="1"/>
  <c r="GP274" i="1"/>
  <c r="CD279" i="1" s="1"/>
  <c r="GV274" i="1"/>
  <c r="GX274" i="1"/>
  <c r="HC274" i="1"/>
  <c r="I275" i="1"/>
  <c r="AC275" i="1"/>
  <c r="AD275" i="1"/>
  <c r="CR275" i="1" s="1"/>
  <c r="Q275" i="1" s="1"/>
  <c r="AE275" i="1"/>
  <c r="AF275" i="1"/>
  <c r="CT275" i="1" s="1"/>
  <c r="S275" i="1" s="1"/>
  <c r="AG275" i="1"/>
  <c r="AH275" i="1"/>
  <c r="CV275" i="1" s="1"/>
  <c r="U275" i="1" s="1"/>
  <c r="AI275" i="1"/>
  <c r="AJ275" i="1"/>
  <c r="CX275" i="1" s="1"/>
  <c r="W275" i="1" s="1"/>
  <c r="CQ275" i="1"/>
  <c r="P275" i="1" s="1"/>
  <c r="CP275" i="1" s="1"/>
  <c r="O275" i="1" s="1"/>
  <c r="CS275" i="1"/>
  <c r="R275" i="1" s="1"/>
  <c r="CU275" i="1"/>
  <c r="T275" i="1" s="1"/>
  <c r="CW275" i="1"/>
  <c r="V275" i="1" s="1"/>
  <c r="FR275" i="1"/>
  <c r="GL275" i="1"/>
  <c r="GO275" i="1"/>
  <c r="GP275" i="1"/>
  <c r="GV275" i="1"/>
  <c r="HC275" i="1"/>
  <c r="GX275" i="1" s="1"/>
  <c r="C276" i="1"/>
  <c r="D276" i="1"/>
  <c r="I276" i="1"/>
  <c r="AC276" i="1"/>
  <c r="AE276" i="1"/>
  <c r="CS276" i="1" s="1"/>
  <c r="R276" i="1" s="1"/>
  <c r="AF276" i="1"/>
  <c r="AG276" i="1"/>
  <c r="CU276" i="1" s="1"/>
  <c r="T276" i="1" s="1"/>
  <c r="AH276" i="1"/>
  <c r="AI276" i="1"/>
  <c r="CW276" i="1" s="1"/>
  <c r="V276" i="1" s="1"/>
  <c r="AJ276" i="1"/>
  <c r="CT276" i="1"/>
  <c r="S276" i="1" s="1"/>
  <c r="CV276" i="1"/>
  <c r="U276" i="1" s="1"/>
  <c r="CX276" i="1"/>
  <c r="W276" i="1" s="1"/>
  <c r="FR276" i="1"/>
  <c r="GL276" i="1"/>
  <c r="GO276" i="1"/>
  <c r="GP276" i="1"/>
  <c r="GV276" i="1"/>
  <c r="GX276" i="1"/>
  <c r="HC276" i="1"/>
  <c r="C277" i="1"/>
  <c r="D277" i="1"/>
  <c r="AC277" i="1"/>
  <c r="CQ277" i="1" s="1"/>
  <c r="P277" i="1" s="1"/>
  <c r="CP277" i="1" s="1"/>
  <c r="O277" i="1" s="1"/>
  <c r="AE277" i="1"/>
  <c r="AD277" i="1" s="1"/>
  <c r="CR277" i="1" s="1"/>
  <c r="Q277" i="1" s="1"/>
  <c r="AF277" i="1"/>
  <c r="AG277" i="1"/>
  <c r="CU277" i="1" s="1"/>
  <c r="T277" i="1" s="1"/>
  <c r="AH277" i="1"/>
  <c r="AI277" i="1"/>
  <c r="CW277" i="1" s="1"/>
  <c r="V277" i="1" s="1"/>
  <c r="AJ277" i="1"/>
  <c r="CT277" i="1"/>
  <c r="S277" i="1" s="1"/>
  <c r="CV277" i="1"/>
  <c r="U277" i="1" s="1"/>
  <c r="CX277" i="1"/>
  <c r="W277" i="1" s="1"/>
  <c r="FR277" i="1"/>
  <c r="GL277" i="1"/>
  <c r="GO277" i="1"/>
  <c r="GP277" i="1"/>
  <c r="GV277" i="1"/>
  <c r="HC277" i="1" s="1"/>
  <c r="GX277" i="1" s="1"/>
  <c r="B279" i="1"/>
  <c r="B266" i="1" s="1"/>
  <c r="C279" i="1"/>
  <c r="C266" i="1" s="1"/>
  <c r="D279" i="1"/>
  <c r="D266" i="1" s="1"/>
  <c r="F279" i="1"/>
  <c r="F266" i="1" s="1"/>
  <c r="G279" i="1"/>
  <c r="G266" i="1" s="1"/>
  <c r="BX279" i="1"/>
  <c r="AO279" i="1" s="1"/>
  <c r="BY279" i="1"/>
  <c r="BY266" i="1" s="1"/>
  <c r="CC279" i="1"/>
  <c r="CC266" i="1" s="1"/>
  <c r="CK279" i="1"/>
  <c r="CK266" i="1" s="1"/>
  <c r="CL279" i="1"/>
  <c r="BC279" i="1" s="1"/>
  <c r="CM279" i="1"/>
  <c r="BD279" i="1" s="1"/>
  <c r="D309" i="1"/>
  <c r="E311" i="1"/>
  <c r="G311" i="1"/>
  <c r="Z311" i="1"/>
  <c r="AA311" i="1"/>
  <c r="AM311" i="1"/>
  <c r="AN311" i="1"/>
  <c r="BE311" i="1"/>
  <c r="BF311" i="1"/>
  <c r="BG311" i="1"/>
  <c r="BH311" i="1"/>
  <c r="BI311" i="1"/>
  <c r="BJ311" i="1"/>
  <c r="BK311" i="1"/>
  <c r="BL311" i="1"/>
  <c r="BM311" i="1"/>
  <c r="BN311" i="1"/>
  <c r="BO311" i="1"/>
  <c r="BP311" i="1"/>
  <c r="BQ311" i="1"/>
  <c r="BR311" i="1"/>
  <c r="BS311" i="1"/>
  <c r="BT311" i="1"/>
  <c r="BU311" i="1"/>
  <c r="BV311" i="1"/>
  <c r="BW311" i="1"/>
  <c r="CN311" i="1"/>
  <c r="CO311" i="1"/>
  <c r="CP311" i="1"/>
  <c r="CQ311" i="1"/>
  <c r="CR311" i="1"/>
  <c r="CS311" i="1"/>
  <c r="CT311" i="1"/>
  <c r="CU311" i="1"/>
  <c r="CV311" i="1"/>
  <c r="CW311" i="1"/>
  <c r="CX311" i="1"/>
  <c r="CY311" i="1"/>
  <c r="CZ311" i="1"/>
  <c r="DA311" i="1"/>
  <c r="DB311" i="1"/>
  <c r="DC311" i="1"/>
  <c r="DD311" i="1"/>
  <c r="DE311" i="1"/>
  <c r="DF311" i="1"/>
  <c r="DG311" i="1"/>
  <c r="DH311" i="1"/>
  <c r="DI311" i="1"/>
  <c r="DJ311" i="1"/>
  <c r="DK311" i="1"/>
  <c r="DL311" i="1"/>
  <c r="DM311" i="1"/>
  <c r="DN311" i="1"/>
  <c r="DO311" i="1"/>
  <c r="DP311" i="1"/>
  <c r="DQ311" i="1"/>
  <c r="DR311" i="1"/>
  <c r="DS311" i="1"/>
  <c r="DT311" i="1"/>
  <c r="DU311" i="1"/>
  <c r="DV311" i="1"/>
  <c r="DW311" i="1"/>
  <c r="DX311" i="1"/>
  <c r="DY311" i="1"/>
  <c r="DZ311" i="1"/>
  <c r="EA311" i="1"/>
  <c r="EB311" i="1"/>
  <c r="EC311" i="1"/>
  <c r="ED311" i="1"/>
  <c r="EE311" i="1"/>
  <c r="EF311" i="1"/>
  <c r="EG311" i="1"/>
  <c r="EH311" i="1"/>
  <c r="EI311" i="1"/>
  <c r="EJ311" i="1"/>
  <c r="EK311" i="1"/>
  <c r="EL311" i="1"/>
  <c r="EM311" i="1"/>
  <c r="EN311" i="1"/>
  <c r="EO311" i="1"/>
  <c r="EP311" i="1"/>
  <c r="EQ311" i="1"/>
  <c r="ER311" i="1"/>
  <c r="ES311" i="1"/>
  <c r="ET311" i="1"/>
  <c r="EU311" i="1"/>
  <c r="EV311" i="1"/>
  <c r="EW311" i="1"/>
  <c r="EX311" i="1"/>
  <c r="EY311" i="1"/>
  <c r="EZ311" i="1"/>
  <c r="FA311" i="1"/>
  <c r="FB311" i="1"/>
  <c r="FC311" i="1"/>
  <c r="FD311" i="1"/>
  <c r="FE311" i="1"/>
  <c r="FF311" i="1"/>
  <c r="FG311" i="1"/>
  <c r="FH311" i="1"/>
  <c r="FI311" i="1"/>
  <c r="FJ311" i="1"/>
  <c r="FK311" i="1"/>
  <c r="FL311" i="1"/>
  <c r="FM311" i="1"/>
  <c r="FN311" i="1"/>
  <c r="FO311" i="1"/>
  <c r="FP311" i="1"/>
  <c r="FQ311" i="1"/>
  <c r="FR311" i="1"/>
  <c r="FS311" i="1"/>
  <c r="FT311" i="1"/>
  <c r="FU311" i="1"/>
  <c r="FV311" i="1"/>
  <c r="FW311" i="1"/>
  <c r="FX311" i="1"/>
  <c r="FY311" i="1"/>
  <c r="FZ311" i="1"/>
  <c r="GA311" i="1"/>
  <c r="GB311" i="1"/>
  <c r="GC311" i="1"/>
  <c r="GD311" i="1"/>
  <c r="GE311" i="1"/>
  <c r="GF311" i="1"/>
  <c r="GG311" i="1"/>
  <c r="GH311" i="1"/>
  <c r="GI311" i="1"/>
  <c r="GJ311" i="1"/>
  <c r="GK311" i="1"/>
  <c r="GL311" i="1"/>
  <c r="GM311" i="1"/>
  <c r="GN311" i="1"/>
  <c r="GO311" i="1"/>
  <c r="GP311" i="1"/>
  <c r="GQ311" i="1"/>
  <c r="GR311" i="1"/>
  <c r="GS311" i="1"/>
  <c r="GT311" i="1"/>
  <c r="GU311" i="1"/>
  <c r="GV311" i="1"/>
  <c r="GW311" i="1"/>
  <c r="GX311" i="1"/>
  <c r="C313" i="1"/>
  <c r="D313" i="1"/>
  <c r="I313" i="1"/>
  <c r="AC313" i="1"/>
  <c r="CQ313" i="1" s="1"/>
  <c r="P313" i="1" s="1"/>
  <c r="AE313" i="1"/>
  <c r="AD313" i="1" s="1"/>
  <c r="CR313" i="1" s="1"/>
  <c r="Q313" i="1" s="1"/>
  <c r="AF313" i="1"/>
  <c r="AG313" i="1"/>
  <c r="CU313" i="1" s="1"/>
  <c r="T313" i="1" s="1"/>
  <c r="AH313" i="1"/>
  <c r="AI313" i="1"/>
  <c r="CW313" i="1" s="1"/>
  <c r="V313" i="1" s="1"/>
  <c r="AJ313" i="1"/>
  <c r="CT313" i="1"/>
  <c r="S313" i="1" s="1"/>
  <c r="CV313" i="1"/>
  <c r="U313" i="1" s="1"/>
  <c r="CX313" i="1"/>
  <c r="W313" i="1" s="1"/>
  <c r="FR313" i="1"/>
  <c r="GL313" i="1"/>
  <c r="GO313" i="1"/>
  <c r="GP313" i="1"/>
  <c r="GV313" i="1"/>
  <c r="HC313" i="1" s="1"/>
  <c r="GX313" i="1" s="1"/>
  <c r="CJ322" i="1" s="1"/>
  <c r="I314" i="1"/>
  <c r="AC314" i="1"/>
  <c r="AD314" i="1"/>
  <c r="CR314" i="1" s="1"/>
  <c r="Q314" i="1" s="1"/>
  <c r="AE314" i="1"/>
  <c r="AF314" i="1"/>
  <c r="AB314" i="1" s="1"/>
  <c r="AG314" i="1"/>
  <c r="AH314" i="1"/>
  <c r="CV314" i="1" s="1"/>
  <c r="U314" i="1" s="1"/>
  <c r="AI314" i="1"/>
  <c r="AJ314" i="1"/>
  <c r="CX314" i="1" s="1"/>
  <c r="W314" i="1" s="1"/>
  <c r="CQ314" i="1"/>
  <c r="P314" i="1" s="1"/>
  <c r="CS314" i="1"/>
  <c r="R314" i="1" s="1"/>
  <c r="CU314" i="1"/>
  <c r="T314" i="1" s="1"/>
  <c r="CW314" i="1"/>
  <c r="V314" i="1" s="1"/>
  <c r="FR314" i="1"/>
  <c r="BY322" i="1" s="1"/>
  <c r="GL314" i="1"/>
  <c r="GO314" i="1"/>
  <c r="CC322" i="1" s="1"/>
  <c r="GP314" i="1"/>
  <c r="GV314" i="1"/>
  <c r="HC314" i="1"/>
  <c r="GX314" i="1" s="1"/>
  <c r="C315" i="1"/>
  <c r="D315" i="1"/>
  <c r="AC315" i="1"/>
  <c r="AD315" i="1"/>
  <c r="CR315" i="1" s="1"/>
  <c r="Q315" i="1" s="1"/>
  <c r="AE315" i="1"/>
  <c r="AF315" i="1"/>
  <c r="CT315" i="1" s="1"/>
  <c r="S315" i="1" s="1"/>
  <c r="AG315" i="1"/>
  <c r="AH315" i="1"/>
  <c r="CV315" i="1" s="1"/>
  <c r="U315" i="1" s="1"/>
  <c r="AI315" i="1"/>
  <c r="AJ315" i="1"/>
  <c r="CX315" i="1" s="1"/>
  <c r="W315" i="1" s="1"/>
  <c r="CQ315" i="1"/>
  <c r="P315" i="1" s="1"/>
  <c r="CP315" i="1" s="1"/>
  <c r="O315" i="1" s="1"/>
  <c r="CS315" i="1"/>
  <c r="R315" i="1" s="1"/>
  <c r="CU315" i="1"/>
  <c r="T315" i="1" s="1"/>
  <c r="CW315" i="1"/>
  <c r="V315" i="1" s="1"/>
  <c r="FR315" i="1"/>
  <c r="GL315" i="1"/>
  <c r="GO315" i="1"/>
  <c r="GP315" i="1"/>
  <c r="GV315" i="1"/>
  <c r="HC315" i="1" s="1"/>
  <c r="GX315" i="1" s="1"/>
  <c r="I316" i="1"/>
  <c r="AC316" i="1"/>
  <c r="CQ316" i="1" s="1"/>
  <c r="P316" i="1" s="1"/>
  <c r="CP316" i="1" s="1"/>
  <c r="O316" i="1" s="1"/>
  <c r="AE316" i="1"/>
  <c r="AD316" i="1" s="1"/>
  <c r="CR316" i="1" s="1"/>
  <c r="Q316" i="1" s="1"/>
  <c r="AF316" i="1"/>
  <c r="AG316" i="1"/>
  <c r="CU316" i="1" s="1"/>
  <c r="T316" i="1" s="1"/>
  <c r="AH316" i="1"/>
  <c r="AI316" i="1"/>
  <c r="CW316" i="1" s="1"/>
  <c r="V316" i="1" s="1"/>
  <c r="AJ316" i="1"/>
  <c r="CT316" i="1"/>
  <c r="S316" i="1" s="1"/>
  <c r="CV316" i="1"/>
  <c r="U316" i="1" s="1"/>
  <c r="CX316" i="1"/>
  <c r="W316" i="1" s="1"/>
  <c r="FR316" i="1"/>
  <c r="GL316" i="1"/>
  <c r="GO316" i="1"/>
  <c r="GP316" i="1"/>
  <c r="GV316" i="1"/>
  <c r="HC316" i="1" s="1"/>
  <c r="GX316" i="1" s="1"/>
  <c r="C317" i="1"/>
  <c r="D317" i="1"/>
  <c r="I317" i="1"/>
  <c r="I318" i="1" s="1"/>
  <c r="AC317" i="1"/>
  <c r="AD317" i="1"/>
  <c r="CR317" i="1" s="1"/>
  <c r="Q317" i="1" s="1"/>
  <c r="AE317" i="1"/>
  <c r="AF317" i="1"/>
  <c r="CT317" i="1" s="1"/>
  <c r="S317" i="1" s="1"/>
  <c r="AG317" i="1"/>
  <c r="AH317" i="1"/>
  <c r="CV317" i="1" s="1"/>
  <c r="U317" i="1" s="1"/>
  <c r="AI317" i="1"/>
  <c r="AJ317" i="1"/>
  <c r="CX317" i="1" s="1"/>
  <c r="W317" i="1" s="1"/>
  <c r="CQ317" i="1"/>
  <c r="P317" i="1" s="1"/>
  <c r="CP317" i="1" s="1"/>
  <c r="O317" i="1" s="1"/>
  <c r="CS317" i="1"/>
  <c r="R317" i="1" s="1"/>
  <c r="CU317" i="1"/>
  <c r="T317" i="1" s="1"/>
  <c r="CW317" i="1"/>
  <c r="V317" i="1" s="1"/>
  <c r="FR317" i="1"/>
  <c r="GL317" i="1"/>
  <c r="GO317" i="1"/>
  <c r="GP317" i="1"/>
  <c r="GV317" i="1"/>
  <c r="HC317" i="1" s="1"/>
  <c r="GX317" i="1" s="1"/>
  <c r="AC318" i="1"/>
  <c r="CQ318" i="1" s="1"/>
  <c r="P318" i="1" s="1"/>
  <c r="AE318" i="1"/>
  <c r="AD318" i="1" s="1"/>
  <c r="CR318" i="1" s="1"/>
  <c r="Q318" i="1" s="1"/>
  <c r="AF318" i="1"/>
  <c r="AG318" i="1"/>
  <c r="CU318" i="1" s="1"/>
  <c r="T318" i="1" s="1"/>
  <c r="AH318" i="1"/>
  <c r="AI318" i="1"/>
  <c r="CW318" i="1" s="1"/>
  <c r="V318" i="1" s="1"/>
  <c r="AJ318" i="1"/>
  <c r="CT318" i="1"/>
  <c r="S318" i="1" s="1"/>
  <c r="CV318" i="1"/>
  <c r="U318" i="1" s="1"/>
  <c r="CX318" i="1"/>
  <c r="W318" i="1" s="1"/>
  <c r="FR318" i="1"/>
  <c r="GL318" i="1"/>
  <c r="GO318" i="1"/>
  <c r="GP318" i="1"/>
  <c r="GV318" i="1"/>
  <c r="HC318" i="1" s="1"/>
  <c r="GX318" i="1" s="1"/>
  <c r="C319" i="1"/>
  <c r="D319" i="1"/>
  <c r="AC319" i="1"/>
  <c r="AE319" i="1"/>
  <c r="CS319" i="1" s="1"/>
  <c r="R319" i="1" s="1"/>
  <c r="AF319" i="1"/>
  <c r="AG319" i="1"/>
  <c r="CU319" i="1" s="1"/>
  <c r="T319" i="1" s="1"/>
  <c r="AH319" i="1"/>
  <c r="AI319" i="1"/>
  <c r="CW319" i="1" s="1"/>
  <c r="V319" i="1" s="1"/>
  <c r="AJ319" i="1"/>
  <c r="CT319" i="1"/>
  <c r="S319" i="1" s="1"/>
  <c r="CV319" i="1"/>
  <c r="U319" i="1" s="1"/>
  <c r="CX319" i="1"/>
  <c r="W319" i="1" s="1"/>
  <c r="FR319" i="1"/>
  <c r="GL319" i="1"/>
  <c r="GO319" i="1"/>
  <c r="GP319" i="1"/>
  <c r="GV319" i="1"/>
  <c r="GX319" i="1"/>
  <c r="HC319" i="1"/>
  <c r="I320" i="1"/>
  <c r="AC320" i="1"/>
  <c r="AD320" i="1"/>
  <c r="CR320" i="1" s="1"/>
  <c r="Q320" i="1" s="1"/>
  <c r="AE320" i="1"/>
  <c r="AF320" i="1"/>
  <c r="CT320" i="1" s="1"/>
  <c r="S320" i="1" s="1"/>
  <c r="AG320" i="1"/>
  <c r="AH320" i="1"/>
  <c r="CV320" i="1" s="1"/>
  <c r="U320" i="1" s="1"/>
  <c r="AI320" i="1"/>
  <c r="AJ320" i="1"/>
  <c r="CX320" i="1" s="1"/>
  <c r="W320" i="1" s="1"/>
  <c r="CQ320" i="1"/>
  <c r="P320" i="1" s="1"/>
  <c r="CP320" i="1" s="1"/>
  <c r="O320" i="1" s="1"/>
  <c r="CS320" i="1"/>
  <c r="R320" i="1" s="1"/>
  <c r="CU320" i="1"/>
  <c r="T320" i="1" s="1"/>
  <c r="CW320" i="1"/>
  <c r="V320" i="1" s="1"/>
  <c r="FR320" i="1"/>
  <c r="GL320" i="1"/>
  <c r="GO320" i="1"/>
  <c r="GP320" i="1"/>
  <c r="GV320" i="1"/>
  <c r="HC320" i="1" s="1"/>
  <c r="GX320" i="1" s="1"/>
  <c r="B322" i="1"/>
  <c r="B311" i="1" s="1"/>
  <c r="C322" i="1"/>
  <c r="C311" i="1" s="1"/>
  <c r="D322" i="1"/>
  <c r="D311" i="1" s="1"/>
  <c r="F322" i="1"/>
  <c r="F311" i="1" s="1"/>
  <c r="G322" i="1"/>
  <c r="BX322" i="1"/>
  <c r="BX311" i="1" s="1"/>
  <c r="BZ322" i="1"/>
  <c r="BZ311" i="1" s="1"/>
  <c r="CD322" i="1"/>
  <c r="CD311" i="1" s="1"/>
  <c r="CK322" i="1"/>
  <c r="CK311" i="1" s="1"/>
  <c r="CL322" i="1"/>
  <c r="CL311" i="1" s="1"/>
  <c r="CM322" i="1"/>
  <c r="CM311" i="1" s="1"/>
  <c r="B352" i="1"/>
  <c r="B262" i="1" s="1"/>
  <c r="C352" i="1"/>
  <c r="C262" i="1" s="1"/>
  <c r="D352" i="1"/>
  <c r="D262" i="1" s="1"/>
  <c r="F352" i="1"/>
  <c r="F262" i="1" s="1"/>
  <c r="G352" i="1"/>
  <c r="G262" i="1" s="1"/>
  <c r="D382" i="1"/>
  <c r="E384" i="1"/>
  <c r="Z384" i="1"/>
  <c r="AA384" i="1"/>
  <c r="AB384" i="1"/>
  <c r="AC384" i="1"/>
  <c r="AD384" i="1"/>
  <c r="AE384" i="1"/>
  <c r="AF384" i="1"/>
  <c r="AG384" i="1"/>
  <c r="AH384" i="1"/>
  <c r="AI384" i="1"/>
  <c r="AJ384" i="1"/>
  <c r="AK384" i="1"/>
  <c r="AL384" i="1"/>
  <c r="AM384" i="1"/>
  <c r="AN384" i="1"/>
  <c r="BE384" i="1"/>
  <c r="BF384" i="1"/>
  <c r="BG384" i="1"/>
  <c r="BH384" i="1"/>
  <c r="BI384" i="1"/>
  <c r="BJ384" i="1"/>
  <c r="BK384" i="1"/>
  <c r="BL384" i="1"/>
  <c r="BM384" i="1"/>
  <c r="BN384" i="1"/>
  <c r="BO384" i="1"/>
  <c r="BP384" i="1"/>
  <c r="BQ384" i="1"/>
  <c r="BR384" i="1"/>
  <c r="BS384" i="1"/>
  <c r="BT384" i="1"/>
  <c r="BU384" i="1"/>
  <c r="BV384" i="1"/>
  <c r="BW384" i="1"/>
  <c r="BX384" i="1"/>
  <c r="BY384" i="1"/>
  <c r="BZ384" i="1"/>
  <c r="CA384" i="1"/>
  <c r="CB384" i="1"/>
  <c r="CC384" i="1"/>
  <c r="CD384" i="1"/>
  <c r="CE384" i="1"/>
  <c r="CF384" i="1"/>
  <c r="CG384" i="1"/>
  <c r="CH384" i="1"/>
  <c r="CI384" i="1"/>
  <c r="CJ384" i="1"/>
  <c r="CK384" i="1"/>
  <c r="CL384" i="1"/>
  <c r="CM384" i="1"/>
  <c r="CN384" i="1"/>
  <c r="CO384" i="1"/>
  <c r="CP384" i="1"/>
  <c r="CQ384" i="1"/>
  <c r="CR384" i="1"/>
  <c r="CS384" i="1"/>
  <c r="CT384" i="1"/>
  <c r="CU384" i="1"/>
  <c r="CV384" i="1"/>
  <c r="CW384" i="1"/>
  <c r="CX384" i="1"/>
  <c r="CY384" i="1"/>
  <c r="CZ384" i="1"/>
  <c r="DA384" i="1"/>
  <c r="DB384" i="1"/>
  <c r="DC384" i="1"/>
  <c r="DD384" i="1"/>
  <c r="DE384" i="1"/>
  <c r="DF384" i="1"/>
  <c r="DG384" i="1"/>
  <c r="DH384" i="1"/>
  <c r="DI384" i="1"/>
  <c r="DJ384" i="1"/>
  <c r="DK384" i="1"/>
  <c r="DL384" i="1"/>
  <c r="DM384" i="1"/>
  <c r="DN384" i="1"/>
  <c r="DO384" i="1"/>
  <c r="DP384" i="1"/>
  <c r="DQ384" i="1"/>
  <c r="DR384" i="1"/>
  <c r="DS384" i="1"/>
  <c r="DT384" i="1"/>
  <c r="DU384" i="1"/>
  <c r="DV384" i="1"/>
  <c r="DW384" i="1"/>
  <c r="DX384" i="1"/>
  <c r="DY384" i="1"/>
  <c r="DZ384" i="1"/>
  <c r="EA384" i="1"/>
  <c r="EB384" i="1"/>
  <c r="EC384" i="1"/>
  <c r="ED384" i="1"/>
  <c r="EE384" i="1"/>
  <c r="EF384" i="1"/>
  <c r="EG384" i="1"/>
  <c r="EH384" i="1"/>
  <c r="EI384" i="1"/>
  <c r="EJ384" i="1"/>
  <c r="EK384" i="1"/>
  <c r="EL384" i="1"/>
  <c r="EM384" i="1"/>
  <c r="EN384" i="1"/>
  <c r="EO384" i="1"/>
  <c r="EP384" i="1"/>
  <c r="EQ384" i="1"/>
  <c r="ER384" i="1"/>
  <c r="ES384" i="1"/>
  <c r="ET384" i="1"/>
  <c r="EU384" i="1"/>
  <c r="EV384" i="1"/>
  <c r="EW384" i="1"/>
  <c r="EX384" i="1"/>
  <c r="EY384" i="1"/>
  <c r="EZ384" i="1"/>
  <c r="FA384" i="1"/>
  <c r="FB384" i="1"/>
  <c r="FC384" i="1"/>
  <c r="FD384" i="1"/>
  <c r="FE384" i="1"/>
  <c r="FF384" i="1"/>
  <c r="FG384" i="1"/>
  <c r="FH384" i="1"/>
  <c r="FI384" i="1"/>
  <c r="FJ384" i="1"/>
  <c r="FK384" i="1"/>
  <c r="FL384" i="1"/>
  <c r="FM384" i="1"/>
  <c r="FN384" i="1"/>
  <c r="FO384" i="1"/>
  <c r="FP384" i="1"/>
  <c r="FQ384" i="1"/>
  <c r="FR384" i="1"/>
  <c r="FS384" i="1"/>
  <c r="FT384" i="1"/>
  <c r="FU384" i="1"/>
  <c r="FV384" i="1"/>
  <c r="FW384" i="1"/>
  <c r="FX384" i="1"/>
  <c r="FY384" i="1"/>
  <c r="FZ384" i="1"/>
  <c r="GA384" i="1"/>
  <c r="GB384" i="1"/>
  <c r="GC384" i="1"/>
  <c r="GD384" i="1"/>
  <c r="GE384" i="1"/>
  <c r="GF384" i="1"/>
  <c r="GG384" i="1"/>
  <c r="GH384" i="1"/>
  <c r="GI384" i="1"/>
  <c r="GJ384" i="1"/>
  <c r="GK384" i="1"/>
  <c r="GL384" i="1"/>
  <c r="GM384" i="1"/>
  <c r="GN384" i="1"/>
  <c r="GO384" i="1"/>
  <c r="GP384" i="1"/>
  <c r="GQ384" i="1"/>
  <c r="GR384" i="1"/>
  <c r="GS384" i="1"/>
  <c r="GT384" i="1"/>
  <c r="GU384" i="1"/>
  <c r="GV384" i="1"/>
  <c r="GW384" i="1"/>
  <c r="GX384" i="1"/>
  <c r="D386" i="1"/>
  <c r="E388" i="1"/>
  <c r="Z388" i="1"/>
  <c r="AA388" i="1"/>
  <c r="AM388" i="1"/>
  <c r="AN388" i="1"/>
  <c r="BE388" i="1"/>
  <c r="BF388" i="1"/>
  <c r="BG388" i="1"/>
  <c r="BH388" i="1"/>
  <c r="BI388" i="1"/>
  <c r="BJ388" i="1"/>
  <c r="BK388" i="1"/>
  <c r="BL388" i="1"/>
  <c r="BM388" i="1"/>
  <c r="BN388" i="1"/>
  <c r="BO388" i="1"/>
  <c r="BP388" i="1"/>
  <c r="BQ388" i="1"/>
  <c r="BR388" i="1"/>
  <c r="BS388" i="1"/>
  <c r="BT388" i="1"/>
  <c r="BU388" i="1"/>
  <c r="BV388" i="1"/>
  <c r="BW388" i="1"/>
  <c r="CN388" i="1"/>
  <c r="CO388" i="1"/>
  <c r="CP388" i="1"/>
  <c r="CQ388" i="1"/>
  <c r="CR388" i="1"/>
  <c r="CS388" i="1"/>
  <c r="CT388" i="1"/>
  <c r="CU388" i="1"/>
  <c r="CV388" i="1"/>
  <c r="CW388" i="1"/>
  <c r="CX388" i="1"/>
  <c r="CY388" i="1"/>
  <c r="CZ388" i="1"/>
  <c r="DA388" i="1"/>
  <c r="DB388" i="1"/>
  <c r="DC388" i="1"/>
  <c r="DD388" i="1"/>
  <c r="DE388" i="1"/>
  <c r="DF388" i="1"/>
  <c r="DG388" i="1"/>
  <c r="DH388" i="1"/>
  <c r="DI388" i="1"/>
  <c r="DJ388" i="1"/>
  <c r="DK388" i="1"/>
  <c r="DL388" i="1"/>
  <c r="DM388" i="1"/>
  <c r="DN388" i="1"/>
  <c r="DO388" i="1"/>
  <c r="DP388" i="1"/>
  <c r="DQ388" i="1"/>
  <c r="DR388" i="1"/>
  <c r="DS388" i="1"/>
  <c r="DT388" i="1"/>
  <c r="DU388" i="1"/>
  <c r="DV388" i="1"/>
  <c r="DW388" i="1"/>
  <c r="DX388" i="1"/>
  <c r="DY388" i="1"/>
  <c r="DZ388" i="1"/>
  <c r="EA388" i="1"/>
  <c r="EB388" i="1"/>
  <c r="EC388" i="1"/>
  <c r="ED388" i="1"/>
  <c r="EE388" i="1"/>
  <c r="EF388" i="1"/>
  <c r="EG388" i="1"/>
  <c r="EH388" i="1"/>
  <c r="EI388" i="1"/>
  <c r="EJ388" i="1"/>
  <c r="EK388" i="1"/>
  <c r="EL388" i="1"/>
  <c r="EM388" i="1"/>
  <c r="EN388" i="1"/>
  <c r="EO388" i="1"/>
  <c r="EP388" i="1"/>
  <c r="EQ388" i="1"/>
  <c r="ER388" i="1"/>
  <c r="ES388" i="1"/>
  <c r="ET388" i="1"/>
  <c r="EU388" i="1"/>
  <c r="EV388" i="1"/>
  <c r="EW388" i="1"/>
  <c r="EX388" i="1"/>
  <c r="EY388" i="1"/>
  <c r="EZ388" i="1"/>
  <c r="FA388" i="1"/>
  <c r="FB388" i="1"/>
  <c r="FC388" i="1"/>
  <c r="FD388" i="1"/>
  <c r="FE388" i="1"/>
  <c r="FF388" i="1"/>
  <c r="FG388" i="1"/>
  <c r="FH388" i="1"/>
  <c r="FI388" i="1"/>
  <c r="FJ388" i="1"/>
  <c r="FK388" i="1"/>
  <c r="FL388" i="1"/>
  <c r="FM388" i="1"/>
  <c r="FN388" i="1"/>
  <c r="FO388" i="1"/>
  <c r="FP388" i="1"/>
  <c r="FQ388" i="1"/>
  <c r="FR388" i="1"/>
  <c r="FS388" i="1"/>
  <c r="FT388" i="1"/>
  <c r="FU388" i="1"/>
  <c r="FV388" i="1"/>
  <c r="FW388" i="1"/>
  <c r="FX388" i="1"/>
  <c r="FY388" i="1"/>
  <c r="FZ388" i="1"/>
  <c r="GA388" i="1"/>
  <c r="GB388" i="1"/>
  <c r="GC388" i="1"/>
  <c r="GD388" i="1"/>
  <c r="GE388" i="1"/>
  <c r="GF388" i="1"/>
  <c r="GG388" i="1"/>
  <c r="GH388" i="1"/>
  <c r="GI388" i="1"/>
  <c r="GJ388" i="1"/>
  <c r="GK388" i="1"/>
  <c r="GL388" i="1"/>
  <c r="GM388" i="1"/>
  <c r="GN388" i="1"/>
  <c r="GO388" i="1"/>
  <c r="GP388" i="1"/>
  <c r="GQ388" i="1"/>
  <c r="GR388" i="1"/>
  <c r="GS388" i="1"/>
  <c r="GT388" i="1"/>
  <c r="GU388" i="1"/>
  <c r="GV388" i="1"/>
  <c r="GW388" i="1"/>
  <c r="GX388" i="1"/>
  <c r="C390" i="1"/>
  <c r="D390" i="1"/>
  <c r="I390" i="1"/>
  <c r="I391" i="1" s="1"/>
  <c r="GX391" i="1" s="1"/>
  <c r="AC390" i="1"/>
  <c r="AD390" i="1"/>
  <c r="CR390" i="1" s="1"/>
  <c r="Q390" i="1" s="1"/>
  <c r="AE390" i="1"/>
  <c r="AF390" i="1"/>
  <c r="AB390" i="1" s="1"/>
  <c r="AG390" i="1"/>
  <c r="AH390" i="1"/>
  <c r="CV390" i="1" s="1"/>
  <c r="U390" i="1" s="1"/>
  <c r="AI390" i="1"/>
  <c r="AJ390" i="1"/>
  <c r="CX390" i="1" s="1"/>
  <c r="W390" i="1" s="1"/>
  <c r="CQ390" i="1"/>
  <c r="P390" i="1" s="1"/>
  <c r="CS390" i="1"/>
  <c r="R390" i="1" s="1"/>
  <c r="CU390" i="1"/>
  <c r="T390" i="1" s="1"/>
  <c r="CW390" i="1"/>
  <c r="V390" i="1" s="1"/>
  <c r="FR390" i="1"/>
  <c r="GL390" i="1"/>
  <c r="GO390" i="1"/>
  <c r="GP390" i="1"/>
  <c r="GV390" i="1"/>
  <c r="HC390" i="1"/>
  <c r="GX390" i="1" s="1"/>
  <c r="AC391" i="1"/>
  <c r="AE391" i="1"/>
  <c r="CS391" i="1" s="1"/>
  <c r="R391" i="1" s="1"/>
  <c r="AF391" i="1"/>
  <c r="AG391" i="1"/>
  <c r="CU391" i="1" s="1"/>
  <c r="AH391" i="1"/>
  <c r="AI391" i="1"/>
  <c r="CW391" i="1" s="1"/>
  <c r="V391" i="1" s="1"/>
  <c r="AJ391" i="1"/>
  <c r="CT391" i="1"/>
  <c r="CV391" i="1"/>
  <c r="CX391" i="1"/>
  <c r="W391" i="1" s="1"/>
  <c r="FR391" i="1"/>
  <c r="GL391" i="1"/>
  <c r="BZ410" i="1" s="1"/>
  <c r="GO391" i="1"/>
  <c r="GP391" i="1"/>
  <c r="GV391" i="1"/>
  <c r="HC391" i="1"/>
  <c r="C392" i="1"/>
  <c r="D392" i="1"/>
  <c r="I392" i="1"/>
  <c r="AC392" i="1"/>
  <c r="AD392" i="1"/>
  <c r="CR392" i="1" s="1"/>
  <c r="Q392" i="1" s="1"/>
  <c r="AE392" i="1"/>
  <c r="AF392" i="1"/>
  <c r="AB392" i="1" s="1"/>
  <c r="AG392" i="1"/>
  <c r="AH392" i="1"/>
  <c r="CV392" i="1" s="1"/>
  <c r="U392" i="1" s="1"/>
  <c r="AI392" i="1"/>
  <c r="AJ392" i="1"/>
  <c r="CX392" i="1" s="1"/>
  <c r="W392" i="1" s="1"/>
  <c r="CQ392" i="1"/>
  <c r="P392" i="1" s="1"/>
  <c r="CS392" i="1"/>
  <c r="R392" i="1" s="1"/>
  <c r="CU392" i="1"/>
  <c r="T392" i="1" s="1"/>
  <c r="CW392" i="1"/>
  <c r="V392" i="1" s="1"/>
  <c r="FR392" i="1"/>
  <c r="GL392" i="1"/>
  <c r="GO392" i="1"/>
  <c r="GP392" i="1"/>
  <c r="GV392" i="1"/>
  <c r="HC392" i="1"/>
  <c r="GX392" i="1" s="1"/>
  <c r="C393" i="1"/>
  <c r="D393" i="1"/>
  <c r="I393" i="1"/>
  <c r="AC393" i="1"/>
  <c r="CQ393" i="1" s="1"/>
  <c r="P393" i="1" s="1"/>
  <c r="AE393" i="1"/>
  <c r="AD393" i="1" s="1"/>
  <c r="CR393" i="1" s="1"/>
  <c r="Q393" i="1" s="1"/>
  <c r="AF393" i="1"/>
  <c r="AG393" i="1"/>
  <c r="CU393" i="1" s="1"/>
  <c r="T393" i="1" s="1"/>
  <c r="AH393" i="1"/>
  <c r="AI393" i="1"/>
  <c r="CW393" i="1" s="1"/>
  <c r="V393" i="1" s="1"/>
  <c r="AJ393" i="1"/>
  <c r="CT393" i="1"/>
  <c r="S393" i="1" s="1"/>
  <c r="CV393" i="1"/>
  <c r="U393" i="1" s="1"/>
  <c r="CX393" i="1"/>
  <c r="W393" i="1" s="1"/>
  <c r="FR393" i="1"/>
  <c r="GL393" i="1"/>
  <c r="GO393" i="1"/>
  <c r="GP393" i="1"/>
  <c r="CD410" i="1" s="1"/>
  <c r="GV393" i="1"/>
  <c r="HC393" i="1" s="1"/>
  <c r="GX393" i="1" s="1"/>
  <c r="C394" i="1"/>
  <c r="D394" i="1"/>
  <c r="I394" i="1"/>
  <c r="I395" i="1" s="1"/>
  <c r="AC394" i="1"/>
  <c r="AD394" i="1"/>
  <c r="CR394" i="1" s="1"/>
  <c r="Q394" i="1" s="1"/>
  <c r="AE394" i="1"/>
  <c r="AF394" i="1"/>
  <c r="CT394" i="1" s="1"/>
  <c r="S394" i="1" s="1"/>
  <c r="AG394" i="1"/>
  <c r="AH394" i="1"/>
  <c r="CV394" i="1" s="1"/>
  <c r="U394" i="1" s="1"/>
  <c r="AI394" i="1"/>
  <c r="AJ394" i="1"/>
  <c r="CX394" i="1" s="1"/>
  <c r="W394" i="1" s="1"/>
  <c r="CQ394" i="1"/>
  <c r="P394" i="1" s="1"/>
  <c r="CS394" i="1"/>
  <c r="R394" i="1" s="1"/>
  <c r="CU394" i="1"/>
  <c r="T394" i="1" s="1"/>
  <c r="CW394" i="1"/>
  <c r="V394" i="1" s="1"/>
  <c r="FR394" i="1"/>
  <c r="GL394" i="1"/>
  <c r="GO394" i="1"/>
  <c r="GP394" i="1"/>
  <c r="GV394" i="1"/>
  <c r="HC394" i="1" s="1"/>
  <c r="GX394" i="1" s="1"/>
  <c r="AC395" i="1"/>
  <c r="CQ395" i="1" s="1"/>
  <c r="AE395" i="1"/>
  <c r="AD395" i="1" s="1"/>
  <c r="CR395" i="1" s="1"/>
  <c r="AF395" i="1"/>
  <c r="AG395" i="1"/>
  <c r="CU395" i="1" s="1"/>
  <c r="AH395" i="1"/>
  <c r="AI395" i="1"/>
  <c r="CW395" i="1" s="1"/>
  <c r="AJ395" i="1"/>
  <c r="CT395" i="1"/>
  <c r="CV395" i="1"/>
  <c r="CX395" i="1"/>
  <c r="FR395" i="1"/>
  <c r="GL395" i="1"/>
  <c r="GO395" i="1"/>
  <c r="GP395" i="1"/>
  <c r="GV395" i="1"/>
  <c r="HC395" i="1" s="1"/>
  <c r="GX395" i="1" s="1"/>
  <c r="C396" i="1"/>
  <c r="D396" i="1"/>
  <c r="I396" i="1"/>
  <c r="I397" i="1" s="1"/>
  <c r="AC396" i="1"/>
  <c r="AD396" i="1"/>
  <c r="CR396" i="1" s="1"/>
  <c r="Q396" i="1" s="1"/>
  <c r="AE396" i="1"/>
  <c r="AF396" i="1"/>
  <c r="CT396" i="1" s="1"/>
  <c r="S396" i="1" s="1"/>
  <c r="AG396" i="1"/>
  <c r="AH396" i="1"/>
  <c r="CV396" i="1" s="1"/>
  <c r="U396" i="1" s="1"/>
  <c r="AI396" i="1"/>
  <c r="AJ396" i="1"/>
  <c r="CX396" i="1" s="1"/>
  <c r="W396" i="1" s="1"/>
  <c r="CQ396" i="1"/>
  <c r="P396" i="1" s="1"/>
  <c r="CP396" i="1" s="1"/>
  <c r="O396" i="1" s="1"/>
  <c r="CS396" i="1"/>
  <c r="R396" i="1" s="1"/>
  <c r="CU396" i="1"/>
  <c r="T396" i="1" s="1"/>
  <c r="CW396" i="1"/>
  <c r="V396" i="1" s="1"/>
  <c r="FR396" i="1"/>
  <c r="GL396" i="1"/>
  <c r="GO396" i="1"/>
  <c r="GP396" i="1"/>
  <c r="GV396" i="1"/>
  <c r="HC396" i="1"/>
  <c r="GX396" i="1" s="1"/>
  <c r="AC397" i="1"/>
  <c r="CQ397" i="1" s="1"/>
  <c r="P397" i="1" s="1"/>
  <c r="AE397" i="1"/>
  <c r="AD397" i="1" s="1"/>
  <c r="CR397" i="1" s="1"/>
  <c r="Q397" i="1" s="1"/>
  <c r="AF397" i="1"/>
  <c r="AG397" i="1"/>
  <c r="CU397" i="1" s="1"/>
  <c r="AH397" i="1"/>
  <c r="AI397" i="1"/>
  <c r="CW397" i="1" s="1"/>
  <c r="V397" i="1" s="1"/>
  <c r="AJ397" i="1"/>
  <c r="CT397" i="1"/>
  <c r="CV397" i="1"/>
  <c r="U397" i="1" s="1"/>
  <c r="CX397" i="1"/>
  <c r="W397" i="1" s="1"/>
  <c r="FR397" i="1"/>
  <c r="GL397" i="1"/>
  <c r="GO397" i="1"/>
  <c r="GP397" i="1"/>
  <c r="GV397" i="1"/>
  <c r="HC397" i="1" s="1"/>
  <c r="GX397" i="1" s="1"/>
  <c r="C398" i="1"/>
  <c r="D398" i="1"/>
  <c r="I398" i="1"/>
  <c r="I399" i="1" s="1"/>
  <c r="AC398" i="1"/>
  <c r="AD398" i="1"/>
  <c r="CR398" i="1" s="1"/>
  <c r="Q398" i="1" s="1"/>
  <c r="AE398" i="1"/>
  <c r="AF398" i="1"/>
  <c r="AB398" i="1" s="1"/>
  <c r="AG398" i="1"/>
  <c r="AH398" i="1"/>
  <c r="CV398" i="1" s="1"/>
  <c r="U398" i="1" s="1"/>
  <c r="AI398" i="1"/>
  <c r="AJ398" i="1"/>
  <c r="CX398" i="1" s="1"/>
  <c r="W398" i="1" s="1"/>
  <c r="CQ398" i="1"/>
  <c r="P398" i="1" s="1"/>
  <c r="CS398" i="1"/>
  <c r="R398" i="1" s="1"/>
  <c r="CU398" i="1"/>
  <c r="T398" i="1" s="1"/>
  <c r="CW398" i="1"/>
  <c r="V398" i="1" s="1"/>
  <c r="FR398" i="1"/>
  <c r="GL398" i="1"/>
  <c r="GO398" i="1"/>
  <c r="GP398" i="1"/>
  <c r="GV398" i="1"/>
  <c r="HC398" i="1"/>
  <c r="GX398" i="1" s="1"/>
  <c r="AC399" i="1"/>
  <c r="CQ399" i="1" s="1"/>
  <c r="P399" i="1" s="1"/>
  <c r="AE399" i="1"/>
  <c r="AD399" i="1" s="1"/>
  <c r="CR399" i="1" s="1"/>
  <c r="Q399" i="1" s="1"/>
  <c r="AF399" i="1"/>
  <c r="AG399" i="1"/>
  <c r="CU399" i="1" s="1"/>
  <c r="AH399" i="1"/>
  <c r="AI399" i="1"/>
  <c r="CW399" i="1" s="1"/>
  <c r="V399" i="1" s="1"/>
  <c r="AJ399" i="1"/>
  <c r="CT399" i="1"/>
  <c r="CV399" i="1"/>
  <c r="U399" i="1" s="1"/>
  <c r="CX399" i="1"/>
  <c r="W399" i="1" s="1"/>
  <c r="FR399" i="1"/>
  <c r="GL399" i="1"/>
  <c r="GO399" i="1"/>
  <c r="GP399" i="1"/>
  <c r="GV399" i="1"/>
  <c r="HC399" i="1" s="1"/>
  <c r="GX399" i="1" s="1"/>
  <c r="C400" i="1"/>
  <c r="D400" i="1"/>
  <c r="AC400" i="1"/>
  <c r="AE400" i="1"/>
  <c r="CS400" i="1" s="1"/>
  <c r="R400" i="1" s="1"/>
  <c r="AF400" i="1"/>
  <c r="AG400" i="1"/>
  <c r="CU400" i="1" s="1"/>
  <c r="T400" i="1" s="1"/>
  <c r="AH400" i="1"/>
  <c r="AI400" i="1"/>
  <c r="CW400" i="1" s="1"/>
  <c r="V400" i="1" s="1"/>
  <c r="AJ400" i="1"/>
  <c r="CT400" i="1"/>
  <c r="S400" i="1" s="1"/>
  <c r="CV400" i="1"/>
  <c r="U400" i="1" s="1"/>
  <c r="CX400" i="1"/>
  <c r="W400" i="1" s="1"/>
  <c r="FR400" i="1"/>
  <c r="GL400" i="1"/>
  <c r="GO400" i="1"/>
  <c r="GP400" i="1"/>
  <c r="GV400" i="1"/>
  <c r="GX400" i="1"/>
  <c r="HC400" i="1"/>
  <c r="C401" i="1"/>
  <c r="D401" i="1"/>
  <c r="I401" i="1"/>
  <c r="I402" i="1" s="1"/>
  <c r="GX402" i="1" s="1"/>
  <c r="AC401" i="1"/>
  <c r="AD401" i="1"/>
  <c r="AB401" i="1" s="1"/>
  <c r="AE401" i="1"/>
  <c r="AF401" i="1"/>
  <c r="CT401" i="1" s="1"/>
  <c r="S401" i="1" s="1"/>
  <c r="AG401" i="1"/>
  <c r="AH401" i="1"/>
  <c r="CV401" i="1" s="1"/>
  <c r="U401" i="1" s="1"/>
  <c r="AI401" i="1"/>
  <c r="AJ401" i="1"/>
  <c r="CX401" i="1" s="1"/>
  <c r="W401" i="1" s="1"/>
  <c r="CQ401" i="1"/>
  <c r="P401" i="1" s="1"/>
  <c r="CS401" i="1"/>
  <c r="R401" i="1" s="1"/>
  <c r="CU401" i="1"/>
  <c r="T401" i="1" s="1"/>
  <c r="CW401" i="1"/>
  <c r="V401" i="1" s="1"/>
  <c r="FR401" i="1"/>
  <c r="GL401" i="1"/>
  <c r="GO401" i="1"/>
  <c r="GP401" i="1"/>
  <c r="GV401" i="1"/>
  <c r="HC401" i="1" s="1"/>
  <c r="GX401" i="1" s="1"/>
  <c r="AC402" i="1"/>
  <c r="AE402" i="1"/>
  <c r="CS402" i="1" s="1"/>
  <c r="AF402" i="1"/>
  <c r="AG402" i="1"/>
  <c r="CU402" i="1" s="1"/>
  <c r="AH402" i="1"/>
  <c r="AI402" i="1"/>
  <c r="CW402" i="1" s="1"/>
  <c r="AJ402" i="1"/>
  <c r="CT402" i="1"/>
  <c r="CV402" i="1"/>
  <c r="U402" i="1" s="1"/>
  <c r="CX402" i="1"/>
  <c r="FR402" i="1"/>
  <c r="GL402" i="1"/>
  <c r="GO402" i="1"/>
  <c r="GP402" i="1"/>
  <c r="GV402" i="1"/>
  <c r="HC402" i="1"/>
  <c r="C403" i="1"/>
  <c r="D403" i="1"/>
  <c r="I403" i="1"/>
  <c r="I404" i="1" s="1"/>
  <c r="GX404" i="1" s="1"/>
  <c r="AC403" i="1"/>
  <c r="AD403" i="1"/>
  <c r="AB403" i="1" s="1"/>
  <c r="AE403" i="1"/>
  <c r="AF403" i="1"/>
  <c r="CT403" i="1" s="1"/>
  <c r="S403" i="1" s="1"/>
  <c r="AG403" i="1"/>
  <c r="AH403" i="1"/>
  <c r="CV403" i="1" s="1"/>
  <c r="U403" i="1" s="1"/>
  <c r="AI403" i="1"/>
  <c r="AJ403" i="1"/>
  <c r="CX403" i="1" s="1"/>
  <c r="W403" i="1" s="1"/>
  <c r="CQ403" i="1"/>
  <c r="P403" i="1" s="1"/>
  <c r="CS403" i="1"/>
  <c r="R403" i="1" s="1"/>
  <c r="CU403" i="1"/>
  <c r="T403" i="1" s="1"/>
  <c r="CW403" i="1"/>
  <c r="V403" i="1" s="1"/>
  <c r="FR403" i="1"/>
  <c r="GL403" i="1"/>
  <c r="GO403" i="1"/>
  <c r="GP403" i="1"/>
  <c r="GV403" i="1"/>
  <c r="HC403" i="1"/>
  <c r="GX403" i="1" s="1"/>
  <c r="AC404" i="1"/>
  <c r="AE404" i="1"/>
  <c r="CS404" i="1" s="1"/>
  <c r="R404" i="1" s="1"/>
  <c r="AF404" i="1"/>
  <c r="AG404" i="1"/>
  <c r="CU404" i="1" s="1"/>
  <c r="T404" i="1" s="1"/>
  <c r="AH404" i="1"/>
  <c r="AI404" i="1"/>
  <c r="CW404" i="1" s="1"/>
  <c r="V404" i="1" s="1"/>
  <c r="AJ404" i="1"/>
  <c r="CT404" i="1"/>
  <c r="S404" i="1" s="1"/>
  <c r="CV404" i="1"/>
  <c r="CX404" i="1"/>
  <c r="W404" i="1" s="1"/>
  <c r="FR404" i="1"/>
  <c r="GL404" i="1"/>
  <c r="GO404" i="1"/>
  <c r="GP404" i="1"/>
  <c r="GV404" i="1"/>
  <c r="HC404" i="1"/>
  <c r="C405" i="1"/>
  <c r="D405" i="1"/>
  <c r="AC405" i="1"/>
  <c r="CQ405" i="1" s="1"/>
  <c r="P405" i="1" s="1"/>
  <c r="AE405" i="1"/>
  <c r="AD405" i="1" s="1"/>
  <c r="CR405" i="1" s="1"/>
  <c r="Q405" i="1" s="1"/>
  <c r="AF405" i="1"/>
  <c r="AG405" i="1"/>
  <c r="CU405" i="1" s="1"/>
  <c r="T405" i="1" s="1"/>
  <c r="AH405" i="1"/>
  <c r="AI405" i="1"/>
  <c r="CW405" i="1" s="1"/>
  <c r="V405" i="1" s="1"/>
  <c r="AJ405" i="1"/>
  <c r="CT405" i="1"/>
  <c r="S405" i="1" s="1"/>
  <c r="CV405" i="1"/>
  <c r="U405" i="1" s="1"/>
  <c r="CX405" i="1"/>
  <c r="W405" i="1" s="1"/>
  <c r="FR405" i="1"/>
  <c r="GL405" i="1"/>
  <c r="GO405" i="1"/>
  <c r="GP405" i="1"/>
  <c r="GV405" i="1"/>
  <c r="HC405" i="1" s="1"/>
  <c r="GX405" i="1" s="1"/>
  <c r="C406" i="1"/>
  <c r="D406" i="1"/>
  <c r="AC406" i="1"/>
  <c r="AE406" i="1"/>
  <c r="CS406" i="1" s="1"/>
  <c r="R406" i="1" s="1"/>
  <c r="AF406" i="1"/>
  <c r="AG406" i="1"/>
  <c r="CU406" i="1" s="1"/>
  <c r="T406" i="1" s="1"/>
  <c r="AH406" i="1"/>
  <c r="AI406" i="1"/>
  <c r="CW406" i="1" s="1"/>
  <c r="V406" i="1" s="1"/>
  <c r="AJ406" i="1"/>
  <c r="CT406" i="1"/>
  <c r="S406" i="1" s="1"/>
  <c r="CV406" i="1"/>
  <c r="U406" i="1" s="1"/>
  <c r="CX406" i="1"/>
  <c r="W406" i="1" s="1"/>
  <c r="FR406" i="1"/>
  <c r="GL406" i="1"/>
  <c r="GO406" i="1"/>
  <c r="GP406" i="1"/>
  <c r="GV406" i="1"/>
  <c r="GX406" i="1"/>
  <c r="HC406" i="1"/>
  <c r="O407" i="1"/>
  <c r="P407" i="1"/>
  <c r="Q407" i="1"/>
  <c r="R407" i="1"/>
  <c r="S407" i="1"/>
  <c r="T407" i="1"/>
  <c r="U407" i="1"/>
  <c r="V407" i="1"/>
  <c r="W407" i="1"/>
  <c r="X407" i="1"/>
  <c r="Y407" i="1"/>
  <c r="AB407" i="1"/>
  <c r="AC407" i="1"/>
  <c r="AD407" i="1"/>
  <c r="AE407" i="1"/>
  <c r="AF407" i="1"/>
  <c r="AG407" i="1"/>
  <c r="AH407" i="1"/>
  <c r="AI407" i="1"/>
  <c r="AJ407" i="1"/>
  <c r="CP407" i="1"/>
  <c r="GM407" i="1" s="1"/>
  <c r="HD407" i="1" s="1"/>
  <c r="FR407" i="1"/>
  <c r="GL407" i="1"/>
  <c r="GN407" i="1"/>
  <c r="GO407" i="1"/>
  <c r="GP407" i="1"/>
  <c r="GV407" i="1"/>
  <c r="GX407" i="1"/>
  <c r="O408" i="1"/>
  <c r="P408" i="1"/>
  <c r="Q408" i="1"/>
  <c r="R408" i="1"/>
  <c r="S408" i="1"/>
  <c r="T408" i="1"/>
  <c r="U408" i="1"/>
  <c r="V408" i="1"/>
  <c r="W408" i="1"/>
  <c r="X408" i="1"/>
  <c r="Y408" i="1"/>
  <c r="AB408" i="1"/>
  <c r="AC408" i="1"/>
  <c r="AD408" i="1"/>
  <c r="AE408" i="1"/>
  <c r="AF408" i="1"/>
  <c r="AG408" i="1"/>
  <c r="AH408" i="1"/>
  <c r="AI408" i="1"/>
  <c r="AJ408" i="1"/>
  <c r="CP408" i="1"/>
  <c r="GM408" i="1" s="1"/>
  <c r="HD408" i="1" s="1"/>
  <c r="FR408" i="1"/>
  <c r="GL408" i="1"/>
  <c r="GN408" i="1"/>
  <c r="GO408" i="1"/>
  <c r="GP408" i="1"/>
  <c r="GV408" i="1"/>
  <c r="GX408" i="1"/>
  <c r="B410" i="1"/>
  <c r="B388" i="1" s="1"/>
  <c r="C410" i="1"/>
  <c r="C388" i="1" s="1"/>
  <c r="D410" i="1"/>
  <c r="D388" i="1" s="1"/>
  <c r="F410" i="1"/>
  <c r="F388" i="1" s="1"/>
  <c r="G410" i="1"/>
  <c r="G388" i="1" s="1"/>
  <c r="BX410" i="1"/>
  <c r="AO410" i="1" s="1"/>
  <c r="BY410" i="1"/>
  <c r="BY388" i="1" s="1"/>
  <c r="CC410" i="1"/>
  <c r="CC388" i="1" s="1"/>
  <c r="CK410" i="1"/>
  <c r="CK388" i="1" s="1"/>
  <c r="CL410" i="1"/>
  <c r="CL388" i="1" s="1"/>
  <c r="D440" i="1"/>
  <c r="E442" i="1"/>
  <c r="Z442" i="1"/>
  <c r="AA442" i="1"/>
  <c r="AM442" i="1"/>
  <c r="AN442" i="1"/>
  <c r="BE442" i="1"/>
  <c r="BF442" i="1"/>
  <c r="BG442" i="1"/>
  <c r="BH442" i="1"/>
  <c r="BI442" i="1"/>
  <c r="BJ442" i="1"/>
  <c r="BK442" i="1"/>
  <c r="BL442" i="1"/>
  <c r="BM442" i="1"/>
  <c r="BN442" i="1"/>
  <c r="BO442" i="1"/>
  <c r="BP442" i="1"/>
  <c r="BQ442" i="1"/>
  <c r="BR442" i="1"/>
  <c r="BS442" i="1"/>
  <c r="BT442" i="1"/>
  <c r="BU442" i="1"/>
  <c r="BV442" i="1"/>
  <c r="BW442" i="1"/>
  <c r="CN442" i="1"/>
  <c r="CO442" i="1"/>
  <c r="CP442" i="1"/>
  <c r="CQ442" i="1"/>
  <c r="CR442" i="1"/>
  <c r="CS442" i="1"/>
  <c r="CT442" i="1"/>
  <c r="CU442" i="1"/>
  <c r="CV442" i="1"/>
  <c r="CW442" i="1"/>
  <c r="CX442" i="1"/>
  <c r="CY442" i="1"/>
  <c r="CZ442" i="1"/>
  <c r="DA442" i="1"/>
  <c r="DB442" i="1"/>
  <c r="DC442" i="1"/>
  <c r="DD442" i="1"/>
  <c r="DE442" i="1"/>
  <c r="DF442" i="1"/>
  <c r="DG442" i="1"/>
  <c r="DH442" i="1"/>
  <c r="DI442" i="1"/>
  <c r="DJ442" i="1"/>
  <c r="DK442" i="1"/>
  <c r="DL442" i="1"/>
  <c r="DM442" i="1"/>
  <c r="DN442" i="1"/>
  <c r="DO442" i="1"/>
  <c r="DP442" i="1"/>
  <c r="DQ442" i="1"/>
  <c r="DR442" i="1"/>
  <c r="DS442" i="1"/>
  <c r="DT442" i="1"/>
  <c r="DU442" i="1"/>
  <c r="DV442" i="1"/>
  <c r="DW442" i="1"/>
  <c r="DX442" i="1"/>
  <c r="DY442" i="1"/>
  <c r="DZ442" i="1"/>
  <c r="EA442" i="1"/>
  <c r="EB442" i="1"/>
  <c r="EC442" i="1"/>
  <c r="ED442" i="1"/>
  <c r="EE442" i="1"/>
  <c r="EF442" i="1"/>
  <c r="EG442" i="1"/>
  <c r="EH442" i="1"/>
  <c r="EI442" i="1"/>
  <c r="EJ442" i="1"/>
  <c r="EK442" i="1"/>
  <c r="EL442" i="1"/>
  <c r="EM442" i="1"/>
  <c r="EN442" i="1"/>
  <c r="EO442" i="1"/>
  <c r="EP442" i="1"/>
  <c r="EQ442" i="1"/>
  <c r="ER442" i="1"/>
  <c r="ES442" i="1"/>
  <c r="ET442" i="1"/>
  <c r="EU442" i="1"/>
  <c r="EV442" i="1"/>
  <c r="EW442" i="1"/>
  <c r="EX442" i="1"/>
  <c r="EY442" i="1"/>
  <c r="EZ442" i="1"/>
  <c r="FA442" i="1"/>
  <c r="FB442" i="1"/>
  <c r="FC442" i="1"/>
  <c r="FD442" i="1"/>
  <c r="FE442" i="1"/>
  <c r="FF442" i="1"/>
  <c r="FG442" i="1"/>
  <c r="FH442" i="1"/>
  <c r="FI442" i="1"/>
  <c r="FJ442" i="1"/>
  <c r="FK442" i="1"/>
  <c r="FL442" i="1"/>
  <c r="FM442" i="1"/>
  <c r="FN442" i="1"/>
  <c r="FO442" i="1"/>
  <c r="FP442" i="1"/>
  <c r="FQ442" i="1"/>
  <c r="FR442" i="1"/>
  <c r="FS442" i="1"/>
  <c r="FT442" i="1"/>
  <c r="FU442" i="1"/>
  <c r="FV442" i="1"/>
  <c r="FW442" i="1"/>
  <c r="FX442" i="1"/>
  <c r="FY442" i="1"/>
  <c r="FZ442" i="1"/>
  <c r="GA442" i="1"/>
  <c r="GB442" i="1"/>
  <c r="GC442" i="1"/>
  <c r="GD442" i="1"/>
  <c r="GE442" i="1"/>
  <c r="GF442" i="1"/>
  <c r="GG442" i="1"/>
  <c r="GH442" i="1"/>
  <c r="GI442" i="1"/>
  <c r="GJ442" i="1"/>
  <c r="GK442" i="1"/>
  <c r="GL442" i="1"/>
  <c r="GM442" i="1"/>
  <c r="GN442" i="1"/>
  <c r="GO442" i="1"/>
  <c r="GP442" i="1"/>
  <c r="GQ442" i="1"/>
  <c r="GR442" i="1"/>
  <c r="GS442" i="1"/>
  <c r="GT442" i="1"/>
  <c r="GU442" i="1"/>
  <c r="GV442" i="1"/>
  <c r="GW442" i="1"/>
  <c r="GX442" i="1"/>
  <c r="C444" i="1"/>
  <c r="D444" i="1"/>
  <c r="I444" i="1"/>
  <c r="AC444" i="1"/>
  <c r="AE444" i="1"/>
  <c r="CS444" i="1" s="1"/>
  <c r="R444" i="1" s="1"/>
  <c r="AF444" i="1"/>
  <c r="AG444" i="1"/>
  <c r="CU444" i="1" s="1"/>
  <c r="T444" i="1" s="1"/>
  <c r="AH444" i="1"/>
  <c r="AI444" i="1"/>
  <c r="CW444" i="1" s="1"/>
  <c r="V444" i="1" s="1"/>
  <c r="AJ444" i="1"/>
  <c r="CT444" i="1"/>
  <c r="S444" i="1" s="1"/>
  <c r="CV444" i="1"/>
  <c r="U444" i="1" s="1"/>
  <c r="CX444" i="1"/>
  <c r="W444" i="1" s="1"/>
  <c r="FR444" i="1"/>
  <c r="GL444" i="1"/>
  <c r="GO444" i="1"/>
  <c r="GP444" i="1"/>
  <c r="GV444" i="1"/>
  <c r="GX444" i="1"/>
  <c r="HC444" i="1"/>
  <c r="I445" i="1"/>
  <c r="V445" i="1"/>
  <c r="AC445" i="1"/>
  <c r="AD445" i="1"/>
  <c r="CR445" i="1" s="1"/>
  <c r="Q445" i="1" s="1"/>
  <c r="AE445" i="1"/>
  <c r="AF445" i="1"/>
  <c r="CT445" i="1" s="1"/>
  <c r="S445" i="1" s="1"/>
  <c r="AG445" i="1"/>
  <c r="AH445" i="1"/>
  <c r="CV445" i="1" s="1"/>
  <c r="U445" i="1" s="1"/>
  <c r="AI445" i="1"/>
  <c r="AJ445" i="1"/>
  <c r="CX445" i="1" s="1"/>
  <c r="W445" i="1" s="1"/>
  <c r="CQ445" i="1"/>
  <c r="P445" i="1" s="1"/>
  <c r="CP445" i="1" s="1"/>
  <c r="O445" i="1" s="1"/>
  <c r="CS445" i="1"/>
  <c r="R445" i="1" s="1"/>
  <c r="CU445" i="1"/>
  <c r="T445" i="1" s="1"/>
  <c r="CW445" i="1"/>
  <c r="FR445" i="1"/>
  <c r="GL445" i="1"/>
  <c r="GO445" i="1"/>
  <c r="GP445" i="1"/>
  <c r="GV445" i="1"/>
  <c r="HC445" i="1"/>
  <c r="GX445" i="1" s="1"/>
  <c r="C446" i="1"/>
  <c r="D446" i="1"/>
  <c r="I446" i="1"/>
  <c r="S446" i="1"/>
  <c r="AC446" i="1"/>
  <c r="AE446" i="1"/>
  <c r="CS446" i="1" s="1"/>
  <c r="R446" i="1" s="1"/>
  <c r="AF446" i="1"/>
  <c r="AG446" i="1"/>
  <c r="CU446" i="1" s="1"/>
  <c r="T446" i="1" s="1"/>
  <c r="AH446" i="1"/>
  <c r="AI446" i="1"/>
  <c r="CW446" i="1" s="1"/>
  <c r="V446" i="1" s="1"/>
  <c r="AJ446" i="1"/>
  <c r="CT446" i="1"/>
  <c r="CV446" i="1"/>
  <c r="U446" i="1" s="1"/>
  <c r="CX446" i="1"/>
  <c r="W446" i="1" s="1"/>
  <c r="FR446" i="1"/>
  <c r="GL446" i="1"/>
  <c r="GO446" i="1"/>
  <c r="GP446" i="1"/>
  <c r="GV446" i="1"/>
  <c r="GX446" i="1"/>
  <c r="HC446" i="1"/>
  <c r="I447" i="1"/>
  <c r="V447" i="1" s="1"/>
  <c r="AC447" i="1"/>
  <c r="AD447" i="1"/>
  <c r="CR447" i="1" s="1"/>
  <c r="AE447" i="1"/>
  <c r="AF447" i="1"/>
  <c r="CT447" i="1" s="1"/>
  <c r="AG447" i="1"/>
  <c r="AH447" i="1"/>
  <c r="CV447" i="1" s="1"/>
  <c r="AI447" i="1"/>
  <c r="AJ447" i="1"/>
  <c r="CX447" i="1" s="1"/>
  <c r="CQ447" i="1"/>
  <c r="P447" i="1" s="1"/>
  <c r="CS447" i="1"/>
  <c r="R447" i="1" s="1"/>
  <c r="CU447" i="1"/>
  <c r="CW447" i="1"/>
  <c r="FR447" i="1"/>
  <c r="GL447" i="1"/>
  <c r="GO447" i="1"/>
  <c r="GP447" i="1"/>
  <c r="GV447" i="1"/>
  <c r="HC447" i="1" s="1"/>
  <c r="GX447" i="1" s="1"/>
  <c r="C448" i="1"/>
  <c r="D448" i="1"/>
  <c r="I448" i="1"/>
  <c r="U448" i="1"/>
  <c r="AC448" i="1"/>
  <c r="AE448" i="1"/>
  <c r="AF448" i="1"/>
  <c r="AG448" i="1"/>
  <c r="CU448" i="1" s="1"/>
  <c r="T448" i="1" s="1"/>
  <c r="AH448" i="1"/>
  <c r="AI448" i="1"/>
  <c r="CW448" i="1" s="1"/>
  <c r="V448" i="1" s="1"/>
  <c r="AJ448" i="1"/>
  <c r="CT448" i="1"/>
  <c r="S448" i="1" s="1"/>
  <c r="CV448" i="1"/>
  <c r="CX448" i="1"/>
  <c r="W448" i="1" s="1"/>
  <c r="FR448" i="1"/>
  <c r="GL448" i="1"/>
  <c r="GN448" i="1"/>
  <c r="GP448" i="1"/>
  <c r="GV448" i="1"/>
  <c r="GX448" i="1"/>
  <c r="HC448" i="1"/>
  <c r="C449" i="1"/>
  <c r="D449" i="1"/>
  <c r="I449" i="1"/>
  <c r="P449" i="1"/>
  <c r="V449" i="1"/>
  <c r="AC449" i="1"/>
  <c r="AD449" i="1"/>
  <c r="CR449" i="1" s="1"/>
  <c r="Q449" i="1" s="1"/>
  <c r="AE449" i="1"/>
  <c r="AF449" i="1"/>
  <c r="CT449" i="1" s="1"/>
  <c r="AG449" i="1"/>
  <c r="AH449" i="1"/>
  <c r="CV449" i="1" s="1"/>
  <c r="U449" i="1" s="1"/>
  <c r="AI449" i="1"/>
  <c r="AJ449" i="1"/>
  <c r="CX449" i="1" s="1"/>
  <c r="CQ449" i="1"/>
  <c r="CS449" i="1"/>
  <c r="R449" i="1" s="1"/>
  <c r="CU449" i="1"/>
  <c r="T449" i="1" s="1"/>
  <c r="CW449" i="1"/>
  <c r="FR449" i="1"/>
  <c r="GL449" i="1"/>
  <c r="GN449" i="1"/>
  <c r="GP449" i="1"/>
  <c r="GV449" i="1"/>
  <c r="HC449" i="1"/>
  <c r="GX449" i="1" s="1"/>
  <c r="AC450" i="1"/>
  <c r="AE450" i="1"/>
  <c r="AF450" i="1"/>
  <c r="AG450" i="1"/>
  <c r="CU450" i="1" s="1"/>
  <c r="AH450" i="1"/>
  <c r="AI450" i="1"/>
  <c r="CW450" i="1" s="1"/>
  <c r="AJ450" i="1"/>
  <c r="CT450" i="1"/>
  <c r="CV450" i="1"/>
  <c r="CX450" i="1"/>
  <c r="FR450" i="1"/>
  <c r="GL450" i="1"/>
  <c r="GN450" i="1"/>
  <c r="GP450" i="1"/>
  <c r="GV450" i="1"/>
  <c r="HC450" i="1"/>
  <c r="C451" i="1"/>
  <c r="D451" i="1"/>
  <c r="U451" i="1"/>
  <c r="AC451" i="1"/>
  <c r="AE451" i="1"/>
  <c r="AF451" i="1"/>
  <c r="AG451" i="1"/>
  <c r="CU451" i="1" s="1"/>
  <c r="T451" i="1" s="1"/>
  <c r="AH451" i="1"/>
  <c r="AI451" i="1"/>
  <c r="CW451" i="1" s="1"/>
  <c r="V451" i="1" s="1"/>
  <c r="AJ451" i="1"/>
  <c r="CT451" i="1"/>
  <c r="S451" i="1" s="1"/>
  <c r="CV451" i="1"/>
  <c r="CX451" i="1"/>
  <c r="W451" i="1" s="1"/>
  <c r="FR451" i="1"/>
  <c r="GL451" i="1"/>
  <c r="GO451" i="1"/>
  <c r="GP451" i="1"/>
  <c r="GV451" i="1"/>
  <c r="HC451" i="1" s="1"/>
  <c r="GX451" i="1"/>
  <c r="I452" i="1"/>
  <c r="R452" i="1"/>
  <c r="T452" i="1"/>
  <c r="AC452" i="1"/>
  <c r="AD452" i="1"/>
  <c r="CR452" i="1" s="1"/>
  <c r="Q452" i="1" s="1"/>
  <c r="AE452" i="1"/>
  <c r="AF452" i="1"/>
  <c r="CT452" i="1" s="1"/>
  <c r="S452" i="1" s="1"/>
  <c r="CZ452" i="1" s="1"/>
  <c r="Y452" i="1" s="1"/>
  <c r="AG452" i="1"/>
  <c r="AH452" i="1"/>
  <c r="CV452" i="1" s="1"/>
  <c r="U452" i="1" s="1"/>
  <c r="AI452" i="1"/>
  <c r="AJ452" i="1"/>
  <c r="CX452" i="1" s="1"/>
  <c r="W452" i="1" s="1"/>
  <c r="CQ452" i="1"/>
  <c r="P452" i="1" s="1"/>
  <c r="CP452" i="1" s="1"/>
  <c r="O452" i="1" s="1"/>
  <c r="CS452" i="1"/>
  <c r="CU452" i="1"/>
  <c r="CW452" i="1"/>
  <c r="V452" i="1" s="1"/>
  <c r="CY452" i="1"/>
  <c r="X452" i="1" s="1"/>
  <c r="FR452" i="1"/>
  <c r="GL452" i="1"/>
  <c r="GO452" i="1"/>
  <c r="GP452" i="1"/>
  <c r="GV452" i="1"/>
  <c r="HC452" i="1" s="1"/>
  <c r="GX452" i="1" s="1"/>
  <c r="C453" i="1"/>
  <c r="D453" i="1"/>
  <c r="P453" i="1"/>
  <c r="R453" i="1"/>
  <c r="CZ453" i="1" s="1"/>
  <c r="Y453" i="1" s="1"/>
  <c r="AC453" i="1"/>
  <c r="AD453" i="1"/>
  <c r="AB453" i="1" s="1"/>
  <c r="AE453" i="1"/>
  <c r="AF453" i="1"/>
  <c r="CT453" i="1" s="1"/>
  <c r="S453" i="1" s="1"/>
  <c r="CY453" i="1" s="1"/>
  <c r="X453" i="1" s="1"/>
  <c r="AG453" i="1"/>
  <c r="AH453" i="1"/>
  <c r="CV453" i="1" s="1"/>
  <c r="U453" i="1" s="1"/>
  <c r="AI453" i="1"/>
  <c r="AJ453" i="1"/>
  <c r="CX453" i="1" s="1"/>
  <c r="W453" i="1" s="1"/>
  <c r="CQ453" i="1"/>
  <c r="CR453" i="1"/>
  <c r="Q453" i="1" s="1"/>
  <c r="CS453" i="1"/>
  <c r="CU453" i="1"/>
  <c r="T453" i="1" s="1"/>
  <c r="CW453" i="1"/>
  <c r="V453" i="1" s="1"/>
  <c r="FR453" i="1"/>
  <c r="GL453" i="1"/>
  <c r="GO453" i="1"/>
  <c r="GP453" i="1"/>
  <c r="GV453" i="1"/>
  <c r="GX453" i="1"/>
  <c r="HC453" i="1"/>
  <c r="I454" i="1"/>
  <c r="S454" i="1"/>
  <c r="CZ454" i="1" s="1"/>
  <c r="Y454" i="1" s="1"/>
  <c r="U454" i="1"/>
  <c r="AC454" i="1"/>
  <c r="CQ454" i="1" s="1"/>
  <c r="P454" i="1" s="1"/>
  <c r="AE454" i="1"/>
  <c r="CS454" i="1" s="1"/>
  <c r="R454" i="1" s="1"/>
  <c r="AF454" i="1"/>
  <c r="AG454" i="1"/>
  <c r="AH454" i="1"/>
  <c r="AI454" i="1"/>
  <c r="CW454" i="1" s="1"/>
  <c r="V454" i="1" s="1"/>
  <c r="AJ454" i="1"/>
  <c r="CT454" i="1"/>
  <c r="CU454" i="1"/>
  <c r="T454" i="1" s="1"/>
  <c r="CV454" i="1"/>
  <c r="CX454" i="1"/>
  <c r="W454" i="1" s="1"/>
  <c r="FR454" i="1"/>
  <c r="GL454" i="1"/>
  <c r="GO454" i="1"/>
  <c r="GP454" i="1"/>
  <c r="GV454" i="1"/>
  <c r="HC454" i="1" s="1"/>
  <c r="GX454" i="1"/>
  <c r="C455" i="1"/>
  <c r="D455" i="1"/>
  <c r="I455" i="1"/>
  <c r="P455" i="1"/>
  <c r="R455" i="1"/>
  <c r="CZ455" i="1" s="1"/>
  <c r="Y455" i="1" s="1"/>
  <c r="AC455" i="1"/>
  <c r="AD455" i="1"/>
  <c r="AB455" i="1" s="1"/>
  <c r="AE455" i="1"/>
  <c r="AF455" i="1"/>
  <c r="CT455" i="1" s="1"/>
  <c r="S455" i="1" s="1"/>
  <c r="CY455" i="1" s="1"/>
  <c r="X455" i="1" s="1"/>
  <c r="AG455" i="1"/>
  <c r="AH455" i="1"/>
  <c r="CV455" i="1" s="1"/>
  <c r="U455" i="1" s="1"/>
  <c r="AI455" i="1"/>
  <c r="AJ455" i="1"/>
  <c r="CX455" i="1" s="1"/>
  <c r="W455" i="1" s="1"/>
  <c r="CQ455" i="1"/>
  <c r="CR455" i="1"/>
  <c r="Q455" i="1" s="1"/>
  <c r="CS455" i="1"/>
  <c r="CU455" i="1"/>
  <c r="T455" i="1" s="1"/>
  <c r="CW455" i="1"/>
  <c r="V455" i="1" s="1"/>
  <c r="FR455" i="1"/>
  <c r="GL455" i="1"/>
  <c r="GO455" i="1"/>
  <c r="GP455" i="1"/>
  <c r="GV455" i="1"/>
  <c r="GX455" i="1"/>
  <c r="HC455" i="1"/>
  <c r="AC456" i="1"/>
  <c r="AD456" i="1"/>
  <c r="CR456" i="1" s="1"/>
  <c r="AE456" i="1"/>
  <c r="CS456" i="1" s="1"/>
  <c r="AF456" i="1"/>
  <c r="AG456" i="1"/>
  <c r="AH456" i="1"/>
  <c r="AI456" i="1"/>
  <c r="CW456" i="1" s="1"/>
  <c r="AJ456" i="1"/>
  <c r="CQ456" i="1"/>
  <c r="CT456" i="1"/>
  <c r="CU456" i="1"/>
  <c r="CV456" i="1"/>
  <c r="CX456" i="1"/>
  <c r="FR456" i="1"/>
  <c r="GL456" i="1"/>
  <c r="GO456" i="1"/>
  <c r="GP456" i="1"/>
  <c r="GV456" i="1"/>
  <c r="HC456" i="1" s="1"/>
  <c r="C457" i="1"/>
  <c r="D457" i="1"/>
  <c r="I457" i="1"/>
  <c r="T457" i="1"/>
  <c r="AC457" i="1"/>
  <c r="AE457" i="1"/>
  <c r="AD457" i="1" s="1"/>
  <c r="AF457" i="1"/>
  <c r="CT457" i="1" s="1"/>
  <c r="AG457" i="1"/>
  <c r="AH457" i="1"/>
  <c r="AI457" i="1"/>
  <c r="CW457" i="1" s="1"/>
  <c r="V457" i="1" s="1"/>
  <c r="AJ457" i="1"/>
  <c r="CX457" i="1" s="1"/>
  <c r="CQ457" i="1"/>
  <c r="P457" i="1" s="1"/>
  <c r="CS457" i="1"/>
  <c r="R457" i="1" s="1"/>
  <c r="CU457" i="1"/>
  <c r="CV457" i="1"/>
  <c r="U457" i="1" s="1"/>
  <c r="FR457" i="1"/>
  <c r="GL457" i="1"/>
  <c r="GO457" i="1"/>
  <c r="GP457" i="1"/>
  <c r="GV457" i="1"/>
  <c r="HC457" i="1" s="1"/>
  <c r="GX457" i="1" s="1"/>
  <c r="AC458" i="1"/>
  <c r="CQ458" i="1" s="1"/>
  <c r="AE458" i="1"/>
  <c r="CS458" i="1" s="1"/>
  <c r="AF458" i="1"/>
  <c r="AG458" i="1"/>
  <c r="AH458" i="1"/>
  <c r="AI458" i="1"/>
  <c r="CW458" i="1" s="1"/>
  <c r="AJ458" i="1"/>
  <c r="CT458" i="1"/>
  <c r="CU458" i="1"/>
  <c r="CV458" i="1"/>
  <c r="CX458" i="1"/>
  <c r="FR458" i="1"/>
  <c r="GL458" i="1"/>
  <c r="GO458" i="1"/>
  <c r="GP458" i="1"/>
  <c r="GV458" i="1"/>
  <c r="HC458" i="1" s="1"/>
  <c r="C459" i="1"/>
  <c r="D459" i="1"/>
  <c r="AC459" i="1"/>
  <c r="CQ459" i="1" s="1"/>
  <c r="P459" i="1" s="1"/>
  <c r="AE459" i="1"/>
  <c r="AD459" i="1" s="1"/>
  <c r="AF459" i="1"/>
  <c r="AG459" i="1"/>
  <c r="CU459" i="1" s="1"/>
  <c r="T459" i="1" s="1"/>
  <c r="AH459" i="1"/>
  <c r="AI459" i="1"/>
  <c r="AJ459" i="1"/>
  <c r="CX459" i="1" s="1"/>
  <c r="W459" i="1" s="1"/>
  <c r="CR459" i="1"/>
  <c r="Q459" i="1" s="1"/>
  <c r="CS459" i="1"/>
  <c r="R459" i="1" s="1"/>
  <c r="CT459" i="1"/>
  <c r="S459" i="1" s="1"/>
  <c r="CV459" i="1"/>
  <c r="U459" i="1" s="1"/>
  <c r="CW459" i="1"/>
  <c r="V459" i="1" s="1"/>
  <c r="FR459" i="1"/>
  <c r="GL459" i="1"/>
  <c r="GO459" i="1"/>
  <c r="GP459" i="1"/>
  <c r="GV459" i="1"/>
  <c r="HC459" i="1"/>
  <c r="GX459" i="1" s="1"/>
  <c r="I460" i="1"/>
  <c r="P460" i="1"/>
  <c r="R460" i="1"/>
  <c r="AC460" i="1"/>
  <c r="AD460" i="1"/>
  <c r="AE460" i="1"/>
  <c r="AF460" i="1"/>
  <c r="CT460" i="1" s="1"/>
  <c r="S460" i="1" s="1"/>
  <c r="CY460" i="1" s="1"/>
  <c r="X460" i="1" s="1"/>
  <c r="AG460" i="1"/>
  <c r="AH460" i="1"/>
  <c r="CV460" i="1" s="1"/>
  <c r="U460" i="1" s="1"/>
  <c r="AI460" i="1"/>
  <c r="AJ460" i="1"/>
  <c r="CX460" i="1" s="1"/>
  <c r="W460" i="1" s="1"/>
  <c r="CQ460" i="1"/>
  <c r="CR460" i="1"/>
  <c r="Q460" i="1" s="1"/>
  <c r="CS460" i="1"/>
  <c r="CU460" i="1"/>
  <c r="T460" i="1" s="1"/>
  <c r="CW460" i="1"/>
  <c r="V460" i="1" s="1"/>
  <c r="CZ460" i="1"/>
  <c r="Y460" i="1" s="1"/>
  <c r="FR460" i="1"/>
  <c r="GL460" i="1"/>
  <c r="GO460" i="1"/>
  <c r="GP460" i="1"/>
  <c r="GV460" i="1"/>
  <c r="HC460" i="1" s="1"/>
  <c r="GX460" i="1" s="1"/>
  <c r="C461" i="1"/>
  <c r="D461" i="1"/>
  <c r="I461" i="1"/>
  <c r="I462" i="1" s="1"/>
  <c r="AC461" i="1"/>
  <c r="AB461" i="1" s="1"/>
  <c r="AE461" i="1"/>
  <c r="AD461" i="1" s="1"/>
  <c r="AF461" i="1"/>
  <c r="CT461" i="1" s="1"/>
  <c r="S461" i="1" s="1"/>
  <c r="AG461" i="1"/>
  <c r="AH461" i="1"/>
  <c r="AI461" i="1"/>
  <c r="AJ461" i="1"/>
  <c r="CX461" i="1" s="1"/>
  <c r="W461" i="1" s="1"/>
  <c r="CQ461" i="1"/>
  <c r="CR461" i="1"/>
  <c r="CS461" i="1"/>
  <c r="R461" i="1" s="1"/>
  <c r="CU461" i="1"/>
  <c r="CV461" i="1"/>
  <c r="U461" i="1" s="1"/>
  <c r="CW461" i="1"/>
  <c r="V461" i="1" s="1"/>
  <c r="FR461" i="1"/>
  <c r="GL461" i="1"/>
  <c r="GO461" i="1"/>
  <c r="GP461" i="1"/>
  <c r="GV461" i="1"/>
  <c r="HC461" i="1"/>
  <c r="GX461" i="1" s="1"/>
  <c r="AC462" i="1"/>
  <c r="CQ462" i="1" s="1"/>
  <c r="P462" i="1" s="1"/>
  <c r="AE462" i="1"/>
  <c r="AD462" i="1" s="1"/>
  <c r="CR462" i="1" s="1"/>
  <c r="Q462" i="1" s="1"/>
  <c r="AF462" i="1"/>
  <c r="AG462" i="1"/>
  <c r="CU462" i="1" s="1"/>
  <c r="T462" i="1" s="1"/>
  <c r="AH462" i="1"/>
  <c r="AI462" i="1"/>
  <c r="CW462" i="1" s="1"/>
  <c r="V462" i="1" s="1"/>
  <c r="AJ462" i="1"/>
  <c r="CT462" i="1"/>
  <c r="S462" i="1" s="1"/>
  <c r="CV462" i="1"/>
  <c r="U462" i="1" s="1"/>
  <c r="CX462" i="1"/>
  <c r="W462" i="1" s="1"/>
  <c r="FR462" i="1"/>
  <c r="GL462" i="1"/>
  <c r="GO462" i="1"/>
  <c r="GP462" i="1"/>
  <c r="GV462" i="1"/>
  <c r="HC462" i="1" s="1"/>
  <c r="GX462" i="1" s="1"/>
  <c r="C463" i="1"/>
  <c r="D463" i="1"/>
  <c r="I463" i="1"/>
  <c r="I464" i="1" s="1"/>
  <c r="AC463" i="1"/>
  <c r="AD463" i="1"/>
  <c r="CR463" i="1" s="1"/>
  <c r="Q463" i="1" s="1"/>
  <c r="AE463" i="1"/>
  <c r="AF463" i="1"/>
  <c r="AB463" i="1" s="1"/>
  <c r="AG463" i="1"/>
  <c r="AH463" i="1"/>
  <c r="CV463" i="1" s="1"/>
  <c r="U463" i="1" s="1"/>
  <c r="AI463" i="1"/>
  <c r="AJ463" i="1"/>
  <c r="CX463" i="1" s="1"/>
  <c r="W463" i="1" s="1"/>
  <c r="CQ463" i="1"/>
  <c r="P463" i="1" s="1"/>
  <c r="CS463" i="1"/>
  <c r="R463" i="1" s="1"/>
  <c r="CU463" i="1"/>
  <c r="T463" i="1" s="1"/>
  <c r="CW463" i="1"/>
  <c r="V463" i="1" s="1"/>
  <c r="FR463" i="1"/>
  <c r="GL463" i="1"/>
  <c r="GO463" i="1"/>
  <c r="GP463" i="1"/>
  <c r="GV463" i="1"/>
  <c r="HC463" i="1"/>
  <c r="GX463" i="1" s="1"/>
  <c r="AC464" i="1"/>
  <c r="CQ464" i="1" s="1"/>
  <c r="AE464" i="1"/>
  <c r="AD464" i="1" s="1"/>
  <c r="CR464" i="1" s="1"/>
  <c r="Q464" i="1" s="1"/>
  <c r="AF464" i="1"/>
  <c r="AG464" i="1"/>
  <c r="CU464" i="1" s="1"/>
  <c r="T464" i="1" s="1"/>
  <c r="AH464" i="1"/>
  <c r="AI464" i="1"/>
  <c r="CW464" i="1" s="1"/>
  <c r="V464" i="1" s="1"/>
  <c r="AJ464" i="1"/>
  <c r="CT464" i="1"/>
  <c r="S464" i="1" s="1"/>
  <c r="CV464" i="1"/>
  <c r="CX464" i="1"/>
  <c r="W464" i="1" s="1"/>
  <c r="FR464" i="1"/>
  <c r="GL464" i="1"/>
  <c r="GO464" i="1"/>
  <c r="GP464" i="1"/>
  <c r="GV464" i="1"/>
  <c r="HC464" i="1" s="1"/>
  <c r="C465" i="1"/>
  <c r="D465" i="1"/>
  <c r="I465" i="1"/>
  <c r="AC465" i="1"/>
  <c r="AD465" i="1"/>
  <c r="CR465" i="1" s="1"/>
  <c r="Q465" i="1" s="1"/>
  <c r="AE465" i="1"/>
  <c r="AF465" i="1"/>
  <c r="AB465" i="1" s="1"/>
  <c r="AG465" i="1"/>
  <c r="AH465" i="1"/>
  <c r="CV465" i="1" s="1"/>
  <c r="U465" i="1" s="1"/>
  <c r="AI465" i="1"/>
  <c r="AJ465" i="1"/>
  <c r="CX465" i="1" s="1"/>
  <c r="W465" i="1" s="1"/>
  <c r="CQ465" i="1"/>
  <c r="P465" i="1" s="1"/>
  <c r="CS465" i="1"/>
  <c r="R465" i="1" s="1"/>
  <c r="CU465" i="1"/>
  <c r="T465" i="1" s="1"/>
  <c r="CW465" i="1"/>
  <c r="V465" i="1" s="1"/>
  <c r="FR465" i="1"/>
  <c r="BY488" i="1" s="1"/>
  <c r="GL465" i="1"/>
  <c r="GO465" i="1"/>
  <c r="GP465" i="1"/>
  <c r="GV465" i="1"/>
  <c r="HC465" i="1"/>
  <c r="GX465" i="1" s="1"/>
  <c r="C466" i="1"/>
  <c r="D466" i="1"/>
  <c r="I466" i="1"/>
  <c r="AC466" i="1"/>
  <c r="AE466" i="1"/>
  <c r="CS466" i="1" s="1"/>
  <c r="R466" i="1" s="1"/>
  <c r="AF466" i="1"/>
  <c r="AG466" i="1"/>
  <c r="CU466" i="1" s="1"/>
  <c r="T466" i="1" s="1"/>
  <c r="AH466" i="1"/>
  <c r="AI466" i="1"/>
  <c r="CW466" i="1" s="1"/>
  <c r="V466" i="1" s="1"/>
  <c r="AJ466" i="1"/>
  <c r="CT466" i="1"/>
  <c r="S466" i="1" s="1"/>
  <c r="CV466" i="1"/>
  <c r="U466" i="1" s="1"/>
  <c r="CX466" i="1"/>
  <c r="W466" i="1" s="1"/>
  <c r="FR466" i="1"/>
  <c r="GL466" i="1"/>
  <c r="GO466" i="1"/>
  <c r="GP466" i="1"/>
  <c r="GV466" i="1"/>
  <c r="GX466" i="1"/>
  <c r="HC466" i="1"/>
  <c r="I467" i="1"/>
  <c r="AC467" i="1"/>
  <c r="AD467" i="1"/>
  <c r="CR467" i="1" s="1"/>
  <c r="Q467" i="1" s="1"/>
  <c r="AE467" i="1"/>
  <c r="AF467" i="1"/>
  <c r="AB467" i="1" s="1"/>
  <c r="AG467" i="1"/>
  <c r="AH467" i="1"/>
  <c r="CV467" i="1" s="1"/>
  <c r="U467" i="1" s="1"/>
  <c r="AI467" i="1"/>
  <c r="AJ467" i="1"/>
  <c r="CX467" i="1" s="1"/>
  <c r="W467" i="1" s="1"/>
  <c r="CQ467" i="1"/>
  <c r="P467" i="1" s="1"/>
  <c r="CS467" i="1"/>
  <c r="R467" i="1" s="1"/>
  <c r="CU467" i="1"/>
  <c r="T467" i="1" s="1"/>
  <c r="CW467" i="1"/>
  <c r="V467" i="1" s="1"/>
  <c r="FR467" i="1"/>
  <c r="GL467" i="1"/>
  <c r="GO467" i="1"/>
  <c r="GP467" i="1"/>
  <c r="GV467" i="1"/>
  <c r="HC467" i="1"/>
  <c r="GX467" i="1" s="1"/>
  <c r="C468" i="1"/>
  <c r="D468" i="1"/>
  <c r="I468" i="1"/>
  <c r="AC468" i="1"/>
  <c r="AE468" i="1"/>
  <c r="CS468" i="1" s="1"/>
  <c r="R468" i="1" s="1"/>
  <c r="AF468" i="1"/>
  <c r="AG468" i="1"/>
  <c r="CU468" i="1" s="1"/>
  <c r="T468" i="1" s="1"/>
  <c r="AH468" i="1"/>
  <c r="AI468" i="1"/>
  <c r="CW468" i="1" s="1"/>
  <c r="V468" i="1" s="1"/>
  <c r="AJ468" i="1"/>
  <c r="CT468" i="1"/>
  <c r="S468" i="1" s="1"/>
  <c r="CV468" i="1"/>
  <c r="U468" i="1" s="1"/>
  <c r="CX468" i="1"/>
  <c r="W468" i="1" s="1"/>
  <c r="FR468" i="1"/>
  <c r="GL468" i="1"/>
  <c r="GN468" i="1"/>
  <c r="GP468" i="1"/>
  <c r="GV468" i="1"/>
  <c r="GX468" i="1"/>
  <c r="HC468" i="1"/>
  <c r="I469" i="1"/>
  <c r="AC469" i="1"/>
  <c r="AD469" i="1"/>
  <c r="CR469" i="1" s="1"/>
  <c r="Q469" i="1" s="1"/>
  <c r="AE469" i="1"/>
  <c r="AF469" i="1"/>
  <c r="AB469" i="1" s="1"/>
  <c r="AG469" i="1"/>
  <c r="AH469" i="1"/>
  <c r="CV469" i="1" s="1"/>
  <c r="U469" i="1" s="1"/>
  <c r="AI469" i="1"/>
  <c r="AJ469" i="1"/>
  <c r="CX469" i="1" s="1"/>
  <c r="W469" i="1" s="1"/>
  <c r="CQ469" i="1"/>
  <c r="P469" i="1" s="1"/>
  <c r="CS469" i="1"/>
  <c r="R469" i="1" s="1"/>
  <c r="CU469" i="1"/>
  <c r="T469" i="1" s="1"/>
  <c r="CW469" i="1"/>
  <c r="V469" i="1" s="1"/>
  <c r="FR469" i="1"/>
  <c r="GL469" i="1"/>
  <c r="GN469" i="1"/>
  <c r="GP469" i="1"/>
  <c r="GV469" i="1"/>
  <c r="HC469" i="1"/>
  <c r="GX469" i="1" s="1"/>
  <c r="C470" i="1"/>
  <c r="D470" i="1"/>
  <c r="I470" i="1"/>
  <c r="AC470" i="1"/>
  <c r="AE470" i="1"/>
  <c r="CS470" i="1" s="1"/>
  <c r="R470" i="1" s="1"/>
  <c r="AF470" i="1"/>
  <c r="AG470" i="1"/>
  <c r="CU470" i="1" s="1"/>
  <c r="T470" i="1" s="1"/>
  <c r="AH470" i="1"/>
  <c r="AI470" i="1"/>
  <c r="CW470" i="1" s="1"/>
  <c r="V470" i="1" s="1"/>
  <c r="AJ470" i="1"/>
  <c r="CT470" i="1"/>
  <c r="S470" i="1" s="1"/>
  <c r="CV470" i="1"/>
  <c r="U470" i="1" s="1"/>
  <c r="CX470" i="1"/>
  <c r="W470" i="1" s="1"/>
  <c r="FR470" i="1"/>
  <c r="GL470" i="1"/>
  <c r="GN470" i="1"/>
  <c r="GP470" i="1"/>
  <c r="GV470" i="1"/>
  <c r="GX470" i="1"/>
  <c r="HC470" i="1"/>
  <c r="I471" i="1"/>
  <c r="AC471" i="1"/>
  <c r="AD471" i="1"/>
  <c r="CR471" i="1" s="1"/>
  <c r="Q471" i="1" s="1"/>
  <c r="AE471" i="1"/>
  <c r="AF471" i="1"/>
  <c r="AB471" i="1" s="1"/>
  <c r="AG471" i="1"/>
  <c r="AH471" i="1"/>
  <c r="CV471" i="1" s="1"/>
  <c r="U471" i="1" s="1"/>
  <c r="AI471" i="1"/>
  <c r="AJ471" i="1"/>
  <c r="CX471" i="1" s="1"/>
  <c r="W471" i="1" s="1"/>
  <c r="CQ471" i="1"/>
  <c r="P471" i="1" s="1"/>
  <c r="CS471" i="1"/>
  <c r="R471" i="1" s="1"/>
  <c r="CU471" i="1"/>
  <c r="T471" i="1" s="1"/>
  <c r="CW471" i="1"/>
  <c r="V471" i="1" s="1"/>
  <c r="FR471" i="1"/>
  <c r="GL471" i="1"/>
  <c r="GN471" i="1"/>
  <c r="GP471" i="1"/>
  <c r="GV471" i="1"/>
  <c r="HC471" i="1"/>
  <c r="GX471" i="1" s="1"/>
  <c r="C472" i="1"/>
  <c r="D472" i="1"/>
  <c r="I472" i="1"/>
  <c r="I474" i="1" s="1"/>
  <c r="AC472" i="1"/>
  <c r="AE472" i="1"/>
  <c r="CS472" i="1" s="1"/>
  <c r="R472" i="1" s="1"/>
  <c r="AF472" i="1"/>
  <c r="AG472" i="1"/>
  <c r="CU472" i="1" s="1"/>
  <c r="T472" i="1" s="1"/>
  <c r="AH472" i="1"/>
  <c r="AI472" i="1"/>
  <c r="CW472" i="1" s="1"/>
  <c r="V472" i="1" s="1"/>
  <c r="AJ472" i="1"/>
  <c r="CT472" i="1"/>
  <c r="S472" i="1" s="1"/>
  <c r="CV472" i="1"/>
  <c r="U472" i="1" s="1"/>
  <c r="CX472" i="1"/>
  <c r="W472" i="1" s="1"/>
  <c r="FR472" i="1"/>
  <c r="GL472" i="1"/>
  <c r="GO472" i="1"/>
  <c r="GP472" i="1"/>
  <c r="GV472" i="1"/>
  <c r="GX472" i="1"/>
  <c r="HC472" i="1"/>
  <c r="I473" i="1"/>
  <c r="AC473" i="1"/>
  <c r="AD473" i="1"/>
  <c r="CR473" i="1" s="1"/>
  <c r="Q473" i="1" s="1"/>
  <c r="AE473" i="1"/>
  <c r="AF473" i="1"/>
  <c r="AB473" i="1" s="1"/>
  <c r="AG473" i="1"/>
  <c r="AH473" i="1"/>
  <c r="CV473" i="1" s="1"/>
  <c r="U473" i="1" s="1"/>
  <c r="AI473" i="1"/>
  <c r="AJ473" i="1"/>
  <c r="CX473" i="1" s="1"/>
  <c r="W473" i="1" s="1"/>
  <c r="CQ473" i="1"/>
  <c r="P473" i="1" s="1"/>
  <c r="CS473" i="1"/>
  <c r="R473" i="1" s="1"/>
  <c r="CU473" i="1"/>
  <c r="T473" i="1" s="1"/>
  <c r="CW473" i="1"/>
  <c r="V473" i="1" s="1"/>
  <c r="FR473" i="1"/>
  <c r="GL473" i="1"/>
  <c r="GO473" i="1"/>
  <c r="GP473" i="1"/>
  <c r="GV473" i="1"/>
  <c r="HC473" i="1"/>
  <c r="GX473" i="1" s="1"/>
  <c r="AC474" i="1"/>
  <c r="CQ474" i="1" s="1"/>
  <c r="AE474" i="1"/>
  <c r="AD474" i="1" s="1"/>
  <c r="CR474" i="1" s="1"/>
  <c r="Q474" i="1" s="1"/>
  <c r="AF474" i="1"/>
  <c r="AG474" i="1"/>
  <c r="CU474" i="1" s="1"/>
  <c r="T474" i="1" s="1"/>
  <c r="AH474" i="1"/>
  <c r="AI474" i="1"/>
  <c r="CW474" i="1" s="1"/>
  <c r="V474" i="1" s="1"/>
  <c r="AJ474" i="1"/>
  <c r="CT474" i="1"/>
  <c r="S474" i="1" s="1"/>
  <c r="CV474" i="1"/>
  <c r="CX474" i="1"/>
  <c r="W474" i="1" s="1"/>
  <c r="FR474" i="1"/>
  <c r="GL474" i="1"/>
  <c r="GO474" i="1"/>
  <c r="GP474" i="1"/>
  <c r="GV474" i="1"/>
  <c r="HC474" i="1" s="1"/>
  <c r="I475" i="1"/>
  <c r="AC475" i="1"/>
  <c r="AD475" i="1"/>
  <c r="AB475" i="1" s="1"/>
  <c r="AE475" i="1"/>
  <c r="AF475" i="1"/>
  <c r="CT475" i="1" s="1"/>
  <c r="S475" i="1" s="1"/>
  <c r="AG475" i="1"/>
  <c r="AH475" i="1"/>
  <c r="CV475" i="1" s="1"/>
  <c r="U475" i="1" s="1"/>
  <c r="AI475" i="1"/>
  <c r="AJ475" i="1"/>
  <c r="CX475" i="1" s="1"/>
  <c r="W475" i="1" s="1"/>
  <c r="CQ475" i="1"/>
  <c r="P475" i="1" s="1"/>
  <c r="CS475" i="1"/>
  <c r="R475" i="1" s="1"/>
  <c r="CU475" i="1"/>
  <c r="T475" i="1" s="1"/>
  <c r="CW475" i="1"/>
  <c r="V475" i="1" s="1"/>
  <c r="FR475" i="1"/>
  <c r="GL475" i="1"/>
  <c r="GO475" i="1"/>
  <c r="GP475" i="1"/>
  <c r="GV475" i="1"/>
  <c r="HC475" i="1" s="1"/>
  <c r="GX475" i="1" s="1"/>
  <c r="C476" i="1"/>
  <c r="D476" i="1"/>
  <c r="I476" i="1"/>
  <c r="AC476" i="1"/>
  <c r="CQ476" i="1" s="1"/>
  <c r="P476" i="1" s="1"/>
  <c r="AE476" i="1"/>
  <c r="AD476" i="1" s="1"/>
  <c r="CR476" i="1" s="1"/>
  <c r="Q476" i="1" s="1"/>
  <c r="AF476" i="1"/>
  <c r="AG476" i="1"/>
  <c r="CU476" i="1" s="1"/>
  <c r="T476" i="1" s="1"/>
  <c r="AH476" i="1"/>
  <c r="AI476" i="1"/>
  <c r="CW476" i="1" s="1"/>
  <c r="V476" i="1" s="1"/>
  <c r="AJ476" i="1"/>
  <c r="CT476" i="1"/>
  <c r="S476" i="1" s="1"/>
  <c r="CV476" i="1"/>
  <c r="U476" i="1" s="1"/>
  <c r="CX476" i="1"/>
  <c r="W476" i="1" s="1"/>
  <c r="FR476" i="1"/>
  <c r="GL476" i="1"/>
  <c r="GO476" i="1"/>
  <c r="GP476" i="1"/>
  <c r="GV476" i="1"/>
  <c r="HC476" i="1" s="1"/>
  <c r="GX476" i="1" s="1"/>
  <c r="I477" i="1"/>
  <c r="AC477" i="1"/>
  <c r="AD477" i="1"/>
  <c r="AB477" i="1" s="1"/>
  <c r="AE477" i="1"/>
  <c r="AF477" i="1"/>
  <c r="CT477" i="1" s="1"/>
  <c r="S477" i="1" s="1"/>
  <c r="AG477" i="1"/>
  <c r="AH477" i="1"/>
  <c r="CV477" i="1" s="1"/>
  <c r="U477" i="1" s="1"/>
  <c r="AI477" i="1"/>
  <c r="AJ477" i="1"/>
  <c r="CX477" i="1" s="1"/>
  <c r="W477" i="1" s="1"/>
  <c r="CQ477" i="1"/>
  <c r="P477" i="1" s="1"/>
  <c r="CS477" i="1"/>
  <c r="R477" i="1" s="1"/>
  <c r="CU477" i="1"/>
  <c r="T477" i="1" s="1"/>
  <c r="CW477" i="1"/>
  <c r="V477" i="1" s="1"/>
  <c r="FR477" i="1"/>
  <c r="GL477" i="1"/>
  <c r="GO477" i="1"/>
  <c r="GP477" i="1"/>
  <c r="GV477" i="1"/>
  <c r="HC477" i="1" s="1"/>
  <c r="GX477" i="1" s="1"/>
  <c r="C478" i="1"/>
  <c r="D478" i="1"/>
  <c r="AC478" i="1"/>
  <c r="AD478" i="1"/>
  <c r="CR478" i="1" s="1"/>
  <c r="Q478" i="1" s="1"/>
  <c r="AE478" i="1"/>
  <c r="AF478" i="1"/>
  <c r="AB478" i="1" s="1"/>
  <c r="AG478" i="1"/>
  <c r="AH478" i="1"/>
  <c r="CV478" i="1" s="1"/>
  <c r="U478" i="1" s="1"/>
  <c r="AI478" i="1"/>
  <c r="AJ478" i="1"/>
  <c r="CX478" i="1" s="1"/>
  <c r="W478" i="1" s="1"/>
  <c r="CQ478" i="1"/>
  <c r="P478" i="1" s="1"/>
  <c r="CS478" i="1"/>
  <c r="R478" i="1" s="1"/>
  <c r="CU478" i="1"/>
  <c r="T478" i="1" s="1"/>
  <c r="CW478" i="1"/>
  <c r="V478" i="1" s="1"/>
  <c r="FR478" i="1"/>
  <c r="GL478" i="1"/>
  <c r="GO478" i="1"/>
  <c r="GP478" i="1"/>
  <c r="GV478" i="1"/>
  <c r="HC478" i="1"/>
  <c r="GX478" i="1" s="1"/>
  <c r="I479" i="1"/>
  <c r="AC479" i="1"/>
  <c r="CQ479" i="1" s="1"/>
  <c r="P479" i="1" s="1"/>
  <c r="AE479" i="1"/>
  <c r="AD479" i="1" s="1"/>
  <c r="CR479" i="1" s="1"/>
  <c r="Q479" i="1" s="1"/>
  <c r="AF479" i="1"/>
  <c r="AG479" i="1"/>
  <c r="CU479" i="1" s="1"/>
  <c r="T479" i="1" s="1"/>
  <c r="AH479" i="1"/>
  <c r="AI479" i="1"/>
  <c r="CW479" i="1" s="1"/>
  <c r="V479" i="1" s="1"/>
  <c r="AJ479" i="1"/>
  <c r="CT479" i="1"/>
  <c r="S479" i="1" s="1"/>
  <c r="CV479" i="1"/>
  <c r="U479" i="1" s="1"/>
  <c r="CX479" i="1"/>
  <c r="W479" i="1" s="1"/>
  <c r="FR479" i="1"/>
  <c r="GL479" i="1"/>
  <c r="GO479" i="1"/>
  <c r="GP479" i="1"/>
  <c r="GV479" i="1"/>
  <c r="HC479" i="1" s="1"/>
  <c r="GX479" i="1" s="1"/>
  <c r="I480" i="1"/>
  <c r="AC480" i="1"/>
  <c r="AD480" i="1"/>
  <c r="AB480" i="1" s="1"/>
  <c r="AE480" i="1"/>
  <c r="AF480" i="1"/>
  <c r="CT480" i="1" s="1"/>
  <c r="S480" i="1" s="1"/>
  <c r="AG480" i="1"/>
  <c r="AH480" i="1"/>
  <c r="CV480" i="1" s="1"/>
  <c r="U480" i="1" s="1"/>
  <c r="AI480" i="1"/>
  <c r="AJ480" i="1"/>
  <c r="CX480" i="1" s="1"/>
  <c r="W480" i="1" s="1"/>
  <c r="CQ480" i="1"/>
  <c r="P480" i="1" s="1"/>
  <c r="CS480" i="1"/>
  <c r="R480" i="1" s="1"/>
  <c r="CU480" i="1"/>
  <c r="T480" i="1" s="1"/>
  <c r="CW480" i="1"/>
  <c r="V480" i="1" s="1"/>
  <c r="FR480" i="1"/>
  <c r="GL480" i="1"/>
  <c r="GO480" i="1"/>
  <c r="GP480" i="1"/>
  <c r="GV480" i="1"/>
  <c r="HC480" i="1" s="1"/>
  <c r="GX480" i="1" s="1"/>
  <c r="I481" i="1"/>
  <c r="AC481" i="1"/>
  <c r="AE481" i="1"/>
  <c r="CS481" i="1" s="1"/>
  <c r="R481" i="1" s="1"/>
  <c r="AF481" i="1"/>
  <c r="AG481" i="1"/>
  <c r="CU481" i="1" s="1"/>
  <c r="T481" i="1" s="1"/>
  <c r="AH481" i="1"/>
  <c r="AI481" i="1"/>
  <c r="CW481" i="1" s="1"/>
  <c r="V481" i="1" s="1"/>
  <c r="AJ481" i="1"/>
  <c r="CT481" i="1"/>
  <c r="S481" i="1" s="1"/>
  <c r="CV481" i="1"/>
  <c r="U481" i="1" s="1"/>
  <c r="CX481" i="1"/>
  <c r="W481" i="1" s="1"/>
  <c r="FR481" i="1"/>
  <c r="GL481" i="1"/>
  <c r="GO481" i="1"/>
  <c r="GP481" i="1"/>
  <c r="GV481" i="1"/>
  <c r="GX481" i="1"/>
  <c r="HC481" i="1"/>
  <c r="I482" i="1"/>
  <c r="AC482" i="1"/>
  <c r="AD482" i="1"/>
  <c r="CR482" i="1" s="1"/>
  <c r="Q482" i="1" s="1"/>
  <c r="AE482" i="1"/>
  <c r="AF482" i="1"/>
  <c r="AB482" i="1" s="1"/>
  <c r="AG482" i="1"/>
  <c r="AH482" i="1"/>
  <c r="CV482" i="1" s="1"/>
  <c r="U482" i="1" s="1"/>
  <c r="AI482" i="1"/>
  <c r="AJ482" i="1"/>
  <c r="CX482" i="1" s="1"/>
  <c r="W482" i="1" s="1"/>
  <c r="CQ482" i="1"/>
  <c r="P482" i="1" s="1"/>
  <c r="CS482" i="1"/>
  <c r="R482" i="1" s="1"/>
  <c r="CU482" i="1"/>
  <c r="T482" i="1" s="1"/>
  <c r="CW482" i="1"/>
  <c r="V482" i="1" s="1"/>
  <c r="FR482" i="1"/>
  <c r="GL482" i="1"/>
  <c r="GO482" i="1"/>
  <c r="GP482" i="1"/>
  <c r="GV482" i="1"/>
  <c r="HC482" i="1"/>
  <c r="GX482" i="1" s="1"/>
  <c r="I483" i="1"/>
  <c r="AC483" i="1"/>
  <c r="CQ483" i="1" s="1"/>
  <c r="P483" i="1" s="1"/>
  <c r="CP483" i="1" s="1"/>
  <c r="O483" i="1" s="1"/>
  <c r="AE483" i="1"/>
  <c r="AD483" i="1" s="1"/>
  <c r="CR483" i="1" s="1"/>
  <c r="Q483" i="1" s="1"/>
  <c r="AF483" i="1"/>
  <c r="AG483" i="1"/>
  <c r="CU483" i="1" s="1"/>
  <c r="T483" i="1" s="1"/>
  <c r="AH483" i="1"/>
  <c r="AI483" i="1"/>
  <c r="CW483" i="1" s="1"/>
  <c r="V483" i="1" s="1"/>
  <c r="AJ483" i="1"/>
  <c r="CT483" i="1"/>
  <c r="S483" i="1" s="1"/>
  <c r="CV483" i="1"/>
  <c r="U483" i="1" s="1"/>
  <c r="CX483" i="1"/>
  <c r="W483" i="1" s="1"/>
  <c r="FR483" i="1"/>
  <c r="GL483" i="1"/>
  <c r="GO483" i="1"/>
  <c r="GP483" i="1"/>
  <c r="GV483" i="1"/>
  <c r="HC483" i="1" s="1"/>
  <c r="GX483" i="1" s="1"/>
  <c r="I484" i="1"/>
  <c r="AC484" i="1"/>
  <c r="AD484" i="1"/>
  <c r="AB484" i="1" s="1"/>
  <c r="AE484" i="1"/>
  <c r="AF484" i="1"/>
  <c r="CT484" i="1" s="1"/>
  <c r="S484" i="1" s="1"/>
  <c r="AG484" i="1"/>
  <c r="AH484" i="1"/>
  <c r="CV484" i="1" s="1"/>
  <c r="U484" i="1" s="1"/>
  <c r="AI484" i="1"/>
  <c r="AJ484" i="1"/>
  <c r="CX484" i="1" s="1"/>
  <c r="W484" i="1" s="1"/>
  <c r="CQ484" i="1"/>
  <c r="P484" i="1" s="1"/>
  <c r="CS484" i="1"/>
  <c r="R484" i="1" s="1"/>
  <c r="CU484" i="1"/>
  <c r="T484" i="1" s="1"/>
  <c r="CW484" i="1"/>
  <c r="V484" i="1" s="1"/>
  <c r="FR484" i="1"/>
  <c r="GL484" i="1"/>
  <c r="GO484" i="1"/>
  <c r="GP484" i="1"/>
  <c r="GV484" i="1"/>
  <c r="HC484" i="1" s="1"/>
  <c r="GX484" i="1" s="1"/>
  <c r="I485" i="1"/>
  <c r="AC485" i="1"/>
  <c r="AE485" i="1"/>
  <c r="CS485" i="1" s="1"/>
  <c r="R485" i="1" s="1"/>
  <c r="AF485" i="1"/>
  <c r="AG485" i="1"/>
  <c r="CU485" i="1" s="1"/>
  <c r="T485" i="1" s="1"/>
  <c r="AH485" i="1"/>
  <c r="AI485" i="1"/>
  <c r="CW485" i="1" s="1"/>
  <c r="V485" i="1" s="1"/>
  <c r="AJ485" i="1"/>
  <c r="CT485" i="1"/>
  <c r="S485" i="1" s="1"/>
  <c r="CV485" i="1"/>
  <c r="U485" i="1" s="1"/>
  <c r="CX485" i="1"/>
  <c r="W485" i="1" s="1"/>
  <c r="FR485" i="1"/>
  <c r="GL485" i="1"/>
  <c r="BZ488" i="1" s="1"/>
  <c r="GO485" i="1"/>
  <c r="GP485" i="1"/>
  <c r="GV485" i="1"/>
  <c r="GX485" i="1"/>
  <c r="HC485" i="1"/>
  <c r="I486" i="1"/>
  <c r="AC486" i="1"/>
  <c r="AD486" i="1"/>
  <c r="CR486" i="1" s="1"/>
  <c r="Q486" i="1" s="1"/>
  <c r="AE486" i="1"/>
  <c r="AF486" i="1"/>
  <c r="AB486" i="1" s="1"/>
  <c r="AG486" i="1"/>
  <c r="AH486" i="1"/>
  <c r="CV486" i="1" s="1"/>
  <c r="U486" i="1" s="1"/>
  <c r="AI486" i="1"/>
  <c r="AJ486" i="1"/>
  <c r="CX486" i="1" s="1"/>
  <c r="W486" i="1" s="1"/>
  <c r="CQ486" i="1"/>
  <c r="P486" i="1" s="1"/>
  <c r="CS486" i="1"/>
  <c r="R486" i="1" s="1"/>
  <c r="CU486" i="1"/>
  <c r="T486" i="1" s="1"/>
  <c r="CW486" i="1"/>
  <c r="V486" i="1" s="1"/>
  <c r="FR486" i="1"/>
  <c r="GL486" i="1"/>
  <c r="GO486" i="1"/>
  <c r="GP486" i="1"/>
  <c r="GV486" i="1"/>
  <c r="HC486" i="1"/>
  <c r="GX486" i="1" s="1"/>
  <c r="B488" i="1"/>
  <c r="B442" i="1" s="1"/>
  <c r="C488" i="1"/>
  <c r="C442" i="1" s="1"/>
  <c r="D488" i="1"/>
  <c r="D442" i="1" s="1"/>
  <c r="F488" i="1"/>
  <c r="F442" i="1" s="1"/>
  <c r="G488" i="1"/>
  <c r="G442" i="1" s="1"/>
  <c r="BX488" i="1"/>
  <c r="BX442" i="1" s="1"/>
  <c r="CD488" i="1"/>
  <c r="CD442" i="1" s="1"/>
  <c r="CK488" i="1"/>
  <c r="CK442" i="1" s="1"/>
  <c r="CL488" i="1"/>
  <c r="CL442" i="1" s="1"/>
  <c r="CM488" i="1"/>
  <c r="CM442" i="1" s="1"/>
  <c r="B518" i="1"/>
  <c r="B384" i="1" s="1"/>
  <c r="C518" i="1"/>
  <c r="C384" i="1" s="1"/>
  <c r="D518" i="1"/>
  <c r="D384" i="1" s="1"/>
  <c r="F518" i="1"/>
  <c r="F384" i="1" s="1"/>
  <c r="G518" i="1"/>
  <c r="G384" i="1" s="1"/>
  <c r="D548" i="1"/>
  <c r="E550" i="1"/>
  <c r="Z550" i="1"/>
  <c r="AA550" i="1"/>
  <c r="AM550" i="1"/>
  <c r="AN550" i="1"/>
  <c r="BE550" i="1"/>
  <c r="BF550" i="1"/>
  <c r="BG550" i="1"/>
  <c r="BH550" i="1"/>
  <c r="BI550" i="1"/>
  <c r="BJ550" i="1"/>
  <c r="BK550" i="1"/>
  <c r="BL550" i="1"/>
  <c r="BM550" i="1"/>
  <c r="BN550" i="1"/>
  <c r="BO550" i="1"/>
  <c r="BP550" i="1"/>
  <c r="BQ550" i="1"/>
  <c r="BR550" i="1"/>
  <c r="BS550" i="1"/>
  <c r="BT550" i="1"/>
  <c r="BU550" i="1"/>
  <c r="BV550" i="1"/>
  <c r="BW550" i="1"/>
  <c r="CN550" i="1"/>
  <c r="CO550" i="1"/>
  <c r="CP550" i="1"/>
  <c r="CQ550" i="1"/>
  <c r="CR550" i="1"/>
  <c r="CS550" i="1"/>
  <c r="CT550" i="1"/>
  <c r="CU550" i="1"/>
  <c r="CV550" i="1"/>
  <c r="CW550" i="1"/>
  <c r="CX550" i="1"/>
  <c r="CY550" i="1"/>
  <c r="CZ550" i="1"/>
  <c r="DA550" i="1"/>
  <c r="DB550" i="1"/>
  <c r="DC550" i="1"/>
  <c r="DD550" i="1"/>
  <c r="DE550" i="1"/>
  <c r="DF550" i="1"/>
  <c r="DG550" i="1"/>
  <c r="DH550" i="1"/>
  <c r="DI550" i="1"/>
  <c r="DJ550" i="1"/>
  <c r="DK550" i="1"/>
  <c r="DL550" i="1"/>
  <c r="DM550" i="1"/>
  <c r="DN550" i="1"/>
  <c r="DO550" i="1"/>
  <c r="DP550" i="1"/>
  <c r="DQ550" i="1"/>
  <c r="DR550" i="1"/>
  <c r="DS550" i="1"/>
  <c r="DT550" i="1"/>
  <c r="DU550" i="1"/>
  <c r="DV550" i="1"/>
  <c r="DW550" i="1"/>
  <c r="DX550" i="1"/>
  <c r="DY550" i="1"/>
  <c r="DZ550" i="1"/>
  <c r="EA550" i="1"/>
  <c r="EB550" i="1"/>
  <c r="EC550" i="1"/>
  <c r="ED550" i="1"/>
  <c r="EE550" i="1"/>
  <c r="EF550" i="1"/>
  <c r="EG550" i="1"/>
  <c r="EH550" i="1"/>
  <c r="EI550" i="1"/>
  <c r="EJ550" i="1"/>
  <c r="EK550" i="1"/>
  <c r="EL550" i="1"/>
  <c r="EM550" i="1"/>
  <c r="EN550" i="1"/>
  <c r="EO550" i="1"/>
  <c r="EP550" i="1"/>
  <c r="EQ550" i="1"/>
  <c r="ER550" i="1"/>
  <c r="ES550" i="1"/>
  <c r="ET550" i="1"/>
  <c r="EU550" i="1"/>
  <c r="EV550" i="1"/>
  <c r="EW550" i="1"/>
  <c r="EX550" i="1"/>
  <c r="EY550" i="1"/>
  <c r="EZ550" i="1"/>
  <c r="FA550" i="1"/>
  <c r="FB550" i="1"/>
  <c r="FC550" i="1"/>
  <c r="FD550" i="1"/>
  <c r="FE550" i="1"/>
  <c r="FF550" i="1"/>
  <c r="FG550" i="1"/>
  <c r="FH550" i="1"/>
  <c r="FI550" i="1"/>
  <c r="FJ550" i="1"/>
  <c r="FK550" i="1"/>
  <c r="FL550" i="1"/>
  <c r="FM550" i="1"/>
  <c r="FN550" i="1"/>
  <c r="FO550" i="1"/>
  <c r="FP550" i="1"/>
  <c r="FQ550" i="1"/>
  <c r="FR550" i="1"/>
  <c r="FS550" i="1"/>
  <c r="FT550" i="1"/>
  <c r="FU550" i="1"/>
  <c r="FV550" i="1"/>
  <c r="FW550" i="1"/>
  <c r="FX550" i="1"/>
  <c r="FY550" i="1"/>
  <c r="FZ550" i="1"/>
  <c r="GA550" i="1"/>
  <c r="GB550" i="1"/>
  <c r="GC550" i="1"/>
  <c r="GD550" i="1"/>
  <c r="GE550" i="1"/>
  <c r="GF550" i="1"/>
  <c r="GG550" i="1"/>
  <c r="GH550" i="1"/>
  <c r="GI550" i="1"/>
  <c r="GJ550" i="1"/>
  <c r="GK550" i="1"/>
  <c r="GL550" i="1"/>
  <c r="GM550" i="1"/>
  <c r="GN550" i="1"/>
  <c r="GO550" i="1"/>
  <c r="GP550" i="1"/>
  <c r="GQ550" i="1"/>
  <c r="GR550" i="1"/>
  <c r="GS550" i="1"/>
  <c r="GT550" i="1"/>
  <c r="GU550" i="1"/>
  <c r="GV550" i="1"/>
  <c r="GW550" i="1"/>
  <c r="GX550" i="1"/>
  <c r="C552" i="1"/>
  <c r="D552" i="1"/>
  <c r="I552" i="1"/>
  <c r="I554" i="1" s="1"/>
  <c r="AC552" i="1"/>
  <c r="AE552" i="1"/>
  <c r="CS552" i="1" s="1"/>
  <c r="R552" i="1" s="1"/>
  <c r="AF552" i="1"/>
  <c r="AG552" i="1"/>
  <c r="CU552" i="1" s="1"/>
  <c r="T552" i="1" s="1"/>
  <c r="AH552" i="1"/>
  <c r="AI552" i="1"/>
  <c r="CW552" i="1" s="1"/>
  <c r="V552" i="1" s="1"/>
  <c r="AJ552" i="1"/>
  <c r="CT552" i="1"/>
  <c r="S552" i="1" s="1"/>
  <c r="CV552" i="1"/>
  <c r="U552" i="1" s="1"/>
  <c r="CX552" i="1"/>
  <c r="W552" i="1" s="1"/>
  <c r="FR552" i="1"/>
  <c r="GL552" i="1"/>
  <c r="GO552" i="1"/>
  <c r="GP552" i="1"/>
  <c r="GV552" i="1"/>
  <c r="GX552" i="1"/>
  <c r="HC552" i="1"/>
  <c r="I553" i="1"/>
  <c r="AC553" i="1"/>
  <c r="AD553" i="1"/>
  <c r="CR553" i="1" s="1"/>
  <c r="Q553" i="1" s="1"/>
  <c r="AE553" i="1"/>
  <c r="AF553" i="1"/>
  <c r="AB553" i="1" s="1"/>
  <c r="AG553" i="1"/>
  <c r="AH553" i="1"/>
  <c r="CV553" i="1" s="1"/>
  <c r="U553" i="1" s="1"/>
  <c r="AI553" i="1"/>
  <c r="AJ553" i="1"/>
  <c r="CX553" i="1" s="1"/>
  <c r="W553" i="1" s="1"/>
  <c r="CQ553" i="1"/>
  <c r="P553" i="1" s="1"/>
  <c r="CS553" i="1"/>
  <c r="R553" i="1" s="1"/>
  <c r="CU553" i="1"/>
  <c r="T553" i="1" s="1"/>
  <c r="CW553" i="1"/>
  <c r="V553" i="1" s="1"/>
  <c r="FR553" i="1"/>
  <c r="BY559" i="1" s="1"/>
  <c r="GL553" i="1"/>
  <c r="GO553" i="1"/>
  <c r="CC559" i="1" s="1"/>
  <c r="GP553" i="1"/>
  <c r="GV553" i="1"/>
  <c r="HC553" i="1"/>
  <c r="GX553" i="1" s="1"/>
  <c r="AC554" i="1"/>
  <c r="CQ554" i="1" s="1"/>
  <c r="P554" i="1" s="1"/>
  <c r="CP554" i="1" s="1"/>
  <c r="O554" i="1" s="1"/>
  <c r="AE554" i="1"/>
  <c r="AD554" i="1" s="1"/>
  <c r="CR554" i="1" s="1"/>
  <c r="Q554" i="1" s="1"/>
  <c r="AF554" i="1"/>
  <c r="AG554" i="1"/>
  <c r="CU554" i="1" s="1"/>
  <c r="T554" i="1" s="1"/>
  <c r="AH554" i="1"/>
  <c r="AI554" i="1"/>
  <c r="CW554" i="1" s="1"/>
  <c r="V554" i="1" s="1"/>
  <c r="AJ554" i="1"/>
  <c r="CT554" i="1"/>
  <c r="S554" i="1" s="1"/>
  <c r="CV554" i="1"/>
  <c r="U554" i="1" s="1"/>
  <c r="CX554" i="1"/>
  <c r="W554" i="1" s="1"/>
  <c r="FR554" i="1"/>
  <c r="GL554" i="1"/>
  <c r="GO554" i="1"/>
  <c r="GP554" i="1"/>
  <c r="GV554" i="1"/>
  <c r="HC554" i="1" s="1"/>
  <c r="GX554" i="1" s="1"/>
  <c r="I555" i="1"/>
  <c r="AC555" i="1"/>
  <c r="AD555" i="1"/>
  <c r="AB555" i="1" s="1"/>
  <c r="AE555" i="1"/>
  <c r="AF555" i="1"/>
  <c r="CT555" i="1" s="1"/>
  <c r="S555" i="1" s="1"/>
  <c r="AG555" i="1"/>
  <c r="AH555" i="1"/>
  <c r="CV555" i="1" s="1"/>
  <c r="U555" i="1" s="1"/>
  <c r="AI555" i="1"/>
  <c r="AJ555" i="1"/>
  <c r="CX555" i="1" s="1"/>
  <c r="W555" i="1" s="1"/>
  <c r="CQ555" i="1"/>
  <c r="P555" i="1" s="1"/>
  <c r="CS555" i="1"/>
  <c r="R555" i="1" s="1"/>
  <c r="CU555" i="1"/>
  <c r="T555" i="1" s="1"/>
  <c r="CW555" i="1"/>
  <c r="V555" i="1" s="1"/>
  <c r="FR555" i="1"/>
  <c r="GL555" i="1"/>
  <c r="GO555" i="1"/>
  <c r="GP555" i="1"/>
  <c r="GV555" i="1"/>
  <c r="HC555" i="1" s="1"/>
  <c r="GX555" i="1" s="1"/>
  <c r="C556" i="1"/>
  <c r="D556" i="1"/>
  <c r="I556" i="1"/>
  <c r="AC556" i="1"/>
  <c r="CQ556" i="1" s="1"/>
  <c r="P556" i="1" s="1"/>
  <c r="CP556" i="1" s="1"/>
  <c r="O556" i="1" s="1"/>
  <c r="AE556" i="1"/>
  <c r="AD556" i="1" s="1"/>
  <c r="CR556" i="1" s="1"/>
  <c r="Q556" i="1" s="1"/>
  <c r="AF556" i="1"/>
  <c r="AG556" i="1"/>
  <c r="CU556" i="1" s="1"/>
  <c r="T556" i="1" s="1"/>
  <c r="AH556" i="1"/>
  <c r="AI556" i="1"/>
  <c r="CW556" i="1" s="1"/>
  <c r="V556" i="1" s="1"/>
  <c r="AJ556" i="1"/>
  <c r="CT556" i="1"/>
  <c r="S556" i="1" s="1"/>
  <c r="CV556" i="1"/>
  <c r="U556" i="1" s="1"/>
  <c r="CX556" i="1"/>
  <c r="W556" i="1" s="1"/>
  <c r="FR556" i="1"/>
  <c r="GL556" i="1"/>
  <c r="GO556" i="1"/>
  <c r="GP556" i="1"/>
  <c r="GV556" i="1"/>
  <c r="HC556" i="1" s="1"/>
  <c r="GX556" i="1" s="1"/>
  <c r="I557" i="1"/>
  <c r="AC557" i="1"/>
  <c r="AD557" i="1"/>
  <c r="AB557" i="1" s="1"/>
  <c r="AE557" i="1"/>
  <c r="AF557" i="1"/>
  <c r="CT557" i="1" s="1"/>
  <c r="S557" i="1" s="1"/>
  <c r="AG557" i="1"/>
  <c r="AH557" i="1"/>
  <c r="CV557" i="1" s="1"/>
  <c r="U557" i="1" s="1"/>
  <c r="AI557" i="1"/>
  <c r="AJ557" i="1"/>
  <c r="CX557" i="1" s="1"/>
  <c r="W557" i="1" s="1"/>
  <c r="CQ557" i="1"/>
  <c r="P557" i="1" s="1"/>
  <c r="CS557" i="1"/>
  <c r="R557" i="1" s="1"/>
  <c r="CU557" i="1"/>
  <c r="T557" i="1" s="1"/>
  <c r="CW557" i="1"/>
  <c r="V557" i="1" s="1"/>
  <c r="FR557" i="1"/>
  <c r="GL557" i="1"/>
  <c r="GO557" i="1"/>
  <c r="GP557" i="1"/>
  <c r="GV557" i="1"/>
  <c r="HC557" i="1" s="1"/>
  <c r="GX557" i="1" s="1"/>
  <c r="B559" i="1"/>
  <c r="B550" i="1" s="1"/>
  <c r="C559" i="1"/>
  <c r="C550" i="1" s="1"/>
  <c r="D559" i="1"/>
  <c r="D550" i="1" s="1"/>
  <c r="F559" i="1"/>
  <c r="F550" i="1" s="1"/>
  <c r="G559" i="1"/>
  <c r="G550" i="1" s="1"/>
  <c r="BX559" i="1"/>
  <c r="BX550" i="1" s="1"/>
  <c r="BZ559" i="1"/>
  <c r="BZ550" i="1" s="1"/>
  <c r="CD559" i="1"/>
  <c r="CD550" i="1" s="1"/>
  <c r="CK559" i="1"/>
  <c r="CK550" i="1" s="1"/>
  <c r="CL559" i="1"/>
  <c r="CL550" i="1" s="1"/>
  <c r="CM559" i="1"/>
  <c r="CM550" i="1" s="1"/>
  <c r="D589" i="1"/>
  <c r="E591" i="1"/>
  <c r="Z591" i="1"/>
  <c r="AA591" i="1"/>
  <c r="AM591" i="1"/>
  <c r="AN591" i="1"/>
  <c r="BE591" i="1"/>
  <c r="BF591" i="1"/>
  <c r="BG591" i="1"/>
  <c r="BH591" i="1"/>
  <c r="BI591" i="1"/>
  <c r="BJ591" i="1"/>
  <c r="BK591" i="1"/>
  <c r="BL591" i="1"/>
  <c r="BM591" i="1"/>
  <c r="BN591" i="1"/>
  <c r="BO591" i="1"/>
  <c r="BP591" i="1"/>
  <c r="BQ591" i="1"/>
  <c r="BR591" i="1"/>
  <c r="BS591" i="1"/>
  <c r="BT591" i="1"/>
  <c r="BU591" i="1"/>
  <c r="BV591" i="1"/>
  <c r="BW591" i="1"/>
  <c r="CN591" i="1"/>
  <c r="CO591" i="1"/>
  <c r="CP591" i="1"/>
  <c r="CQ591" i="1"/>
  <c r="CR591" i="1"/>
  <c r="CS591" i="1"/>
  <c r="CT591" i="1"/>
  <c r="CU591" i="1"/>
  <c r="CV591" i="1"/>
  <c r="CW591" i="1"/>
  <c r="CX591" i="1"/>
  <c r="CY591" i="1"/>
  <c r="CZ591" i="1"/>
  <c r="DA591" i="1"/>
  <c r="DB591" i="1"/>
  <c r="DC591" i="1"/>
  <c r="DD591" i="1"/>
  <c r="DE591" i="1"/>
  <c r="DF591" i="1"/>
  <c r="DG591" i="1"/>
  <c r="DH591" i="1"/>
  <c r="DI591" i="1"/>
  <c r="DJ591" i="1"/>
  <c r="DK591" i="1"/>
  <c r="DL591" i="1"/>
  <c r="DM591" i="1"/>
  <c r="DN591" i="1"/>
  <c r="DO591" i="1"/>
  <c r="DP591" i="1"/>
  <c r="DQ591" i="1"/>
  <c r="DR591" i="1"/>
  <c r="DS591" i="1"/>
  <c r="DT591" i="1"/>
  <c r="DU591" i="1"/>
  <c r="DV591" i="1"/>
  <c r="DW591" i="1"/>
  <c r="DX591" i="1"/>
  <c r="DY591" i="1"/>
  <c r="DZ591" i="1"/>
  <c r="EA591" i="1"/>
  <c r="EB591" i="1"/>
  <c r="EC591" i="1"/>
  <c r="ED591" i="1"/>
  <c r="EE591" i="1"/>
  <c r="EF591" i="1"/>
  <c r="EG591" i="1"/>
  <c r="EH591" i="1"/>
  <c r="EI591" i="1"/>
  <c r="EJ591" i="1"/>
  <c r="EK591" i="1"/>
  <c r="EL591" i="1"/>
  <c r="EM591" i="1"/>
  <c r="EN591" i="1"/>
  <c r="EO591" i="1"/>
  <c r="EP591" i="1"/>
  <c r="EQ591" i="1"/>
  <c r="ER591" i="1"/>
  <c r="ES591" i="1"/>
  <c r="ET591" i="1"/>
  <c r="EU591" i="1"/>
  <c r="EV591" i="1"/>
  <c r="EW591" i="1"/>
  <c r="EX591" i="1"/>
  <c r="EY591" i="1"/>
  <c r="EZ591" i="1"/>
  <c r="FA591" i="1"/>
  <c r="FB591" i="1"/>
  <c r="FC591" i="1"/>
  <c r="FD591" i="1"/>
  <c r="FE591" i="1"/>
  <c r="FF591" i="1"/>
  <c r="FG591" i="1"/>
  <c r="FH591" i="1"/>
  <c r="FI591" i="1"/>
  <c r="FJ591" i="1"/>
  <c r="FK591" i="1"/>
  <c r="FL591" i="1"/>
  <c r="FM591" i="1"/>
  <c r="FN591" i="1"/>
  <c r="FO591" i="1"/>
  <c r="FP591" i="1"/>
  <c r="FQ591" i="1"/>
  <c r="FR591" i="1"/>
  <c r="FS591" i="1"/>
  <c r="FT591" i="1"/>
  <c r="FU591" i="1"/>
  <c r="FV591" i="1"/>
  <c r="FW591" i="1"/>
  <c r="FX591" i="1"/>
  <c r="FY591" i="1"/>
  <c r="FZ591" i="1"/>
  <c r="GA591" i="1"/>
  <c r="GB591" i="1"/>
  <c r="GC591" i="1"/>
  <c r="GD591" i="1"/>
  <c r="GE591" i="1"/>
  <c r="GF591" i="1"/>
  <c r="GG591" i="1"/>
  <c r="GH591" i="1"/>
  <c r="GI591" i="1"/>
  <c r="GJ591" i="1"/>
  <c r="GK591" i="1"/>
  <c r="GL591" i="1"/>
  <c r="GM591" i="1"/>
  <c r="GN591" i="1"/>
  <c r="GO591" i="1"/>
  <c r="GP591" i="1"/>
  <c r="GQ591" i="1"/>
  <c r="GR591" i="1"/>
  <c r="GS591" i="1"/>
  <c r="GT591" i="1"/>
  <c r="GU591" i="1"/>
  <c r="GV591" i="1"/>
  <c r="GW591" i="1"/>
  <c r="GX591" i="1"/>
  <c r="C593" i="1"/>
  <c r="D593" i="1"/>
  <c r="AC593" i="1"/>
  <c r="CQ593" i="1" s="1"/>
  <c r="P593" i="1" s="1"/>
  <c r="AE593" i="1"/>
  <c r="AD593" i="1" s="1"/>
  <c r="CR593" i="1" s="1"/>
  <c r="Q593" i="1" s="1"/>
  <c r="AF593" i="1"/>
  <c r="AG593" i="1"/>
  <c r="CU593" i="1" s="1"/>
  <c r="T593" i="1" s="1"/>
  <c r="AH593" i="1"/>
  <c r="AI593" i="1"/>
  <c r="CW593" i="1" s="1"/>
  <c r="V593" i="1" s="1"/>
  <c r="AJ593" i="1"/>
  <c r="CT593" i="1"/>
  <c r="S593" i="1" s="1"/>
  <c r="CV593" i="1"/>
  <c r="U593" i="1" s="1"/>
  <c r="CX593" i="1"/>
  <c r="W593" i="1" s="1"/>
  <c r="FR593" i="1"/>
  <c r="GL593" i="1"/>
  <c r="GO593" i="1"/>
  <c r="GP593" i="1"/>
  <c r="GV593" i="1"/>
  <c r="HC593" i="1" s="1"/>
  <c r="GX593" i="1" s="1"/>
  <c r="C594" i="1"/>
  <c r="D594" i="1"/>
  <c r="AC594" i="1"/>
  <c r="AE594" i="1"/>
  <c r="CS594" i="1" s="1"/>
  <c r="R594" i="1" s="1"/>
  <c r="AF594" i="1"/>
  <c r="AG594" i="1"/>
  <c r="CU594" i="1" s="1"/>
  <c r="T594" i="1" s="1"/>
  <c r="AH594" i="1"/>
  <c r="AI594" i="1"/>
  <c r="CW594" i="1" s="1"/>
  <c r="V594" i="1" s="1"/>
  <c r="AJ594" i="1"/>
  <c r="CT594" i="1"/>
  <c r="S594" i="1" s="1"/>
  <c r="CV594" i="1"/>
  <c r="U594" i="1" s="1"/>
  <c r="CX594" i="1"/>
  <c r="W594" i="1" s="1"/>
  <c r="AJ609" i="1" s="1"/>
  <c r="FR594" i="1"/>
  <c r="GL594" i="1"/>
  <c r="GO594" i="1"/>
  <c r="GP594" i="1"/>
  <c r="GV594" i="1"/>
  <c r="GX594" i="1"/>
  <c r="HC594" i="1"/>
  <c r="I595" i="1"/>
  <c r="AC595" i="1"/>
  <c r="AD595" i="1"/>
  <c r="CR595" i="1" s="1"/>
  <c r="Q595" i="1" s="1"/>
  <c r="AE595" i="1"/>
  <c r="AF595" i="1"/>
  <c r="AB595" i="1" s="1"/>
  <c r="AG595" i="1"/>
  <c r="AH595" i="1"/>
  <c r="CV595" i="1" s="1"/>
  <c r="U595" i="1" s="1"/>
  <c r="AI595" i="1"/>
  <c r="AJ595" i="1"/>
  <c r="CX595" i="1" s="1"/>
  <c r="W595" i="1" s="1"/>
  <c r="CQ595" i="1"/>
  <c r="P595" i="1" s="1"/>
  <c r="CS595" i="1"/>
  <c r="R595" i="1" s="1"/>
  <c r="CU595" i="1"/>
  <c r="T595" i="1" s="1"/>
  <c r="CW595" i="1"/>
  <c r="V595" i="1" s="1"/>
  <c r="FR595" i="1"/>
  <c r="GL595" i="1"/>
  <c r="GO595" i="1"/>
  <c r="GP595" i="1"/>
  <c r="GV595" i="1"/>
  <c r="HC595" i="1"/>
  <c r="GX595" i="1" s="1"/>
  <c r="C596" i="1"/>
  <c r="D596" i="1"/>
  <c r="AC596" i="1"/>
  <c r="AD596" i="1"/>
  <c r="AB596" i="1" s="1"/>
  <c r="AE596" i="1"/>
  <c r="AF596" i="1"/>
  <c r="CT596" i="1" s="1"/>
  <c r="S596" i="1" s="1"/>
  <c r="AG596" i="1"/>
  <c r="AH596" i="1"/>
  <c r="CV596" i="1" s="1"/>
  <c r="U596" i="1" s="1"/>
  <c r="AI596" i="1"/>
  <c r="AJ596" i="1"/>
  <c r="CX596" i="1" s="1"/>
  <c r="W596" i="1" s="1"/>
  <c r="CQ596" i="1"/>
  <c r="P596" i="1" s="1"/>
  <c r="CS596" i="1"/>
  <c r="R596" i="1" s="1"/>
  <c r="CU596" i="1"/>
  <c r="T596" i="1" s="1"/>
  <c r="CW596" i="1"/>
  <c r="V596" i="1" s="1"/>
  <c r="FR596" i="1"/>
  <c r="GL596" i="1"/>
  <c r="GO596" i="1"/>
  <c r="GP596" i="1"/>
  <c r="GV596" i="1"/>
  <c r="HC596" i="1" s="1"/>
  <c r="GX596" i="1" s="1"/>
  <c r="C597" i="1"/>
  <c r="D597" i="1"/>
  <c r="I597" i="1"/>
  <c r="AC597" i="1"/>
  <c r="CQ597" i="1" s="1"/>
  <c r="P597" i="1" s="1"/>
  <c r="AE597" i="1"/>
  <c r="AD597" i="1" s="1"/>
  <c r="CR597" i="1" s="1"/>
  <c r="Q597" i="1" s="1"/>
  <c r="AF597" i="1"/>
  <c r="AG597" i="1"/>
  <c r="CU597" i="1" s="1"/>
  <c r="T597" i="1" s="1"/>
  <c r="AH597" i="1"/>
  <c r="AI597" i="1"/>
  <c r="CW597" i="1" s="1"/>
  <c r="V597" i="1" s="1"/>
  <c r="AJ597" i="1"/>
  <c r="CT597" i="1"/>
  <c r="S597" i="1" s="1"/>
  <c r="CV597" i="1"/>
  <c r="U597" i="1" s="1"/>
  <c r="CX597" i="1"/>
  <c r="W597" i="1" s="1"/>
  <c r="FR597" i="1"/>
  <c r="GL597" i="1"/>
  <c r="GO597" i="1"/>
  <c r="GP597" i="1"/>
  <c r="GV597" i="1"/>
  <c r="HC597" i="1" s="1"/>
  <c r="GX597" i="1" s="1"/>
  <c r="C598" i="1"/>
  <c r="D598" i="1"/>
  <c r="I598" i="1"/>
  <c r="AC598" i="1"/>
  <c r="AD598" i="1"/>
  <c r="CR598" i="1" s="1"/>
  <c r="Q598" i="1" s="1"/>
  <c r="AE598" i="1"/>
  <c r="AF598" i="1"/>
  <c r="AB598" i="1" s="1"/>
  <c r="AG598" i="1"/>
  <c r="AH598" i="1"/>
  <c r="CV598" i="1" s="1"/>
  <c r="U598" i="1" s="1"/>
  <c r="AI598" i="1"/>
  <c r="AJ598" i="1"/>
  <c r="CX598" i="1" s="1"/>
  <c r="W598" i="1" s="1"/>
  <c r="CQ598" i="1"/>
  <c r="P598" i="1" s="1"/>
  <c r="CS598" i="1"/>
  <c r="R598" i="1" s="1"/>
  <c r="CU598" i="1"/>
  <c r="T598" i="1" s="1"/>
  <c r="CW598" i="1"/>
  <c r="V598" i="1" s="1"/>
  <c r="FR598" i="1"/>
  <c r="GL598" i="1"/>
  <c r="GO598" i="1"/>
  <c r="GP598" i="1"/>
  <c r="GV598" i="1"/>
  <c r="HC598" i="1"/>
  <c r="GX598" i="1" s="1"/>
  <c r="C599" i="1"/>
  <c r="D599" i="1"/>
  <c r="AC599" i="1"/>
  <c r="AD599" i="1"/>
  <c r="AE599" i="1"/>
  <c r="AF599" i="1"/>
  <c r="CT599" i="1" s="1"/>
  <c r="S599" i="1" s="1"/>
  <c r="CZ599" i="1" s="1"/>
  <c r="Y599" i="1" s="1"/>
  <c r="AG599" i="1"/>
  <c r="AH599" i="1"/>
  <c r="CV599" i="1" s="1"/>
  <c r="U599" i="1" s="1"/>
  <c r="AI599" i="1"/>
  <c r="AJ599" i="1"/>
  <c r="CX599" i="1" s="1"/>
  <c r="W599" i="1" s="1"/>
  <c r="CQ599" i="1"/>
  <c r="P599" i="1" s="1"/>
  <c r="CS599" i="1"/>
  <c r="R599" i="1" s="1"/>
  <c r="CU599" i="1"/>
  <c r="T599" i="1" s="1"/>
  <c r="CW599" i="1"/>
  <c r="V599" i="1" s="1"/>
  <c r="CY599" i="1"/>
  <c r="X599" i="1" s="1"/>
  <c r="FR599" i="1"/>
  <c r="GL599" i="1"/>
  <c r="GO599" i="1"/>
  <c r="GP599" i="1"/>
  <c r="GV599" i="1"/>
  <c r="HC599" i="1" s="1"/>
  <c r="GX599" i="1" s="1"/>
  <c r="I600" i="1"/>
  <c r="W600" i="1"/>
  <c r="AC600" i="1"/>
  <c r="AE600" i="1"/>
  <c r="CS600" i="1" s="1"/>
  <c r="R600" i="1" s="1"/>
  <c r="AF600" i="1"/>
  <c r="AG600" i="1"/>
  <c r="CU600" i="1" s="1"/>
  <c r="T600" i="1" s="1"/>
  <c r="AH600" i="1"/>
  <c r="AI600" i="1"/>
  <c r="CW600" i="1" s="1"/>
  <c r="V600" i="1" s="1"/>
  <c r="AJ600" i="1"/>
  <c r="CT600" i="1"/>
  <c r="S600" i="1" s="1"/>
  <c r="CV600" i="1"/>
  <c r="U600" i="1" s="1"/>
  <c r="CX600" i="1"/>
  <c r="FR600" i="1"/>
  <c r="GL600" i="1"/>
  <c r="GO600" i="1"/>
  <c r="GP600" i="1"/>
  <c r="GV600" i="1"/>
  <c r="GX600" i="1"/>
  <c r="HC600" i="1"/>
  <c r="C601" i="1"/>
  <c r="D601" i="1"/>
  <c r="I601" i="1"/>
  <c r="I602" i="1" s="1"/>
  <c r="P601" i="1"/>
  <c r="AC601" i="1"/>
  <c r="AD601" i="1"/>
  <c r="AE601" i="1"/>
  <c r="AF601" i="1"/>
  <c r="CT601" i="1" s="1"/>
  <c r="S601" i="1" s="1"/>
  <c r="CZ601" i="1" s="1"/>
  <c r="Y601" i="1" s="1"/>
  <c r="AG601" i="1"/>
  <c r="AH601" i="1"/>
  <c r="CV601" i="1" s="1"/>
  <c r="U601" i="1" s="1"/>
  <c r="AI601" i="1"/>
  <c r="AJ601" i="1"/>
  <c r="CX601" i="1" s="1"/>
  <c r="W601" i="1" s="1"/>
  <c r="CQ601" i="1"/>
  <c r="CS601" i="1"/>
  <c r="R601" i="1" s="1"/>
  <c r="CU601" i="1"/>
  <c r="T601" i="1" s="1"/>
  <c r="CW601" i="1"/>
  <c r="V601" i="1" s="1"/>
  <c r="FR601" i="1"/>
  <c r="GL601" i="1"/>
  <c r="GO601" i="1"/>
  <c r="GP601" i="1"/>
  <c r="GV601" i="1"/>
  <c r="HC601" i="1" s="1"/>
  <c r="GX601" i="1" s="1"/>
  <c r="S602" i="1"/>
  <c r="W602" i="1"/>
  <c r="AC602" i="1"/>
  <c r="AE602" i="1"/>
  <c r="CS602" i="1" s="1"/>
  <c r="R602" i="1" s="1"/>
  <c r="AF602" i="1"/>
  <c r="AG602" i="1"/>
  <c r="CU602" i="1" s="1"/>
  <c r="T602" i="1" s="1"/>
  <c r="AH602" i="1"/>
  <c r="AI602" i="1"/>
  <c r="CW602" i="1" s="1"/>
  <c r="V602" i="1" s="1"/>
  <c r="AJ602" i="1"/>
  <c r="CT602" i="1"/>
  <c r="CV602" i="1"/>
  <c r="U602" i="1" s="1"/>
  <c r="CX602" i="1"/>
  <c r="FR602" i="1"/>
  <c r="GL602" i="1"/>
  <c r="GO602" i="1"/>
  <c r="GP602" i="1"/>
  <c r="GV602" i="1"/>
  <c r="GX602" i="1"/>
  <c r="HC602" i="1"/>
  <c r="I603" i="1"/>
  <c r="T603" i="1" s="1"/>
  <c r="R603" i="1"/>
  <c r="AC603" i="1"/>
  <c r="AD603" i="1"/>
  <c r="CR603" i="1" s="1"/>
  <c r="Q603" i="1" s="1"/>
  <c r="AE603" i="1"/>
  <c r="AF603" i="1"/>
  <c r="CT603" i="1" s="1"/>
  <c r="S603" i="1" s="1"/>
  <c r="CZ603" i="1" s="1"/>
  <c r="Y603" i="1" s="1"/>
  <c r="AG603" i="1"/>
  <c r="AH603" i="1"/>
  <c r="CV603" i="1" s="1"/>
  <c r="U603" i="1" s="1"/>
  <c r="AI603" i="1"/>
  <c r="AJ603" i="1"/>
  <c r="CX603" i="1" s="1"/>
  <c r="W603" i="1" s="1"/>
  <c r="CQ603" i="1"/>
  <c r="P603" i="1" s="1"/>
  <c r="CP603" i="1" s="1"/>
  <c r="O603" i="1" s="1"/>
  <c r="CS603" i="1"/>
  <c r="CU603" i="1"/>
  <c r="CW603" i="1"/>
  <c r="V603" i="1" s="1"/>
  <c r="FR603" i="1"/>
  <c r="GL603" i="1"/>
  <c r="GO603" i="1"/>
  <c r="GP603" i="1"/>
  <c r="GV603" i="1"/>
  <c r="HC603" i="1"/>
  <c r="GX603" i="1" s="1"/>
  <c r="C604" i="1"/>
  <c r="D604" i="1"/>
  <c r="I604" i="1"/>
  <c r="S604" i="1"/>
  <c r="W604" i="1"/>
  <c r="AC604" i="1"/>
  <c r="AE604" i="1"/>
  <c r="AF604" i="1"/>
  <c r="AG604" i="1"/>
  <c r="CU604" i="1" s="1"/>
  <c r="T604" i="1" s="1"/>
  <c r="AH604" i="1"/>
  <c r="AI604" i="1"/>
  <c r="CW604" i="1" s="1"/>
  <c r="V604" i="1" s="1"/>
  <c r="AJ604" i="1"/>
  <c r="CT604" i="1"/>
  <c r="CV604" i="1"/>
  <c r="U604" i="1" s="1"/>
  <c r="CX604" i="1"/>
  <c r="FR604" i="1"/>
  <c r="GL604" i="1"/>
  <c r="GO604" i="1"/>
  <c r="GP604" i="1"/>
  <c r="GV604" i="1"/>
  <c r="GX604" i="1"/>
  <c r="HC604" i="1"/>
  <c r="I605" i="1"/>
  <c r="P605" i="1"/>
  <c r="CP605" i="1" s="1"/>
  <c r="O605" i="1" s="1"/>
  <c r="R605" i="1"/>
  <c r="X605" i="1"/>
  <c r="AC605" i="1"/>
  <c r="AD605" i="1"/>
  <c r="CR605" i="1" s="1"/>
  <c r="Q605" i="1" s="1"/>
  <c r="AE605" i="1"/>
  <c r="AF605" i="1"/>
  <c r="CT605" i="1" s="1"/>
  <c r="S605" i="1" s="1"/>
  <c r="CZ605" i="1" s="1"/>
  <c r="Y605" i="1" s="1"/>
  <c r="AG605" i="1"/>
  <c r="AH605" i="1"/>
  <c r="CV605" i="1" s="1"/>
  <c r="U605" i="1" s="1"/>
  <c r="AI605" i="1"/>
  <c r="AJ605" i="1"/>
  <c r="CX605" i="1" s="1"/>
  <c r="W605" i="1" s="1"/>
  <c r="CQ605" i="1"/>
  <c r="CS605" i="1"/>
  <c r="CU605" i="1"/>
  <c r="T605" i="1" s="1"/>
  <c r="CW605" i="1"/>
  <c r="V605" i="1" s="1"/>
  <c r="CY605" i="1"/>
  <c r="FR605" i="1"/>
  <c r="GL605" i="1"/>
  <c r="GO605" i="1"/>
  <c r="GP605" i="1"/>
  <c r="GV605" i="1"/>
  <c r="HC605" i="1" s="1"/>
  <c r="GX605" i="1" s="1"/>
  <c r="C606" i="1"/>
  <c r="D606" i="1"/>
  <c r="P606" i="1"/>
  <c r="CP606" i="1" s="1"/>
  <c r="O606" i="1" s="1"/>
  <c r="R606" i="1"/>
  <c r="X606" i="1"/>
  <c r="AC606" i="1"/>
  <c r="AD606" i="1"/>
  <c r="CR606" i="1" s="1"/>
  <c r="Q606" i="1" s="1"/>
  <c r="AE606" i="1"/>
  <c r="AF606" i="1"/>
  <c r="CT606" i="1" s="1"/>
  <c r="S606" i="1" s="1"/>
  <c r="CZ606" i="1" s="1"/>
  <c r="Y606" i="1" s="1"/>
  <c r="AG606" i="1"/>
  <c r="AH606" i="1"/>
  <c r="CV606" i="1" s="1"/>
  <c r="U606" i="1" s="1"/>
  <c r="AI606" i="1"/>
  <c r="AJ606" i="1"/>
  <c r="CX606" i="1" s="1"/>
  <c r="W606" i="1" s="1"/>
  <c r="CQ606" i="1"/>
  <c r="CS606" i="1"/>
  <c r="CU606" i="1"/>
  <c r="T606" i="1" s="1"/>
  <c r="CW606" i="1"/>
  <c r="V606" i="1" s="1"/>
  <c r="CY606" i="1"/>
  <c r="FR606" i="1"/>
  <c r="GL606" i="1"/>
  <c r="GO606" i="1"/>
  <c r="GP606" i="1"/>
  <c r="GV606" i="1"/>
  <c r="HC606" i="1" s="1"/>
  <c r="GX606" i="1" s="1"/>
  <c r="I607" i="1"/>
  <c r="S607" i="1"/>
  <c r="CZ607" i="1" s="1"/>
  <c r="Y607" i="1" s="1"/>
  <c r="AC607" i="1"/>
  <c r="AE607" i="1"/>
  <c r="AD607" i="1" s="1"/>
  <c r="CR607" i="1" s="1"/>
  <c r="Q607" i="1" s="1"/>
  <c r="AF607" i="1"/>
  <c r="AG607" i="1"/>
  <c r="CU607" i="1" s="1"/>
  <c r="T607" i="1" s="1"/>
  <c r="AH607" i="1"/>
  <c r="AI607" i="1"/>
  <c r="CW607" i="1" s="1"/>
  <c r="V607" i="1" s="1"/>
  <c r="AJ607" i="1"/>
  <c r="CS607" i="1"/>
  <c r="R607" i="1" s="1"/>
  <c r="CT607" i="1"/>
  <c r="CV607" i="1"/>
  <c r="U607" i="1" s="1"/>
  <c r="CX607" i="1"/>
  <c r="W607" i="1" s="1"/>
  <c r="FR607" i="1"/>
  <c r="BY609" i="1" s="1"/>
  <c r="GL607" i="1"/>
  <c r="GO607" i="1"/>
  <c r="GP607" i="1"/>
  <c r="GV607" i="1"/>
  <c r="GX607" i="1"/>
  <c r="HC607" i="1"/>
  <c r="B609" i="1"/>
  <c r="B591" i="1" s="1"/>
  <c r="C609" i="1"/>
  <c r="C591" i="1" s="1"/>
  <c r="D609" i="1"/>
  <c r="D591" i="1" s="1"/>
  <c r="F609" i="1"/>
  <c r="F591" i="1" s="1"/>
  <c r="G609" i="1"/>
  <c r="G591" i="1" s="1"/>
  <c r="BD609" i="1"/>
  <c r="BD591" i="1" s="1"/>
  <c r="BX609" i="1"/>
  <c r="BX591" i="1" s="1"/>
  <c r="CC609" i="1"/>
  <c r="CC591" i="1" s="1"/>
  <c r="CK609" i="1"/>
  <c r="CK591" i="1" s="1"/>
  <c r="CL609" i="1"/>
  <c r="CL591" i="1" s="1"/>
  <c r="CM609" i="1"/>
  <c r="CM591" i="1" s="1"/>
  <c r="D639" i="1"/>
  <c r="C641" i="1"/>
  <c r="E641" i="1"/>
  <c r="Z641" i="1"/>
  <c r="AA641" i="1"/>
  <c r="AM641" i="1"/>
  <c r="AN641" i="1"/>
  <c r="BE641" i="1"/>
  <c r="BF641" i="1"/>
  <c r="BG641" i="1"/>
  <c r="BH641" i="1"/>
  <c r="BI641" i="1"/>
  <c r="BJ641" i="1"/>
  <c r="BK641" i="1"/>
  <c r="BL641" i="1"/>
  <c r="BM641" i="1"/>
  <c r="BN641" i="1"/>
  <c r="BO641" i="1"/>
  <c r="BP641" i="1"/>
  <c r="BQ641" i="1"/>
  <c r="BR641" i="1"/>
  <c r="BS641" i="1"/>
  <c r="BT641" i="1"/>
  <c r="BU641" i="1"/>
  <c r="BV641" i="1"/>
  <c r="BW641" i="1"/>
  <c r="CN641" i="1"/>
  <c r="CO641" i="1"/>
  <c r="CP641" i="1"/>
  <c r="CQ641" i="1"/>
  <c r="CR641" i="1"/>
  <c r="CS641" i="1"/>
  <c r="CT641" i="1"/>
  <c r="CU641" i="1"/>
  <c r="CV641" i="1"/>
  <c r="CW641" i="1"/>
  <c r="CX641" i="1"/>
  <c r="CY641" i="1"/>
  <c r="CZ641" i="1"/>
  <c r="DA641" i="1"/>
  <c r="DB641" i="1"/>
  <c r="DC641" i="1"/>
  <c r="DD641" i="1"/>
  <c r="DE641" i="1"/>
  <c r="DF641" i="1"/>
  <c r="DG641" i="1"/>
  <c r="DH641" i="1"/>
  <c r="DI641" i="1"/>
  <c r="DJ641" i="1"/>
  <c r="DK641" i="1"/>
  <c r="DL641" i="1"/>
  <c r="DM641" i="1"/>
  <c r="DN641" i="1"/>
  <c r="DO641" i="1"/>
  <c r="DP641" i="1"/>
  <c r="DQ641" i="1"/>
  <c r="DR641" i="1"/>
  <c r="DS641" i="1"/>
  <c r="DT641" i="1"/>
  <c r="DU641" i="1"/>
  <c r="DV641" i="1"/>
  <c r="DW641" i="1"/>
  <c r="DX641" i="1"/>
  <c r="DY641" i="1"/>
  <c r="DZ641" i="1"/>
  <c r="EA641" i="1"/>
  <c r="EB641" i="1"/>
  <c r="EC641" i="1"/>
  <c r="ED641" i="1"/>
  <c r="EE641" i="1"/>
  <c r="EF641" i="1"/>
  <c r="EG641" i="1"/>
  <c r="EH641" i="1"/>
  <c r="EI641" i="1"/>
  <c r="EJ641" i="1"/>
  <c r="EK641" i="1"/>
  <c r="EL641" i="1"/>
  <c r="EM641" i="1"/>
  <c r="EN641" i="1"/>
  <c r="EO641" i="1"/>
  <c r="EP641" i="1"/>
  <c r="EQ641" i="1"/>
  <c r="ER641" i="1"/>
  <c r="ES641" i="1"/>
  <c r="ET641" i="1"/>
  <c r="EU641" i="1"/>
  <c r="EV641" i="1"/>
  <c r="EW641" i="1"/>
  <c r="EX641" i="1"/>
  <c r="EY641" i="1"/>
  <c r="EZ641" i="1"/>
  <c r="FA641" i="1"/>
  <c r="FB641" i="1"/>
  <c r="FC641" i="1"/>
  <c r="FD641" i="1"/>
  <c r="FE641" i="1"/>
  <c r="FF641" i="1"/>
  <c r="FG641" i="1"/>
  <c r="FH641" i="1"/>
  <c r="FI641" i="1"/>
  <c r="FJ641" i="1"/>
  <c r="FK641" i="1"/>
  <c r="FL641" i="1"/>
  <c r="FM641" i="1"/>
  <c r="FN641" i="1"/>
  <c r="FO641" i="1"/>
  <c r="FP641" i="1"/>
  <c r="FQ641" i="1"/>
  <c r="FR641" i="1"/>
  <c r="FS641" i="1"/>
  <c r="FT641" i="1"/>
  <c r="FU641" i="1"/>
  <c r="FV641" i="1"/>
  <c r="FW641" i="1"/>
  <c r="FX641" i="1"/>
  <c r="FY641" i="1"/>
  <c r="FZ641" i="1"/>
  <c r="GA641" i="1"/>
  <c r="GB641" i="1"/>
  <c r="GC641" i="1"/>
  <c r="GD641" i="1"/>
  <c r="GE641" i="1"/>
  <c r="GF641" i="1"/>
  <c r="GG641" i="1"/>
  <c r="GH641" i="1"/>
  <c r="GI641" i="1"/>
  <c r="GJ641" i="1"/>
  <c r="GK641" i="1"/>
  <c r="GL641" i="1"/>
  <c r="GM641" i="1"/>
  <c r="GN641" i="1"/>
  <c r="GO641" i="1"/>
  <c r="GP641" i="1"/>
  <c r="GQ641" i="1"/>
  <c r="GR641" i="1"/>
  <c r="GS641" i="1"/>
  <c r="GT641" i="1"/>
  <c r="GU641" i="1"/>
  <c r="GV641" i="1"/>
  <c r="GW641" i="1"/>
  <c r="GX641" i="1"/>
  <c r="C643" i="1"/>
  <c r="D643" i="1"/>
  <c r="S643" i="1"/>
  <c r="CY643" i="1" s="1"/>
  <c r="X643" i="1" s="1"/>
  <c r="V643" i="1"/>
  <c r="AC643" i="1"/>
  <c r="AB643" i="1" s="1"/>
  <c r="AD643" i="1"/>
  <c r="CR643" i="1" s="1"/>
  <c r="Q643" i="1" s="1"/>
  <c r="AE643" i="1"/>
  <c r="AF643" i="1"/>
  <c r="AG643" i="1"/>
  <c r="AH643" i="1"/>
  <c r="CV643" i="1" s="1"/>
  <c r="U643" i="1" s="1"/>
  <c r="AI643" i="1"/>
  <c r="AJ643" i="1"/>
  <c r="CS643" i="1"/>
  <c r="R643" i="1" s="1"/>
  <c r="CT643" i="1"/>
  <c r="CU643" i="1"/>
  <c r="T643" i="1" s="1"/>
  <c r="CW643" i="1"/>
  <c r="CX643" i="1"/>
  <c r="W643" i="1" s="1"/>
  <c r="FR643" i="1"/>
  <c r="GL643" i="1"/>
  <c r="GN643" i="1"/>
  <c r="GP643" i="1"/>
  <c r="GV643" i="1"/>
  <c r="HC643" i="1" s="1"/>
  <c r="GX643" i="1" s="1"/>
  <c r="CJ649" i="1" s="1"/>
  <c r="I644" i="1"/>
  <c r="Y644" i="1"/>
  <c r="AC644" i="1"/>
  <c r="CQ644" i="1" s="1"/>
  <c r="P644" i="1" s="1"/>
  <c r="GL644" i="1" s="1"/>
  <c r="AE644" i="1"/>
  <c r="AD644" i="1" s="1"/>
  <c r="AF644" i="1"/>
  <c r="AG644" i="1"/>
  <c r="CU644" i="1" s="1"/>
  <c r="AH644" i="1"/>
  <c r="AI644" i="1"/>
  <c r="AJ644" i="1"/>
  <c r="CX644" i="1" s="1"/>
  <c r="W644" i="1" s="1"/>
  <c r="CR644" i="1"/>
  <c r="Q644" i="1" s="1"/>
  <c r="CS644" i="1"/>
  <c r="R644" i="1" s="1"/>
  <c r="CT644" i="1"/>
  <c r="S644" i="1" s="1"/>
  <c r="CV644" i="1"/>
  <c r="U644" i="1" s="1"/>
  <c r="CW644" i="1"/>
  <c r="V644" i="1" s="1"/>
  <c r="CY644" i="1"/>
  <c r="X644" i="1" s="1"/>
  <c r="CZ644" i="1"/>
  <c r="FR644" i="1"/>
  <c r="GN644" i="1"/>
  <c r="GO644" i="1"/>
  <c r="GP644" i="1"/>
  <c r="CD649" i="1" s="1"/>
  <c r="GV644" i="1"/>
  <c r="GX644" i="1"/>
  <c r="HC644" i="1"/>
  <c r="I645" i="1"/>
  <c r="T645" i="1"/>
  <c r="Y645" i="1"/>
  <c r="AC645" i="1"/>
  <c r="AE645" i="1"/>
  <c r="AD645" i="1" s="1"/>
  <c r="AF645" i="1"/>
  <c r="CT645" i="1" s="1"/>
  <c r="AG645" i="1"/>
  <c r="AH645" i="1"/>
  <c r="AI645" i="1"/>
  <c r="CW645" i="1" s="1"/>
  <c r="V645" i="1" s="1"/>
  <c r="AJ645" i="1"/>
  <c r="CX645" i="1" s="1"/>
  <c r="CQ645" i="1"/>
  <c r="P645" i="1" s="1"/>
  <c r="CS645" i="1"/>
  <c r="R645" i="1" s="1"/>
  <c r="CU645" i="1"/>
  <c r="CV645" i="1"/>
  <c r="U645" i="1" s="1"/>
  <c r="CY645" i="1"/>
  <c r="X645" i="1" s="1"/>
  <c r="CZ645" i="1"/>
  <c r="GN645" i="1"/>
  <c r="CB649" i="1" s="1"/>
  <c r="GO645" i="1"/>
  <c r="GP645" i="1"/>
  <c r="GV645" i="1"/>
  <c r="GX645" i="1"/>
  <c r="HC645" i="1"/>
  <c r="C646" i="1"/>
  <c r="D646" i="1"/>
  <c r="R646" i="1"/>
  <c r="T646" i="1"/>
  <c r="AC646" i="1"/>
  <c r="AD646" i="1"/>
  <c r="CR646" i="1" s="1"/>
  <c r="Q646" i="1" s="1"/>
  <c r="AE646" i="1"/>
  <c r="AF646" i="1"/>
  <c r="AB646" i="1" s="1"/>
  <c r="AG646" i="1"/>
  <c r="AH646" i="1"/>
  <c r="CV646" i="1" s="1"/>
  <c r="U646" i="1" s="1"/>
  <c r="AI646" i="1"/>
  <c r="AJ646" i="1"/>
  <c r="CX646" i="1" s="1"/>
  <c r="W646" i="1" s="1"/>
  <c r="CQ646" i="1"/>
  <c r="P646" i="1" s="1"/>
  <c r="CS646" i="1"/>
  <c r="CT646" i="1"/>
  <c r="S646" i="1" s="1"/>
  <c r="CU646" i="1"/>
  <c r="CW646" i="1"/>
  <c r="V646" i="1" s="1"/>
  <c r="FR646" i="1"/>
  <c r="GL646" i="1"/>
  <c r="GN646" i="1"/>
  <c r="GP646" i="1"/>
  <c r="GV646" i="1"/>
  <c r="HC646" i="1"/>
  <c r="GX646" i="1" s="1"/>
  <c r="I647" i="1"/>
  <c r="W647" i="1"/>
  <c r="AC647" i="1"/>
  <c r="AE647" i="1"/>
  <c r="AD647" i="1" s="1"/>
  <c r="AB647" i="1" s="1"/>
  <c r="AF647" i="1"/>
  <c r="AG647" i="1"/>
  <c r="CU647" i="1" s="1"/>
  <c r="T647" i="1" s="1"/>
  <c r="AH647" i="1"/>
  <c r="AI647" i="1"/>
  <c r="CW647" i="1" s="1"/>
  <c r="V647" i="1" s="1"/>
  <c r="AJ647" i="1"/>
  <c r="CQ647" i="1"/>
  <c r="CR647" i="1"/>
  <c r="Q647" i="1" s="1"/>
  <c r="CT647" i="1"/>
  <c r="S647" i="1" s="1"/>
  <c r="CV647" i="1"/>
  <c r="U647" i="1" s="1"/>
  <c r="CX647" i="1"/>
  <c r="CY647" i="1"/>
  <c r="X647" i="1" s="1"/>
  <c r="CZ647" i="1"/>
  <c r="Y647" i="1" s="1"/>
  <c r="GN647" i="1"/>
  <c r="GO647" i="1"/>
  <c r="GP647" i="1"/>
  <c r="GV647" i="1"/>
  <c r="GX647" i="1"/>
  <c r="HC647" i="1"/>
  <c r="B649" i="1"/>
  <c r="B641" i="1" s="1"/>
  <c r="C649" i="1"/>
  <c r="D649" i="1"/>
  <c r="D641" i="1" s="1"/>
  <c r="F649" i="1"/>
  <c r="F641" i="1" s="1"/>
  <c r="G649" i="1"/>
  <c r="G641" i="1" s="1"/>
  <c r="BX649" i="1"/>
  <c r="BX641" i="1" s="1"/>
  <c r="CK649" i="1"/>
  <c r="CK641" i="1" s="1"/>
  <c r="CL649" i="1"/>
  <c r="CL641" i="1" s="1"/>
  <c r="CM649" i="1"/>
  <c r="CM641" i="1" s="1"/>
  <c r="D679" i="1"/>
  <c r="E681" i="1"/>
  <c r="Z681" i="1"/>
  <c r="AA681" i="1"/>
  <c r="AB681" i="1"/>
  <c r="AC681" i="1"/>
  <c r="AD681" i="1"/>
  <c r="AE681" i="1"/>
  <c r="AF681" i="1"/>
  <c r="AG681" i="1"/>
  <c r="AH681" i="1"/>
  <c r="AI681" i="1"/>
  <c r="AJ681" i="1"/>
  <c r="AK681" i="1"/>
  <c r="AL681" i="1"/>
  <c r="AM681" i="1"/>
  <c r="AN681" i="1"/>
  <c r="BE681" i="1"/>
  <c r="BF681" i="1"/>
  <c r="BG681" i="1"/>
  <c r="BH681" i="1"/>
  <c r="BI681" i="1"/>
  <c r="BJ681" i="1"/>
  <c r="BK681" i="1"/>
  <c r="BL681" i="1"/>
  <c r="BM681" i="1"/>
  <c r="BN681" i="1"/>
  <c r="BO681" i="1"/>
  <c r="BP681" i="1"/>
  <c r="BQ681" i="1"/>
  <c r="BR681" i="1"/>
  <c r="BS681" i="1"/>
  <c r="BT681" i="1"/>
  <c r="BU681" i="1"/>
  <c r="BV681" i="1"/>
  <c r="BW681" i="1"/>
  <c r="BX681" i="1"/>
  <c r="BY681" i="1"/>
  <c r="BZ681" i="1"/>
  <c r="CA681" i="1"/>
  <c r="CB681" i="1"/>
  <c r="CC681" i="1"/>
  <c r="CD681" i="1"/>
  <c r="CE681" i="1"/>
  <c r="CF681" i="1"/>
  <c r="CG681" i="1"/>
  <c r="CH681" i="1"/>
  <c r="CI681" i="1"/>
  <c r="CJ681" i="1"/>
  <c r="CK681" i="1"/>
  <c r="CL681" i="1"/>
  <c r="CM681" i="1"/>
  <c r="CN681" i="1"/>
  <c r="CO681" i="1"/>
  <c r="CP681" i="1"/>
  <c r="CQ681" i="1"/>
  <c r="CR681" i="1"/>
  <c r="CS681" i="1"/>
  <c r="CT681" i="1"/>
  <c r="CU681" i="1"/>
  <c r="CV681" i="1"/>
  <c r="CW681" i="1"/>
  <c r="CX681" i="1"/>
  <c r="CY681" i="1"/>
  <c r="CZ681" i="1"/>
  <c r="DA681" i="1"/>
  <c r="DB681" i="1"/>
  <c r="DC681" i="1"/>
  <c r="DD681" i="1"/>
  <c r="DE681" i="1"/>
  <c r="DF681" i="1"/>
  <c r="DG681" i="1"/>
  <c r="DH681" i="1"/>
  <c r="DI681" i="1"/>
  <c r="DJ681" i="1"/>
  <c r="DK681" i="1"/>
  <c r="DL681" i="1"/>
  <c r="DM681" i="1"/>
  <c r="DN681" i="1"/>
  <c r="DO681" i="1"/>
  <c r="DP681" i="1"/>
  <c r="DQ681" i="1"/>
  <c r="DR681" i="1"/>
  <c r="DS681" i="1"/>
  <c r="DT681" i="1"/>
  <c r="DU681" i="1"/>
  <c r="DV681" i="1"/>
  <c r="DW681" i="1"/>
  <c r="DX681" i="1"/>
  <c r="DY681" i="1"/>
  <c r="DZ681" i="1"/>
  <c r="EA681" i="1"/>
  <c r="EB681" i="1"/>
  <c r="EC681" i="1"/>
  <c r="ED681" i="1"/>
  <c r="EE681" i="1"/>
  <c r="EF681" i="1"/>
  <c r="EG681" i="1"/>
  <c r="EH681" i="1"/>
  <c r="EI681" i="1"/>
  <c r="EJ681" i="1"/>
  <c r="EK681" i="1"/>
  <c r="EL681" i="1"/>
  <c r="EM681" i="1"/>
  <c r="EN681" i="1"/>
  <c r="EO681" i="1"/>
  <c r="EP681" i="1"/>
  <c r="EQ681" i="1"/>
  <c r="ER681" i="1"/>
  <c r="ES681" i="1"/>
  <c r="ET681" i="1"/>
  <c r="EU681" i="1"/>
  <c r="EV681" i="1"/>
  <c r="EW681" i="1"/>
  <c r="EX681" i="1"/>
  <c r="EY681" i="1"/>
  <c r="EZ681" i="1"/>
  <c r="FA681" i="1"/>
  <c r="FB681" i="1"/>
  <c r="FC681" i="1"/>
  <c r="FD681" i="1"/>
  <c r="FE681" i="1"/>
  <c r="FF681" i="1"/>
  <c r="FG681" i="1"/>
  <c r="FH681" i="1"/>
  <c r="FI681" i="1"/>
  <c r="FJ681" i="1"/>
  <c r="FK681" i="1"/>
  <c r="FL681" i="1"/>
  <c r="FM681" i="1"/>
  <c r="FN681" i="1"/>
  <c r="FO681" i="1"/>
  <c r="FP681" i="1"/>
  <c r="FQ681" i="1"/>
  <c r="FR681" i="1"/>
  <c r="FS681" i="1"/>
  <c r="FT681" i="1"/>
  <c r="FU681" i="1"/>
  <c r="FV681" i="1"/>
  <c r="FW681" i="1"/>
  <c r="FX681" i="1"/>
  <c r="FY681" i="1"/>
  <c r="FZ681" i="1"/>
  <c r="GA681" i="1"/>
  <c r="GB681" i="1"/>
  <c r="GC681" i="1"/>
  <c r="GD681" i="1"/>
  <c r="GE681" i="1"/>
  <c r="GF681" i="1"/>
  <c r="GG681" i="1"/>
  <c r="GH681" i="1"/>
  <c r="GI681" i="1"/>
  <c r="GJ681" i="1"/>
  <c r="GK681" i="1"/>
  <c r="GL681" i="1"/>
  <c r="GM681" i="1"/>
  <c r="GN681" i="1"/>
  <c r="GO681" i="1"/>
  <c r="GP681" i="1"/>
  <c r="GQ681" i="1"/>
  <c r="GR681" i="1"/>
  <c r="GS681" i="1"/>
  <c r="GT681" i="1"/>
  <c r="GU681" i="1"/>
  <c r="GV681" i="1"/>
  <c r="GW681" i="1"/>
  <c r="GX681" i="1"/>
  <c r="D683" i="1"/>
  <c r="D685" i="1"/>
  <c r="E685" i="1"/>
  <c r="Z685" i="1"/>
  <c r="AA685" i="1"/>
  <c r="AM685" i="1"/>
  <c r="AN685" i="1"/>
  <c r="BE685" i="1"/>
  <c r="BF685" i="1"/>
  <c r="BG685" i="1"/>
  <c r="BH685" i="1"/>
  <c r="BI685" i="1"/>
  <c r="BJ685" i="1"/>
  <c r="BK685" i="1"/>
  <c r="BL685" i="1"/>
  <c r="BM685" i="1"/>
  <c r="BN685" i="1"/>
  <c r="BO685" i="1"/>
  <c r="BP685" i="1"/>
  <c r="BQ685" i="1"/>
  <c r="BR685" i="1"/>
  <c r="BS685" i="1"/>
  <c r="BT685" i="1"/>
  <c r="BU685" i="1"/>
  <c r="BV685" i="1"/>
  <c r="BW685" i="1"/>
  <c r="CN685" i="1"/>
  <c r="CO685" i="1"/>
  <c r="CP685" i="1"/>
  <c r="CQ685" i="1"/>
  <c r="CR685" i="1"/>
  <c r="CS685" i="1"/>
  <c r="CT685" i="1"/>
  <c r="CU685" i="1"/>
  <c r="CV685" i="1"/>
  <c r="CW685" i="1"/>
  <c r="CX685" i="1"/>
  <c r="CY685" i="1"/>
  <c r="CZ685" i="1"/>
  <c r="DA685" i="1"/>
  <c r="DB685" i="1"/>
  <c r="DC685" i="1"/>
  <c r="DD685" i="1"/>
  <c r="DE685" i="1"/>
  <c r="DF685" i="1"/>
  <c r="DG685" i="1"/>
  <c r="DH685" i="1"/>
  <c r="DI685" i="1"/>
  <c r="DJ685" i="1"/>
  <c r="DK685" i="1"/>
  <c r="DL685" i="1"/>
  <c r="DM685" i="1"/>
  <c r="DN685" i="1"/>
  <c r="DO685" i="1"/>
  <c r="DP685" i="1"/>
  <c r="DQ685" i="1"/>
  <c r="DR685" i="1"/>
  <c r="DS685" i="1"/>
  <c r="DT685" i="1"/>
  <c r="DU685" i="1"/>
  <c r="DV685" i="1"/>
  <c r="DW685" i="1"/>
  <c r="DX685" i="1"/>
  <c r="DY685" i="1"/>
  <c r="DZ685" i="1"/>
  <c r="EA685" i="1"/>
  <c r="EB685" i="1"/>
  <c r="EC685" i="1"/>
  <c r="ED685" i="1"/>
  <c r="EE685" i="1"/>
  <c r="EF685" i="1"/>
  <c r="EG685" i="1"/>
  <c r="EH685" i="1"/>
  <c r="EI685" i="1"/>
  <c r="EJ685" i="1"/>
  <c r="EK685" i="1"/>
  <c r="EL685" i="1"/>
  <c r="EM685" i="1"/>
  <c r="EN685" i="1"/>
  <c r="EO685" i="1"/>
  <c r="EP685" i="1"/>
  <c r="EQ685" i="1"/>
  <c r="ER685" i="1"/>
  <c r="ES685" i="1"/>
  <c r="ET685" i="1"/>
  <c r="EU685" i="1"/>
  <c r="EV685" i="1"/>
  <c r="EW685" i="1"/>
  <c r="EX685" i="1"/>
  <c r="EY685" i="1"/>
  <c r="EZ685" i="1"/>
  <c r="FA685" i="1"/>
  <c r="FB685" i="1"/>
  <c r="FC685" i="1"/>
  <c r="FD685" i="1"/>
  <c r="FE685" i="1"/>
  <c r="FF685" i="1"/>
  <c r="FG685" i="1"/>
  <c r="FH685" i="1"/>
  <c r="FI685" i="1"/>
  <c r="FJ685" i="1"/>
  <c r="FK685" i="1"/>
  <c r="FL685" i="1"/>
  <c r="FM685" i="1"/>
  <c r="FN685" i="1"/>
  <c r="FO685" i="1"/>
  <c r="FP685" i="1"/>
  <c r="FQ685" i="1"/>
  <c r="FR685" i="1"/>
  <c r="FS685" i="1"/>
  <c r="FT685" i="1"/>
  <c r="FU685" i="1"/>
  <c r="FV685" i="1"/>
  <c r="FW685" i="1"/>
  <c r="FX685" i="1"/>
  <c r="FY685" i="1"/>
  <c r="FZ685" i="1"/>
  <c r="GA685" i="1"/>
  <c r="GB685" i="1"/>
  <c r="GC685" i="1"/>
  <c r="GD685" i="1"/>
  <c r="GE685" i="1"/>
  <c r="GF685" i="1"/>
  <c r="GG685" i="1"/>
  <c r="GH685" i="1"/>
  <c r="GI685" i="1"/>
  <c r="GJ685" i="1"/>
  <c r="GK685" i="1"/>
  <c r="GL685" i="1"/>
  <c r="GM685" i="1"/>
  <c r="GN685" i="1"/>
  <c r="GO685" i="1"/>
  <c r="GP685" i="1"/>
  <c r="GQ685" i="1"/>
  <c r="GR685" i="1"/>
  <c r="GS685" i="1"/>
  <c r="GT685" i="1"/>
  <c r="GU685" i="1"/>
  <c r="GV685" i="1"/>
  <c r="GW685" i="1"/>
  <c r="GX685" i="1"/>
  <c r="C687" i="1"/>
  <c r="D687" i="1"/>
  <c r="I687" i="1"/>
  <c r="I688" i="1" s="1"/>
  <c r="GX688" i="1" s="1"/>
  <c r="AC687" i="1"/>
  <c r="AD687" i="1"/>
  <c r="CR687" i="1" s="1"/>
  <c r="Q687" i="1" s="1"/>
  <c r="AE687" i="1"/>
  <c r="AF687" i="1"/>
  <c r="AB687" i="1" s="1"/>
  <c r="AG687" i="1"/>
  <c r="AH687" i="1"/>
  <c r="CV687" i="1" s="1"/>
  <c r="U687" i="1" s="1"/>
  <c r="AI687" i="1"/>
  <c r="AJ687" i="1"/>
  <c r="CX687" i="1" s="1"/>
  <c r="W687" i="1" s="1"/>
  <c r="CQ687" i="1"/>
  <c r="P687" i="1" s="1"/>
  <c r="CS687" i="1"/>
  <c r="R687" i="1" s="1"/>
  <c r="CU687" i="1"/>
  <c r="T687" i="1" s="1"/>
  <c r="CW687" i="1"/>
  <c r="V687" i="1" s="1"/>
  <c r="FR687" i="1"/>
  <c r="GL687" i="1"/>
  <c r="GO687" i="1"/>
  <c r="GP687" i="1"/>
  <c r="GV687" i="1"/>
  <c r="HC687" i="1"/>
  <c r="GX687" i="1" s="1"/>
  <c r="AC688" i="1"/>
  <c r="AE688" i="1"/>
  <c r="CS688" i="1" s="1"/>
  <c r="R688" i="1" s="1"/>
  <c r="AF688" i="1"/>
  <c r="AG688" i="1"/>
  <c r="CU688" i="1" s="1"/>
  <c r="T688" i="1" s="1"/>
  <c r="AH688" i="1"/>
  <c r="AI688" i="1"/>
  <c r="CW688" i="1" s="1"/>
  <c r="V688" i="1" s="1"/>
  <c r="AJ688" i="1"/>
  <c r="CT688" i="1"/>
  <c r="S688" i="1" s="1"/>
  <c r="CV688" i="1"/>
  <c r="CX688" i="1"/>
  <c r="W688" i="1" s="1"/>
  <c r="FR688" i="1"/>
  <c r="GL688" i="1"/>
  <c r="GO688" i="1"/>
  <c r="GP688" i="1"/>
  <c r="GV688" i="1"/>
  <c r="HC688" i="1"/>
  <c r="C689" i="1"/>
  <c r="D689" i="1"/>
  <c r="I689" i="1"/>
  <c r="AC689" i="1"/>
  <c r="AD689" i="1"/>
  <c r="CR689" i="1" s="1"/>
  <c r="Q689" i="1" s="1"/>
  <c r="AE689" i="1"/>
  <c r="AF689" i="1"/>
  <c r="AB689" i="1" s="1"/>
  <c r="AG689" i="1"/>
  <c r="AH689" i="1"/>
  <c r="CV689" i="1" s="1"/>
  <c r="U689" i="1" s="1"/>
  <c r="AI689" i="1"/>
  <c r="AJ689" i="1"/>
  <c r="CX689" i="1" s="1"/>
  <c r="W689" i="1" s="1"/>
  <c r="CQ689" i="1"/>
  <c r="P689" i="1" s="1"/>
  <c r="CS689" i="1"/>
  <c r="R689" i="1" s="1"/>
  <c r="CU689" i="1"/>
  <c r="T689" i="1" s="1"/>
  <c r="CW689" i="1"/>
  <c r="V689" i="1" s="1"/>
  <c r="FR689" i="1"/>
  <c r="GL689" i="1"/>
  <c r="GO689" i="1"/>
  <c r="GP689" i="1"/>
  <c r="GV689" i="1"/>
  <c r="HC689" i="1"/>
  <c r="GX689" i="1" s="1"/>
  <c r="C690" i="1"/>
  <c r="D690" i="1"/>
  <c r="I690" i="1"/>
  <c r="AC690" i="1"/>
  <c r="CQ690" i="1" s="1"/>
  <c r="P690" i="1" s="1"/>
  <c r="AE690" i="1"/>
  <c r="AD690" i="1" s="1"/>
  <c r="CR690" i="1" s="1"/>
  <c r="Q690" i="1" s="1"/>
  <c r="AF690" i="1"/>
  <c r="AG690" i="1"/>
  <c r="CU690" i="1" s="1"/>
  <c r="T690" i="1" s="1"/>
  <c r="AH690" i="1"/>
  <c r="AI690" i="1"/>
  <c r="CW690" i="1" s="1"/>
  <c r="V690" i="1" s="1"/>
  <c r="AJ690" i="1"/>
  <c r="CT690" i="1"/>
  <c r="S690" i="1" s="1"/>
  <c r="CV690" i="1"/>
  <c r="U690" i="1" s="1"/>
  <c r="CX690" i="1"/>
  <c r="W690" i="1" s="1"/>
  <c r="FR690" i="1"/>
  <c r="GL690" i="1"/>
  <c r="GO690" i="1"/>
  <c r="GP690" i="1"/>
  <c r="GV690" i="1"/>
  <c r="HC690" i="1" s="1"/>
  <c r="GX690" i="1" s="1"/>
  <c r="I691" i="1"/>
  <c r="AC691" i="1"/>
  <c r="AD691" i="1"/>
  <c r="CR691" i="1" s="1"/>
  <c r="Q691" i="1" s="1"/>
  <c r="AE691" i="1"/>
  <c r="AF691" i="1"/>
  <c r="AB691" i="1" s="1"/>
  <c r="AG691" i="1"/>
  <c r="AH691" i="1"/>
  <c r="CV691" i="1" s="1"/>
  <c r="U691" i="1" s="1"/>
  <c r="AI691" i="1"/>
  <c r="AJ691" i="1"/>
  <c r="CX691" i="1" s="1"/>
  <c r="W691" i="1" s="1"/>
  <c r="CQ691" i="1"/>
  <c r="P691" i="1" s="1"/>
  <c r="CS691" i="1"/>
  <c r="R691" i="1" s="1"/>
  <c r="CU691" i="1"/>
  <c r="T691" i="1" s="1"/>
  <c r="CW691" i="1"/>
  <c r="V691" i="1" s="1"/>
  <c r="FR691" i="1"/>
  <c r="GL691" i="1"/>
  <c r="GO691" i="1"/>
  <c r="GP691" i="1"/>
  <c r="GV691" i="1"/>
  <c r="HC691" i="1"/>
  <c r="GX691" i="1" s="1"/>
  <c r="C692" i="1"/>
  <c r="D692" i="1"/>
  <c r="I692" i="1"/>
  <c r="AC692" i="1"/>
  <c r="CQ692" i="1" s="1"/>
  <c r="P692" i="1" s="1"/>
  <c r="CP692" i="1" s="1"/>
  <c r="O692" i="1" s="1"/>
  <c r="AE692" i="1"/>
  <c r="AD692" i="1" s="1"/>
  <c r="CR692" i="1" s="1"/>
  <c r="Q692" i="1" s="1"/>
  <c r="AF692" i="1"/>
  <c r="AG692" i="1"/>
  <c r="CU692" i="1" s="1"/>
  <c r="T692" i="1" s="1"/>
  <c r="AH692" i="1"/>
  <c r="AI692" i="1"/>
  <c r="CW692" i="1" s="1"/>
  <c r="V692" i="1" s="1"/>
  <c r="AJ692" i="1"/>
  <c r="CT692" i="1"/>
  <c r="S692" i="1" s="1"/>
  <c r="CV692" i="1"/>
  <c r="U692" i="1" s="1"/>
  <c r="CX692" i="1"/>
  <c r="W692" i="1" s="1"/>
  <c r="FR692" i="1"/>
  <c r="GL692" i="1"/>
  <c r="GO692" i="1"/>
  <c r="GP692" i="1"/>
  <c r="GV692" i="1"/>
  <c r="HC692" i="1" s="1"/>
  <c r="GX692" i="1" s="1"/>
  <c r="C693" i="1"/>
  <c r="D693" i="1"/>
  <c r="I693" i="1"/>
  <c r="I694" i="1" s="1"/>
  <c r="AC693" i="1"/>
  <c r="AD693" i="1"/>
  <c r="CR693" i="1" s="1"/>
  <c r="Q693" i="1" s="1"/>
  <c r="AE693" i="1"/>
  <c r="AF693" i="1"/>
  <c r="CT693" i="1" s="1"/>
  <c r="S693" i="1" s="1"/>
  <c r="AG693" i="1"/>
  <c r="AH693" i="1"/>
  <c r="CV693" i="1" s="1"/>
  <c r="U693" i="1" s="1"/>
  <c r="AI693" i="1"/>
  <c r="AJ693" i="1"/>
  <c r="CX693" i="1" s="1"/>
  <c r="W693" i="1" s="1"/>
  <c r="CQ693" i="1"/>
  <c r="P693" i="1" s="1"/>
  <c r="CP693" i="1" s="1"/>
  <c r="O693" i="1" s="1"/>
  <c r="CS693" i="1"/>
  <c r="R693" i="1" s="1"/>
  <c r="CU693" i="1"/>
  <c r="T693" i="1" s="1"/>
  <c r="CW693" i="1"/>
  <c r="V693" i="1" s="1"/>
  <c r="FR693" i="1"/>
  <c r="GL693" i="1"/>
  <c r="GO693" i="1"/>
  <c r="GP693" i="1"/>
  <c r="GV693" i="1"/>
  <c r="HC693" i="1" s="1"/>
  <c r="GX693" i="1" s="1"/>
  <c r="AC694" i="1"/>
  <c r="CQ694" i="1" s="1"/>
  <c r="P694" i="1" s="1"/>
  <c r="AE694" i="1"/>
  <c r="AD694" i="1" s="1"/>
  <c r="CR694" i="1" s="1"/>
  <c r="Q694" i="1" s="1"/>
  <c r="AF694" i="1"/>
  <c r="AG694" i="1"/>
  <c r="CU694" i="1" s="1"/>
  <c r="T694" i="1" s="1"/>
  <c r="AH694" i="1"/>
  <c r="AI694" i="1"/>
  <c r="CW694" i="1" s="1"/>
  <c r="V694" i="1" s="1"/>
  <c r="AJ694" i="1"/>
  <c r="CT694" i="1"/>
  <c r="S694" i="1" s="1"/>
  <c r="CV694" i="1"/>
  <c r="U694" i="1" s="1"/>
  <c r="CX694" i="1"/>
  <c r="W694" i="1" s="1"/>
  <c r="FR694" i="1"/>
  <c r="GL694" i="1"/>
  <c r="GO694" i="1"/>
  <c r="GP694" i="1"/>
  <c r="GV694" i="1"/>
  <c r="HC694" i="1" s="1"/>
  <c r="GX694" i="1" s="1"/>
  <c r="C695" i="1"/>
  <c r="D695" i="1"/>
  <c r="I695" i="1"/>
  <c r="I696" i="1" s="1"/>
  <c r="AC695" i="1"/>
  <c r="AD695" i="1"/>
  <c r="CR695" i="1" s="1"/>
  <c r="Q695" i="1" s="1"/>
  <c r="AE695" i="1"/>
  <c r="AF695" i="1"/>
  <c r="CT695" i="1" s="1"/>
  <c r="S695" i="1" s="1"/>
  <c r="AG695" i="1"/>
  <c r="AH695" i="1"/>
  <c r="CV695" i="1" s="1"/>
  <c r="U695" i="1" s="1"/>
  <c r="AI695" i="1"/>
  <c r="AJ695" i="1"/>
  <c r="CX695" i="1" s="1"/>
  <c r="W695" i="1" s="1"/>
  <c r="CQ695" i="1"/>
  <c r="P695" i="1" s="1"/>
  <c r="CS695" i="1"/>
  <c r="R695" i="1" s="1"/>
  <c r="CU695" i="1"/>
  <c r="T695" i="1" s="1"/>
  <c r="CW695" i="1"/>
  <c r="V695" i="1" s="1"/>
  <c r="FR695" i="1"/>
  <c r="GL695" i="1"/>
  <c r="GO695" i="1"/>
  <c r="GP695" i="1"/>
  <c r="GV695" i="1"/>
  <c r="HC695" i="1" s="1"/>
  <c r="GX695" i="1" s="1"/>
  <c r="AC696" i="1"/>
  <c r="CQ696" i="1" s="1"/>
  <c r="P696" i="1" s="1"/>
  <c r="AE696" i="1"/>
  <c r="AD696" i="1" s="1"/>
  <c r="CR696" i="1" s="1"/>
  <c r="AF696" i="1"/>
  <c r="AG696" i="1"/>
  <c r="CU696" i="1" s="1"/>
  <c r="AH696" i="1"/>
  <c r="AI696" i="1"/>
  <c r="CW696" i="1" s="1"/>
  <c r="AJ696" i="1"/>
  <c r="CT696" i="1"/>
  <c r="CV696" i="1"/>
  <c r="U696" i="1" s="1"/>
  <c r="CX696" i="1"/>
  <c r="FR696" i="1"/>
  <c r="GL696" i="1"/>
  <c r="GO696" i="1"/>
  <c r="GP696" i="1"/>
  <c r="GV696" i="1"/>
  <c r="HC696" i="1" s="1"/>
  <c r="GX696" i="1" s="1"/>
  <c r="C697" i="1"/>
  <c r="D697" i="1"/>
  <c r="I697" i="1"/>
  <c r="I698" i="1" s="1"/>
  <c r="AC697" i="1"/>
  <c r="AD697" i="1"/>
  <c r="CR697" i="1" s="1"/>
  <c r="Q697" i="1" s="1"/>
  <c r="AE697" i="1"/>
  <c r="AF697" i="1"/>
  <c r="CT697" i="1" s="1"/>
  <c r="S697" i="1" s="1"/>
  <c r="AG697" i="1"/>
  <c r="AH697" i="1"/>
  <c r="CV697" i="1" s="1"/>
  <c r="U697" i="1" s="1"/>
  <c r="AI697" i="1"/>
  <c r="AJ697" i="1"/>
  <c r="CX697" i="1" s="1"/>
  <c r="W697" i="1" s="1"/>
  <c r="CQ697" i="1"/>
  <c r="P697" i="1" s="1"/>
  <c r="CP697" i="1" s="1"/>
  <c r="O697" i="1" s="1"/>
  <c r="CS697" i="1"/>
  <c r="R697" i="1" s="1"/>
  <c r="CU697" i="1"/>
  <c r="T697" i="1" s="1"/>
  <c r="CW697" i="1"/>
  <c r="V697" i="1" s="1"/>
  <c r="FR697" i="1"/>
  <c r="GL697" i="1"/>
  <c r="GO697" i="1"/>
  <c r="GP697" i="1"/>
  <c r="GV697" i="1"/>
  <c r="HC697" i="1" s="1"/>
  <c r="GX697" i="1" s="1"/>
  <c r="AC698" i="1"/>
  <c r="CQ698" i="1" s="1"/>
  <c r="AE698" i="1"/>
  <c r="AD698" i="1" s="1"/>
  <c r="CR698" i="1" s="1"/>
  <c r="Q698" i="1" s="1"/>
  <c r="AF698" i="1"/>
  <c r="AG698" i="1"/>
  <c r="CU698" i="1" s="1"/>
  <c r="T698" i="1" s="1"/>
  <c r="AH698" i="1"/>
  <c r="AI698" i="1"/>
  <c r="CW698" i="1" s="1"/>
  <c r="V698" i="1" s="1"/>
  <c r="AJ698" i="1"/>
  <c r="CT698" i="1"/>
  <c r="S698" i="1" s="1"/>
  <c r="CV698" i="1"/>
  <c r="CX698" i="1"/>
  <c r="W698" i="1" s="1"/>
  <c r="FR698" i="1"/>
  <c r="GL698" i="1"/>
  <c r="GO698" i="1"/>
  <c r="GP698" i="1"/>
  <c r="GV698" i="1"/>
  <c r="HC698" i="1" s="1"/>
  <c r="GX698" i="1" s="1"/>
  <c r="C699" i="1"/>
  <c r="D699" i="1"/>
  <c r="I699" i="1"/>
  <c r="AC699" i="1"/>
  <c r="AD699" i="1"/>
  <c r="CR699" i="1" s="1"/>
  <c r="Q699" i="1" s="1"/>
  <c r="AE699" i="1"/>
  <c r="AF699" i="1"/>
  <c r="CT699" i="1" s="1"/>
  <c r="S699" i="1" s="1"/>
  <c r="AG699" i="1"/>
  <c r="AH699" i="1"/>
  <c r="CV699" i="1" s="1"/>
  <c r="U699" i="1" s="1"/>
  <c r="AI699" i="1"/>
  <c r="AJ699" i="1"/>
  <c r="CX699" i="1" s="1"/>
  <c r="W699" i="1" s="1"/>
  <c r="CQ699" i="1"/>
  <c r="P699" i="1" s="1"/>
  <c r="CS699" i="1"/>
  <c r="R699" i="1" s="1"/>
  <c r="CU699" i="1"/>
  <c r="T699" i="1" s="1"/>
  <c r="CW699" i="1"/>
  <c r="V699" i="1" s="1"/>
  <c r="FR699" i="1"/>
  <c r="GL699" i="1"/>
  <c r="GO699" i="1"/>
  <c r="GP699" i="1"/>
  <c r="GV699" i="1"/>
  <c r="HC699" i="1" s="1"/>
  <c r="GX699" i="1" s="1"/>
  <c r="C700" i="1"/>
  <c r="D700" i="1"/>
  <c r="I700" i="1"/>
  <c r="AC700" i="1"/>
  <c r="AE700" i="1"/>
  <c r="CS700" i="1" s="1"/>
  <c r="R700" i="1" s="1"/>
  <c r="AF700" i="1"/>
  <c r="AG700" i="1"/>
  <c r="CU700" i="1" s="1"/>
  <c r="T700" i="1" s="1"/>
  <c r="AH700" i="1"/>
  <c r="AI700" i="1"/>
  <c r="CW700" i="1" s="1"/>
  <c r="V700" i="1" s="1"/>
  <c r="AJ700" i="1"/>
  <c r="CT700" i="1"/>
  <c r="S700" i="1" s="1"/>
  <c r="CV700" i="1"/>
  <c r="U700" i="1" s="1"/>
  <c r="CX700" i="1"/>
  <c r="W700" i="1" s="1"/>
  <c r="FR700" i="1"/>
  <c r="GL700" i="1"/>
  <c r="GO700" i="1"/>
  <c r="GP700" i="1"/>
  <c r="GV700" i="1"/>
  <c r="GX700" i="1"/>
  <c r="HC700" i="1"/>
  <c r="I701" i="1"/>
  <c r="AC701" i="1"/>
  <c r="AD701" i="1"/>
  <c r="CR701" i="1" s="1"/>
  <c r="Q701" i="1" s="1"/>
  <c r="AE701" i="1"/>
  <c r="AF701" i="1"/>
  <c r="CT701" i="1" s="1"/>
  <c r="S701" i="1" s="1"/>
  <c r="AG701" i="1"/>
  <c r="AH701" i="1"/>
  <c r="CV701" i="1" s="1"/>
  <c r="U701" i="1" s="1"/>
  <c r="AI701" i="1"/>
  <c r="AJ701" i="1"/>
  <c r="CX701" i="1" s="1"/>
  <c r="W701" i="1" s="1"/>
  <c r="CQ701" i="1"/>
  <c r="P701" i="1" s="1"/>
  <c r="CS701" i="1"/>
  <c r="R701" i="1" s="1"/>
  <c r="CU701" i="1"/>
  <c r="T701" i="1" s="1"/>
  <c r="CW701" i="1"/>
  <c r="V701" i="1" s="1"/>
  <c r="FR701" i="1"/>
  <c r="GL701" i="1"/>
  <c r="GO701" i="1"/>
  <c r="GP701" i="1"/>
  <c r="GV701" i="1"/>
  <c r="HC701" i="1" s="1"/>
  <c r="GX701" i="1" s="1"/>
  <c r="C702" i="1"/>
  <c r="D702" i="1"/>
  <c r="I702" i="1"/>
  <c r="AC702" i="1"/>
  <c r="AE702" i="1"/>
  <c r="CS702" i="1" s="1"/>
  <c r="R702" i="1" s="1"/>
  <c r="AF702" i="1"/>
  <c r="AG702" i="1"/>
  <c r="CU702" i="1" s="1"/>
  <c r="T702" i="1" s="1"/>
  <c r="AH702" i="1"/>
  <c r="AI702" i="1"/>
  <c r="CW702" i="1" s="1"/>
  <c r="V702" i="1" s="1"/>
  <c r="AJ702" i="1"/>
  <c r="CT702" i="1"/>
  <c r="S702" i="1" s="1"/>
  <c r="CV702" i="1"/>
  <c r="U702" i="1" s="1"/>
  <c r="CX702" i="1"/>
  <c r="W702" i="1" s="1"/>
  <c r="FR702" i="1"/>
  <c r="GL702" i="1"/>
  <c r="GO702" i="1"/>
  <c r="GP702" i="1"/>
  <c r="GV702" i="1"/>
  <c r="GX702" i="1"/>
  <c r="HC702" i="1"/>
  <c r="I703" i="1"/>
  <c r="AC703" i="1"/>
  <c r="AD703" i="1"/>
  <c r="CR703" i="1" s="1"/>
  <c r="Q703" i="1" s="1"/>
  <c r="AE703" i="1"/>
  <c r="AF703" i="1"/>
  <c r="CT703" i="1" s="1"/>
  <c r="S703" i="1" s="1"/>
  <c r="AG703" i="1"/>
  <c r="AH703" i="1"/>
  <c r="CV703" i="1" s="1"/>
  <c r="U703" i="1" s="1"/>
  <c r="AI703" i="1"/>
  <c r="AJ703" i="1"/>
  <c r="CX703" i="1" s="1"/>
  <c r="W703" i="1" s="1"/>
  <c r="CQ703" i="1"/>
  <c r="P703" i="1" s="1"/>
  <c r="CS703" i="1"/>
  <c r="R703" i="1" s="1"/>
  <c r="CU703" i="1"/>
  <c r="T703" i="1" s="1"/>
  <c r="CW703" i="1"/>
  <c r="V703" i="1" s="1"/>
  <c r="FR703" i="1"/>
  <c r="BY708" i="1" s="1"/>
  <c r="GL703" i="1"/>
  <c r="GO703" i="1"/>
  <c r="GP703" i="1"/>
  <c r="GV703" i="1"/>
  <c r="HC703" i="1" s="1"/>
  <c r="GX703" i="1" s="1"/>
  <c r="C704" i="1"/>
  <c r="D704" i="1"/>
  <c r="AC704" i="1"/>
  <c r="AD704" i="1"/>
  <c r="CR704" i="1" s="1"/>
  <c r="Q704" i="1" s="1"/>
  <c r="AE704" i="1"/>
  <c r="AF704" i="1"/>
  <c r="AB704" i="1" s="1"/>
  <c r="AG704" i="1"/>
  <c r="AH704" i="1"/>
  <c r="CV704" i="1" s="1"/>
  <c r="U704" i="1" s="1"/>
  <c r="AI704" i="1"/>
  <c r="AJ704" i="1"/>
  <c r="CX704" i="1" s="1"/>
  <c r="W704" i="1" s="1"/>
  <c r="CQ704" i="1"/>
  <c r="P704" i="1" s="1"/>
  <c r="CS704" i="1"/>
  <c r="R704" i="1" s="1"/>
  <c r="CU704" i="1"/>
  <c r="T704" i="1" s="1"/>
  <c r="CW704" i="1"/>
  <c r="V704" i="1" s="1"/>
  <c r="FR704" i="1"/>
  <c r="GL704" i="1"/>
  <c r="GO704" i="1"/>
  <c r="CC708" i="1" s="1"/>
  <c r="GP704" i="1"/>
  <c r="GV704" i="1"/>
  <c r="HC704" i="1"/>
  <c r="GX704" i="1" s="1"/>
  <c r="O705" i="1"/>
  <c r="P705" i="1"/>
  <c r="Q705" i="1"/>
  <c r="R705" i="1"/>
  <c r="S705" i="1"/>
  <c r="T705" i="1"/>
  <c r="U705" i="1"/>
  <c r="V705" i="1"/>
  <c r="W705" i="1"/>
  <c r="X705" i="1"/>
  <c r="Y705" i="1"/>
  <c r="AB705" i="1"/>
  <c r="CP705" i="1" s="1"/>
  <c r="AC705" i="1"/>
  <c r="AD705" i="1"/>
  <c r="AE705" i="1"/>
  <c r="AF705" i="1"/>
  <c r="AG705" i="1"/>
  <c r="AH705" i="1"/>
  <c r="AI705" i="1"/>
  <c r="AJ705" i="1"/>
  <c r="FR705" i="1"/>
  <c r="GL705" i="1"/>
  <c r="GO705" i="1"/>
  <c r="GP705" i="1"/>
  <c r="GV705" i="1"/>
  <c r="GX705" i="1"/>
  <c r="O706" i="1"/>
  <c r="P706" i="1"/>
  <c r="Q706" i="1"/>
  <c r="R706" i="1"/>
  <c r="S706" i="1"/>
  <c r="T706" i="1"/>
  <c r="U706" i="1"/>
  <c r="V706" i="1"/>
  <c r="W706" i="1"/>
  <c r="X706" i="1"/>
  <c r="Y706" i="1"/>
  <c r="AB706" i="1"/>
  <c r="CP706" i="1" s="1"/>
  <c r="AC706" i="1"/>
  <c r="AD706" i="1"/>
  <c r="AE706" i="1"/>
  <c r="AF706" i="1"/>
  <c r="AG706" i="1"/>
  <c r="AH706" i="1"/>
  <c r="AI706" i="1"/>
  <c r="AJ706" i="1"/>
  <c r="FR706" i="1"/>
  <c r="GL706" i="1"/>
  <c r="GO706" i="1"/>
  <c r="GP706" i="1"/>
  <c r="GV706" i="1"/>
  <c r="GX706" i="1"/>
  <c r="B708" i="1"/>
  <c r="B685" i="1" s="1"/>
  <c r="C708" i="1"/>
  <c r="C685" i="1" s="1"/>
  <c r="D708" i="1"/>
  <c r="F708" i="1"/>
  <c r="F685" i="1" s="1"/>
  <c r="G708" i="1"/>
  <c r="G685" i="1" s="1"/>
  <c r="BX708" i="1"/>
  <c r="AO708" i="1" s="1"/>
  <c r="BZ708" i="1"/>
  <c r="BZ685" i="1" s="1"/>
  <c r="CD708" i="1"/>
  <c r="CD685" i="1" s="1"/>
  <c r="CK708" i="1"/>
  <c r="CK685" i="1" s="1"/>
  <c r="CL708" i="1"/>
  <c r="CL685" i="1" s="1"/>
  <c r="D738" i="1"/>
  <c r="E740" i="1"/>
  <c r="Z740" i="1"/>
  <c r="AA740" i="1"/>
  <c r="AM740" i="1"/>
  <c r="AN740" i="1"/>
  <c r="BE740" i="1"/>
  <c r="BF740" i="1"/>
  <c r="BG740" i="1"/>
  <c r="BH740" i="1"/>
  <c r="BI740" i="1"/>
  <c r="BJ740" i="1"/>
  <c r="BK740" i="1"/>
  <c r="BL740" i="1"/>
  <c r="BM740" i="1"/>
  <c r="BN740" i="1"/>
  <c r="BO740" i="1"/>
  <c r="BP740" i="1"/>
  <c r="BQ740" i="1"/>
  <c r="BR740" i="1"/>
  <c r="BS740" i="1"/>
  <c r="BT740" i="1"/>
  <c r="BU740" i="1"/>
  <c r="BV740" i="1"/>
  <c r="BW740" i="1"/>
  <c r="CN740" i="1"/>
  <c r="CO740" i="1"/>
  <c r="CP740" i="1"/>
  <c r="CQ740" i="1"/>
  <c r="CR740" i="1"/>
  <c r="CS740" i="1"/>
  <c r="CT740" i="1"/>
  <c r="CU740" i="1"/>
  <c r="CV740" i="1"/>
  <c r="CW740" i="1"/>
  <c r="CX740" i="1"/>
  <c r="CY740" i="1"/>
  <c r="CZ740" i="1"/>
  <c r="DA740" i="1"/>
  <c r="DB740" i="1"/>
  <c r="DC740" i="1"/>
  <c r="DD740" i="1"/>
  <c r="DE740" i="1"/>
  <c r="DF740" i="1"/>
  <c r="DG740" i="1"/>
  <c r="DH740" i="1"/>
  <c r="DI740" i="1"/>
  <c r="DJ740" i="1"/>
  <c r="DK740" i="1"/>
  <c r="DL740" i="1"/>
  <c r="DM740" i="1"/>
  <c r="DN740" i="1"/>
  <c r="DO740" i="1"/>
  <c r="DP740" i="1"/>
  <c r="DQ740" i="1"/>
  <c r="DR740" i="1"/>
  <c r="DS740" i="1"/>
  <c r="DT740" i="1"/>
  <c r="DU740" i="1"/>
  <c r="DV740" i="1"/>
  <c r="DW740" i="1"/>
  <c r="DX740" i="1"/>
  <c r="DY740" i="1"/>
  <c r="DZ740" i="1"/>
  <c r="EA740" i="1"/>
  <c r="EB740" i="1"/>
  <c r="EC740" i="1"/>
  <c r="ED740" i="1"/>
  <c r="EE740" i="1"/>
  <c r="EF740" i="1"/>
  <c r="EG740" i="1"/>
  <c r="EH740" i="1"/>
  <c r="EI740" i="1"/>
  <c r="EJ740" i="1"/>
  <c r="EK740" i="1"/>
  <c r="EL740" i="1"/>
  <c r="EM740" i="1"/>
  <c r="EN740" i="1"/>
  <c r="EO740" i="1"/>
  <c r="EP740" i="1"/>
  <c r="EQ740" i="1"/>
  <c r="ER740" i="1"/>
  <c r="ES740" i="1"/>
  <c r="ET740" i="1"/>
  <c r="EU740" i="1"/>
  <c r="EV740" i="1"/>
  <c r="EW740" i="1"/>
  <c r="EX740" i="1"/>
  <c r="EY740" i="1"/>
  <c r="EZ740" i="1"/>
  <c r="FA740" i="1"/>
  <c r="FB740" i="1"/>
  <c r="FC740" i="1"/>
  <c r="FD740" i="1"/>
  <c r="FE740" i="1"/>
  <c r="FF740" i="1"/>
  <c r="FG740" i="1"/>
  <c r="FH740" i="1"/>
  <c r="FI740" i="1"/>
  <c r="FJ740" i="1"/>
  <c r="FK740" i="1"/>
  <c r="FL740" i="1"/>
  <c r="FM740" i="1"/>
  <c r="FN740" i="1"/>
  <c r="FO740" i="1"/>
  <c r="FP740" i="1"/>
  <c r="FQ740" i="1"/>
  <c r="FR740" i="1"/>
  <c r="FS740" i="1"/>
  <c r="FT740" i="1"/>
  <c r="FU740" i="1"/>
  <c r="FV740" i="1"/>
  <c r="FW740" i="1"/>
  <c r="FX740" i="1"/>
  <c r="FY740" i="1"/>
  <c r="FZ740" i="1"/>
  <c r="GA740" i="1"/>
  <c r="GB740" i="1"/>
  <c r="GC740" i="1"/>
  <c r="GD740" i="1"/>
  <c r="GE740" i="1"/>
  <c r="GF740" i="1"/>
  <c r="GG740" i="1"/>
  <c r="GH740" i="1"/>
  <c r="GI740" i="1"/>
  <c r="GJ740" i="1"/>
  <c r="GK740" i="1"/>
  <c r="GL740" i="1"/>
  <c r="GM740" i="1"/>
  <c r="GN740" i="1"/>
  <c r="GO740" i="1"/>
  <c r="GP740" i="1"/>
  <c r="GQ740" i="1"/>
  <c r="GR740" i="1"/>
  <c r="GS740" i="1"/>
  <c r="GT740" i="1"/>
  <c r="GU740" i="1"/>
  <c r="GV740" i="1"/>
  <c r="GW740" i="1"/>
  <c r="GX740" i="1"/>
  <c r="C742" i="1"/>
  <c r="D742" i="1"/>
  <c r="I742" i="1"/>
  <c r="I743" i="1" s="1"/>
  <c r="GX743" i="1" s="1"/>
  <c r="AC742" i="1"/>
  <c r="AD742" i="1"/>
  <c r="AB742" i="1" s="1"/>
  <c r="AE742" i="1"/>
  <c r="AF742" i="1"/>
  <c r="CT742" i="1" s="1"/>
  <c r="S742" i="1" s="1"/>
  <c r="AG742" i="1"/>
  <c r="AH742" i="1"/>
  <c r="CV742" i="1" s="1"/>
  <c r="U742" i="1" s="1"/>
  <c r="AI742" i="1"/>
  <c r="AJ742" i="1"/>
  <c r="CX742" i="1" s="1"/>
  <c r="W742" i="1" s="1"/>
  <c r="CQ742" i="1"/>
  <c r="P742" i="1" s="1"/>
  <c r="CS742" i="1"/>
  <c r="R742" i="1" s="1"/>
  <c r="CU742" i="1"/>
  <c r="T742" i="1" s="1"/>
  <c r="CW742" i="1"/>
  <c r="V742" i="1" s="1"/>
  <c r="FR742" i="1"/>
  <c r="GL742" i="1"/>
  <c r="GO742" i="1"/>
  <c r="GP742" i="1"/>
  <c r="GV742" i="1"/>
  <c r="HC742" i="1"/>
  <c r="GX742" i="1" s="1"/>
  <c r="AC743" i="1"/>
  <c r="AE743" i="1"/>
  <c r="CS743" i="1" s="1"/>
  <c r="R743" i="1" s="1"/>
  <c r="AF743" i="1"/>
  <c r="AG743" i="1"/>
  <c r="CU743" i="1" s="1"/>
  <c r="AH743" i="1"/>
  <c r="AI743" i="1"/>
  <c r="CW743" i="1" s="1"/>
  <c r="V743" i="1" s="1"/>
  <c r="AJ743" i="1"/>
  <c r="CT743" i="1"/>
  <c r="CV743" i="1"/>
  <c r="CX743" i="1"/>
  <c r="W743" i="1" s="1"/>
  <c r="FR743" i="1"/>
  <c r="GL743" i="1"/>
  <c r="GO743" i="1"/>
  <c r="GP743" i="1"/>
  <c r="GV743" i="1"/>
  <c r="HC743" i="1"/>
  <c r="C744" i="1"/>
  <c r="D744" i="1"/>
  <c r="I744" i="1"/>
  <c r="I745" i="1" s="1"/>
  <c r="GX745" i="1" s="1"/>
  <c r="AC744" i="1"/>
  <c r="AD744" i="1"/>
  <c r="AB744" i="1" s="1"/>
  <c r="AE744" i="1"/>
  <c r="AF744" i="1"/>
  <c r="CT744" i="1" s="1"/>
  <c r="S744" i="1" s="1"/>
  <c r="AG744" i="1"/>
  <c r="AH744" i="1"/>
  <c r="CV744" i="1" s="1"/>
  <c r="U744" i="1" s="1"/>
  <c r="AI744" i="1"/>
  <c r="AJ744" i="1"/>
  <c r="CX744" i="1" s="1"/>
  <c r="W744" i="1" s="1"/>
  <c r="CQ744" i="1"/>
  <c r="P744" i="1" s="1"/>
  <c r="CS744" i="1"/>
  <c r="R744" i="1" s="1"/>
  <c r="CU744" i="1"/>
  <c r="T744" i="1" s="1"/>
  <c r="CW744" i="1"/>
  <c r="V744" i="1" s="1"/>
  <c r="FR744" i="1"/>
  <c r="GL744" i="1"/>
  <c r="GO744" i="1"/>
  <c r="GP744" i="1"/>
  <c r="GV744" i="1"/>
  <c r="HC744" i="1"/>
  <c r="GX744" i="1" s="1"/>
  <c r="AC745" i="1"/>
  <c r="AE745" i="1"/>
  <c r="CS745" i="1" s="1"/>
  <c r="R745" i="1" s="1"/>
  <c r="AF745" i="1"/>
  <c r="AG745" i="1"/>
  <c r="CU745" i="1" s="1"/>
  <c r="T745" i="1" s="1"/>
  <c r="AH745" i="1"/>
  <c r="AI745" i="1"/>
  <c r="CW745" i="1" s="1"/>
  <c r="V745" i="1" s="1"/>
  <c r="AJ745" i="1"/>
  <c r="CT745" i="1"/>
  <c r="S745" i="1" s="1"/>
  <c r="CV745" i="1"/>
  <c r="U745" i="1" s="1"/>
  <c r="CX745" i="1"/>
  <c r="W745" i="1" s="1"/>
  <c r="FR745" i="1"/>
  <c r="GL745" i="1"/>
  <c r="GO745" i="1"/>
  <c r="GP745" i="1"/>
  <c r="GV745" i="1"/>
  <c r="HC745" i="1"/>
  <c r="C746" i="1"/>
  <c r="D746" i="1"/>
  <c r="I746" i="1"/>
  <c r="I747" i="1" s="1"/>
  <c r="GX747" i="1" s="1"/>
  <c r="AC746" i="1"/>
  <c r="AD746" i="1"/>
  <c r="AB746" i="1" s="1"/>
  <c r="AE746" i="1"/>
  <c r="AF746" i="1"/>
  <c r="CT746" i="1" s="1"/>
  <c r="S746" i="1" s="1"/>
  <c r="AG746" i="1"/>
  <c r="AH746" i="1"/>
  <c r="CV746" i="1" s="1"/>
  <c r="U746" i="1" s="1"/>
  <c r="AI746" i="1"/>
  <c r="AJ746" i="1"/>
  <c r="CX746" i="1" s="1"/>
  <c r="W746" i="1" s="1"/>
  <c r="CQ746" i="1"/>
  <c r="P746" i="1" s="1"/>
  <c r="CS746" i="1"/>
  <c r="R746" i="1" s="1"/>
  <c r="CU746" i="1"/>
  <c r="T746" i="1" s="1"/>
  <c r="CW746" i="1"/>
  <c r="V746" i="1" s="1"/>
  <c r="FR746" i="1"/>
  <c r="GL746" i="1"/>
  <c r="GO746" i="1"/>
  <c r="GP746" i="1"/>
  <c r="GV746" i="1"/>
  <c r="HC746" i="1" s="1"/>
  <c r="GX746" i="1" s="1"/>
  <c r="AC747" i="1"/>
  <c r="AE747" i="1"/>
  <c r="CS747" i="1" s="1"/>
  <c r="AF747" i="1"/>
  <c r="AG747" i="1"/>
  <c r="CU747" i="1" s="1"/>
  <c r="AH747" i="1"/>
  <c r="AI747" i="1"/>
  <c r="CW747" i="1" s="1"/>
  <c r="AJ747" i="1"/>
  <c r="CT747" i="1"/>
  <c r="CV747" i="1"/>
  <c r="U747" i="1" s="1"/>
  <c r="CX747" i="1"/>
  <c r="FR747" i="1"/>
  <c r="GL747" i="1"/>
  <c r="GO747" i="1"/>
  <c r="GP747" i="1"/>
  <c r="GV747" i="1"/>
  <c r="HC747" i="1"/>
  <c r="I748" i="1"/>
  <c r="AC748" i="1"/>
  <c r="AD748" i="1"/>
  <c r="CR748" i="1" s="1"/>
  <c r="Q748" i="1" s="1"/>
  <c r="AE748" i="1"/>
  <c r="AF748" i="1"/>
  <c r="AB748" i="1" s="1"/>
  <c r="AG748" i="1"/>
  <c r="AH748" i="1"/>
  <c r="CV748" i="1" s="1"/>
  <c r="U748" i="1" s="1"/>
  <c r="AI748" i="1"/>
  <c r="AJ748" i="1"/>
  <c r="CX748" i="1" s="1"/>
  <c r="W748" i="1" s="1"/>
  <c r="CQ748" i="1"/>
  <c r="P748" i="1" s="1"/>
  <c r="CS748" i="1"/>
  <c r="R748" i="1" s="1"/>
  <c r="CU748" i="1"/>
  <c r="T748" i="1" s="1"/>
  <c r="CW748" i="1"/>
  <c r="V748" i="1" s="1"/>
  <c r="FR748" i="1"/>
  <c r="GL748" i="1"/>
  <c r="GO748" i="1"/>
  <c r="GP748" i="1"/>
  <c r="GV748" i="1"/>
  <c r="HC748" i="1"/>
  <c r="GX748" i="1" s="1"/>
  <c r="C749" i="1"/>
  <c r="D749" i="1"/>
  <c r="I749" i="1"/>
  <c r="AC749" i="1"/>
  <c r="AE749" i="1"/>
  <c r="CS749" i="1" s="1"/>
  <c r="R749" i="1" s="1"/>
  <c r="AF749" i="1"/>
  <c r="AG749" i="1"/>
  <c r="CU749" i="1" s="1"/>
  <c r="T749" i="1" s="1"/>
  <c r="AH749" i="1"/>
  <c r="AI749" i="1"/>
  <c r="CW749" i="1" s="1"/>
  <c r="V749" i="1" s="1"/>
  <c r="AJ749" i="1"/>
  <c r="CT749" i="1"/>
  <c r="S749" i="1" s="1"/>
  <c r="CV749" i="1"/>
  <c r="U749" i="1" s="1"/>
  <c r="CX749" i="1"/>
  <c r="W749" i="1" s="1"/>
  <c r="FR749" i="1"/>
  <c r="GL749" i="1"/>
  <c r="GO749" i="1"/>
  <c r="GP749" i="1"/>
  <c r="GV749" i="1"/>
  <c r="GX749" i="1"/>
  <c r="HC749" i="1"/>
  <c r="I750" i="1"/>
  <c r="AC750" i="1"/>
  <c r="AD750" i="1"/>
  <c r="CR750" i="1" s="1"/>
  <c r="Q750" i="1" s="1"/>
  <c r="AE750" i="1"/>
  <c r="AF750" i="1"/>
  <c r="AB750" i="1" s="1"/>
  <c r="AG750" i="1"/>
  <c r="AH750" i="1"/>
  <c r="CV750" i="1" s="1"/>
  <c r="U750" i="1" s="1"/>
  <c r="AI750" i="1"/>
  <c r="AJ750" i="1"/>
  <c r="CX750" i="1" s="1"/>
  <c r="W750" i="1" s="1"/>
  <c r="CQ750" i="1"/>
  <c r="P750" i="1" s="1"/>
  <c r="CS750" i="1"/>
  <c r="R750" i="1" s="1"/>
  <c r="CU750" i="1"/>
  <c r="T750" i="1" s="1"/>
  <c r="CW750" i="1"/>
  <c r="V750" i="1" s="1"/>
  <c r="FR750" i="1"/>
  <c r="GL750" i="1"/>
  <c r="GO750" i="1"/>
  <c r="GP750" i="1"/>
  <c r="GV750" i="1"/>
  <c r="HC750" i="1"/>
  <c r="GX750" i="1" s="1"/>
  <c r="C751" i="1"/>
  <c r="D751" i="1"/>
  <c r="AC751" i="1"/>
  <c r="AD751" i="1"/>
  <c r="AB751" i="1" s="1"/>
  <c r="AE751" i="1"/>
  <c r="AF751" i="1"/>
  <c r="CT751" i="1" s="1"/>
  <c r="S751" i="1" s="1"/>
  <c r="AG751" i="1"/>
  <c r="AH751" i="1"/>
  <c r="CV751" i="1" s="1"/>
  <c r="U751" i="1" s="1"/>
  <c r="AI751" i="1"/>
  <c r="AJ751" i="1"/>
  <c r="CX751" i="1" s="1"/>
  <c r="W751" i="1" s="1"/>
  <c r="CQ751" i="1"/>
  <c r="P751" i="1" s="1"/>
  <c r="CS751" i="1"/>
  <c r="R751" i="1" s="1"/>
  <c r="CU751" i="1"/>
  <c r="T751" i="1" s="1"/>
  <c r="CW751" i="1"/>
  <c r="V751" i="1" s="1"/>
  <c r="FR751" i="1"/>
  <c r="GL751" i="1"/>
  <c r="GO751" i="1"/>
  <c r="GP751" i="1"/>
  <c r="GV751" i="1"/>
  <c r="HC751" i="1" s="1"/>
  <c r="GX751" i="1" s="1"/>
  <c r="I752" i="1"/>
  <c r="AC752" i="1"/>
  <c r="AE752" i="1"/>
  <c r="CS752" i="1" s="1"/>
  <c r="R752" i="1" s="1"/>
  <c r="AF752" i="1"/>
  <c r="AG752" i="1"/>
  <c r="CU752" i="1" s="1"/>
  <c r="T752" i="1" s="1"/>
  <c r="AH752" i="1"/>
  <c r="AI752" i="1"/>
  <c r="CW752" i="1" s="1"/>
  <c r="V752" i="1" s="1"/>
  <c r="AJ752" i="1"/>
  <c r="CT752" i="1"/>
  <c r="S752" i="1" s="1"/>
  <c r="CV752" i="1"/>
  <c r="U752" i="1" s="1"/>
  <c r="CX752" i="1"/>
  <c r="W752" i="1" s="1"/>
  <c r="FR752" i="1"/>
  <c r="GL752" i="1"/>
  <c r="GO752" i="1"/>
  <c r="GP752" i="1"/>
  <c r="GV752" i="1"/>
  <c r="GX752" i="1"/>
  <c r="HC752" i="1"/>
  <c r="I753" i="1"/>
  <c r="AC753" i="1"/>
  <c r="AD753" i="1"/>
  <c r="CR753" i="1" s="1"/>
  <c r="Q753" i="1" s="1"/>
  <c r="AE753" i="1"/>
  <c r="AF753" i="1"/>
  <c r="AB753" i="1" s="1"/>
  <c r="AG753" i="1"/>
  <c r="AH753" i="1"/>
  <c r="CV753" i="1" s="1"/>
  <c r="U753" i="1" s="1"/>
  <c r="AI753" i="1"/>
  <c r="AJ753" i="1"/>
  <c r="CX753" i="1" s="1"/>
  <c r="W753" i="1" s="1"/>
  <c r="CQ753" i="1"/>
  <c r="P753" i="1" s="1"/>
  <c r="CS753" i="1"/>
  <c r="R753" i="1" s="1"/>
  <c r="CU753" i="1"/>
  <c r="T753" i="1" s="1"/>
  <c r="CW753" i="1"/>
  <c r="V753" i="1" s="1"/>
  <c r="FR753" i="1"/>
  <c r="GL753" i="1"/>
  <c r="GO753" i="1"/>
  <c r="GP753" i="1"/>
  <c r="GV753" i="1"/>
  <c r="HC753" i="1"/>
  <c r="GX753" i="1" s="1"/>
  <c r="C754" i="1"/>
  <c r="D754" i="1"/>
  <c r="I754" i="1"/>
  <c r="AC754" i="1"/>
  <c r="AE754" i="1"/>
  <c r="CS754" i="1" s="1"/>
  <c r="R754" i="1" s="1"/>
  <c r="AF754" i="1"/>
  <c r="AG754" i="1"/>
  <c r="CU754" i="1" s="1"/>
  <c r="T754" i="1" s="1"/>
  <c r="AH754" i="1"/>
  <c r="AI754" i="1"/>
  <c r="CW754" i="1" s="1"/>
  <c r="V754" i="1" s="1"/>
  <c r="AJ754" i="1"/>
  <c r="CT754" i="1"/>
  <c r="S754" i="1" s="1"/>
  <c r="CV754" i="1"/>
  <c r="U754" i="1" s="1"/>
  <c r="CX754" i="1"/>
  <c r="W754" i="1" s="1"/>
  <c r="FR754" i="1"/>
  <c r="GL754" i="1"/>
  <c r="GO754" i="1"/>
  <c r="GP754" i="1"/>
  <c r="GV754" i="1"/>
  <c r="GX754" i="1"/>
  <c r="HC754" i="1"/>
  <c r="I755" i="1"/>
  <c r="AC755" i="1"/>
  <c r="AD755" i="1"/>
  <c r="CR755" i="1" s="1"/>
  <c r="Q755" i="1" s="1"/>
  <c r="AE755" i="1"/>
  <c r="AF755" i="1"/>
  <c r="AB755" i="1" s="1"/>
  <c r="AG755" i="1"/>
  <c r="AH755" i="1"/>
  <c r="CV755" i="1" s="1"/>
  <c r="U755" i="1" s="1"/>
  <c r="AI755" i="1"/>
  <c r="AJ755" i="1"/>
  <c r="CX755" i="1" s="1"/>
  <c r="W755" i="1" s="1"/>
  <c r="CQ755" i="1"/>
  <c r="P755" i="1" s="1"/>
  <c r="CS755" i="1"/>
  <c r="R755" i="1" s="1"/>
  <c r="CU755" i="1"/>
  <c r="T755" i="1" s="1"/>
  <c r="CW755" i="1"/>
  <c r="V755" i="1" s="1"/>
  <c r="FR755" i="1"/>
  <c r="GL755" i="1"/>
  <c r="GO755" i="1"/>
  <c r="GP755" i="1"/>
  <c r="GV755" i="1"/>
  <c r="HC755" i="1"/>
  <c r="GX755" i="1" s="1"/>
  <c r="C756" i="1"/>
  <c r="D756" i="1"/>
  <c r="AC756" i="1"/>
  <c r="AD756" i="1"/>
  <c r="AB756" i="1" s="1"/>
  <c r="AE756" i="1"/>
  <c r="AF756" i="1"/>
  <c r="CT756" i="1" s="1"/>
  <c r="S756" i="1" s="1"/>
  <c r="AG756" i="1"/>
  <c r="AH756" i="1"/>
  <c r="CV756" i="1" s="1"/>
  <c r="U756" i="1" s="1"/>
  <c r="AI756" i="1"/>
  <c r="AJ756" i="1"/>
  <c r="CX756" i="1" s="1"/>
  <c r="W756" i="1" s="1"/>
  <c r="CQ756" i="1"/>
  <c r="P756" i="1" s="1"/>
  <c r="CS756" i="1"/>
  <c r="R756" i="1" s="1"/>
  <c r="CU756" i="1"/>
  <c r="T756" i="1" s="1"/>
  <c r="CW756" i="1"/>
  <c r="V756" i="1" s="1"/>
  <c r="FR756" i="1"/>
  <c r="GL756" i="1"/>
  <c r="GO756" i="1"/>
  <c r="GP756" i="1"/>
  <c r="GV756" i="1"/>
  <c r="HC756" i="1" s="1"/>
  <c r="GX756" i="1" s="1"/>
  <c r="I757" i="1"/>
  <c r="AC757" i="1"/>
  <c r="AE757" i="1"/>
  <c r="CS757" i="1" s="1"/>
  <c r="R757" i="1" s="1"/>
  <c r="AF757" i="1"/>
  <c r="AG757" i="1"/>
  <c r="CU757" i="1" s="1"/>
  <c r="T757" i="1" s="1"/>
  <c r="AH757" i="1"/>
  <c r="AI757" i="1"/>
  <c r="CW757" i="1" s="1"/>
  <c r="V757" i="1" s="1"/>
  <c r="AJ757" i="1"/>
  <c r="CT757" i="1"/>
  <c r="S757" i="1" s="1"/>
  <c r="CV757" i="1"/>
  <c r="U757" i="1" s="1"/>
  <c r="CX757" i="1"/>
  <c r="W757" i="1" s="1"/>
  <c r="FR757" i="1"/>
  <c r="GL757" i="1"/>
  <c r="GO757" i="1"/>
  <c r="GP757" i="1"/>
  <c r="GV757" i="1"/>
  <c r="GX757" i="1"/>
  <c r="HC757" i="1"/>
  <c r="C758" i="1"/>
  <c r="D758" i="1"/>
  <c r="I758" i="1"/>
  <c r="I759" i="1" s="1"/>
  <c r="GX759" i="1" s="1"/>
  <c r="AC758" i="1"/>
  <c r="AD758" i="1"/>
  <c r="AB758" i="1" s="1"/>
  <c r="AE758" i="1"/>
  <c r="AF758" i="1"/>
  <c r="CT758" i="1" s="1"/>
  <c r="S758" i="1" s="1"/>
  <c r="AG758" i="1"/>
  <c r="AH758" i="1"/>
  <c r="CV758" i="1" s="1"/>
  <c r="U758" i="1" s="1"/>
  <c r="AI758" i="1"/>
  <c r="AJ758" i="1"/>
  <c r="CX758" i="1" s="1"/>
  <c r="W758" i="1" s="1"/>
  <c r="CQ758" i="1"/>
  <c r="P758" i="1" s="1"/>
  <c r="CS758" i="1"/>
  <c r="R758" i="1" s="1"/>
  <c r="CU758" i="1"/>
  <c r="T758" i="1" s="1"/>
  <c r="CW758" i="1"/>
  <c r="V758" i="1" s="1"/>
  <c r="FR758" i="1"/>
  <c r="GL758" i="1"/>
  <c r="GO758" i="1"/>
  <c r="GP758" i="1"/>
  <c r="GV758" i="1"/>
  <c r="HC758" i="1" s="1"/>
  <c r="GX758" i="1" s="1"/>
  <c r="AC759" i="1"/>
  <c r="AE759" i="1"/>
  <c r="CS759" i="1" s="1"/>
  <c r="AF759" i="1"/>
  <c r="AG759" i="1"/>
  <c r="CU759" i="1" s="1"/>
  <c r="AH759" i="1"/>
  <c r="AI759" i="1"/>
  <c r="CW759" i="1" s="1"/>
  <c r="AJ759" i="1"/>
  <c r="CT759" i="1"/>
  <c r="CV759" i="1"/>
  <c r="CX759" i="1"/>
  <c r="FR759" i="1"/>
  <c r="GL759" i="1"/>
  <c r="GO759" i="1"/>
  <c r="GP759" i="1"/>
  <c r="GV759" i="1"/>
  <c r="HC759" i="1"/>
  <c r="C760" i="1"/>
  <c r="D760" i="1"/>
  <c r="I760" i="1"/>
  <c r="AC760" i="1"/>
  <c r="AD760" i="1"/>
  <c r="AB760" i="1" s="1"/>
  <c r="AE760" i="1"/>
  <c r="AF760" i="1"/>
  <c r="CT760" i="1" s="1"/>
  <c r="S760" i="1" s="1"/>
  <c r="AG760" i="1"/>
  <c r="AH760" i="1"/>
  <c r="CV760" i="1" s="1"/>
  <c r="U760" i="1" s="1"/>
  <c r="AI760" i="1"/>
  <c r="AJ760" i="1"/>
  <c r="CX760" i="1" s="1"/>
  <c r="W760" i="1" s="1"/>
  <c r="CQ760" i="1"/>
  <c r="P760" i="1" s="1"/>
  <c r="CS760" i="1"/>
  <c r="R760" i="1" s="1"/>
  <c r="CU760" i="1"/>
  <c r="T760" i="1" s="1"/>
  <c r="CW760" i="1"/>
  <c r="V760" i="1" s="1"/>
  <c r="FR760" i="1"/>
  <c r="GL760" i="1"/>
  <c r="GO760" i="1"/>
  <c r="GP760" i="1"/>
  <c r="GV760" i="1"/>
  <c r="HC760" i="1" s="1"/>
  <c r="GX760" i="1" s="1"/>
  <c r="C761" i="1"/>
  <c r="D761" i="1"/>
  <c r="I761" i="1"/>
  <c r="AC761" i="1"/>
  <c r="CQ761" i="1" s="1"/>
  <c r="P761" i="1" s="1"/>
  <c r="AE761" i="1"/>
  <c r="AD761" i="1" s="1"/>
  <c r="CR761" i="1" s="1"/>
  <c r="Q761" i="1" s="1"/>
  <c r="AF761" i="1"/>
  <c r="AG761" i="1"/>
  <c r="CU761" i="1" s="1"/>
  <c r="T761" i="1" s="1"/>
  <c r="AH761" i="1"/>
  <c r="AI761" i="1"/>
  <c r="CW761" i="1" s="1"/>
  <c r="V761" i="1" s="1"/>
  <c r="AJ761" i="1"/>
  <c r="CT761" i="1"/>
  <c r="S761" i="1" s="1"/>
  <c r="CV761" i="1"/>
  <c r="U761" i="1" s="1"/>
  <c r="CX761" i="1"/>
  <c r="W761" i="1" s="1"/>
  <c r="FR761" i="1"/>
  <c r="GL761" i="1"/>
  <c r="GO761" i="1"/>
  <c r="GP761" i="1"/>
  <c r="GV761" i="1"/>
  <c r="HC761" i="1" s="1"/>
  <c r="GX761" i="1" s="1"/>
  <c r="I762" i="1"/>
  <c r="AC762" i="1"/>
  <c r="AD762" i="1"/>
  <c r="AB762" i="1" s="1"/>
  <c r="AE762" i="1"/>
  <c r="AF762" i="1"/>
  <c r="CT762" i="1" s="1"/>
  <c r="S762" i="1" s="1"/>
  <c r="AG762" i="1"/>
  <c r="AH762" i="1"/>
  <c r="CV762" i="1" s="1"/>
  <c r="U762" i="1" s="1"/>
  <c r="AI762" i="1"/>
  <c r="AJ762" i="1"/>
  <c r="CX762" i="1" s="1"/>
  <c r="W762" i="1" s="1"/>
  <c r="CQ762" i="1"/>
  <c r="P762" i="1" s="1"/>
  <c r="CS762" i="1"/>
  <c r="R762" i="1" s="1"/>
  <c r="CU762" i="1"/>
  <c r="T762" i="1" s="1"/>
  <c r="CW762" i="1"/>
  <c r="V762" i="1" s="1"/>
  <c r="FR762" i="1"/>
  <c r="GL762" i="1"/>
  <c r="GO762" i="1"/>
  <c r="GP762" i="1"/>
  <c r="GV762" i="1"/>
  <c r="HC762" i="1" s="1"/>
  <c r="GX762" i="1" s="1"/>
  <c r="C763" i="1"/>
  <c r="D763" i="1"/>
  <c r="I763" i="1"/>
  <c r="AC763" i="1"/>
  <c r="CQ763" i="1" s="1"/>
  <c r="P763" i="1" s="1"/>
  <c r="AE763" i="1"/>
  <c r="AD763" i="1" s="1"/>
  <c r="CR763" i="1" s="1"/>
  <c r="Q763" i="1" s="1"/>
  <c r="AF763" i="1"/>
  <c r="AG763" i="1"/>
  <c r="CU763" i="1" s="1"/>
  <c r="T763" i="1" s="1"/>
  <c r="AH763" i="1"/>
  <c r="AI763" i="1"/>
  <c r="CW763" i="1" s="1"/>
  <c r="V763" i="1" s="1"/>
  <c r="AJ763" i="1"/>
  <c r="CT763" i="1"/>
  <c r="S763" i="1" s="1"/>
  <c r="CV763" i="1"/>
  <c r="U763" i="1" s="1"/>
  <c r="CX763" i="1"/>
  <c r="W763" i="1" s="1"/>
  <c r="FR763" i="1"/>
  <c r="GL763" i="1"/>
  <c r="GN763" i="1"/>
  <c r="GP763" i="1"/>
  <c r="GV763" i="1"/>
  <c r="HC763" i="1" s="1"/>
  <c r="GX763" i="1" s="1"/>
  <c r="I764" i="1"/>
  <c r="AC764" i="1"/>
  <c r="AD764" i="1"/>
  <c r="AB764" i="1" s="1"/>
  <c r="AE764" i="1"/>
  <c r="AF764" i="1"/>
  <c r="CT764" i="1" s="1"/>
  <c r="S764" i="1" s="1"/>
  <c r="AG764" i="1"/>
  <c r="AH764" i="1"/>
  <c r="CV764" i="1" s="1"/>
  <c r="U764" i="1" s="1"/>
  <c r="AI764" i="1"/>
  <c r="AJ764" i="1"/>
  <c r="CX764" i="1" s="1"/>
  <c r="W764" i="1" s="1"/>
  <c r="CQ764" i="1"/>
  <c r="P764" i="1" s="1"/>
  <c r="CS764" i="1"/>
  <c r="R764" i="1" s="1"/>
  <c r="CU764" i="1"/>
  <c r="T764" i="1" s="1"/>
  <c r="CW764" i="1"/>
  <c r="V764" i="1" s="1"/>
  <c r="FR764" i="1"/>
  <c r="GL764" i="1"/>
  <c r="GN764" i="1"/>
  <c r="GP764" i="1"/>
  <c r="GV764" i="1"/>
  <c r="HC764" i="1" s="1"/>
  <c r="GX764" i="1" s="1"/>
  <c r="C765" i="1"/>
  <c r="D765" i="1"/>
  <c r="I765" i="1"/>
  <c r="AC765" i="1"/>
  <c r="CQ765" i="1" s="1"/>
  <c r="P765" i="1" s="1"/>
  <c r="AE765" i="1"/>
  <c r="AD765" i="1" s="1"/>
  <c r="CR765" i="1" s="1"/>
  <c r="Q765" i="1" s="1"/>
  <c r="AF765" i="1"/>
  <c r="AG765" i="1"/>
  <c r="CU765" i="1" s="1"/>
  <c r="T765" i="1" s="1"/>
  <c r="AH765" i="1"/>
  <c r="AI765" i="1"/>
  <c r="CW765" i="1" s="1"/>
  <c r="V765" i="1" s="1"/>
  <c r="AJ765" i="1"/>
  <c r="CT765" i="1"/>
  <c r="S765" i="1" s="1"/>
  <c r="CV765" i="1"/>
  <c r="U765" i="1" s="1"/>
  <c r="CX765" i="1"/>
  <c r="W765" i="1" s="1"/>
  <c r="FR765" i="1"/>
  <c r="GL765" i="1"/>
  <c r="GN765" i="1"/>
  <c r="GP765" i="1"/>
  <c r="GV765" i="1"/>
  <c r="HC765" i="1" s="1"/>
  <c r="GX765" i="1" s="1"/>
  <c r="I766" i="1"/>
  <c r="AC766" i="1"/>
  <c r="AD766" i="1"/>
  <c r="AB766" i="1" s="1"/>
  <c r="AE766" i="1"/>
  <c r="AF766" i="1"/>
  <c r="CT766" i="1" s="1"/>
  <c r="S766" i="1" s="1"/>
  <c r="AG766" i="1"/>
  <c r="AH766" i="1"/>
  <c r="CV766" i="1" s="1"/>
  <c r="U766" i="1" s="1"/>
  <c r="AI766" i="1"/>
  <c r="AJ766" i="1"/>
  <c r="CX766" i="1" s="1"/>
  <c r="W766" i="1" s="1"/>
  <c r="CQ766" i="1"/>
  <c r="P766" i="1" s="1"/>
  <c r="CS766" i="1"/>
  <c r="R766" i="1" s="1"/>
  <c r="CU766" i="1"/>
  <c r="T766" i="1" s="1"/>
  <c r="CW766" i="1"/>
  <c r="V766" i="1" s="1"/>
  <c r="FR766" i="1"/>
  <c r="GL766" i="1"/>
  <c r="GN766" i="1"/>
  <c r="GP766" i="1"/>
  <c r="GV766" i="1"/>
  <c r="HC766" i="1" s="1"/>
  <c r="GX766" i="1" s="1"/>
  <c r="C767" i="1"/>
  <c r="D767" i="1"/>
  <c r="I767" i="1"/>
  <c r="AC767" i="1"/>
  <c r="CQ767" i="1" s="1"/>
  <c r="P767" i="1" s="1"/>
  <c r="AE767" i="1"/>
  <c r="AD767" i="1" s="1"/>
  <c r="CR767" i="1" s="1"/>
  <c r="Q767" i="1" s="1"/>
  <c r="AF767" i="1"/>
  <c r="AG767" i="1"/>
  <c r="CU767" i="1" s="1"/>
  <c r="T767" i="1" s="1"/>
  <c r="AH767" i="1"/>
  <c r="AI767" i="1"/>
  <c r="CW767" i="1" s="1"/>
  <c r="V767" i="1" s="1"/>
  <c r="AJ767" i="1"/>
  <c r="CT767" i="1"/>
  <c r="S767" i="1" s="1"/>
  <c r="CV767" i="1"/>
  <c r="U767" i="1" s="1"/>
  <c r="CX767" i="1"/>
  <c r="W767" i="1" s="1"/>
  <c r="FR767" i="1"/>
  <c r="GL767" i="1"/>
  <c r="GN767" i="1"/>
  <c r="GP767" i="1"/>
  <c r="GV767" i="1"/>
  <c r="HC767" i="1" s="1"/>
  <c r="GX767" i="1" s="1"/>
  <c r="I768" i="1"/>
  <c r="AC768" i="1"/>
  <c r="AD768" i="1"/>
  <c r="AB768" i="1" s="1"/>
  <c r="AE768" i="1"/>
  <c r="AF768" i="1"/>
  <c r="CT768" i="1" s="1"/>
  <c r="S768" i="1" s="1"/>
  <c r="AG768" i="1"/>
  <c r="AH768" i="1"/>
  <c r="CV768" i="1" s="1"/>
  <c r="U768" i="1" s="1"/>
  <c r="AI768" i="1"/>
  <c r="AJ768" i="1"/>
  <c r="CX768" i="1" s="1"/>
  <c r="W768" i="1" s="1"/>
  <c r="CQ768" i="1"/>
  <c r="P768" i="1" s="1"/>
  <c r="CS768" i="1"/>
  <c r="R768" i="1" s="1"/>
  <c r="CU768" i="1"/>
  <c r="T768" i="1" s="1"/>
  <c r="CW768" i="1"/>
  <c r="V768" i="1" s="1"/>
  <c r="FR768" i="1"/>
  <c r="GL768" i="1"/>
  <c r="GN768" i="1"/>
  <c r="GP768" i="1"/>
  <c r="GV768" i="1"/>
  <c r="HC768" i="1" s="1"/>
  <c r="GX768" i="1" s="1"/>
  <c r="I769" i="1"/>
  <c r="AC769" i="1"/>
  <c r="AE769" i="1"/>
  <c r="CS769" i="1" s="1"/>
  <c r="R769" i="1" s="1"/>
  <c r="AF769" i="1"/>
  <c r="AG769" i="1"/>
  <c r="CU769" i="1" s="1"/>
  <c r="T769" i="1" s="1"/>
  <c r="AH769" i="1"/>
  <c r="AI769" i="1"/>
  <c r="CW769" i="1" s="1"/>
  <c r="V769" i="1" s="1"/>
  <c r="AJ769" i="1"/>
  <c r="CT769" i="1"/>
  <c r="S769" i="1" s="1"/>
  <c r="CV769" i="1"/>
  <c r="U769" i="1" s="1"/>
  <c r="CX769" i="1"/>
  <c r="W769" i="1" s="1"/>
  <c r="FR769" i="1"/>
  <c r="GL769" i="1"/>
  <c r="GN769" i="1"/>
  <c r="GP769" i="1"/>
  <c r="GV769" i="1"/>
  <c r="GX769" i="1"/>
  <c r="HC769" i="1"/>
  <c r="I770" i="1"/>
  <c r="AC770" i="1"/>
  <c r="AD770" i="1"/>
  <c r="CR770" i="1" s="1"/>
  <c r="Q770" i="1" s="1"/>
  <c r="AE770" i="1"/>
  <c r="AF770" i="1"/>
  <c r="AB770" i="1" s="1"/>
  <c r="AG770" i="1"/>
  <c r="AH770" i="1"/>
  <c r="CV770" i="1" s="1"/>
  <c r="U770" i="1" s="1"/>
  <c r="AI770" i="1"/>
  <c r="AJ770" i="1"/>
  <c r="CX770" i="1" s="1"/>
  <c r="W770" i="1" s="1"/>
  <c r="CQ770" i="1"/>
  <c r="P770" i="1" s="1"/>
  <c r="CS770" i="1"/>
  <c r="R770" i="1" s="1"/>
  <c r="CU770" i="1"/>
  <c r="T770" i="1" s="1"/>
  <c r="CW770" i="1"/>
  <c r="V770" i="1" s="1"/>
  <c r="FR770" i="1"/>
  <c r="GL770" i="1"/>
  <c r="GN770" i="1"/>
  <c r="GP770" i="1"/>
  <c r="GV770" i="1"/>
  <c r="HC770" i="1"/>
  <c r="GX770" i="1" s="1"/>
  <c r="I771" i="1"/>
  <c r="AC771" i="1"/>
  <c r="CQ771" i="1" s="1"/>
  <c r="P771" i="1" s="1"/>
  <c r="CP771" i="1" s="1"/>
  <c r="O771" i="1" s="1"/>
  <c r="AE771" i="1"/>
  <c r="AD771" i="1" s="1"/>
  <c r="CR771" i="1" s="1"/>
  <c r="Q771" i="1" s="1"/>
  <c r="AF771" i="1"/>
  <c r="AG771" i="1"/>
  <c r="CU771" i="1" s="1"/>
  <c r="T771" i="1" s="1"/>
  <c r="AH771" i="1"/>
  <c r="AI771" i="1"/>
  <c r="CW771" i="1" s="1"/>
  <c r="V771" i="1" s="1"/>
  <c r="AJ771" i="1"/>
  <c r="CT771" i="1"/>
  <c r="S771" i="1" s="1"/>
  <c r="CV771" i="1"/>
  <c r="U771" i="1" s="1"/>
  <c r="CX771" i="1"/>
  <c r="W771" i="1" s="1"/>
  <c r="FR771" i="1"/>
  <c r="GL771" i="1"/>
  <c r="GN771" i="1"/>
  <c r="GP771" i="1"/>
  <c r="GV771" i="1"/>
  <c r="HC771" i="1" s="1"/>
  <c r="GX771" i="1" s="1"/>
  <c r="C772" i="1"/>
  <c r="D772" i="1"/>
  <c r="I772" i="1"/>
  <c r="I773" i="1" s="1"/>
  <c r="AC772" i="1"/>
  <c r="AD772" i="1"/>
  <c r="CR772" i="1" s="1"/>
  <c r="Q772" i="1" s="1"/>
  <c r="AE772" i="1"/>
  <c r="AF772" i="1"/>
  <c r="AB772" i="1" s="1"/>
  <c r="AG772" i="1"/>
  <c r="AH772" i="1"/>
  <c r="CV772" i="1" s="1"/>
  <c r="U772" i="1" s="1"/>
  <c r="AI772" i="1"/>
  <c r="AJ772" i="1"/>
  <c r="CX772" i="1" s="1"/>
  <c r="W772" i="1" s="1"/>
  <c r="CQ772" i="1"/>
  <c r="P772" i="1" s="1"/>
  <c r="CS772" i="1"/>
  <c r="R772" i="1" s="1"/>
  <c r="CU772" i="1"/>
  <c r="T772" i="1" s="1"/>
  <c r="CW772" i="1"/>
  <c r="V772" i="1" s="1"/>
  <c r="FR772" i="1"/>
  <c r="GL772" i="1"/>
  <c r="GN772" i="1"/>
  <c r="GP772" i="1"/>
  <c r="GV772" i="1"/>
  <c r="HC772" i="1"/>
  <c r="GX772" i="1" s="1"/>
  <c r="AC773" i="1"/>
  <c r="CQ773" i="1" s="1"/>
  <c r="P773" i="1" s="1"/>
  <c r="CP773" i="1" s="1"/>
  <c r="O773" i="1" s="1"/>
  <c r="AE773" i="1"/>
  <c r="AD773" i="1" s="1"/>
  <c r="CR773" i="1" s="1"/>
  <c r="Q773" i="1" s="1"/>
  <c r="AF773" i="1"/>
  <c r="AG773" i="1"/>
  <c r="CU773" i="1" s="1"/>
  <c r="T773" i="1" s="1"/>
  <c r="AH773" i="1"/>
  <c r="AI773" i="1"/>
  <c r="CW773" i="1" s="1"/>
  <c r="V773" i="1" s="1"/>
  <c r="AJ773" i="1"/>
  <c r="CT773" i="1"/>
  <c r="S773" i="1" s="1"/>
  <c r="CV773" i="1"/>
  <c r="U773" i="1" s="1"/>
  <c r="CX773" i="1"/>
  <c r="W773" i="1" s="1"/>
  <c r="FR773" i="1"/>
  <c r="GL773" i="1"/>
  <c r="GN773" i="1"/>
  <c r="GP773" i="1"/>
  <c r="GV773" i="1"/>
  <c r="HC773" i="1" s="1"/>
  <c r="GX773" i="1" s="1"/>
  <c r="AC774" i="1"/>
  <c r="AD774" i="1"/>
  <c r="CR774" i="1" s="1"/>
  <c r="AE774" i="1"/>
  <c r="AF774" i="1"/>
  <c r="CT774" i="1" s="1"/>
  <c r="AG774" i="1"/>
  <c r="AH774" i="1"/>
  <c r="CV774" i="1" s="1"/>
  <c r="AI774" i="1"/>
  <c r="AJ774" i="1"/>
  <c r="CX774" i="1" s="1"/>
  <c r="CQ774" i="1"/>
  <c r="CS774" i="1"/>
  <c r="CU774" i="1"/>
  <c r="CW774" i="1"/>
  <c r="FR774" i="1"/>
  <c r="GL774" i="1"/>
  <c r="GN774" i="1"/>
  <c r="GP774" i="1"/>
  <c r="GV774" i="1"/>
  <c r="HC774" i="1" s="1"/>
  <c r="C775" i="1"/>
  <c r="D775" i="1"/>
  <c r="I775" i="1"/>
  <c r="AC775" i="1"/>
  <c r="CQ775" i="1" s="1"/>
  <c r="P775" i="1" s="1"/>
  <c r="AE775" i="1"/>
  <c r="AD775" i="1" s="1"/>
  <c r="CR775" i="1" s="1"/>
  <c r="Q775" i="1" s="1"/>
  <c r="AF775" i="1"/>
  <c r="AG775" i="1"/>
  <c r="CU775" i="1" s="1"/>
  <c r="T775" i="1" s="1"/>
  <c r="AH775" i="1"/>
  <c r="AI775" i="1"/>
  <c r="CW775" i="1" s="1"/>
  <c r="V775" i="1" s="1"/>
  <c r="AJ775" i="1"/>
  <c r="CT775" i="1"/>
  <c r="S775" i="1" s="1"/>
  <c r="CV775" i="1"/>
  <c r="U775" i="1" s="1"/>
  <c r="CX775" i="1"/>
  <c r="W775" i="1" s="1"/>
  <c r="FR775" i="1"/>
  <c r="GL775" i="1"/>
  <c r="GN775" i="1"/>
  <c r="GP775" i="1"/>
  <c r="GV775" i="1"/>
  <c r="HC775" i="1" s="1"/>
  <c r="GX775" i="1" s="1"/>
  <c r="I776" i="1"/>
  <c r="AC776" i="1"/>
  <c r="AD776" i="1"/>
  <c r="AB776" i="1" s="1"/>
  <c r="AE776" i="1"/>
  <c r="AF776" i="1"/>
  <c r="CT776" i="1" s="1"/>
  <c r="S776" i="1" s="1"/>
  <c r="AG776" i="1"/>
  <c r="AH776" i="1"/>
  <c r="CV776" i="1" s="1"/>
  <c r="U776" i="1" s="1"/>
  <c r="AI776" i="1"/>
  <c r="AJ776" i="1"/>
  <c r="CX776" i="1" s="1"/>
  <c r="W776" i="1" s="1"/>
  <c r="CQ776" i="1"/>
  <c r="P776" i="1" s="1"/>
  <c r="CS776" i="1"/>
  <c r="R776" i="1" s="1"/>
  <c r="CU776" i="1"/>
  <c r="T776" i="1" s="1"/>
  <c r="CW776" i="1"/>
  <c r="V776" i="1" s="1"/>
  <c r="FR776" i="1"/>
  <c r="GL776" i="1"/>
  <c r="GN776" i="1"/>
  <c r="GP776" i="1"/>
  <c r="GV776" i="1"/>
  <c r="HC776" i="1" s="1"/>
  <c r="GX776" i="1" s="1"/>
  <c r="C777" i="1"/>
  <c r="D777" i="1"/>
  <c r="I777" i="1"/>
  <c r="AC777" i="1"/>
  <c r="CQ777" i="1" s="1"/>
  <c r="P777" i="1" s="1"/>
  <c r="AE777" i="1"/>
  <c r="AD777" i="1" s="1"/>
  <c r="CR777" i="1" s="1"/>
  <c r="Q777" i="1" s="1"/>
  <c r="AF777" i="1"/>
  <c r="AG777" i="1"/>
  <c r="CU777" i="1" s="1"/>
  <c r="T777" i="1" s="1"/>
  <c r="AH777" i="1"/>
  <c r="AI777" i="1"/>
  <c r="CW777" i="1" s="1"/>
  <c r="V777" i="1" s="1"/>
  <c r="AJ777" i="1"/>
  <c r="CT777" i="1"/>
  <c r="S777" i="1" s="1"/>
  <c r="CV777" i="1"/>
  <c r="U777" i="1" s="1"/>
  <c r="CX777" i="1"/>
  <c r="W777" i="1" s="1"/>
  <c r="FR777" i="1"/>
  <c r="GL777" i="1"/>
  <c r="GN777" i="1"/>
  <c r="GP777" i="1"/>
  <c r="GV777" i="1"/>
  <c r="HC777" i="1" s="1"/>
  <c r="GX777" i="1"/>
  <c r="I778" i="1"/>
  <c r="P778" i="1"/>
  <c r="AC778" i="1"/>
  <c r="AD778" i="1"/>
  <c r="AE778" i="1"/>
  <c r="AF778" i="1"/>
  <c r="CT778" i="1" s="1"/>
  <c r="S778" i="1" s="1"/>
  <c r="CZ778" i="1" s="1"/>
  <c r="Y778" i="1" s="1"/>
  <c r="AG778" i="1"/>
  <c r="AH778" i="1"/>
  <c r="CV778" i="1" s="1"/>
  <c r="U778" i="1" s="1"/>
  <c r="AI778" i="1"/>
  <c r="AJ778" i="1"/>
  <c r="CX778" i="1" s="1"/>
  <c r="W778" i="1" s="1"/>
  <c r="CQ778" i="1"/>
  <c r="CS778" i="1"/>
  <c r="R778" i="1" s="1"/>
  <c r="CU778" i="1"/>
  <c r="T778" i="1" s="1"/>
  <c r="CW778" i="1"/>
  <c r="V778" i="1" s="1"/>
  <c r="FR778" i="1"/>
  <c r="GL778" i="1"/>
  <c r="GN778" i="1"/>
  <c r="GP778" i="1"/>
  <c r="GV778" i="1"/>
  <c r="HC778" i="1" s="1"/>
  <c r="GX778" i="1" s="1"/>
  <c r="C779" i="1"/>
  <c r="D779" i="1"/>
  <c r="AC779" i="1"/>
  <c r="AD779" i="1"/>
  <c r="CR779" i="1" s="1"/>
  <c r="Q779" i="1" s="1"/>
  <c r="AE779" i="1"/>
  <c r="AF779" i="1"/>
  <c r="CT779" i="1" s="1"/>
  <c r="S779" i="1" s="1"/>
  <c r="AG779" i="1"/>
  <c r="AH779" i="1"/>
  <c r="CV779" i="1" s="1"/>
  <c r="U779" i="1" s="1"/>
  <c r="AI779" i="1"/>
  <c r="AJ779" i="1"/>
  <c r="CX779" i="1" s="1"/>
  <c r="W779" i="1" s="1"/>
  <c r="CQ779" i="1"/>
  <c r="P779" i="1" s="1"/>
  <c r="CS779" i="1"/>
  <c r="R779" i="1" s="1"/>
  <c r="CU779" i="1"/>
  <c r="T779" i="1" s="1"/>
  <c r="CW779" i="1"/>
  <c r="V779" i="1" s="1"/>
  <c r="FR779" i="1"/>
  <c r="GL779" i="1"/>
  <c r="GN779" i="1"/>
  <c r="GP779" i="1"/>
  <c r="GV779" i="1"/>
  <c r="HC779" i="1"/>
  <c r="GX779" i="1" s="1"/>
  <c r="I780" i="1"/>
  <c r="U780" i="1"/>
  <c r="AC780" i="1"/>
  <c r="CQ780" i="1" s="1"/>
  <c r="P780" i="1" s="1"/>
  <c r="AE780" i="1"/>
  <c r="AF780" i="1"/>
  <c r="AG780" i="1"/>
  <c r="CU780" i="1" s="1"/>
  <c r="T780" i="1" s="1"/>
  <c r="AH780" i="1"/>
  <c r="AI780" i="1"/>
  <c r="CW780" i="1" s="1"/>
  <c r="V780" i="1" s="1"/>
  <c r="AJ780" i="1"/>
  <c r="CT780" i="1"/>
  <c r="S780" i="1" s="1"/>
  <c r="CV780" i="1"/>
  <c r="CX780" i="1"/>
  <c r="W780" i="1" s="1"/>
  <c r="FR780" i="1"/>
  <c r="GL780" i="1"/>
  <c r="GN780" i="1"/>
  <c r="GP780" i="1"/>
  <c r="GV780" i="1"/>
  <c r="HC780" i="1" s="1"/>
  <c r="GX780" i="1" s="1"/>
  <c r="C781" i="1"/>
  <c r="D781" i="1"/>
  <c r="S781" i="1"/>
  <c r="W781" i="1"/>
  <c r="AC781" i="1"/>
  <c r="AE781" i="1"/>
  <c r="AF781" i="1"/>
  <c r="AG781" i="1"/>
  <c r="CU781" i="1" s="1"/>
  <c r="T781" i="1" s="1"/>
  <c r="AH781" i="1"/>
  <c r="AI781" i="1"/>
  <c r="CW781" i="1" s="1"/>
  <c r="V781" i="1" s="1"/>
  <c r="AJ781" i="1"/>
  <c r="CT781" i="1"/>
  <c r="CV781" i="1"/>
  <c r="U781" i="1" s="1"/>
  <c r="CX781" i="1"/>
  <c r="FR781" i="1"/>
  <c r="GL781" i="1"/>
  <c r="GN781" i="1"/>
  <c r="GP781" i="1"/>
  <c r="CD786" i="1" s="1"/>
  <c r="GV781" i="1"/>
  <c r="GX781" i="1"/>
  <c r="HC781" i="1"/>
  <c r="I782" i="1"/>
  <c r="P782" i="1" s="1"/>
  <c r="CP782" i="1" s="1"/>
  <c r="O782" i="1" s="1"/>
  <c r="R782" i="1"/>
  <c r="AC782" i="1"/>
  <c r="AD782" i="1"/>
  <c r="CR782" i="1" s="1"/>
  <c r="Q782" i="1" s="1"/>
  <c r="AE782" i="1"/>
  <c r="AF782" i="1"/>
  <c r="CT782" i="1" s="1"/>
  <c r="S782" i="1" s="1"/>
  <c r="CZ782" i="1" s="1"/>
  <c r="Y782" i="1" s="1"/>
  <c r="AG782" i="1"/>
  <c r="AH782" i="1"/>
  <c r="CV782" i="1" s="1"/>
  <c r="U782" i="1" s="1"/>
  <c r="AI782" i="1"/>
  <c r="AJ782" i="1"/>
  <c r="CX782" i="1" s="1"/>
  <c r="W782" i="1" s="1"/>
  <c r="CQ782" i="1"/>
  <c r="CS782" i="1"/>
  <c r="CU782" i="1"/>
  <c r="T782" i="1" s="1"/>
  <c r="CW782" i="1"/>
  <c r="V782" i="1" s="1"/>
  <c r="FR782" i="1"/>
  <c r="BY786" i="1" s="1"/>
  <c r="GL782" i="1"/>
  <c r="GN782" i="1"/>
  <c r="GP782" i="1"/>
  <c r="GV782" i="1"/>
  <c r="HC782" i="1" s="1"/>
  <c r="GX782" i="1" s="1"/>
  <c r="I783" i="1"/>
  <c r="W783" i="1"/>
  <c r="AC783" i="1"/>
  <c r="AE783" i="1"/>
  <c r="AF783" i="1"/>
  <c r="AG783" i="1"/>
  <c r="CU783" i="1" s="1"/>
  <c r="T783" i="1" s="1"/>
  <c r="AH783" i="1"/>
  <c r="AI783" i="1"/>
  <c r="CW783" i="1" s="1"/>
  <c r="V783" i="1" s="1"/>
  <c r="AJ783" i="1"/>
  <c r="CT783" i="1"/>
  <c r="S783" i="1" s="1"/>
  <c r="CV783" i="1"/>
  <c r="U783" i="1" s="1"/>
  <c r="CX783" i="1"/>
  <c r="FR783" i="1"/>
  <c r="GL783" i="1"/>
  <c r="GN783" i="1"/>
  <c r="GP783" i="1"/>
  <c r="GV783" i="1"/>
  <c r="HC783" i="1" s="1"/>
  <c r="GX783" i="1"/>
  <c r="I784" i="1"/>
  <c r="R784" i="1"/>
  <c r="T784" i="1"/>
  <c r="AC784" i="1"/>
  <c r="AD784" i="1"/>
  <c r="CR784" i="1" s="1"/>
  <c r="Q784" i="1" s="1"/>
  <c r="AE784" i="1"/>
  <c r="AF784" i="1"/>
  <c r="AB784" i="1" s="1"/>
  <c r="AG784" i="1"/>
  <c r="AH784" i="1"/>
  <c r="CV784" i="1" s="1"/>
  <c r="U784" i="1" s="1"/>
  <c r="AI784" i="1"/>
  <c r="AJ784" i="1"/>
  <c r="CX784" i="1" s="1"/>
  <c r="W784" i="1" s="1"/>
  <c r="CQ784" i="1"/>
  <c r="P784" i="1" s="1"/>
  <c r="CS784" i="1"/>
  <c r="CU784" i="1"/>
  <c r="CW784" i="1"/>
  <c r="V784" i="1" s="1"/>
  <c r="FR784" i="1"/>
  <c r="GL784" i="1"/>
  <c r="GN784" i="1"/>
  <c r="GP784" i="1"/>
  <c r="GV784" i="1"/>
  <c r="HC784" i="1"/>
  <c r="GX784" i="1" s="1"/>
  <c r="B786" i="1"/>
  <c r="B740" i="1" s="1"/>
  <c r="C786" i="1"/>
  <c r="C740" i="1" s="1"/>
  <c r="D786" i="1"/>
  <c r="D740" i="1" s="1"/>
  <c r="F786" i="1"/>
  <c r="F740" i="1" s="1"/>
  <c r="G786" i="1"/>
  <c r="G740" i="1" s="1"/>
  <c r="BX786" i="1"/>
  <c r="BX740" i="1" s="1"/>
  <c r="BZ786" i="1"/>
  <c r="BZ740" i="1" s="1"/>
  <c r="CK786" i="1"/>
  <c r="CK740" i="1" s="1"/>
  <c r="CL786" i="1"/>
  <c r="CL740" i="1" s="1"/>
  <c r="CM786" i="1"/>
  <c r="CM740" i="1" s="1"/>
  <c r="B816" i="1"/>
  <c r="B681" i="1" s="1"/>
  <c r="C816" i="1"/>
  <c r="C681" i="1" s="1"/>
  <c r="D816" i="1"/>
  <c r="D681" i="1" s="1"/>
  <c r="F816" i="1"/>
  <c r="F681" i="1" s="1"/>
  <c r="G816" i="1"/>
  <c r="G681" i="1" s="1"/>
  <c r="B846" i="1"/>
  <c r="B22" i="1" s="1"/>
  <c r="C846" i="1"/>
  <c r="C22" i="1" s="1"/>
  <c r="D846" i="1"/>
  <c r="D22" i="1" s="1"/>
  <c r="F846" i="1"/>
  <c r="F22" i="1" s="1"/>
  <c r="G846" i="1"/>
  <c r="G22" i="1" s="1"/>
  <c r="B876" i="1"/>
  <c r="B18" i="1" s="1"/>
  <c r="C876" i="1"/>
  <c r="C18" i="1" s="1"/>
  <c r="D876" i="1"/>
  <c r="D18" i="1" s="1"/>
  <c r="F876" i="1"/>
  <c r="F18" i="1" s="1"/>
  <c r="G876" i="1"/>
  <c r="G18" i="1" s="1"/>
  <c r="BY740" i="1" l="1"/>
  <c r="CI786" i="1"/>
  <c r="AP786" i="1"/>
  <c r="CZ783" i="1"/>
  <c r="Y783" i="1" s="1"/>
  <c r="CY783" i="1"/>
  <c r="X783" i="1" s="1"/>
  <c r="GO782" i="1"/>
  <c r="CD740" i="1"/>
  <c r="AU786" i="1"/>
  <c r="BB786" i="1"/>
  <c r="AQ786" i="1"/>
  <c r="AO786" i="1"/>
  <c r="AD783" i="1"/>
  <c r="CR783" i="1" s="1"/>
  <c r="Q783" i="1" s="1"/>
  <c r="CS783" i="1"/>
  <c r="R783" i="1" s="1"/>
  <c r="CQ781" i="1"/>
  <c r="P781" i="1" s="1"/>
  <c r="CR778" i="1"/>
  <c r="Q778" i="1" s="1"/>
  <c r="AB778" i="1"/>
  <c r="CY776" i="1"/>
  <c r="X776" i="1" s="1"/>
  <c r="CZ776" i="1"/>
  <c r="Y776" i="1" s="1"/>
  <c r="CZ769" i="1"/>
  <c r="Y769" i="1" s="1"/>
  <c r="CY769" i="1"/>
  <c r="X769" i="1" s="1"/>
  <c r="CG786" i="1"/>
  <c r="BC786" i="1"/>
  <c r="CQ783" i="1"/>
  <c r="P783" i="1" s="1"/>
  <c r="AB783" i="1"/>
  <c r="CY782" i="1"/>
  <c r="X782" i="1" s="1"/>
  <c r="GM782" i="1" s="1"/>
  <c r="AD780" i="1"/>
  <c r="CR780" i="1" s="1"/>
  <c r="Q780" i="1" s="1"/>
  <c r="CS780" i="1"/>
  <c r="R780" i="1" s="1"/>
  <c r="CZ780" i="1" s="1"/>
  <c r="Y780" i="1" s="1"/>
  <c r="CP779" i="1"/>
  <c r="O779" i="1" s="1"/>
  <c r="CY778" i="1"/>
  <c r="X778" i="1" s="1"/>
  <c r="CP770" i="1"/>
  <c r="O770" i="1" s="1"/>
  <c r="CP767" i="1"/>
  <c r="O767" i="1" s="1"/>
  <c r="CP765" i="1"/>
  <c r="O765" i="1" s="1"/>
  <c r="CP763" i="1"/>
  <c r="O763" i="1" s="1"/>
  <c r="CP761" i="1"/>
  <c r="O761" i="1" s="1"/>
  <c r="S759" i="1"/>
  <c r="T759" i="1"/>
  <c r="CZ752" i="1"/>
  <c r="Y752" i="1" s="1"/>
  <c r="CY752" i="1"/>
  <c r="X752" i="1" s="1"/>
  <c r="CZ749" i="1"/>
  <c r="Y749" i="1" s="1"/>
  <c r="CY749" i="1"/>
  <c r="X749" i="1" s="1"/>
  <c r="W747" i="1"/>
  <c r="V747" i="1"/>
  <c r="R747" i="1"/>
  <c r="CY744" i="1"/>
  <c r="X744" i="1" s="1"/>
  <c r="CZ744" i="1"/>
  <c r="Y744" i="1" s="1"/>
  <c r="AO685" i="1"/>
  <c r="F712" i="1"/>
  <c r="AO816" i="1"/>
  <c r="GM706" i="1"/>
  <c r="HD706" i="1" s="1"/>
  <c r="GN706" i="1"/>
  <c r="CP701" i="1"/>
  <c r="O701" i="1" s="1"/>
  <c r="U698" i="1"/>
  <c r="AH708" i="1" s="1"/>
  <c r="P698" i="1"/>
  <c r="CP698" i="1" s="1"/>
  <c r="O698" i="1" s="1"/>
  <c r="S696" i="1"/>
  <c r="T696" i="1"/>
  <c r="CP695" i="1"/>
  <c r="O695" i="1" s="1"/>
  <c r="CY693" i="1"/>
  <c r="X693" i="1" s="1"/>
  <c r="CZ693" i="1"/>
  <c r="Y693" i="1" s="1"/>
  <c r="CJ609" i="1"/>
  <c r="GM605" i="1"/>
  <c r="AB782" i="1"/>
  <c r="CY780" i="1"/>
  <c r="X780" i="1" s="1"/>
  <c r="CP780" i="1"/>
  <c r="O780" i="1" s="1"/>
  <c r="CZ779" i="1"/>
  <c r="Y779" i="1" s="1"/>
  <c r="CY779" i="1"/>
  <c r="X779" i="1" s="1"/>
  <c r="AB779" i="1"/>
  <c r="CY768" i="1"/>
  <c r="X768" i="1" s="1"/>
  <c r="CZ768" i="1"/>
  <c r="Y768" i="1" s="1"/>
  <c r="CZ767" i="1"/>
  <c r="Y767" i="1" s="1"/>
  <c r="CY766" i="1"/>
  <c r="X766" i="1" s="1"/>
  <c r="CZ766" i="1"/>
  <c r="Y766" i="1" s="1"/>
  <c r="CY764" i="1"/>
  <c r="X764" i="1" s="1"/>
  <c r="CZ764" i="1"/>
  <c r="Y764" i="1" s="1"/>
  <c r="CY762" i="1"/>
  <c r="X762" i="1" s="1"/>
  <c r="CZ762" i="1"/>
  <c r="Y762" i="1" s="1"/>
  <c r="CZ761" i="1"/>
  <c r="Y761" i="1" s="1"/>
  <c r="CY760" i="1"/>
  <c r="X760" i="1" s="1"/>
  <c r="CZ760" i="1"/>
  <c r="Y760" i="1" s="1"/>
  <c r="CY758" i="1"/>
  <c r="X758" i="1" s="1"/>
  <c r="CZ758" i="1"/>
  <c r="Y758" i="1" s="1"/>
  <c r="CZ757" i="1"/>
  <c r="Y757" i="1" s="1"/>
  <c r="CY757" i="1"/>
  <c r="X757" i="1" s="1"/>
  <c r="CZ754" i="1"/>
  <c r="Y754" i="1" s="1"/>
  <c r="CY754" i="1"/>
  <c r="X754" i="1" s="1"/>
  <c r="AB747" i="1"/>
  <c r="CY742" i="1"/>
  <c r="X742" i="1" s="1"/>
  <c r="CZ742" i="1"/>
  <c r="Y742" i="1" s="1"/>
  <c r="CC685" i="1"/>
  <c r="AT708" i="1"/>
  <c r="CZ702" i="1"/>
  <c r="Y702" i="1" s="1"/>
  <c r="CY702" i="1"/>
  <c r="X702" i="1" s="1"/>
  <c r="CY701" i="1"/>
  <c r="X701" i="1" s="1"/>
  <c r="CZ701" i="1"/>
  <c r="Y701" i="1" s="1"/>
  <c r="CY695" i="1"/>
  <c r="X695" i="1" s="1"/>
  <c r="CZ695" i="1"/>
  <c r="Y695" i="1" s="1"/>
  <c r="CP646" i="1"/>
  <c r="O646" i="1" s="1"/>
  <c r="GL645" i="1"/>
  <c r="FR645" i="1"/>
  <c r="AI649" i="1"/>
  <c r="GM606" i="1"/>
  <c r="CZ600" i="1"/>
  <c r="Y600" i="1" s="1"/>
  <c r="CY600" i="1"/>
  <c r="X600" i="1" s="1"/>
  <c r="CT784" i="1"/>
  <c r="S784" i="1" s="1"/>
  <c r="CS781" i="1"/>
  <c r="R781" i="1" s="1"/>
  <c r="CZ781" i="1" s="1"/>
  <c r="Y781" i="1" s="1"/>
  <c r="AD781" i="1"/>
  <c r="CR781" i="1" s="1"/>
  <c r="Q781" i="1" s="1"/>
  <c r="CP777" i="1"/>
  <c r="O777" i="1" s="1"/>
  <c r="CP776" i="1"/>
  <c r="O776" i="1" s="1"/>
  <c r="CP775" i="1"/>
  <c r="O775" i="1" s="1"/>
  <c r="W759" i="1"/>
  <c r="V759" i="1"/>
  <c r="R759" i="1"/>
  <c r="CY751" i="1"/>
  <c r="X751" i="1" s="1"/>
  <c r="CZ751" i="1"/>
  <c r="Y751" i="1" s="1"/>
  <c r="S747" i="1"/>
  <c r="T747" i="1"/>
  <c r="CZ745" i="1"/>
  <c r="Y745" i="1" s="1"/>
  <c r="CY745" i="1"/>
  <c r="X745" i="1" s="1"/>
  <c r="U743" i="1"/>
  <c r="GM705" i="1"/>
  <c r="HD705" i="1" s="1"/>
  <c r="CM708" i="1" s="1"/>
  <c r="GN705" i="1"/>
  <c r="BY685" i="1"/>
  <c r="AP708" i="1"/>
  <c r="CI708" i="1"/>
  <c r="CP703" i="1"/>
  <c r="O703" i="1" s="1"/>
  <c r="CP699" i="1"/>
  <c r="O699" i="1" s="1"/>
  <c r="CY697" i="1"/>
  <c r="X697" i="1" s="1"/>
  <c r="GM697" i="1" s="1"/>
  <c r="CZ697" i="1"/>
  <c r="Y697" i="1" s="1"/>
  <c r="W696" i="1"/>
  <c r="AJ708" i="1" s="1"/>
  <c r="V696" i="1"/>
  <c r="AI708" i="1" s="1"/>
  <c r="Q696" i="1"/>
  <c r="CP696" i="1" s="1"/>
  <c r="O696" i="1" s="1"/>
  <c r="CP694" i="1"/>
  <c r="O694" i="1" s="1"/>
  <c r="CP690" i="1"/>
  <c r="O690" i="1" s="1"/>
  <c r="U688" i="1"/>
  <c r="AG708" i="1"/>
  <c r="AH649" i="1"/>
  <c r="AH609" i="1"/>
  <c r="AI609" i="1"/>
  <c r="CP778" i="1"/>
  <c r="O778" i="1" s="1"/>
  <c r="U759" i="1"/>
  <c r="CY756" i="1"/>
  <c r="X756" i="1" s="1"/>
  <c r="CZ756" i="1"/>
  <c r="Y756" i="1" s="1"/>
  <c r="AB749" i="1"/>
  <c r="CY746" i="1"/>
  <c r="X746" i="1" s="1"/>
  <c r="CZ746" i="1"/>
  <c r="Y746" i="1" s="1"/>
  <c r="S743" i="1"/>
  <c r="T743" i="1"/>
  <c r="CY703" i="1"/>
  <c r="X703" i="1" s="1"/>
  <c r="CZ703" i="1"/>
  <c r="Y703" i="1" s="1"/>
  <c r="CZ700" i="1"/>
  <c r="Y700" i="1" s="1"/>
  <c r="CY700" i="1"/>
  <c r="X700" i="1" s="1"/>
  <c r="CY699" i="1"/>
  <c r="X699" i="1" s="1"/>
  <c r="CZ699" i="1"/>
  <c r="Y699" i="1" s="1"/>
  <c r="CZ694" i="1"/>
  <c r="Y694" i="1" s="1"/>
  <c r="GM693" i="1"/>
  <c r="GN693" i="1"/>
  <c r="CZ688" i="1"/>
  <c r="Y688" i="1" s="1"/>
  <c r="CY688" i="1"/>
  <c r="X688" i="1" s="1"/>
  <c r="CJ708" i="1"/>
  <c r="CZ646" i="1"/>
  <c r="Y646" i="1" s="1"/>
  <c r="CY646" i="1"/>
  <c r="X646" i="1" s="1"/>
  <c r="AK649" i="1" s="1"/>
  <c r="AS649" i="1"/>
  <c r="CB641" i="1"/>
  <c r="AB645" i="1"/>
  <c r="CR645" i="1"/>
  <c r="Q645" i="1" s="1"/>
  <c r="CP645" i="1" s="1"/>
  <c r="O645" i="1" s="1"/>
  <c r="GM645" i="1" s="1"/>
  <c r="CD641" i="1"/>
  <c r="AU649" i="1"/>
  <c r="CJ641" i="1"/>
  <c r="BA649" i="1"/>
  <c r="BY591" i="1"/>
  <c r="CI609" i="1"/>
  <c r="AP609" i="1"/>
  <c r="AJ591" i="1"/>
  <c r="W609" i="1"/>
  <c r="AB774" i="1"/>
  <c r="BD786" i="1"/>
  <c r="AB780" i="1"/>
  <c r="CS777" i="1"/>
  <c r="R777" i="1" s="1"/>
  <c r="CZ777" i="1" s="1"/>
  <c r="Y777" i="1" s="1"/>
  <c r="AB777" i="1"/>
  <c r="CX1085" i="3"/>
  <c r="CX1089" i="3"/>
  <c r="CX1093" i="3"/>
  <c r="CX1084" i="3"/>
  <c r="CX1088" i="3"/>
  <c r="CX1092" i="3"/>
  <c r="CX1087" i="3"/>
  <c r="CX1091" i="3"/>
  <c r="CX1086" i="3"/>
  <c r="CX1090" i="3"/>
  <c r="CR776" i="1"/>
  <c r="Q776" i="1" s="1"/>
  <c r="CS775" i="1"/>
  <c r="R775" i="1" s="1"/>
  <c r="CY775" i="1" s="1"/>
  <c r="X775" i="1" s="1"/>
  <c r="AB775" i="1"/>
  <c r="CX1073" i="3"/>
  <c r="CX1077" i="3"/>
  <c r="CX1081" i="3"/>
  <c r="CX1076" i="3"/>
  <c r="CX1080" i="3"/>
  <c r="CX1075" i="3"/>
  <c r="CX1079" i="3"/>
  <c r="CX1083" i="3"/>
  <c r="CX1074" i="3"/>
  <c r="CX1078" i="3"/>
  <c r="CX1082" i="3"/>
  <c r="CS773" i="1"/>
  <c r="R773" i="1" s="1"/>
  <c r="CY773" i="1" s="1"/>
  <c r="X773" i="1" s="1"/>
  <c r="AB773" i="1"/>
  <c r="CT772" i="1"/>
  <c r="S772" i="1" s="1"/>
  <c r="CP772" i="1" s="1"/>
  <c r="O772" i="1" s="1"/>
  <c r="CS771" i="1"/>
  <c r="R771" i="1" s="1"/>
  <c r="CY771" i="1" s="1"/>
  <c r="X771" i="1" s="1"/>
  <c r="AB771" i="1"/>
  <c r="CT770" i="1"/>
  <c r="S770" i="1" s="1"/>
  <c r="CQ769" i="1"/>
  <c r="P769" i="1" s="1"/>
  <c r="AD769" i="1"/>
  <c r="CR769" i="1" s="1"/>
  <c r="Q769" i="1" s="1"/>
  <c r="CR768" i="1"/>
  <c r="Q768" i="1" s="1"/>
  <c r="CP768" i="1" s="1"/>
  <c r="O768" i="1" s="1"/>
  <c r="CS767" i="1"/>
  <c r="R767" i="1" s="1"/>
  <c r="CY767" i="1" s="1"/>
  <c r="X767" i="1" s="1"/>
  <c r="AB767" i="1"/>
  <c r="CX1045" i="3"/>
  <c r="CX1049" i="3"/>
  <c r="CX1053" i="3"/>
  <c r="CX1057" i="3"/>
  <c r="CX1048" i="3"/>
  <c r="CX1052" i="3"/>
  <c r="CX1056" i="3"/>
  <c r="CX1060" i="3"/>
  <c r="CX1047" i="3"/>
  <c r="CX1051" i="3"/>
  <c r="CX1055" i="3"/>
  <c r="CX1059" i="3"/>
  <c r="CX1046" i="3"/>
  <c r="CX1050" i="3"/>
  <c r="CX1054" i="3"/>
  <c r="CX1058" i="3"/>
  <c r="CR766" i="1"/>
  <c r="Q766" i="1" s="1"/>
  <c r="CP766" i="1" s="1"/>
  <c r="O766" i="1" s="1"/>
  <c r="CS765" i="1"/>
  <c r="R765" i="1" s="1"/>
  <c r="CY765" i="1" s="1"/>
  <c r="X765" i="1" s="1"/>
  <c r="AB765" i="1"/>
  <c r="CX1033" i="3"/>
  <c r="CX1037" i="3"/>
  <c r="CX1041" i="3"/>
  <c r="CX1032" i="3"/>
  <c r="CX1036" i="3"/>
  <c r="CX1040" i="3"/>
  <c r="CX1044" i="3"/>
  <c r="CX1035" i="3"/>
  <c r="CX1039" i="3"/>
  <c r="CX1043" i="3"/>
  <c r="CX1034" i="3"/>
  <c r="CX1038" i="3"/>
  <c r="CX1042" i="3"/>
  <c r="CR764" i="1"/>
  <c r="Q764" i="1" s="1"/>
  <c r="CP764" i="1" s="1"/>
  <c r="O764" i="1" s="1"/>
  <c r="CS763" i="1"/>
  <c r="R763" i="1" s="1"/>
  <c r="CY763" i="1" s="1"/>
  <c r="X763" i="1" s="1"/>
  <c r="AB763" i="1"/>
  <c r="CX1025" i="3"/>
  <c r="CX1029" i="3"/>
  <c r="CX1024" i="3"/>
  <c r="CX1028" i="3"/>
  <c r="CX1023" i="3"/>
  <c r="CX1027" i="3"/>
  <c r="CX1031" i="3"/>
  <c r="CX1022" i="3"/>
  <c r="CX1026" i="3"/>
  <c r="CX1030" i="3"/>
  <c r="CR762" i="1"/>
  <c r="Q762" i="1" s="1"/>
  <c r="CP762" i="1" s="1"/>
  <c r="O762" i="1" s="1"/>
  <c r="CS761" i="1"/>
  <c r="R761" i="1" s="1"/>
  <c r="CY761" i="1" s="1"/>
  <c r="X761" i="1" s="1"/>
  <c r="AB761" i="1"/>
  <c r="CX1013" i="3"/>
  <c r="CX1017" i="3"/>
  <c r="CX1021" i="3"/>
  <c r="CX1012" i="3"/>
  <c r="CX1016" i="3"/>
  <c r="CX1020" i="3"/>
  <c r="CX1011" i="3"/>
  <c r="CX1015" i="3"/>
  <c r="CX1019" i="3"/>
  <c r="CX1014" i="3"/>
  <c r="CX1018" i="3"/>
  <c r="CR760" i="1"/>
  <c r="Q760" i="1" s="1"/>
  <c r="CP760" i="1" s="1"/>
  <c r="O760" i="1" s="1"/>
  <c r="CQ759" i="1"/>
  <c r="P759" i="1" s="1"/>
  <c r="AD759" i="1"/>
  <c r="CR759" i="1" s="1"/>
  <c r="Q759" i="1" s="1"/>
  <c r="CR758" i="1"/>
  <c r="Q758" i="1" s="1"/>
  <c r="CP758" i="1" s="1"/>
  <c r="O758" i="1" s="1"/>
  <c r="CQ757" i="1"/>
  <c r="P757" i="1" s="1"/>
  <c r="AD757" i="1"/>
  <c r="CR757" i="1" s="1"/>
  <c r="Q757" i="1" s="1"/>
  <c r="CR756" i="1"/>
  <c r="Q756" i="1" s="1"/>
  <c r="CP756" i="1" s="1"/>
  <c r="O756" i="1" s="1"/>
  <c r="CT755" i="1"/>
  <c r="S755" i="1" s="1"/>
  <c r="CQ754" i="1"/>
  <c r="P754" i="1" s="1"/>
  <c r="AD754" i="1"/>
  <c r="CR754" i="1" s="1"/>
  <c r="Q754" i="1" s="1"/>
  <c r="CT753" i="1"/>
  <c r="S753" i="1" s="1"/>
  <c r="CQ752" i="1"/>
  <c r="P752" i="1" s="1"/>
  <c r="AD752" i="1"/>
  <c r="CR752" i="1" s="1"/>
  <c r="Q752" i="1" s="1"/>
  <c r="CR751" i="1"/>
  <c r="Q751" i="1" s="1"/>
  <c r="CP751" i="1" s="1"/>
  <c r="O751" i="1" s="1"/>
  <c r="CT750" i="1"/>
  <c r="S750" i="1" s="1"/>
  <c r="CQ749" i="1"/>
  <c r="P749" i="1" s="1"/>
  <c r="AD749" i="1"/>
  <c r="CR749" i="1" s="1"/>
  <c r="Q749" i="1" s="1"/>
  <c r="CT748" i="1"/>
  <c r="S748" i="1" s="1"/>
  <c r="CQ747" i="1"/>
  <c r="P747" i="1" s="1"/>
  <c r="CP747" i="1" s="1"/>
  <c r="O747" i="1" s="1"/>
  <c r="AD747" i="1"/>
  <c r="CR747" i="1" s="1"/>
  <c r="Q747" i="1" s="1"/>
  <c r="CR746" i="1"/>
  <c r="Q746" i="1" s="1"/>
  <c r="CP746" i="1" s="1"/>
  <c r="O746" i="1" s="1"/>
  <c r="CQ745" i="1"/>
  <c r="P745" i="1" s="1"/>
  <c r="AD745" i="1"/>
  <c r="CR745" i="1" s="1"/>
  <c r="Q745" i="1" s="1"/>
  <c r="CR744" i="1"/>
  <c r="Q744" i="1" s="1"/>
  <c r="CP744" i="1" s="1"/>
  <c r="O744" i="1" s="1"/>
  <c r="CQ743" i="1"/>
  <c r="P743" i="1" s="1"/>
  <c r="AD743" i="1"/>
  <c r="CR743" i="1" s="1"/>
  <c r="Q743" i="1" s="1"/>
  <c r="CR742" i="1"/>
  <c r="Q742" i="1" s="1"/>
  <c r="CQ702" i="1"/>
  <c r="P702" i="1" s="1"/>
  <c r="AD702" i="1"/>
  <c r="CR702" i="1" s="1"/>
  <c r="Q702" i="1" s="1"/>
  <c r="CQ700" i="1"/>
  <c r="P700" i="1" s="1"/>
  <c r="AD700" i="1"/>
  <c r="CR700" i="1" s="1"/>
  <c r="Q700" i="1" s="1"/>
  <c r="CS698" i="1"/>
  <c r="R698" i="1" s="1"/>
  <c r="CZ698" i="1" s="1"/>
  <c r="Y698" i="1" s="1"/>
  <c r="AB698" i="1"/>
  <c r="CS696" i="1"/>
  <c r="R696" i="1" s="1"/>
  <c r="AB696" i="1"/>
  <c r="CS694" i="1"/>
  <c r="R694" i="1" s="1"/>
  <c r="CY694" i="1" s="1"/>
  <c r="X694" i="1" s="1"/>
  <c r="AB694" i="1"/>
  <c r="CS692" i="1"/>
  <c r="R692" i="1" s="1"/>
  <c r="CZ692" i="1" s="1"/>
  <c r="Y692" i="1" s="1"/>
  <c r="AB692" i="1"/>
  <c r="CX920" i="3"/>
  <c r="CX919" i="3"/>
  <c r="CX918" i="3"/>
  <c r="CS690" i="1"/>
  <c r="R690" i="1" s="1"/>
  <c r="CY690" i="1" s="1"/>
  <c r="X690" i="1" s="1"/>
  <c r="AB690" i="1"/>
  <c r="CX917" i="3"/>
  <c r="CX916" i="3"/>
  <c r="CQ688" i="1"/>
  <c r="P688" i="1" s="1"/>
  <c r="CP688" i="1" s="1"/>
  <c r="O688" i="1" s="1"/>
  <c r="AD688" i="1"/>
  <c r="CR688" i="1" s="1"/>
  <c r="Q688" i="1" s="1"/>
  <c r="AD708" i="1" s="1"/>
  <c r="BX685" i="1"/>
  <c r="BC649" i="1"/>
  <c r="P647" i="1"/>
  <c r="CP644" i="1"/>
  <c r="O644" i="1" s="1"/>
  <c r="GM644" i="1" s="1"/>
  <c r="T644" i="1"/>
  <c r="AG649" i="1" s="1"/>
  <c r="AB644" i="1"/>
  <c r="CQ643" i="1"/>
  <c r="P643" i="1" s="1"/>
  <c r="F634" i="1"/>
  <c r="BB609" i="1"/>
  <c r="CS604" i="1"/>
  <c r="R604" i="1" s="1"/>
  <c r="CZ604" i="1" s="1"/>
  <c r="Y604" i="1" s="1"/>
  <c r="AD604" i="1"/>
  <c r="CR604" i="1" s="1"/>
  <c r="Q604" i="1" s="1"/>
  <c r="CQ602" i="1"/>
  <c r="P602" i="1" s="1"/>
  <c r="AB599" i="1"/>
  <c r="CR599" i="1"/>
  <c r="Q599" i="1" s="1"/>
  <c r="CP599" i="1" s="1"/>
  <c r="O599" i="1" s="1"/>
  <c r="CD609" i="1"/>
  <c r="CY557" i="1"/>
  <c r="X557" i="1" s="1"/>
  <c r="CZ557" i="1"/>
  <c r="Y557" i="1" s="1"/>
  <c r="CZ556" i="1"/>
  <c r="Y556" i="1" s="1"/>
  <c r="CY555" i="1"/>
  <c r="X555" i="1" s="1"/>
  <c r="CZ555" i="1"/>
  <c r="Y555" i="1" s="1"/>
  <c r="CZ554" i="1"/>
  <c r="Y554" i="1" s="1"/>
  <c r="CJ559" i="1"/>
  <c r="CZ552" i="1"/>
  <c r="Y552" i="1" s="1"/>
  <c r="CY552" i="1"/>
  <c r="X552" i="1" s="1"/>
  <c r="AG559" i="1"/>
  <c r="CY484" i="1"/>
  <c r="X484" i="1" s="1"/>
  <c r="CZ484" i="1"/>
  <c r="Y484" i="1" s="1"/>
  <c r="CP476" i="1"/>
  <c r="O476" i="1" s="1"/>
  <c r="U474" i="1"/>
  <c r="P474" i="1"/>
  <c r="CP474" i="1" s="1"/>
  <c r="O474" i="1" s="1"/>
  <c r="AB472" i="1"/>
  <c r="CZ470" i="1"/>
  <c r="Y470" i="1" s="1"/>
  <c r="CY470" i="1"/>
  <c r="X470" i="1" s="1"/>
  <c r="U464" i="1"/>
  <c r="P464" i="1"/>
  <c r="CP464" i="1" s="1"/>
  <c r="O464" i="1" s="1"/>
  <c r="CP462" i="1"/>
  <c r="O462" i="1" s="1"/>
  <c r="CX1061" i="3"/>
  <c r="CX1065" i="3"/>
  <c r="CX1069" i="3"/>
  <c r="CX1064" i="3"/>
  <c r="CX1068" i="3"/>
  <c r="CX1072" i="3"/>
  <c r="CX1063" i="3"/>
  <c r="CX1067" i="3"/>
  <c r="CX1071" i="3"/>
  <c r="CX1062" i="3"/>
  <c r="CX1066" i="3"/>
  <c r="CX1070" i="3"/>
  <c r="BC708" i="1"/>
  <c r="AU708" i="1"/>
  <c r="AQ708" i="1"/>
  <c r="AB703" i="1"/>
  <c r="AB701" i="1"/>
  <c r="AB699" i="1"/>
  <c r="CX933" i="3"/>
  <c r="CX937" i="3"/>
  <c r="CX936" i="3"/>
  <c r="CX938" i="3"/>
  <c r="CX935" i="3"/>
  <c r="CX934" i="3"/>
  <c r="CX940" i="3"/>
  <c r="CX939" i="3"/>
  <c r="AB697" i="1"/>
  <c r="CX929" i="3"/>
  <c r="CX930" i="3"/>
  <c r="CX932" i="3"/>
  <c r="CX931" i="3"/>
  <c r="AB695" i="1"/>
  <c r="CX925" i="3"/>
  <c r="CX928" i="3"/>
  <c r="CX927" i="3"/>
  <c r="CX924" i="3"/>
  <c r="CX926" i="3"/>
  <c r="CX923" i="3"/>
  <c r="AB693" i="1"/>
  <c r="CX921" i="3"/>
  <c r="CX922" i="3"/>
  <c r="BB649" i="1"/>
  <c r="CQ604" i="1"/>
  <c r="P604" i="1" s="1"/>
  <c r="CP604" i="1" s="1"/>
  <c r="O604" i="1" s="1"/>
  <c r="AB601" i="1"/>
  <c r="CR601" i="1"/>
  <c r="Q601" i="1" s="1"/>
  <c r="CP601" i="1"/>
  <c r="O601" i="1" s="1"/>
  <c r="CZ594" i="1"/>
  <c r="Y594" i="1" s="1"/>
  <c r="CY594" i="1"/>
  <c r="X594" i="1" s="1"/>
  <c r="CP593" i="1"/>
  <c r="O593" i="1" s="1"/>
  <c r="BY550" i="1"/>
  <c r="AP559" i="1"/>
  <c r="CI559" i="1"/>
  <c r="CZ481" i="1"/>
  <c r="Y481" i="1" s="1"/>
  <c r="CY481" i="1"/>
  <c r="X481" i="1" s="1"/>
  <c r="CY477" i="1"/>
  <c r="X477" i="1" s="1"/>
  <c r="CZ477" i="1"/>
  <c r="Y477" i="1" s="1"/>
  <c r="CY476" i="1"/>
  <c r="X476" i="1" s="1"/>
  <c r="CZ476" i="1"/>
  <c r="Y476" i="1" s="1"/>
  <c r="CY475" i="1"/>
  <c r="X475" i="1" s="1"/>
  <c r="CZ475" i="1"/>
  <c r="Y475" i="1" s="1"/>
  <c r="CY474" i="1"/>
  <c r="X474" i="1" s="1"/>
  <c r="CZ474" i="1"/>
  <c r="Y474" i="1" s="1"/>
  <c r="CZ472" i="1"/>
  <c r="Y472" i="1" s="1"/>
  <c r="CY472" i="1"/>
  <c r="X472" i="1" s="1"/>
  <c r="CP471" i="1"/>
  <c r="O471" i="1" s="1"/>
  <c r="AB466" i="1"/>
  <c r="CY461" i="1"/>
  <c r="X461" i="1" s="1"/>
  <c r="CZ461" i="1"/>
  <c r="Y461" i="1" s="1"/>
  <c r="CY459" i="1"/>
  <c r="X459" i="1" s="1"/>
  <c r="CZ459" i="1"/>
  <c r="Y459" i="1" s="1"/>
  <c r="GN452" i="1"/>
  <c r="GM452" i="1"/>
  <c r="CX985" i="3"/>
  <c r="CX982" i="3"/>
  <c r="CX989" i="3"/>
  <c r="CX988" i="3"/>
  <c r="CX984" i="3"/>
  <c r="CX987" i="3"/>
  <c r="CX983" i="3"/>
  <c r="CX986" i="3"/>
  <c r="CX990" i="3"/>
  <c r="CX973" i="3"/>
  <c r="CX970" i="3"/>
  <c r="CX972" i="3"/>
  <c r="CX974" i="3"/>
  <c r="CX971" i="3"/>
  <c r="CG708" i="1"/>
  <c r="BB708" i="1"/>
  <c r="CT704" i="1"/>
  <c r="S704" i="1" s="1"/>
  <c r="CX945" i="3"/>
  <c r="CX944" i="3"/>
  <c r="CX946" i="3"/>
  <c r="CX943" i="3"/>
  <c r="CX941" i="3"/>
  <c r="CX942" i="3"/>
  <c r="CT691" i="1"/>
  <c r="S691" i="1" s="1"/>
  <c r="CP691" i="1" s="1"/>
  <c r="O691" i="1" s="1"/>
  <c r="CT689" i="1"/>
  <c r="S689" i="1" s="1"/>
  <c r="CP689" i="1" s="1"/>
  <c r="O689" i="1" s="1"/>
  <c r="CT687" i="1"/>
  <c r="S687" i="1" s="1"/>
  <c r="AO649" i="1"/>
  <c r="CS647" i="1"/>
  <c r="R647" i="1" s="1"/>
  <c r="AE649" i="1" s="1"/>
  <c r="W645" i="1"/>
  <c r="AJ649" i="1" s="1"/>
  <c r="S645" i="1"/>
  <c r="AF649" i="1" s="1"/>
  <c r="AT609" i="1"/>
  <c r="AO609" i="1"/>
  <c r="AB607" i="1"/>
  <c r="CQ607" i="1"/>
  <c r="P607" i="1" s="1"/>
  <c r="CP607" i="1" s="1"/>
  <c r="O607" i="1" s="1"/>
  <c r="CY607" i="1"/>
  <c r="X607" i="1" s="1"/>
  <c r="AB606" i="1"/>
  <c r="AB605" i="1"/>
  <c r="CY603" i="1"/>
  <c r="X603" i="1" s="1"/>
  <c r="GN603" i="1" s="1"/>
  <c r="CZ602" i="1"/>
  <c r="Y602" i="1" s="1"/>
  <c r="CY602" i="1"/>
  <c r="X602" i="1" s="1"/>
  <c r="CY601" i="1"/>
  <c r="X601" i="1" s="1"/>
  <c r="AB600" i="1"/>
  <c r="CQ600" i="1"/>
  <c r="P600" i="1" s="1"/>
  <c r="CP597" i="1"/>
  <c r="O597" i="1" s="1"/>
  <c r="CP596" i="1"/>
  <c r="O596" i="1" s="1"/>
  <c r="CP595" i="1"/>
  <c r="O595" i="1" s="1"/>
  <c r="BZ609" i="1"/>
  <c r="CZ593" i="1"/>
  <c r="Y593" i="1" s="1"/>
  <c r="AG609" i="1"/>
  <c r="AJ559" i="1"/>
  <c r="AI559" i="1"/>
  <c r="AE559" i="1"/>
  <c r="BZ442" i="1"/>
  <c r="AQ488" i="1"/>
  <c r="CZ485" i="1"/>
  <c r="Y485" i="1" s="1"/>
  <c r="CY485" i="1"/>
  <c r="X485" i="1" s="1"/>
  <c r="CP482" i="1"/>
  <c r="O482" i="1" s="1"/>
  <c r="CP479" i="1"/>
  <c r="O479" i="1" s="1"/>
  <c r="GX474" i="1"/>
  <c r="CZ466" i="1"/>
  <c r="Y466" i="1" s="1"/>
  <c r="CY466" i="1"/>
  <c r="X466" i="1" s="1"/>
  <c r="BY442" i="1"/>
  <c r="CI488" i="1"/>
  <c r="AP488" i="1"/>
  <c r="GX464" i="1"/>
  <c r="CP459" i="1"/>
  <c r="O459" i="1" s="1"/>
  <c r="W458" i="1"/>
  <c r="I774" i="1"/>
  <c r="W774" i="1" s="1"/>
  <c r="CX1009" i="3"/>
  <c r="CX1008" i="3"/>
  <c r="CX1007" i="3"/>
  <c r="CX1010" i="3"/>
  <c r="CX1001" i="3"/>
  <c r="CX1005" i="3"/>
  <c r="CX1004" i="3"/>
  <c r="CX1003" i="3"/>
  <c r="CX1002" i="3"/>
  <c r="CX1006" i="3"/>
  <c r="CX965" i="3"/>
  <c r="CX969" i="3"/>
  <c r="CX968" i="3"/>
  <c r="CX967" i="3"/>
  <c r="CX964" i="3"/>
  <c r="CX966" i="3"/>
  <c r="CX963" i="3"/>
  <c r="CX957" i="3"/>
  <c r="CX961" i="3"/>
  <c r="CX960" i="3"/>
  <c r="CX962" i="3"/>
  <c r="CX959" i="3"/>
  <c r="CX956" i="3"/>
  <c r="CX958" i="3"/>
  <c r="CX955" i="3"/>
  <c r="CX949" i="3"/>
  <c r="CX953" i="3"/>
  <c r="CX952" i="3"/>
  <c r="CX954" i="3"/>
  <c r="CX951" i="3"/>
  <c r="CX950" i="3"/>
  <c r="CX909" i="3"/>
  <c r="CX913" i="3"/>
  <c r="CX912" i="3"/>
  <c r="CX914" i="3"/>
  <c r="CX911" i="3"/>
  <c r="CX908" i="3"/>
  <c r="CX910" i="3"/>
  <c r="CX915" i="3"/>
  <c r="CX906" i="3"/>
  <c r="CX907" i="3"/>
  <c r="BD649" i="1"/>
  <c r="CZ643" i="1"/>
  <c r="Y643" i="1" s="1"/>
  <c r="AL649" i="1" s="1"/>
  <c r="GN606" i="1"/>
  <c r="GN605" i="1"/>
  <c r="AB603" i="1"/>
  <c r="CY596" i="1"/>
  <c r="X596" i="1" s="1"/>
  <c r="CZ596" i="1"/>
  <c r="Y596" i="1" s="1"/>
  <c r="CC550" i="1"/>
  <c r="AT559" i="1"/>
  <c r="AH559" i="1"/>
  <c r="CP484" i="1"/>
  <c r="O484" i="1" s="1"/>
  <c r="CY480" i="1"/>
  <c r="X480" i="1" s="1"/>
  <c r="CZ480" i="1"/>
  <c r="Y480" i="1" s="1"/>
  <c r="CZ468" i="1"/>
  <c r="Y468" i="1" s="1"/>
  <c r="CY468" i="1"/>
  <c r="X468" i="1" s="1"/>
  <c r="CR457" i="1"/>
  <c r="Q457" i="1" s="1"/>
  <c r="CP457" i="1" s="1"/>
  <c r="O457" i="1" s="1"/>
  <c r="AB457" i="1"/>
  <c r="BC609" i="1"/>
  <c r="AD602" i="1"/>
  <c r="CR602" i="1" s="1"/>
  <c r="Q602" i="1" s="1"/>
  <c r="AD600" i="1"/>
  <c r="CR600" i="1" s="1"/>
  <c r="Q600" i="1" s="1"/>
  <c r="CT598" i="1"/>
  <c r="S598" i="1" s="1"/>
  <c r="CP598" i="1" s="1"/>
  <c r="O598" i="1" s="1"/>
  <c r="CS597" i="1"/>
  <c r="R597" i="1" s="1"/>
  <c r="CZ597" i="1" s="1"/>
  <c r="Y597" i="1" s="1"/>
  <c r="AB597" i="1"/>
  <c r="CX849" i="3"/>
  <c r="CX853" i="3"/>
  <c r="CX851" i="3"/>
  <c r="CX848" i="3"/>
  <c r="CX850" i="3"/>
  <c r="CX855" i="3"/>
  <c r="CX852" i="3"/>
  <c r="CX854" i="3"/>
  <c r="CR596" i="1"/>
  <c r="Q596" i="1" s="1"/>
  <c r="CT595" i="1"/>
  <c r="S595" i="1" s="1"/>
  <c r="CQ594" i="1"/>
  <c r="P594" i="1" s="1"/>
  <c r="AC609" i="1" s="1"/>
  <c r="AD594" i="1"/>
  <c r="CR594" i="1" s="1"/>
  <c r="Q594" i="1" s="1"/>
  <c r="AD609" i="1" s="1"/>
  <c r="CS593" i="1"/>
  <c r="R593" i="1" s="1"/>
  <c r="AB593" i="1"/>
  <c r="BD559" i="1"/>
  <c r="CR557" i="1"/>
  <c r="Q557" i="1" s="1"/>
  <c r="CP557" i="1" s="1"/>
  <c r="O557" i="1" s="1"/>
  <c r="CS556" i="1"/>
  <c r="R556" i="1" s="1"/>
  <c r="CY556" i="1" s="1"/>
  <c r="X556" i="1" s="1"/>
  <c r="AB556" i="1"/>
  <c r="CX821" i="3"/>
  <c r="CX825" i="3"/>
  <c r="CX824" i="3"/>
  <c r="CX823" i="3"/>
  <c r="CX822" i="3"/>
  <c r="CR555" i="1"/>
  <c r="Q555" i="1" s="1"/>
  <c r="CP555" i="1" s="1"/>
  <c r="O555" i="1" s="1"/>
  <c r="CS554" i="1"/>
  <c r="R554" i="1" s="1"/>
  <c r="CY554" i="1" s="1"/>
  <c r="X554" i="1" s="1"/>
  <c r="AB554" i="1"/>
  <c r="CT553" i="1"/>
  <c r="S553" i="1" s="1"/>
  <c r="CP553" i="1" s="1"/>
  <c r="O553" i="1" s="1"/>
  <c r="CQ552" i="1"/>
  <c r="P552" i="1" s="1"/>
  <c r="AD552" i="1"/>
  <c r="CR552" i="1" s="1"/>
  <c r="Q552" i="1" s="1"/>
  <c r="CG488" i="1"/>
  <c r="BB488" i="1"/>
  <c r="CT486" i="1"/>
  <c r="S486" i="1" s="1"/>
  <c r="CQ485" i="1"/>
  <c r="P485" i="1" s="1"/>
  <c r="AD485" i="1"/>
  <c r="CR485" i="1" s="1"/>
  <c r="Q485" i="1" s="1"/>
  <c r="CR484" i="1"/>
  <c r="Q484" i="1" s="1"/>
  <c r="CS483" i="1"/>
  <c r="R483" i="1" s="1"/>
  <c r="CY483" i="1" s="1"/>
  <c r="X483" i="1" s="1"/>
  <c r="AB483" i="1"/>
  <c r="CT482" i="1"/>
  <c r="S482" i="1" s="1"/>
  <c r="CQ481" i="1"/>
  <c r="P481" i="1" s="1"/>
  <c r="AD481" i="1"/>
  <c r="CR481" i="1" s="1"/>
  <c r="Q481" i="1" s="1"/>
  <c r="CR480" i="1"/>
  <c r="Q480" i="1" s="1"/>
  <c r="CP480" i="1" s="1"/>
  <c r="O480" i="1" s="1"/>
  <c r="CS479" i="1"/>
  <c r="R479" i="1" s="1"/>
  <c r="CZ479" i="1" s="1"/>
  <c r="Y479" i="1" s="1"/>
  <c r="AB479" i="1"/>
  <c r="CT478" i="1"/>
  <c r="S478" i="1" s="1"/>
  <c r="CR477" i="1"/>
  <c r="Q477" i="1" s="1"/>
  <c r="CP477" i="1" s="1"/>
  <c r="O477" i="1" s="1"/>
  <c r="CS476" i="1"/>
  <c r="R476" i="1" s="1"/>
  <c r="AB476" i="1"/>
  <c r="CX792" i="3"/>
  <c r="CX796" i="3"/>
  <c r="CX793" i="3"/>
  <c r="CX797" i="3"/>
  <c r="CX791" i="3"/>
  <c r="CX795" i="3"/>
  <c r="CX790" i="3"/>
  <c r="CX794" i="3"/>
  <c r="CR475" i="1"/>
  <c r="Q475" i="1" s="1"/>
  <c r="CP475" i="1" s="1"/>
  <c r="O475" i="1" s="1"/>
  <c r="CS474" i="1"/>
  <c r="R474" i="1" s="1"/>
  <c r="AB474" i="1"/>
  <c r="CT473" i="1"/>
  <c r="S473" i="1" s="1"/>
  <c r="CP473" i="1" s="1"/>
  <c r="O473" i="1" s="1"/>
  <c r="CQ472" i="1"/>
  <c r="P472" i="1" s="1"/>
  <c r="CP472" i="1" s="1"/>
  <c r="O472" i="1" s="1"/>
  <c r="AD472" i="1"/>
  <c r="CR472" i="1" s="1"/>
  <c r="Q472" i="1" s="1"/>
  <c r="CT471" i="1"/>
  <c r="S471" i="1" s="1"/>
  <c r="CQ470" i="1"/>
  <c r="P470" i="1" s="1"/>
  <c r="AD470" i="1"/>
  <c r="CR470" i="1" s="1"/>
  <c r="Q470" i="1" s="1"/>
  <c r="CT469" i="1"/>
  <c r="S469" i="1" s="1"/>
  <c r="CQ468" i="1"/>
  <c r="P468" i="1" s="1"/>
  <c r="AD468" i="1"/>
  <c r="CR468" i="1" s="1"/>
  <c r="Q468" i="1" s="1"/>
  <c r="CT467" i="1"/>
  <c r="S467" i="1" s="1"/>
  <c r="CQ466" i="1"/>
  <c r="P466" i="1" s="1"/>
  <c r="AD466" i="1"/>
  <c r="CR466" i="1" s="1"/>
  <c r="Q466" i="1" s="1"/>
  <c r="CT465" i="1"/>
  <c r="S465" i="1" s="1"/>
  <c r="CS464" i="1"/>
  <c r="R464" i="1" s="1"/>
  <c r="CZ464" i="1" s="1"/>
  <c r="Y464" i="1" s="1"/>
  <c r="AB464" i="1"/>
  <c r="CT463" i="1"/>
  <c r="S463" i="1" s="1"/>
  <c r="CP463" i="1" s="1"/>
  <c r="O463" i="1" s="1"/>
  <c r="CS462" i="1"/>
  <c r="R462" i="1" s="1"/>
  <c r="CY462" i="1" s="1"/>
  <c r="X462" i="1" s="1"/>
  <c r="AB462" i="1"/>
  <c r="AD458" i="1"/>
  <c r="CR458" i="1" s="1"/>
  <c r="W457" i="1"/>
  <c r="S457" i="1"/>
  <c r="AB456" i="1"/>
  <c r="CX698" i="3"/>
  <c r="CX697" i="3"/>
  <c r="CX699" i="3"/>
  <c r="CX696" i="3"/>
  <c r="CX695" i="3"/>
  <c r="CX701" i="3"/>
  <c r="CX700" i="3"/>
  <c r="I456" i="1"/>
  <c r="U456" i="1" s="1"/>
  <c r="CY454" i="1"/>
  <c r="X454" i="1" s="1"/>
  <c r="CQ451" i="1"/>
  <c r="P451" i="1" s="1"/>
  <c r="CQ450" i="1"/>
  <c r="W449" i="1"/>
  <c r="S449" i="1"/>
  <c r="AB449" i="1"/>
  <c r="CQ448" i="1"/>
  <c r="P448" i="1" s="1"/>
  <c r="U447" i="1"/>
  <c r="Q447" i="1"/>
  <c r="CY445" i="1"/>
  <c r="X445" i="1" s="1"/>
  <c r="CZ445" i="1"/>
  <c r="Y445" i="1" s="1"/>
  <c r="AB445" i="1"/>
  <c r="CZ444" i="1"/>
  <c r="Y444" i="1" s="1"/>
  <c r="CY444" i="1"/>
  <c r="X444" i="1" s="1"/>
  <c r="CM410" i="1"/>
  <c r="U404" i="1"/>
  <c r="W402" i="1"/>
  <c r="V402" i="1"/>
  <c r="R402" i="1"/>
  <c r="S399" i="1"/>
  <c r="T399" i="1"/>
  <c r="S397" i="1"/>
  <c r="T397" i="1"/>
  <c r="S395" i="1"/>
  <c r="T395" i="1"/>
  <c r="CP394" i="1"/>
  <c r="O394" i="1" s="1"/>
  <c r="CY320" i="1"/>
  <c r="X320" i="1" s="1"/>
  <c r="CZ320" i="1"/>
  <c r="Y320" i="1" s="1"/>
  <c r="CY317" i="1"/>
  <c r="X317" i="1" s="1"/>
  <c r="CZ317" i="1"/>
  <c r="Y317" i="1" s="1"/>
  <c r="CY315" i="1"/>
  <c r="X315" i="1" s="1"/>
  <c r="CZ315" i="1"/>
  <c r="Y315" i="1" s="1"/>
  <c r="CZ313" i="1"/>
  <c r="Y313" i="1" s="1"/>
  <c r="AG322" i="1"/>
  <c r="BD266" i="1"/>
  <c r="F304" i="1"/>
  <c r="CG279" i="1"/>
  <c r="AQ279" i="1"/>
  <c r="BZ266" i="1"/>
  <c r="CZ274" i="1"/>
  <c r="Y274" i="1" s="1"/>
  <c r="CY274" i="1"/>
  <c r="X274" i="1" s="1"/>
  <c r="CY273" i="1"/>
  <c r="X273" i="1" s="1"/>
  <c r="CZ273" i="1"/>
  <c r="Y273" i="1" s="1"/>
  <c r="AH279" i="1"/>
  <c r="AI279" i="1"/>
  <c r="CX857" i="3"/>
  <c r="CX861" i="3"/>
  <c r="CX859" i="3"/>
  <c r="CX856" i="3"/>
  <c r="CX858" i="3"/>
  <c r="CX863" i="3"/>
  <c r="CX860" i="3"/>
  <c r="CX862" i="3"/>
  <c r="BC559" i="1"/>
  <c r="AU559" i="1"/>
  <c r="AQ559" i="1"/>
  <c r="AO488" i="1"/>
  <c r="CX730" i="3"/>
  <c r="CX734" i="3"/>
  <c r="CX733" i="3"/>
  <c r="CX735" i="3"/>
  <c r="CX732" i="3"/>
  <c r="CX729" i="3"/>
  <c r="CX728" i="3"/>
  <c r="CX736" i="3"/>
  <c r="CX731" i="3"/>
  <c r="CX726" i="3"/>
  <c r="CX725" i="3"/>
  <c r="CX727" i="3"/>
  <c r="CX724" i="3"/>
  <c r="CX723" i="3"/>
  <c r="CX718" i="3"/>
  <c r="CX722" i="3"/>
  <c r="CX717" i="3"/>
  <c r="CX719" i="3"/>
  <c r="CX716" i="3"/>
  <c r="CX715" i="3"/>
  <c r="CX721" i="3"/>
  <c r="CX720" i="3"/>
  <c r="AB460" i="1"/>
  <c r="CP460" i="1"/>
  <c r="O460" i="1" s="1"/>
  <c r="AB458" i="1"/>
  <c r="CX702" i="3"/>
  <c r="CX706" i="3"/>
  <c r="CX705" i="3"/>
  <c r="CX707" i="3"/>
  <c r="CX704" i="3"/>
  <c r="CX703" i="3"/>
  <c r="CX709" i="3"/>
  <c r="CX708" i="3"/>
  <c r="I458" i="1"/>
  <c r="CP449" i="1"/>
  <c r="O449" i="1" s="1"/>
  <c r="CP447" i="1"/>
  <c r="O447" i="1" s="1"/>
  <c r="CZ446" i="1"/>
  <c r="Y446" i="1" s="1"/>
  <c r="CY446" i="1"/>
  <c r="X446" i="1" s="1"/>
  <c r="CZ404" i="1"/>
  <c r="Y404" i="1" s="1"/>
  <c r="CY404" i="1"/>
  <c r="X404" i="1" s="1"/>
  <c r="CP398" i="1"/>
  <c r="O398" i="1" s="1"/>
  <c r="GM396" i="1"/>
  <c r="CY394" i="1"/>
  <c r="X394" i="1" s="1"/>
  <c r="CZ394" i="1"/>
  <c r="Y394" i="1" s="1"/>
  <c r="CD388" i="1"/>
  <c r="AU410" i="1"/>
  <c r="AB319" i="1"/>
  <c r="CC311" i="1"/>
  <c r="AT322" i="1"/>
  <c r="CJ311" i="1"/>
  <c r="BA322" i="1"/>
  <c r="BC266" i="1"/>
  <c r="F295" i="1"/>
  <c r="AO266" i="1"/>
  <c r="F283" i="1"/>
  <c r="CZ276" i="1"/>
  <c r="Y276" i="1" s="1"/>
  <c r="CY276" i="1"/>
  <c r="X276" i="1" s="1"/>
  <c r="CY270" i="1"/>
  <c r="X270" i="1" s="1"/>
  <c r="CZ270" i="1"/>
  <c r="Y270" i="1" s="1"/>
  <c r="CJ279" i="1"/>
  <c r="AG279" i="1"/>
  <c r="CX881" i="3"/>
  <c r="CX885" i="3"/>
  <c r="CX879" i="3"/>
  <c r="CX878" i="3"/>
  <c r="CX884" i="3"/>
  <c r="CX883" i="3"/>
  <c r="CX880" i="3"/>
  <c r="CX882" i="3"/>
  <c r="CG559" i="1"/>
  <c r="BB559" i="1"/>
  <c r="CX808" i="3"/>
  <c r="CX812" i="3"/>
  <c r="CX816" i="3"/>
  <c r="CX809" i="3"/>
  <c r="CX813" i="3"/>
  <c r="CX817" i="3"/>
  <c r="CX818" i="3"/>
  <c r="CX811" i="3"/>
  <c r="CX815" i="3"/>
  <c r="CX820" i="3"/>
  <c r="CX810" i="3"/>
  <c r="CX814" i="3"/>
  <c r="CX819" i="3"/>
  <c r="BD488" i="1"/>
  <c r="CX768" i="3"/>
  <c r="CX772" i="3"/>
  <c r="CX776" i="3"/>
  <c r="CX780" i="3"/>
  <c r="CX784" i="3"/>
  <c r="CX788" i="3"/>
  <c r="CX767" i="3"/>
  <c r="CX771" i="3"/>
  <c r="CX775" i="3"/>
  <c r="CX779" i="3"/>
  <c r="CX783" i="3"/>
  <c r="CX787" i="3"/>
  <c r="CX769" i="3"/>
  <c r="CX773" i="3"/>
  <c r="CX777" i="3"/>
  <c r="CX781" i="3"/>
  <c r="CX785" i="3"/>
  <c r="CX789" i="3"/>
  <c r="CX770" i="3"/>
  <c r="CX786" i="3"/>
  <c r="CX766" i="3"/>
  <c r="CX782" i="3"/>
  <c r="CX778" i="3"/>
  <c r="CX774" i="3"/>
  <c r="CX756" i="3"/>
  <c r="CX760" i="3"/>
  <c r="CX764" i="3"/>
  <c r="CX755" i="3"/>
  <c r="CX759" i="3"/>
  <c r="CX763" i="3"/>
  <c r="CX753" i="3"/>
  <c r="CX757" i="3"/>
  <c r="CX761" i="3"/>
  <c r="CX765" i="3"/>
  <c r="CX754" i="3"/>
  <c r="CX762" i="3"/>
  <c r="CX758" i="3"/>
  <c r="CX746" i="3"/>
  <c r="CX750" i="3"/>
  <c r="CX743" i="3"/>
  <c r="CX749" i="3"/>
  <c r="CX752" i="3"/>
  <c r="CX748" i="3"/>
  <c r="CX751" i="3"/>
  <c r="CX744" i="3"/>
  <c r="CX745" i="3"/>
  <c r="CX747" i="3"/>
  <c r="CX738" i="3"/>
  <c r="CX742" i="3"/>
  <c r="CX741" i="3"/>
  <c r="CX740" i="3"/>
  <c r="CX737" i="3"/>
  <c r="CX739" i="3"/>
  <c r="AB459" i="1"/>
  <c r="V456" i="1"/>
  <c r="AD454" i="1"/>
  <c r="CR454" i="1" s="1"/>
  <c r="Q454" i="1" s="1"/>
  <c r="CP454" i="1" s="1"/>
  <c r="O454" i="1" s="1"/>
  <c r="AB452" i="1"/>
  <c r="CX662" i="3"/>
  <c r="CX666" i="3"/>
  <c r="CX670" i="3"/>
  <c r="CX661" i="3"/>
  <c r="CX663" i="3"/>
  <c r="CX669" i="3"/>
  <c r="CX671" i="3"/>
  <c r="CX660" i="3"/>
  <c r="CX668" i="3"/>
  <c r="CX659" i="3"/>
  <c r="CX665" i="3"/>
  <c r="CX667" i="3"/>
  <c r="CX664" i="3"/>
  <c r="I450" i="1"/>
  <c r="W447" i="1"/>
  <c r="S447" i="1"/>
  <c r="AB447" i="1"/>
  <c r="CZ406" i="1"/>
  <c r="Y406" i="1" s="1"/>
  <c r="CY406" i="1"/>
  <c r="X406" i="1" s="1"/>
  <c r="CP405" i="1"/>
  <c r="O405" i="1" s="1"/>
  <c r="CP403" i="1"/>
  <c r="O403" i="1" s="1"/>
  <c r="S402" i="1"/>
  <c r="T402" i="1"/>
  <c r="AB400" i="1"/>
  <c r="CY396" i="1"/>
  <c r="X396" i="1" s="1"/>
  <c r="GN396" i="1" s="1"/>
  <c r="CZ396" i="1"/>
  <c r="Y396" i="1" s="1"/>
  <c r="W395" i="1"/>
  <c r="AJ410" i="1" s="1"/>
  <c r="V395" i="1"/>
  <c r="AI410" i="1" s="1"/>
  <c r="Q395" i="1"/>
  <c r="CP393" i="1"/>
  <c r="O393" i="1" s="1"/>
  <c r="U391" i="1"/>
  <c r="AH410" i="1" s="1"/>
  <c r="CZ319" i="1"/>
  <c r="Y319" i="1" s="1"/>
  <c r="CY319" i="1"/>
  <c r="X319" i="1" s="1"/>
  <c r="CP318" i="1"/>
  <c r="O318" i="1" s="1"/>
  <c r="AJ322" i="1"/>
  <c r="AI322" i="1"/>
  <c r="CZ277" i="1"/>
  <c r="Y277" i="1" s="1"/>
  <c r="CY275" i="1"/>
  <c r="X275" i="1" s="1"/>
  <c r="GN275" i="1" s="1"/>
  <c r="CZ275" i="1"/>
  <c r="Y275" i="1" s="1"/>
  <c r="CD266" i="1"/>
  <c r="AU279" i="1"/>
  <c r="AF279" i="1"/>
  <c r="CY269" i="1"/>
  <c r="X269" i="1" s="1"/>
  <c r="GN269" i="1" s="1"/>
  <c r="CZ269" i="1"/>
  <c r="Y269" i="1" s="1"/>
  <c r="CG115" i="1"/>
  <c r="AX200" i="1"/>
  <c r="CX873" i="3"/>
  <c r="CX877" i="3"/>
  <c r="CX871" i="3"/>
  <c r="CX870" i="3"/>
  <c r="CX876" i="3"/>
  <c r="CX875" i="3"/>
  <c r="CX872" i="3"/>
  <c r="CX874" i="3"/>
  <c r="AO559" i="1"/>
  <c r="BC488" i="1"/>
  <c r="AU488" i="1"/>
  <c r="T461" i="1"/>
  <c r="P461" i="1"/>
  <c r="Q461" i="1"/>
  <c r="V458" i="1"/>
  <c r="R458" i="1"/>
  <c r="CP455" i="1"/>
  <c r="O455" i="1" s="1"/>
  <c r="AB454" i="1"/>
  <c r="CP453" i="1"/>
  <c r="O453" i="1" s="1"/>
  <c r="AD451" i="1"/>
  <c r="CR451" i="1" s="1"/>
  <c r="Q451" i="1" s="1"/>
  <c r="CS451" i="1"/>
  <c r="R451" i="1" s="1"/>
  <c r="CY451" i="1" s="1"/>
  <c r="X451" i="1" s="1"/>
  <c r="V450" i="1"/>
  <c r="AI488" i="1" s="1"/>
  <c r="CS450" i="1"/>
  <c r="R450" i="1" s="1"/>
  <c r="AD450" i="1"/>
  <c r="CR450" i="1" s="1"/>
  <c r="Q450" i="1" s="1"/>
  <c r="CS448" i="1"/>
  <c r="R448" i="1" s="1"/>
  <c r="CY448" i="1" s="1"/>
  <c r="X448" i="1" s="1"/>
  <c r="AD448" i="1"/>
  <c r="CR448" i="1" s="1"/>
  <c r="Q448" i="1" s="1"/>
  <c r="T447" i="1"/>
  <c r="AB446" i="1"/>
  <c r="CQ446" i="1"/>
  <c r="P446" i="1" s="1"/>
  <c r="GM445" i="1"/>
  <c r="GN445" i="1"/>
  <c r="AB444" i="1"/>
  <c r="AO388" i="1"/>
  <c r="F414" i="1"/>
  <c r="CY405" i="1"/>
  <c r="X405" i="1" s="1"/>
  <c r="CZ405" i="1"/>
  <c r="Y405" i="1" s="1"/>
  <c r="CY403" i="1"/>
  <c r="X403" i="1" s="1"/>
  <c r="CZ403" i="1"/>
  <c r="Y403" i="1" s="1"/>
  <c r="CY401" i="1"/>
  <c r="X401" i="1" s="1"/>
  <c r="CZ401" i="1"/>
  <c r="Y401" i="1" s="1"/>
  <c r="CZ400" i="1"/>
  <c r="Y400" i="1" s="1"/>
  <c r="CY400" i="1"/>
  <c r="X400" i="1" s="1"/>
  <c r="CP399" i="1"/>
  <c r="O399" i="1" s="1"/>
  <c r="CP397" i="1"/>
  <c r="O397" i="1" s="1"/>
  <c r="U395" i="1"/>
  <c r="P395" i="1"/>
  <c r="CY393" i="1"/>
  <c r="X393" i="1" s="1"/>
  <c r="CZ393" i="1"/>
  <c r="Y393" i="1" s="1"/>
  <c r="BZ388" i="1"/>
  <c r="CG410" i="1"/>
  <c r="AQ410" i="1"/>
  <c r="S391" i="1"/>
  <c r="T391" i="1"/>
  <c r="AG410" i="1" s="1"/>
  <c r="CJ410" i="1"/>
  <c r="GM320" i="1"/>
  <c r="GN320" i="1"/>
  <c r="GM317" i="1"/>
  <c r="GN317" i="1"/>
  <c r="GM315" i="1"/>
  <c r="GN315" i="1"/>
  <c r="CI322" i="1"/>
  <c r="BY311" i="1"/>
  <c r="AP322" i="1"/>
  <c r="AH322" i="1"/>
  <c r="CP313" i="1"/>
  <c r="O313" i="1" s="1"/>
  <c r="GM273" i="1"/>
  <c r="GN273" i="1"/>
  <c r="AJ279" i="1"/>
  <c r="CP268" i="1"/>
  <c r="O268" i="1" s="1"/>
  <c r="AD446" i="1"/>
  <c r="CR446" i="1" s="1"/>
  <c r="Q446" i="1" s="1"/>
  <c r="CQ444" i="1"/>
  <c r="P444" i="1" s="1"/>
  <c r="AD444" i="1"/>
  <c r="CR444" i="1" s="1"/>
  <c r="Q444" i="1" s="1"/>
  <c r="BC410" i="1"/>
  <c r="CQ406" i="1"/>
  <c r="P406" i="1" s="1"/>
  <c r="AD406" i="1"/>
  <c r="CR406" i="1" s="1"/>
  <c r="Q406" i="1" s="1"/>
  <c r="CS405" i="1"/>
  <c r="R405" i="1" s="1"/>
  <c r="AB405" i="1"/>
  <c r="CQ404" i="1"/>
  <c r="P404" i="1" s="1"/>
  <c r="AD404" i="1"/>
  <c r="CR404" i="1" s="1"/>
  <c r="Q404" i="1" s="1"/>
  <c r="CR403" i="1"/>
  <c r="Q403" i="1" s="1"/>
  <c r="CQ402" i="1"/>
  <c r="P402" i="1" s="1"/>
  <c r="AD402" i="1"/>
  <c r="CR402" i="1" s="1"/>
  <c r="Q402" i="1" s="1"/>
  <c r="CR401" i="1"/>
  <c r="Q401" i="1" s="1"/>
  <c r="CP401" i="1" s="1"/>
  <c r="O401" i="1" s="1"/>
  <c r="CQ400" i="1"/>
  <c r="P400" i="1" s="1"/>
  <c r="AD400" i="1"/>
  <c r="CR400" i="1" s="1"/>
  <c r="Q400" i="1" s="1"/>
  <c r="CS399" i="1"/>
  <c r="R399" i="1" s="1"/>
  <c r="AB399" i="1"/>
  <c r="CT398" i="1"/>
  <c r="S398" i="1" s="1"/>
  <c r="CS397" i="1"/>
  <c r="R397" i="1" s="1"/>
  <c r="AB397" i="1"/>
  <c r="CS395" i="1"/>
  <c r="R395" i="1" s="1"/>
  <c r="AE410" i="1" s="1"/>
  <c r="AB395" i="1"/>
  <c r="CS393" i="1"/>
  <c r="R393" i="1" s="1"/>
  <c r="AB393" i="1"/>
  <c r="CX611" i="3"/>
  <c r="CX610" i="3"/>
  <c r="CX612" i="3"/>
  <c r="CQ391" i="1"/>
  <c r="P391" i="1" s="1"/>
  <c r="AC410" i="1" s="1"/>
  <c r="AD391" i="1"/>
  <c r="CR391" i="1" s="1"/>
  <c r="Q391" i="1" s="1"/>
  <c r="AD410" i="1" s="1"/>
  <c r="BX388" i="1"/>
  <c r="CG322" i="1"/>
  <c r="BB322" i="1"/>
  <c r="CQ319" i="1"/>
  <c r="P319" i="1" s="1"/>
  <c r="CP319" i="1" s="1"/>
  <c r="O319" i="1" s="1"/>
  <c r="AD319" i="1"/>
  <c r="CR319" i="1" s="1"/>
  <c r="Q319" i="1" s="1"/>
  <c r="AD322" i="1" s="1"/>
  <c r="CS318" i="1"/>
  <c r="R318" i="1" s="1"/>
  <c r="CZ318" i="1" s="1"/>
  <c r="Y318" i="1" s="1"/>
  <c r="AB318" i="1"/>
  <c r="CS316" i="1"/>
  <c r="R316" i="1" s="1"/>
  <c r="CZ316" i="1" s="1"/>
  <c r="Y316" i="1" s="1"/>
  <c r="AB316" i="1"/>
  <c r="CS313" i="1"/>
  <c r="R313" i="1" s="1"/>
  <c r="CY313" i="1" s="1"/>
  <c r="X313" i="1" s="1"/>
  <c r="AB313" i="1"/>
  <c r="CX567" i="3"/>
  <c r="CX571" i="3"/>
  <c r="CX566" i="3"/>
  <c r="CX570" i="3"/>
  <c r="CX569" i="3"/>
  <c r="CX568" i="3"/>
  <c r="CS277" i="1"/>
  <c r="R277" i="1" s="1"/>
  <c r="CY277" i="1" s="1"/>
  <c r="X277" i="1" s="1"/>
  <c r="AB277" i="1"/>
  <c r="CQ276" i="1"/>
  <c r="P276" i="1" s="1"/>
  <c r="CP276" i="1" s="1"/>
  <c r="O276" i="1" s="1"/>
  <c r="AD276" i="1"/>
  <c r="CR276" i="1" s="1"/>
  <c r="Q276" i="1" s="1"/>
  <c r="CQ274" i="1"/>
  <c r="P274" i="1" s="1"/>
  <c r="AD274" i="1"/>
  <c r="CR274" i="1" s="1"/>
  <c r="Q274" i="1" s="1"/>
  <c r="CS272" i="1"/>
  <c r="R272" i="1" s="1"/>
  <c r="CY272" i="1" s="1"/>
  <c r="X272" i="1" s="1"/>
  <c r="AB272" i="1"/>
  <c r="CX551" i="3"/>
  <c r="CX550" i="3"/>
  <c r="CX554" i="3"/>
  <c r="CX549" i="3"/>
  <c r="CX553" i="3"/>
  <c r="CX552" i="3"/>
  <c r="CR270" i="1"/>
  <c r="Q270" i="1" s="1"/>
  <c r="CP270" i="1" s="1"/>
  <c r="O270" i="1" s="1"/>
  <c r="AB269" i="1"/>
  <c r="AB268" i="1"/>
  <c r="CM266" i="1"/>
  <c r="CP197" i="1"/>
  <c r="O197" i="1" s="1"/>
  <c r="CP196" i="1"/>
  <c r="O196" i="1" s="1"/>
  <c r="CY192" i="1"/>
  <c r="X192" i="1" s="1"/>
  <c r="CZ192" i="1"/>
  <c r="Y192" i="1" s="1"/>
  <c r="CD115" i="1"/>
  <c r="AU200" i="1"/>
  <c r="S187" i="1"/>
  <c r="T187" i="1"/>
  <c r="CP181" i="1"/>
  <c r="O181" i="1" s="1"/>
  <c r="W179" i="1"/>
  <c r="V179" i="1"/>
  <c r="Q179" i="1"/>
  <c r="U175" i="1"/>
  <c r="CP171" i="1"/>
  <c r="O171" i="1" s="1"/>
  <c r="CP169" i="1"/>
  <c r="O169" i="1" s="1"/>
  <c r="S168" i="1"/>
  <c r="CP163" i="1"/>
  <c r="O163" i="1" s="1"/>
  <c r="CP162" i="1"/>
  <c r="O162" i="1" s="1"/>
  <c r="CZ160" i="1"/>
  <c r="Y160" i="1" s="1"/>
  <c r="GM160" i="1" s="1"/>
  <c r="CY160" i="1"/>
  <c r="X160" i="1" s="1"/>
  <c r="CP159" i="1"/>
  <c r="O159" i="1" s="1"/>
  <c r="CP158" i="1"/>
  <c r="O158" i="1" s="1"/>
  <c r="CZ156" i="1"/>
  <c r="Y156" i="1" s="1"/>
  <c r="GO156" i="1" s="1"/>
  <c r="CY156" i="1"/>
  <c r="X156" i="1" s="1"/>
  <c r="BB410" i="1"/>
  <c r="AT410" i="1"/>
  <c r="AP410" i="1"/>
  <c r="CX619" i="3"/>
  <c r="CX618" i="3"/>
  <c r="CX617" i="3"/>
  <c r="CX620" i="3"/>
  <c r="AB396" i="1"/>
  <c r="CX615" i="3"/>
  <c r="CX616" i="3"/>
  <c r="AB394" i="1"/>
  <c r="CX614" i="3"/>
  <c r="CX613" i="3"/>
  <c r="AO322" i="1"/>
  <c r="AO352" i="1" s="1"/>
  <c r="AB320" i="1"/>
  <c r="AB317" i="1"/>
  <c r="CX583" i="3"/>
  <c r="CX587" i="3"/>
  <c r="CX586" i="3"/>
  <c r="CX585" i="3"/>
  <c r="CX584" i="3"/>
  <c r="CX588" i="3"/>
  <c r="AB315" i="1"/>
  <c r="CI279" i="1"/>
  <c r="AB275" i="1"/>
  <c r="AB273" i="1"/>
  <c r="CZ268" i="1"/>
  <c r="Y268" i="1" s="1"/>
  <c r="CL266" i="1"/>
  <c r="CY196" i="1"/>
  <c r="X196" i="1" s="1"/>
  <c r="CZ196" i="1"/>
  <c r="Y196" i="1" s="1"/>
  <c r="R190" i="1"/>
  <c r="U190" i="1"/>
  <c r="AB185" i="1"/>
  <c r="AB183" i="1"/>
  <c r="CP179" i="1"/>
  <c r="O179" i="1" s="1"/>
  <c r="CZ177" i="1"/>
  <c r="Y177" i="1" s="1"/>
  <c r="CY177" i="1"/>
  <c r="X177" i="1" s="1"/>
  <c r="CZ175" i="1"/>
  <c r="Y175" i="1" s="1"/>
  <c r="CY175" i="1"/>
  <c r="X175" i="1" s="1"/>
  <c r="CY171" i="1"/>
  <c r="X171" i="1" s="1"/>
  <c r="CZ171" i="1"/>
  <c r="Y171" i="1" s="1"/>
  <c r="CY161" i="1"/>
  <c r="X161" i="1" s="1"/>
  <c r="GM161" i="1" s="1"/>
  <c r="CZ161" i="1"/>
  <c r="Y161" i="1" s="1"/>
  <c r="CY157" i="1"/>
  <c r="X157" i="1" s="1"/>
  <c r="CZ157" i="1"/>
  <c r="Y157" i="1" s="1"/>
  <c r="CX654" i="3"/>
  <c r="CX658" i="3"/>
  <c r="CX653" i="3"/>
  <c r="CX655" i="3"/>
  <c r="CX657" i="3"/>
  <c r="CX656" i="3"/>
  <c r="CX646" i="3"/>
  <c r="CX650" i="3"/>
  <c r="CX645" i="3"/>
  <c r="CX647" i="3"/>
  <c r="CX644" i="3"/>
  <c r="CX652" i="3"/>
  <c r="CX643" i="3"/>
  <c r="CX649" i="3"/>
  <c r="CX651" i="3"/>
  <c r="CX648" i="3"/>
  <c r="CX638" i="3"/>
  <c r="CX642" i="3"/>
  <c r="CX637" i="3"/>
  <c r="CX639" i="3"/>
  <c r="CX641" i="3"/>
  <c r="CX640" i="3"/>
  <c r="CT392" i="1"/>
  <c r="S392" i="1" s="1"/>
  <c r="CT390" i="1"/>
  <c r="S390" i="1" s="1"/>
  <c r="CP390" i="1" s="1"/>
  <c r="O390" i="1" s="1"/>
  <c r="BD322" i="1"/>
  <c r="CT314" i="1"/>
  <c r="S314" i="1" s="1"/>
  <c r="AF322" i="1" s="1"/>
  <c r="CX559" i="3"/>
  <c r="CX563" i="3"/>
  <c r="CX558" i="3"/>
  <c r="CX562" i="3"/>
  <c r="CX561" i="3"/>
  <c r="CX560" i="3"/>
  <c r="CX564" i="3"/>
  <c r="CX557" i="3"/>
  <c r="CX556" i="3"/>
  <c r="CT271" i="1"/>
  <c r="S271" i="1" s="1"/>
  <c r="CZ198" i="1"/>
  <c r="Y198" i="1" s="1"/>
  <c r="CY198" i="1"/>
  <c r="X198" i="1" s="1"/>
  <c r="BZ115" i="1"/>
  <c r="AQ200" i="1"/>
  <c r="P190" i="1"/>
  <c r="U189" i="1"/>
  <c r="CZ185" i="1"/>
  <c r="Y185" i="1" s="1"/>
  <c r="CY185" i="1"/>
  <c r="X185" i="1" s="1"/>
  <c r="CP184" i="1"/>
  <c r="O184" i="1" s="1"/>
  <c r="CZ183" i="1"/>
  <c r="Y183" i="1" s="1"/>
  <c r="CY183" i="1"/>
  <c r="X183" i="1" s="1"/>
  <c r="CZ179" i="1"/>
  <c r="Y179" i="1" s="1"/>
  <c r="CP178" i="1"/>
  <c r="O178" i="1" s="1"/>
  <c r="CP174" i="1"/>
  <c r="O174" i="1" s="1"/>
  <c r="AB173" i="1"/>
  <c r="GM166" i="1"/>
  <c r="GN166" i="1"/>
  <c r="CY165" i="1"/>
  <c r="X165" i="1" s="1"/>
  <c r="GM165" i="1" s="1"/>
  <c r="CZ165" i="1"/>
  <c r="Y165" i="1" s="1"/>
  <c r="GN165" i="1" s="1"/>
  <c r="CZ162" i="1"/>
  <c r="Y162" i="1" s="1"/>
  <c r="CY162" i="1"/>
  <c r="X162" i="1" s="1"/>
  <c r="GO160" i="1"/>
  <c r="CZ158" i="1"/>
  <c r="Y158" i="1" s="1"/>
  <c r="CY158" i="1"/>
  <c r="X158" i="1" s="1"/>
  <c r="GO157" i="1"/>
  <c r="GM157" i="1"/>
  <c r="CI410" i="1"/>
  <c r="CX631" i="3"/>
  <c r="CX632" i="3"/>
  <c r="CX630" i="3"/>
  <c r="CX629" i="3"/>
  <c r="CX603" i="3"/>
  <c r="CX607" i="3"/>
  <c r="CX602" i="3"/>
  <c r="CX606" i="3"/>
  <c r="CX605" i="3"/>
  <c r="CX609" i="3"/>
  <c r="CX604" i="3"/>
  <c r="CX608" i="3"/>
  <c r="CX601" i="3"/>
  <c r="CX600" i="3"/>
  <c r="BC322" i="1"/>
  <c r="BC352" i="1" s="1"/>
  <c r="AU322" i="1"/>
  <c r="AQ322" i="1"/>
  <c r="BB279" i="1"/>
  <c r="AT279" i="1"/>
  <c r="AP279" i="1"/>
  <c r="CK115" i="1"/>
  <c r="BB200" i="1"/>
  <c r="CY195" i="1"/>
  <c r="X195" i="1" s="1"/>
  <c r="GN195" i="1" s="1"/>
  <c r="CZ195" i="1"/>
  <c r="Y195" i="1" s="1"/>
  <c r="CP192" i="1"/>
  <c r="O192" i="1" s="1"/>
  <c r="V190" i="1"/>
  <c r="S189" i="1"/>
  <c r="T189" i="1"/>
  <c r="U187" i="1"/>
  <c r="CZ184" i="1"/>
  <c r="Y184" i="1" s="1"/>
  <c r="GX179" i="1"/>
  <c r="CY178" i="1"/>
  <c r="X178" i="1" s="1"/>
  <c r="CZ178" i="1"/>
  <c r="Y178" i="1" s="1"/>
  <c r="CZ173" i="1"/>
  <c r="Y173" i="1" s="1"/>
  <c r="CY173" i="1"/>
  <c r="X173" i="1" s="1"/>
  <c r="CY166" i="1"/>
  <c r="X166" i="1" s="1"/>
  <c r="CZ166" i="1"/>
  <c r="Y166" i="1" s="1"/>
  <c r="CP164" i="1"/>
  <c r="O164" i="1" s="1"/>
  <c r="CY163" i="1"/>
  <c r="X163" i="1" s="1"/>
  <c r="CZ163" i="1"/>
  <c r="Y163" i="1" s="1"/>
  <c r="CY159" i="1"/>
  <c r="X159" i="1" s="1"/>
  <c r="CZ159" i="1"/>
  <c r="Y159" i="1" s="1"/>
  <c r="CX543" i="3"/>
  <c r="CX547" i="3"/>
  <c r="CX542" i="3"/>
  <c r="CX546" i="3"/>
  <c r="CX541" i="3"/>
  <c r="CX545" i="3"/>
  <c r="CX544" i="3"/>
  <c r="BC200" i="1"/>
  <c r="CQ198" i="1"/>
  <c r="P198" i="1" s="1"/>
  <c r="CP198" i="1" s="1"/>
  <c r="O198" i="1" s="1"/>
  <c r="AD198" i="1"/>
  <c r="CR198" i="1" s="1"/>
  <c r="Q198" i="1" s="1"/>
  <c r="CS196" i="1"/>
  <c r="R196" i="1" s="1"/>
  <c r="AB196" i="1"/>
  <c r="CS193" i="1"/>
  <c r="R193" i="1" s="1"/>
  <c r="CY193" i="1" s="1"/>
  <c r="X193" i="1" s="1"/>
  <c r="AB193" i="1"/>
  <c r="CS191" i="1"/>
  <c r="AB191" i="1"/>
  <c r="I191" i="1"/>
  <c r="W191" i="1" s="1"/>
  <c r="CQ189" i="1"/>
  <c r="P189" i="1" s="1"/>
  <c r="AD189" i="1"/>
  <c r="CR189" i="1" s="1"/>
  <c r="Q189" i="1" s="1"/>
  <c r="CQ187" i="1"/>
  <c r="P187" i="1" s="1"/>
  <c r="AD187" i="1"/>
  <c r="CR187" i="1" s="1"/>
  <c r="Q187" i="1" s="1"/>
  <c r="CQ185" i="1"/>
  <c r="P185" i="1" s="1"/>
  <c r="AD185" i="1"/>
  <c r="CR185" i="1" s="1"/>
  <c r="Q185" i="1" s="1"/>
  <c r="CS184" i="1"/>
  <c r="R184" i="1" s="1"/>
  <c r="CY184" i="1" s="1"/>
  <c r="X184" i="1" s="1"/>
  <c r="AB184" i="1"/>
  <c r="CQ183" i="1"/>
  <c r="P183" i="1" s="1"/>
  <c r="AD183" i="1"/>
  <c r="CR183" i="1" s="1"/>
  <c r="Q183" i="1" s="1"/>
  <c r="CS181" i="1"/>
  <c r="R181" i="1" s="1"/>
  <c r="CZ181" i="1" s="1"/>
  <c r="Y181" i="1" s="1"/>
  <c r="AB181" i="1"/>
  <c r="CX485" i="3"/>
  <c r="CX489" i="3"/>
  <c r="CX488" i="3"/>
  <c r="CX487" i="3"/>
  <c r="CX486" i="3"/>
  <c r="CX490" i="3"/>
  <c r="CS179" i="1"/>
  <c r="R179" i="1" s="1"/>
  <c r="CY179" i="1" s="1"/>
  <c r="X179" i="1" s="1"/>
  <c r="AB179" i="1"/>
  <c r="CQ177" i="1"/>
  <c r="P177" i="1" s="1"/>
  <c r="AD177" i="1"/>
  <c r="CR177" i="1" s="1"/>
  <c r="Q177" i="1" s="1"/>
  <c r="CQ175" i="1"/>
  <c r="P175" i="1" s="1"/>
  <c r="AD175" i="1"/>
  <c r="CR175" i="1" s="1"/>
  <c r="Q175" i="1" s="1"/>
  <c r="CQ173" i="1"/>
  <c r="P173" i="1" s="1"/>
  <c r="AD173" i="1"/>
  <c r="CR173" i="1" s="1"/>
  <c r="Q173" i="1" s="1"/>
  <c r="CQ170" i="1"/>
  <c r="AD170" i="1"/>
  <c r="CR170" i="1" s="1"/>
  <c r="AB167" i="1"/>
  <c r="AB164" i="1"/>
  <c r="AB161" i="1"/>
  <c r="AB157" i="1"/>
  <c r="CZ154" i="1"/>
  <c r="Y154" i="1" s="1"/>
  <c r="W152" i="1"/>
  <c r="S152" i="1"/>
  <c r="AB152" i="1"/>
  <c r="GX150" i="1"/>
  <c r="U150" i="1"/>
  <c r="Q150" i="1"/>
  <c r="CP150" i="1" s="1"/>
  <c r="O150" i="1" s="1"/>
  <c r="CZ149" i="1"/>
  <c r="Y149" i="1" s="1"/>
  <c r="CY149" i="1"/>
  <c r="X149" i="1" s="1"/>
  <c r="AB149" i="1"/>
  <c r="CP148" i="1"/>
  <c r="O148" i="1" s="1"/>
  <c r="W145" i="1"/>
  <c r="P145" i="1"/>
  <c r="CR144" i="1"/>
  <c r="Q144" i="1" s="1"/>
  <c r="CP144" i="1" s="1"/>
  <c r="O144" i="1" s="1"/>
  <c r="AB144" i="1"/>
  <c r="CZ143" i="1"/>
  <c r="Y143" i="1" s="1"/>
  <c r="CY143" i="1"/>
  <c r="X143" i="1" s="1"/>
  <c r="AB143" i="1"/>
  <c r="CR142" i="1"/>
  <c r="Q142" i="1" s="1"/>
  <c r="CP142" i="1" s="1"/>
  <c r="O142" i="1" s="1"/>
  <c r="AB142" i="1"/>
  <c r="CZ141" i="1"/>
  <c r="Y141" i="1" s="1"/>
  <c r="CY141" i="1"/>
  <c r="X141" i="1" s="1"/>
  <c r="AB141" i="1"/>
  <c r="CR140" i="1"/>
  <c r="Q140" i="1" s="1"/>
  <c r="AB140" i="1"/>
  <c r="CZ139" i="1"/>
  <c r="Y139" i="1" s="1"/>
  <c r="CY139" i="1"/>
  <c r="X139" i="1" s="1"/>
  <c r="AB139" i="1"/>
  <c r="CR138" i="1"/>
  <c r="Q138" i="1" s="1"/>
  <c r="AB138" i="1"/>
  <c r="CZ137" i="1"/>
  <c r="Y137" i="1" s="1"/>
  <c r="CY137" i="1"/>
  <c r="X137" i="1" s="1"/>
  <c r="AB137" i="1"/>
  <c r="W136" i="1"/>
  <c r="P136" i="1"/>
  <c r="CR135" i="1"/>
  <c r="Q135" i="1" s="1"/>
  <c r="AB135" i="1"/>
  <c r="CZ134" i="1"/>
  <c r="Y134" i="1" s="1"/>
  <c r="CY134" i="1"/>
  <c r="X134" i="1" s="1"/>
  <c r="AB134" i="1"/>
  <c r="CR133" i="1"/>
  <c r="Q133" i="1" s="1"/>
  <c r="AB133" i="1"/>
  <c r="CZ132" i="1"/>
  <c r="Y132" i="1" s="1"/>
  <c r="CY132" i="1"/>
  <c r="X132" i="1" s="1"/>
  <c r="AB132" i="1"/>
  <c r="CR131" i="1"/>
  <c r="Q131" i="1" s="1"/>
  <c r="AB131" i="1"/>
  <c r="CZ130" i="1"/>
  <c r="Y130" i="1" s="1"/>
  <c r="CY130" i="1"/>
  <c r="X130" i="1" s="1"/>
  <c r="AB130" i="1"/>
  <c r="CY128" i="1"/>
  <c r="X128" i="1" s="1"/>
  <c r="CZ128" i="1"/>
  <c r="Y128" i="1" s="1"/>
  <c r="CY124" i="1"/>
  <c r="X124" i="1" s="1"/>
  <c r="CZ124" i="1"/>
  <c r="Y124" i="1" s="1"/>
  <c r="GM124" i="1" s="1"/>
  <c r="V121" i="1"/>
  <c r="Q121" i="1"/>
  <c r="AP200" i="1"/>
  <c r="AB195" i="1"/>
  <c r="AB192" i="1"/>
  <c r="CX525" i="3"/>
  <c r="CX529" i="3"/>
  <c r="CX528" i="3"/>
  <c r="CX527" i="3"/>
  <c r="CX531" i="3"/>
  <c r="CX526" i="3"/>
  <c r="CX530" i="3"/>
  <c r="CX534" i="3"/>
  <c r="CX533" i="3"/>
  <c r="CX532" i="3"/>
  <c r="AB190" i="1"/>
  <c r="I190" i="1"/>
  <c r="GX190" i="1" s="1"/>
  <c r="AB178" i="1"/>
  <c r="AB176" i="1"/>
  <c r="I176" i="1"/>
  <c r="T176" i="1" s="1"/>
  <c r="AB171" i="1"/>
  <c r="CX437" i="3"/>
  <c r="CX441" i="3"/>
  <c r="CX445" i="3"/>
  <c r="CX436" i="3"/>
  <c r="CX440" i="3"/>
  <c r="CX444" i="3"/>
  <c r="CX435" i="3"/>
  <c r="CX439" i="3"/>
  <c r="CX443" i="3"/>
  <c r="CX434" i="3"/>
  <c r="CX438" i="3"/>
  <c r="CX442" i="3"/>
  <c r="CX446" i="3"/>
  <c r="CZ167" i="1"/>
  <c r="Y167" i="1" s="1"/>
  <c r="CX413" i="3"/>
  <c r="CX417" i="3"/>
  <c r="CX421" i="3"/>
  <c r="CX425" i="3"/>
  <c r="CX429" i="3"/>
  <c r="CX433" i="3"/>
  <c r="CX412" i="3"/>
  <c r="CX416" i="3"/>
  <c r="CX420" i="3"/>
  <c r="CX424" i="3"/>
  <c r="CX428" i="3"/>
  <c r="CX432" i="3"/>
  <c r="CX415" i="3"/>
  <c r="CX419" i="3"/>
  <c r="CX423" i="3"/>
  <c r="CX427" i="3"/>
  <c r="CX431" i="3"/>
  <c r="CX414" i="3"/>
  <c r="CX418" i="3"/>
  <c r="CX422" i="3"/>
  <c r="CX426" i="3"/>
  <c r="CX430" i="3"/>
  <c r="CZ164" i="1"/>
  <c r="Y164" i="1" s="1"/>
  <c r="AB160" i="1"/>
  <c r="AB156" i="1"/>
  <c r="CP154" i="1"/>
  <c r="O154" i="1" s="1"/>
  <c r="AD153" i="1"/>
  <c r="CR153" i="1" s="1"/>
  <c r="Q153" i="1" s="1"/>
  <c r="CS153" i="1"/>
  <c r="R153" i="1" s="1"/>
  <c r="T152" i="1"/>
  <c r="CQ151" i="1"/>
  <c r="P151" i="1" s="1"/>
  <c r="CZ147" i="1"/>
  <c r="Y147" i="1" s="1"/>
  <c r="CY147" i="1"/>
  <c r="X147" i="1" s="1"/>
  <c r="CP146" i="1"/>
  <c r="O146" i="1" s="1"/>
  <c r="CY122" i="1"/>
  <c r="X122" i="1" s="1"/>
  <c r="CZ122" i="1"/>
  <c r="Y122" i="1" s="1"/>
  <c r="CY118" i="1"/>
  <c r="X118" i="1" s="1"/>
  <c r="CZ118" i="1"/>
  <c r="Y118" i="1" s="1"/>
  <c r="AO200" i="1"/>
  <c r="CT197" i="1"/>
  <c r="S197" i="1" s="1"/>
  <c r="CT194" i="1"/>
  <c r="S194" i="1" s="1"/>
  <c r="CT188" i="1"/>
  <c r="S188" i="1" s="1"/>
  <c r="CT186" i="1"/>
  <c r="S186" i="1" s="1"/>
  <c r="CT182" i="1"/>
  <c r="S182" i="1" s="1"/>
  <c r="CP182" i="1" s="1"/>
  <c r="O182" i="1" s="1"/>
  <c r="CT180" i="1"/>
  <c r="S180" i="1" s="1"/>
  <c r="CX473" i="3"/>
  <c r="CX477" i="3"/>
  <c r="CX481" i="3"/>
  <c r="CX472" i="3"/>
  <c r="CX476" i="3"/>
  <c r="CX480" i="3"/>
  <c r="CX484" i="3"/>
  <c r="CX471" i="3"/>
  <c r="CX475" i="3"/>
  <c r="CX479" i="3"/>
  <c r="CX483" i="3"/>
  <c r="CX474" i="3"/>
  <c r="CX478" i="3"/>
  <c r="CX482" i="3"/>
  <c r="CT174" i="1"/>
  <c r="S174" i="1" s="1"/>
  <c r="CT172" i="1"/>
  <c r="S172" i="1" s="1"/>
  <c r="CP172" i="1" s="1"/>
  <c r="O172" i="1" s="1"/>
  <c r="I170" i="1"/>
  <c r="GX170" i="1" s="1"/>
  <c r="CT169" i="1"/>
  <c r="S169" i="1" s="1"/>
  <c r="P168" i="1"/>
  <c r="U167" i="1"/>
  <c r="Q167" i="1"/>
  <c r="CP167" i="1" s="1"/>
  <c r="O167" i="1" s="1"/>
  <c r="U164" i="1"/>
  <c r="Q164" i="1"/>
  <c r="AB163" i="1"/>
  <c r="AB159" i="1"/>
  <c r="AD155" i="1"/>
  <c r="CR155" i="1" s="1"/>
  <c r="Q155" i="1" s="1"/>
  <c r="CP155" i="1" s="1"/>
  <c r="O155" i="1" s="1"/>
  <c r="CS155" i="1"/>
  <c r="R155" i="1" s="1"/>
  <c r="CZ155" i="1" s="1"/>
  <c r="Y155" i="1" s="1"/>
  <c r="AB154" i="1"/>
  <c r="S153" i="1"/>
  <c r="P153" i="1"/>
  <c r="CP153" i="1" s="1"/>
  <c r="O153" i="1" s="1"/>
  <c r="GX152" i="1"/>
  <c r="U152" i="1"/>
  <c r="Q152" i="1"/>
  <c r="W150" i="1"/>
  <c r="S150" i="1"/>
  <c r="AB150" i="1"/>
  <c r="CY148" i="1"/>
  <c r="X148" i="1" s="1"/>
  <c r="CZ148" i="1"/>
  <c r="Y148" i="1" s="1"/>
  <c r="T145" i="1"/>
  <c r="V145" i="1"/>
  <c r="Q145" i="1"/>
  <c r="CP140" i="1"/>
  <c r="O140" i="1" s="1"/>
  <c r="CP138" i="1"/>
  <c r="O138" i="1" s="1"/>
  <c r="T136" i="1"/>
  <c r="V136" i="1"/>
  <c r="Q136" i="1"/>
  <c r="CP135" i="1"/>
  <c r="O135" i="1" s="1"/>
  <c r="CP133" i="1"/>
  <c r="O133" i="1" s="1"/>
  <c r="CP131" i="1"/>
  <c r="O131" i="1" s="1"/>
  <c r="CY126" i="1"/>
  <c r="X126" i="1" s="1"/>
  <c r="CZ126" i="1"/>
  <c r="Y126" i="1" s="1"/>
  <c r="GN124" i="1"/>
  <c r="CI200" i="1"/>
  <c r="BD200" i="1"/>
  <c r="CX513" i="3"/>
  <c r="CX517" i="3"/>
  <c r="CX521" i="3"/>
  <c r="CX512" i="3"/>
  <c r="CX516" i="3"/>
  <c r="CX520" i="3"/>
  <c r="CX524" i="3"/>
  <c r="CX511" i="3"/>
  <c r="CX515" i="3"/>
  <c r="CX519" i="3"/>
  <c r="CX523" i="3"/>
  <c r="CX514" i="3"/>
  <c r="CX518" i="3"/>
  <c r="CX522" i="3"/>
  <c r="CX501" i="3"/>
  <c r="CX505" i="3"/>
  <c r="CX509" i="3"/>
  <c r="CX500" i="3"/>
  <c r="CX504" i="3"/>
  <c r="CX508" i="3"/>
  <c r="CX499" i="3"/>
  <c r="CX503" i="3"/>
  <c r="CX507" i="3"/>
  <c r="CX502" i="3"/>
  <c r="CX506" i="3"/>
  <c r="CX510" i="3"/>
  <c r="CX457" i="3"/>
  <c r="CX461" i="3"/>
  <c r="CX465" i="3"/>
  <c r="CX469" i="3"/>
  <c r="CX456" i="3"/>
  <c r="CX460" i="3"/>
  <c r="CX464" i="3"/>
  <c r="CX468" i="3"/>
  <c r="CX455" i="3"/>
  <c r="CX459" i="3"/>
  <c r="CX463" i="3"/>
  <c r="CX467" i="3"/>
  <c r="CX458" i="3"/>
  <c r="CX462" i="3"/>
  <c r="CX466" i="3"/>
  <c r="CX470" i="3"/>
  <c r="T168" i="1"/>
  <c r="AB155" i="1"/>
  <c r="CP152" i="1"/>
  <c r="O152" i="1" s="1"/>
  <c r="CZ151" i="1"/>
  <c r="Y151" i="1" s="1"/>
  <c r="CY151" i="1"/>
  <c r="X151" i="1" s="1"/>
  <c r="CY146" i="1"/>
  <c r="X146" i="1" s="1"/>
  <c r="CZ146" i="1"/>
  <c r="Y146" i="1" s="1"/>
  <c r="CY145" i="1"/>
  <c r="X145" i="1" s="1"/>
  <c r="CY144" i="1"/>
  <c r="X144" i="1" s="1"/>
  <c r="CZ144" i="1"/>
  <c r="Y144" i="1" s="1"/>
  <c r="CY142" i="1"/>
  <c r="X142" i="1" s="1"/>
  <c r="CZ142" i="1"/>
  <c r="Y142" i="1" s="1"/>
  <c r="CY140" i="1"/>
  <c r="X140" i="1" s="1"/>
  <c r="CZ140" i="1"/>
  <c r="Y140" i="1" s="1"/>
  <c r="CY138" i="1"/>
  <c r="X138" i="1" s="1"/>
  <c r="CZ138" i="1"/>
  <c r="Y138" i="1" s="1"/>
  <c r="CY135" i="1"/>
  <c r="X135" i="1" s="1"/>
  <c r="CZ135" i="1"/>
  <c r="Y135" i="1" s="1"/>
  <c r="CY133" i="1"/>
  <c r="X133" i="1" s="1"/>
  <c r="CZ133" i="1"/>
  <c r="Y133" i="1" s="1"/>
  <c r="CY131" i="1"/>
  <c r="X131" i="1" s="1"/>
  <c r="CZ131" i="1"/>
  <c r="Y131" i="1" s="1"/>
  <c r="CY129" i="1"/>
  <c r="X129" i="1" s="1"/>
  <c r="CZ129" i="1"/>
  <c r="Y129" i="1" s="1"/>
  <c r="CZ127" i="1"/>
  <c r="Y127" i="1" s="1"/>
  <c r="CY127" i="1"/>
  <c r="X127" i="1" s="1"/>
  <c r="CY120" i="1"/>
  <c r="X120" i="1" s="1"/>
  <c r="CZ120" i="1"/>
  <c r="Y120" i="1" s="1"/>
  <c r="R121" i="1"/>
  <c r="U121" i="1"/>
  <c r="GX121" i="1"/>
  <c r="CX401" i="3"/>
  <c r="CX405" i="3"/>
  <c r="CX409" i="3"/>
  <c r="CX400" i="3"/>
  <c r="CX404" i="3"/>
  <c r="CX408" i="3"/>
  <c r="CX399" i="3"/>
  <c r="CX403" i="3"/>
  <c r="CX407" i="3"/>
  <c r="CX411" i="3"/>
  <c r="CX402" i="3"/>
  <c r="CX406" i="3"/>
  <c r="CX410" i="3"/>
  <c r="CX393" i="3"/>
  <c r="CX397" i="3"/>
  <c r="CX392" i="3"/>
  <c r="CX396" i="3"/>
  <c r="CX391" i="3"/>
  <c r="CX395" i="3"/>
  <c r="CX390" i="3"/>
  <c r="CX394" i="3"/>
  <c r="CX398" i="3"/>
  <c r="CX377" i="3"/>
  <c r="CX381" i="3"/>
  <c r="CX385" i="3"/>
  <c r="CX389" i="3"/>
  <c r="CX380" i="3"/>
  <c r="CX384" i="3"/>
  <c r="CX388" i="3"/>
  <c r="CX379" i="3"/>
  <c r="CX383" i="3"/>
  <c r="CX387" i="3"/>
  <c r="CX378" i="3"/>
  <c r="CX382" i="3"/>
  <c r="CX386" i="3"/>
  <c r="CX368" i="3"/>
  <c r="CX372" i="3"/>
  <c r="CX371" i="3"/>
  <c r="CX373" i="3"/>
  <c r="CX370" i="3"/>
  <c r="CX376" i="3"/>
  <c r="CX367" i="3"/>
  <c r="CX369" i="3"/>
  <c r="CX375" i="3"/>
  <c r="CX374" i="3"/>
  <c r="CX360" i="3"/>
  <c r="CX364" i="3"/>
  <c r="CX363" i="3"/>
  <c r="CX365" i="3"/>
  <c r="CX362" i="3"/>
  <c r="CX361" i="3"/>
  <c r="CX366" i="3"/>
  <c r="AB153" i="1"/>
  <c r="AD151" i="1"/>
  <c r="CR151" i="1" s="1"/>
  <c r="Q151" i="1" s="1"/>
  <c r="CQ149" i="1"/>
  <c r="P149" i="1" s="1"/>
  <c r="CP149" i="1" s="1"/>
  <c r="O149" i="1" s="1"/>
  <c r="CQ147" i="1"/>
  <c r="P147" i="1" s="1"/>
  <c r="CP147" i="1" s="1"/>
  <c r="O147" i="1" s="1"/>
  <c r="CS145" i="1"/>
  <c r="R145" i="1" s="1"/>
  <c r="CZ145" i="1" s="1"/>
  <c r="Y145" i="1" s="1"/>
  <c r="CQ143" i="1"/>
  <c r="P143" i="1" s="1"/>
  <c r="CP143" i="1" s="1"/>
  <c r="O143" i="1" s="1"/>
  <c r="CQ141" i="1"/>
  <c r="P141" i="1" s="1"/>
  <c r="CP141" i="1" s="1"/>
  <c r="O141" i="1" s="1"/>
  <c r="CQ139" i="1"/>
  <c r="P139" i="1" s="1"/>
  <c r="CP139" i="1" s="1"/>
  <c r="O139" i="1" s="1"/>
  <c r="CQ137" i="1"/>
  <c r="P137" i="1" s="1"/>
  <c r="CP137" i="1" s="1"/>
  <c r="O137" i="1" s="1"/>
  <c r="CS136" i="1"/>
  <c r="R136" i="1" s="1"/>
  <c r="CY136" i="1" s="1"/>
  <c r="X136" i="1" s="1"/>
  <c r="CQ134" i="1"/>
  <c r="P134" i="1" s="1"/>
  <c r="CP134" i="1" s="1"/>
  <c r="O134" i="1" s="1"/>
  <c r="CQ132" i="1"/>
  <c r="P132" i="1" s="1"/>
  <c r="CP132" i="1" s="1"/>
  <c r="O132" i="1" s="1"/>
  <c r="CQ130" i="1"/>
  <c r="P130" i="1" s="1"/>
  <c r="CP130" i="1" s="1"/>
  <c r="O130" i="1" s="1"/>
  <c r="U129" i="1"/>
  <c r="CQ129" i="1"/>
  <c r="P129" i="1" s="1"/>
  <c r="Q129" i="1"/>
  <c r="P128" i="1"/>
  <c r="CP128" i="1" s="1"/>
  <c r="O128" i="1" s="1"/>
  <c r="CQ127" i="1"/>
  <c r="P127" i="1" s="1"/>
  <c r="CP127" i="1" s="1"/>
  <c r="O127" i="1" s="1"/>
  <c r="P126" i="1"/>
  <c r="CP126" i="1" s="1"/>
  <c r="O126" i="1" s="1"/>
  <c r="CQ125" i="1"/>
  <c r="P125" i="1" s="1"/>
  <c r="CP125" i="1" s="1"/>
  <c r="O125" i="1" s="1"/>
  <c r="CX211" i="3"/>
  <c r="CX215" i="3"/>
  <c r="CX210" i="3"/>
  <c r="CX214" i="3"/>
  <c r="CX218" i="3"/>
  <c r="CX213" i="3"/>
  <c r="CX217" i="3"/>
  <c r="CX212" i="3"/>
  <c r="CX216" i="3"/>
  <c r="GX122" i="1"/>
  <c r="U122" i="1"/>
  <c r="T120" i="1"/>
  <c r="AB120" i="1"/>
  <c r="T119" i="1"/>
  <c r="W119" i="1"/>
  <c r="S119" i="1"/>
  <c r="P118" i="1"/>
  <c r="CP118" i="1" s="1"/>
  <c r="O118" i="1" s="1"/>
  <c r="CQ117" i="1"/>
  <c r="P117" i="1" s="1"/>
  <c r="CM30" i="1"/>
  <c r="BD83" i="1"/>
  <c r="CX203" i="3"/>
  <c r="CX207" i="3"/>
  <c r="CX206" i="3"/>
  <c r="CX205" i="3"/>
  <c r="CX209" i="3"/>
  <c r="CX204" i="3"/>
  <c r="CX208" i="3"/>
  <c r="CY78" i="1"/>
  <c r="X78" i="1" s="1"/>
  <c r="CZ78" i="1"/>
  <c r="Y78" i="1" s="1"/>
  <c r="CP78" i="1"/>
  <c r="O78" i="1" s="1"/>
  <c r="CZ76" i="1"/>
  <c r="Y76" i="1" s="1"/>
  <c r="CY76" i="1"/>
  <c r="X76" i="1" s="1"/>
  <c r="GN75" i="1"/>
  <c r="GM75" i="1"/>
  <c r="CX348" i="3"/>
  <c r="CX352" i="3"/>
  <c r="CX356" i="3"/>
  <c r="CX347" i="3"/>
  <c r="CX349" i="3"/>
  <c r="CX355" i="3"/>
  <c r="CX357" i="3"/>
  <c r="CX354" i="3"/>
  <c r="CX351" i="3"/>
  <c r="CX353" i="3"/>
  <c r="CX359" i="3"/>
  <c r="CX350" i="3"/>
  <c r="CX358" i="3"/>
  <c r="CX325" i="3"/>
  <c r="CX329" i="3"/>
  <c r="CX333" i="3"/>
  <c r="CX324" i="3"/>
  <c r="CX328" i="3"/>
  <c r="CX332" i="3"/>
  <c r="CX336" i="3"/>
  <c r="CX323" i="3"/>
  <c r="CX327" i="3"/>
  <c r="CX331" i="3"/>
  <c r="CX335" i="3"/>
  <c r="CX322" i="3"/>
  <c r="CX326" i="3"/>
  <c r="CX330" i="3"/>
  <c r="CX334" i="3"/>
  <c r="CX313" i="3"/>
  <c r="CX317" i="3"/>
  <c r="CX321" i="3"/>
  <c r="CX312" i="3"/>
  <c r="CX316" i="3"/>
  <c r="CX320" i="3"/>
  <c r="CX311" i="3"/>
  <c r="CX315" i="3"/>
  <c r="CX319" i="3"/>
  <c r="CX314" i="3"/>
  <c r="CX318" i="3"/>
  <c r="CX305" i="3"/>
  <c r="CX309" i="3"/>
  <c r="CX304" i="3"/>
  <c r="CX308" i="3"/>
  <c r="CX307" i="3"/>
  <c r="CX306" i="3"/>
  <c r="CX310" i="3"/>
  <c r="CX271" i="3"/>
  <c r="CX275" i="3"/>
  <c r="CX274" i="3"/>
  <c r="CX278" i="3"/>
  <c r="CX282" i="3"/>
  <c r="CX286" i="3"/>
  <c r="CX273" i="3"/>
  <c r="CX277" i="3"/>
  <c r="CX281" i="3"/>
  <c r="CX285" i="3"/>
  <c r="CX289" i="3"/>
  <c r="CX293" i="3"/>
  <c r="CX272" i="3"/>
  <c r="CX276" i="3"/>
  <c r="CX280" i="3"/>
  <c r="CX284" i="3"/>
  <c r="CX288" i="3"/>
  <c r="CX292" i="3"/>
  <c r="CX287" i="3"/>
  <c r="CX291" i="3"/>
  <c r="CX283" i="3"/>
  <c r="CX290" i="3"/>
  <c r="CX279" i="3"/>
  <c r="CX255" i="3"/>
  <c r="CX259" i="3"/>
  <c r="CX263" i="3"/>
  <c r="CX267" i="3"/>
  <c r="CX254" i="3"/>
  <c r="CX258" i="3"/>
  <c r="CX262" i="3"/>
  <c r="CX266" i="3"/>
  <c r="CX270" i="3"/>
  <c r="CX253" i="3"/>
  <c r="CX257" i="3"/>
  <c r="CX261" i="3"/>
  <c r="CX265" i="3"/>
  <c r="CX269" i="3"/>
  <c r="CX256" i="3"/>
  <c r="CX260" i="3"/>
  <c r="CX264" i="3"/>
  <c r="CX268" i="3"/>
  <c r="CY125" i="1"/>
  <c r="X125" i="1" s="1"/>
  <c r="AB124" i="1"/>
  <c r="W123" i="1"/>
  <c r="P122" i="1"/>
  <c r="CP122" i="1" s="1"/>
  <c r="O122" i="1" s="1"/>
  <c r="P121" i="1"/>
  <c r="CX191" i="3"/>
  <c r="CX195" i="3"/>
  <c r="CX199" i="3"/>
  <c r="CX194" i="3"/>
  <c r="CX198" i="3"/>
  <c r="CX202" i="3"/>
  <c r="CX193" i="3"/>
  <c r="CX197" i="3"/>
  <c r="CX201" i="3"/>
  <c r="CX192" i="3"/>
  <c r="CX196" i="3"/>
  <c r="CX200" i="3"/>
  <c r="CR119" i="1"/>
  <c r="Q119" i="1" s="1"/>
  <c r="CY117" i="1"/>
  <c r="X117" i="1" s="1"/>
  <c r="CY72" i="1"/>
  <c r="X72" i="1" s="1"/>
  <c r="CX337" i="3"/>
  <c r="CX341" i="3"/>
  <c r="CX345" i="3"/>
  <c r="CX340" i="3"/>
  <c r="CX344" i="3"/>
  <c r="CX339" i="3"/>
  <c r="CX343" i="3"/>
  <c r="CX338" i="3"/>
  <c r="CX342" i="3"/>
  <c r="CX346" i="3"/>
  <c r="CX231" i="3"/>
  <c r="CX235" i="3"/>
  <c r="CX239" i="3"/>
  <c r="CX243" i="3"/>
  <c r="CX247" i="3"/>
  <c r="CX251" i="3"/>
  <c r="CX230" i="3"/>
  <c r="CX234" i="3"/>
  <c r="CX238" i="3"/>
  <c r="CX242" i="3"/>
  <c r="CX246" i="3"/>
  <c r="CX250" i="3"/>
  <c r="CX233" i="3"/>
  <c r="CX237" i="3"/>
  <c r="CX241" i="3"/>
  <c r="CX245" i="3"/>
  <c r="CX249" i="3"/>
  <c r="CX232" i="3"/>
  <c r="CX236" i="3"/>
  <c r="CX240" i="3"/>
  <c r="CX244" i="3"/>
  <c r="CX248" i="3"/>
  <c r="CX252" i="3"/>
  <c r="I123" i="1"/>
  <c r="R123" i="1" s="1"/>
  <c r="T122" i="1"/>
  <c r="AB122" i="1"/>
  <c r="T121" i="1"/>
  <c r="W121" i="1"/>
  <c r="S121" i="1"/>
  <c r="P120" i="1"/>
  <c r="CP120" i="1" s="1"/>
  <c r="O120" i="1" s="1"/>
  <c r="P119" i="1"/>
  <c r="CY79" i="1"/>
  <c r="X79" i="1" s="1"/>
  <c r="CZ79" i="1"/>
  <c r="Y79" i="1" s="1"/>
  <c r="CP76" i="1"/>
  <c r="O76" i="1" s="1"/>
  <c r="CX227" i="3"/>
  <c r="CX226" i="3"/>
  <c r="CX225" i="3"/>
  <c r="CX229" i="3"/>
  <c r="CX228" i="3"/>
  <c r="CX219" i="3"/>
  <c r="CX223" i="3"/>
  <c r="CX222" i="3"/>
  <c r="CX221" i="3"/>
  <c r="CX220" i="3"/>
  <c r="CX224" i="3"/>
  <c r="CX190" i="3"/>
  <c r="CX189" i="3"/>
  <c r="CX188" i="3"/>
  <c r="AO83" i="1"/>
  <c r="CZ77" i="1"/>
  <c r="Y77" i="1" s="1"/>
  <c r="CP68" i="1"/>
  <c r="O68" i="1" s="1"/>
  <c r="R59" i="1"/>
  <c r="R55" i="1"/>
  <c r="CI83" i="1"/>
  <c r="AD79" i="1"/>
  <c r="CR79" i="1" s="1"/>
  <c r="Q79" i="1" s="1"/>
  <c r="CP79" i="1" s="1"/>
  <c r="O79" i="1" s="1"/>
  <c r="AB78" i="1"/>
  <c r="CX171" i="3"/>
  <c r="CX174" i="3"/>
  <c r="CX173" i="3"/>
  <c r="CX172" i="3"/>
  <c r="CY73" i="1"/>
  <c r="X73" i="1" s="1"/>
  <c r="U72" i="1"/>
  <c r="V72" i="1"/>
  <c r="Q72" i="1"/>
  <c r="CZ71" i="1"/>
  <c r="Y71" i="1" s="1"/>
  <c r="CZ68" i="1"/>
  <c r="Y68" i="1" s="1"/>
  <c r="CP66" i="1"/>
  <c r="O66" i="1" s="1"/>
  <c r="CY62" i="1"/>
  <c r="X62" i="1" s="1"/>
  <c r="S61" i="1"/>
  <c r="W59" i="1"/>
  <c r="CY58" i="1"/>
  <c r="X58" i="1" s="1"/>
  <c r="S57" i="1"/>
  <c r="W55" i="1"/>
  <c r="CY54" i="1"/>
  <c r="X54" i="1" s="1"/>
  <c r="GM40" i="1"/>
  <c r="BC83" i="1"/>
  <c r="AU83" i="1"/>
  <c r="AQ83" i="1"/>
  <c r="AD74" i="1"/>
  <c r="CR74" i="1" s="1"/>
  <c r="Q74" i="1" s="1"/>
  <c r="CS74" i="1"/>
  <c r="R74" i="1" s="1"/>
  <c r="CY74" i="1" s="1"/>
  <c r="X74" i="1" s="1"/>
  <c r="AB73" i="1"/>
  <c r="CQ72" i="1"/>
  <c r="P72" i="1" s="1"/>
  <c r="CP72" i="1" s="1"/>
  <c r="O72" i="1" s="1"/>
  <c r="AB72" i="1"/>
  <c r="CZ70" i="1"/>
  <c r="Y70" i="1" s="1"/>
  <c r="CQ70" i="1"/>
  <c r="P70" i="1" s="1"/>
  <c r="CP70" i="1" s="1"/>
  <c r="O70" i="1" s="1"/>
  <c r="AB70" i="1"/>
  <c r="CY66" i="1"/>
  <c r="X66" i="1" s="1"/>
  <c r="CZ66" i="1"/>
  <c r="Y66" i="1" s="1"/>
  <c r="CY63" i="1"/>
  <c r="X63" i="1" s="1"/>
  <c r="CZ63" i="1"/>
  <c r="Y63" i="1" s="1"/>
  <c r="BB83" i="1"/>
  <c r="AX83" i="1"/>
  <c r="AP83" i="1"/>
  <c r="AD77" i="1"/>
  <c r="CR77" i="1" s="1"/>
  <c r="Q77" i="1" s="1"/>
  <c r="CP77" i="1" s="1"/>
  <c r="O77" i="1" s="1"/>
  <c r="AB75" i="1"/>
  <c r="CQ74" i="1"/>
  <c r="P74" i="1" s="1"/>
  <c r="CP74" i="1" s="1"/>
  <c r="O74" i="1" s="1"/>
  <c r="AB74" i="1"/>
  <c r="CP73" i="1"/>
  <c r="O73" i="1" s="1"/>
  <c r="CR71" i="1"/>
  <c r="Q71" i="1" s="1"/>
  <c r="AB71" i="1"/>
  <c r="CP71" i="1"/>
  <c r="O71" i="1" s="1"/>
  <c r="CY64" i="1"/>
  <c r="X64" i="1" s="1"/>
  <c r="GM64" i="1" s="1"/>
  <c r="CP63" i="1"/>
  <c r="O63" i="1" s="1"/>
  <c r="S59" i="1"/>
  <c r="CP58" i="1"/>
  <c r="O58" i="1" s="1"/>
  <c r="S55" i="1"/>
  <c r="CZ53" i="1"/>
  <c r="Y53" i="1" s="1"/>
  <c r="CX179" i="3"/>
  <c r="CX178" i="3"/>
  <c r="CX177" i="3"/>
  <c r="CS72" i="1"/>
  <c r="R72" i="1" s="1"/>
  <c r="CZ72" i="1" s="1"/>
  <c r="Y72" i="1" s="1"/>
  <c r="CS70" i="1"/>
  <c r="R70" i="1" s="1"/>
  <c r="CY70" i="1" s="1"/>
  <c r="X70" i="1" s="1"/>
  <c r="CX160" i="3"/>
  <c r="CX161" i="3"/>
  <c r="CX162" i="3"/>
  <c r="CS68" i="1"/>
  <c r="R68" i="1" s="1"/>
  <c r="CY68" i="1" s="1"/>
  <c r="X68" i="1" s="1"/>
  <c r="AB68" i="1"/>
  <c r="CX156" i="3"/>
  <c r="CX157" i="3"/>
  <c r="CX159" i="3"/>
  <c r="CX158" i="3"/>
  <c r="CS66" i="1"/>
  <c r="R66" i="1" s="1"/>
  <c r="AB66" i="1"/>
  <c r="CX136" i="3"/>
  <c r="CX140" i="3"/>
  <c r="CX144" i="3"/>
  <c r="CX148" i="3"/>
  <c r="CX152" i="3"/>
  <c r="CX137" i="3"/>
  <c r="CX141" i="3"/>
  <c r="CX145" i="3"/>
  <c r="CX149" i="3"/>
  <c r="CX153" i="3"/>
  <c r="CX135" i="3"/>
  <c r="CX139" i="3"/>
  <c r="CX143" i="3"/>
  <c r="CX147" i="3"/>
  <c r="CX151" i="3"/>
  <c r="CX155" i="3"/>
  <c r="CX134" i="3"/>
  <c r="CX138" i="3"/>
  <c r="CX142" i="3"/>
  <c r="CX146" i="3"/>
  <c r="CX150" i="3"/>
  <c r="CX154" i="3"/>
  <c r="CS64" i="1"/>
  <c r="R64" i="1" s="1"/>
  <c r="AB64" i="1"/>
  <c r="AB63" i="1"/>
  <c r="AB62" i="1"/>
  <c r="AB60" i="1"/>
  <c r="AB58" i="1"/>
  <c r="AB56" i="1"/>
  <c r="AB54" i="1"/>
  <c r="CY52" i="1"/>
  <c r="X52" i="1" s="1"/>
  <c r="GN52" i="1" s="1"/>
  <c r="CZ52" i="1"/>
  <c r="Y52" i="1" s="1"/>
  <c r="W49" i="1"/>
  <c r="S49" i="1"/>
  <c r="CP49" i="1" s="1"/>
  <c r="O49" i="1" s="1"/>
  <c r="CR48" i="1"/>
  <c r="Q48" i="1" s="1"/>
  <c r="CP48" i="1" s="1"/>
  <c r="O48" i="1" s="1"/>
  <c r="CS46" i="1"/>
  <c r="R46" i="1" s="1"/>
  <c r="CP45" i="1"/>
  <c r="O45" i="1" s="1"/>
  <c r="CS44" i="1"/>
  <c r="R44" i="1" s="1"/>
  <c r="CS42" i="1"/>
  <c r="R42" i="1" s="1"/>
  <c r="CP41" i="1"/>
  <c r="O41" i="1" s="1"/>
  <c r="CS40" i="1"/>
  <c r="R40" i="1" s="1"/>
  <c r="P37" i="1"/>
  <c r="T33" i="1"/>
  <c r="CX168" i="3"/>
  <c r="CX169" i="3"/>
  <c r="CX167" i="3"/>
  <c r="CX170" i="3"/>
  <c r="CX164" i="3"/>
  <c r="CX165" i="3"/>
  <c r="CX163" i="3"/>
  <c r="CX166" i="3"/>
  <c r="CZ64" i="1"/>
  <c r="Y64" i="1" s="1"/>
  <c r="CX132" i="3"/>
  <c r="CX133" i="3"/>
  <c r="CZ62" i="1"/>
  <c r="Y62" i="1" s="1"/>
  <c r="CX128" i="3"/>
  <c r="CX129" i="3"/>
  <c r="CX130" i="3"/>
  <c r="CZ60" i="1"/>
  <c r="Y60" i="1" s="1"/>
  <c r="CX124" i="3"/>
  <c r="CX125" i="3"/>
  <c r="CX127" i="3"/>
  <c r="CX126" i="3"/>
  <c r="CZ58" i="1"/>
  <c r="Y58" i="1" s="1"/>
  <c r="CX123" i="3"/>
  <c r="CX122" i="3"/>
  <c r="CZ56" i="1"/>
  <c r="Y56" i="1" s="1"/>
  <c r="CX116" i="3"/>
  <c r="CX120" i="3"/>
  <c r="CX115" i="3"/>
  <c r="CX113" i="3"/>
  <c r="CX117" i="3"/>
  <c r="CX121" i="3"/>
  <c r="CX119" i="3"/>
  <c r="CX118" i="3"/>
  <c r="CX114" i="3"/>
  <c r="CZ54" i="1"/>
  <c r="Y54" i="1" s="1"/>
  <c r="CX104" i="3"/>
  <c r="CX108" i="3"/>
  <c r="CX112" i="3"/>
  <c r="CX103" i="3"/>
  <c r="CX107" i="3"/>
  <c r="CX111" i="3"/>
  <c r="CX102" i="3"/>
  <c r="CX101" i="3"/>
  <c r="CX105" i="3"/>
  <c r="CX109" i="3"/>
  <c r="CX106" i="3"/>
  <c r="CX110" i="3"/>
  <c r="CY53" i="1"/>
  <c r="X53" i="1" s="1"/>
  <c r="GM53" i="1" s="1"/>
  <c r="AB46" i="1"/>
  <c r="AB44" i="1"/>
  <c r="AB42" i="1"/>
  <c r="AB40" i="1"/>
  <c r="U37" i="1"/>
  <c r="AB34" i="1"/>
  <c r="CR34" i="1"/>
  <c r="Q34" i="1" s="1"/>
  <c r="CP34" i="1" s="1"/>
  <c r="O34" i="1" s="1"/>
  <c r="CT69" i="1"/>
  <c r="S69" i="1" s="1"/>
  <c r="CT67" i="1"/>
  <c r="S67" i="1" s="1"/>
  <c r="CP67" i="1" s="1"/>
  <c r="O67" i="1" s="1"/>
  <c r="CT65" i="1"/>
  <c r="S65" i="1" s="1"/>
  <c r="CP65" i="1" s="1"/>
  <c r="O65" i="1" s="1"/>
  <c r="U62" i="1"/>
  <c r="Q62" i="1"/>
  <c r="CP62" i="1" s="1"/>
  <c r="O62" i="1" s="1"/>
  <c r="P61" i="1"/>
  <c r="U60" i="1"/>
  <c r="Q60" i="1"/>
  <c r="CP60" i="1" s="1"/>
  <c r="O60" i="1" s="1"/>
  <c r="P59" i="1"/>
  <c r="U58" i="1"/>
  <c r="Q58" i="1"/>
  <c r="P57" i="1"/>
  <c r="CP57" i="1" s="1"/>
  <c r="O57" i="1" s="1"/>
  <c r="U56" i="1"/>
  <c r="Q56" i="1"/>
  <c r="CP56" i="1" s="1"/>
  <c r="O56" i="1" s="1"/>
  <c r="P55" i="1"/>
  <c r="CP55" i="1" s="1"/>
  <c r="O55" i="1" s="1"/>
  <c r="U54" i="1"/>
  <c r="Q54" i="1"/>
  <c r="CP54" i="1" s="1"/>
  <c r="O54" i="1" s="1"/>
  <c r="CS53" i="1"/>
  <c r="R53" i="1" s="1"/>
  <c r="P51" i="1"/>
  <c r="CS50" i="1"/>
  <c r="R50" i="1" s="1"/>
  <c r="CY50" i="1" s="1"/>
  <c r="X50" i="1" s="1"/>
  <c r="CX92" i="3"/>
  <c r="CX96" i="3"/>
  <c r="CX91" i="3"/>
  <c r="CX95" i="3"/>
  <c r="CX94" i="3"/>
  <c r="CX93" i="3"/>
  <c r="CS49" i="1"/>
  <c r="R49" i="1" s="1"/>
  <c r="CY48" i="1"/>
  <c r="X48" i="1" s="1"/>
  <c r="CZ48" i="1"/>
  <c r="Y48" i="1" s="1"/>
  <c r="AB45" i="1"/>
  <c r="CR45" i="1"/>
  <c r="Q45" i="1" s="1"/>
  <c r="CR43" i="1"/>
  <c r="Q43" i="1" s="1"/>
  <c r="CP43" i="1" s="1"/>
  <c r="O43" i="1" s="1"/>
  <c r="AB43" i="1"/>
  <c r="AB41" i="1"/>
  <c r="CR41" i="1"/>
  <c r="Q41" i="1" s="1"/>
  <c r="CR39" i="1"/>
  <c r="Q39" i="1" s="1"/>
  <c r="CP39" i="1" s="1"/>
  <c r="O39" i="1" s="1"/>
  <c r="AB39" i="1"/>
  <c r="CY34" i="1"/>
  <c r="X34" i="1" s="1"/>
  <c r="CZ34" i="1"/>
  <c r="Y34" i="1" s="1"/>
  <c r="Q33" i="1"/>
  <c r="T61" i="1"/>
  <c r="T59" i="1"/>
  <c r="T57" i="1"/>
  <c r="T55" i="1"/>
  <c r="CY46" i="1"/>
  <c r="X46" i="1" s="1"/>
  <c r="CZ46" i="1"/>
  <c r="Y46" i="1" s="1"/>
  <c r="CY44" i="1"/>
  <c r="X44" i="1" s="1"/>
  <c r="GN44" i="1" s="1"/>
  <c r="CZ44" i="1"/>
  <c r="Y44" i="1" s="1"/>
  <c r="CY42" i="1"/>
  <c r="X42" i="1" s="1"/>
  <c r="CZ42" i="1"/>
  <c r="Y42" i="1" s="1"/>
  <c r="CY40" i="1"/>
  <c r="X40" i="1" s="1"/>
  <c r="GN40" i="1" s="1"/>
  <c r="CZ40" i="1"/>
  <c r="Y40" i="1" s="1"/>
  <c r="CY38" i="1"/>
  <c r="X38" i="1" s="1"/>
  <c r="CZ38" i="1"/>
  <c r="Y38" i="1" s="1"/>
  <c r="S37" i="1"/>
  <c r="Q37" i="1"/>
  <c r="CX100" i="3"/>
  <c r="CX99" i="3"/>
  <c r="CX98" i="3"/>
  <c r="CX97" i="3"/>
  <c r="W51" i="1"/>
  <c r="S51" i="1"/>
  <c r="P50" i="1"/>
  <c r="CP50" i="1" s="1"/>
  <c r="O50" i="1" s="1"/>
  <c r="CX90" i="3"/>
  <c r="CX89" i="3"/>
  <c r="W47" i="1"/>
  <c r="S47" i="1"/>
  <c r="P46" i="1"/>
  <c r="CP46" i="1" s="1"/>
  <c r="O46" i="1" s="1"/>
  <c r="CX60" i="3"/>
  <c r="CX64" i="3"/>
  <c r="CX68" i="3"/>
  <c r="CX72" i="3"/>
  <c r="CX76" i="3"/>
  <c r="CX59" i="3"/>
  <c r="CX63" i="3"/>
  <c r="CX67" i="3"/>
  <c r="CX71" i="3"/>
  <c r="CX75" i="3"/>
  <c r="CX79" i="3"/>
  <c r="CX58" i="3"/>
  <c r="CX62" i="3"/>
  <c r="CX66" i="3"/>
  <c r="CX70" i="3"/>
  <c r="CX74" i="3"/>
  <c r="CX78" i="3"/>
  <c r="CX61" i="3"/>
  <c r="CX65" i="3"/>
  <c r="CX69" i="3"/>
  <c r="CX73" i="3"/>
  <c r="CX77" i="3"/>
  <c r="W43" i="1"/>
  <c r="S43" i="1"/>
  <c r="P42" i="1"/>
  <c r="CP42" i="1" s="1"/>
  <c r="O42" i="1" s="1"/>
  <c r="CX20" i="3"/>
  <c r="CX24" i="3"/>
  <c r="CX28" i="3"/>
  <c r="CX32" i="3"/>
  <c r="CX36" i="3"/>
  <c r="CX19" i="3"/>
  <c r="CX23" i="3"/>
  <c r="CX27" i="3"/>
  <c r="CX31" i="3"/>
  <c r="CX35" i="3"/>
  <c r="CX39" i="3"/>
  <c r="CX18" i="3"/>
  <c r="CX22" i="3"/>
  <c r="CX26" i="3"/>
  <c r="CX30" i="3"/>
  <c r="CX34" i="3"/>
  <c r="CX38" i="3"/>
  <c r="CX21" i="3"/>
  <c r="CX25" i="3"/>
  <c r="CX29" i="3"/>
  <c r="CX33" i="3"/>
  <c r="CX37" i="3"/>
  <c r="W39" i="1"/>
  <c r="S39" i="1"/>
  <c r="CR38" i="1"/>
  <c r="Q38" i="1" s="1"/>
  <c r="CP38" i="1" s="1"/>
  <c r="O38" i="1" s="1"/>
  <c r="AB37" i="1"/>
  <c r="CX12" i="3"/>
  <c r="CX11" i="3"/>
  <c r="CX10" i="3"/>
  <c r="CX13" i="3"/>
  <c r="I37" i="1"/>
  <c r="CX4" i="3"/>
  <c r="CX8" i="3"/>
  <c r="CX7" i="3"/>
  <c r="CX6" i="3"/>
  <c r="CX5" i="3"/>
  <c r="CX9" i="3"/>
  <c r="I35" i="1"/>
  <c r="R33" i="1"/>
  <c r="T32" i="1"/>
  <c r="W32" i="1"/>
  <c r="S32" i="1"/>
  <c r="R35" i="1"/>
  <c r="CX3" i="3"/>
  <c r="CX2" i="3"/>
  <c r="CX1" i="3"/>
  <c r="I33" i="1"/>
  <c r="GX33" i="1" s="1"/>
  <c r="CX80" i="3"/>
  <c r="CX84" i="3"/>
  <c r="CX88" i="3"/>
  <c r="CX83" i="3"/>
  <c r="CX87" i="3"/>
  <c r="CX82" i="3"/>
  <c r="CX86" i="3"/>
  <c r="CX81" i="3"/>
  <c r="CX85" i="3"/>
  <c r="W45" i="1"/>
  <c r="S45" i="1"/>
  <c r="CX40" i="3"/>
  <c r="CX44" i="3"/>
  <c r="CX48" i="3"/>
  <c r="CX52" i="3"/>
  <c r="CX56" i="3"/>
  <c r="CX43" i="3"/>
  <c r="CX47" i="3"/>
  <c r="CX51" i="3"/>
  <c r="CX55" i="3"/>
  <c r="CX42" i="3"/>
  <c r="CX46" i="3"/>
  <c r="CX50" i="3"/>
  <c r="CX54" i="3"/>
  <c r="CX41" i="3"/>
  <c r="CX45" i="3"/>
  <c r="CX49" i="3"/>
  <c r="CX53" i="3"/>
  <c r="CX57" i="3"/>
  <c r="W41" i="1"/>
  <c r="S41" i="1"/>
  <c r="V37" i="1"/>
  <c r="R37" i="1"/>
  <c r="AD35" i="1"/>
  <c r="CR35" i="1" s="1"/>
  <c r="Q35" i="1" s="1"/>
  <c r="AB33" i="1"/>
  <c r="CP36" i="1"/>
  <c r="O36" i="1" s="1"/>
  <c r="CP32" i="1"/>
  <c r="O32" i="1" s="1"/>
  <c r="GN54" i="1" l="1"/>
  <c r="GM54" i="1"/>
  <c r="GN60" i="1"/>
  <c r="GM60" i="1"/>
  <c r="GM79" i="1"/>
  <c r="GN79" i="1"/>
  <c r="GN167" i="1"/>
  <c r="GM167" i="1"/>
  <c r="GM144" i="1"/>
  <c r="GN144" i="1"/>
  <c r="AD388" i="1"/>
  <c r="Q410" i="1"/>
  <c r="AE388" i="1"/>
  <c r="R410" i="1"/>
  <c r="GM401" i="1"/>
  <c r="GN401" i="1"/>
  <c r="GM475" i="1"/>
  <c r="GN475" i="1"/>
  <c r="GM555" i="1"/>
  <c r="GN555" i="1"/>
  <c r="GM557" i="1"/>
  <c r="GN557" i="1"/>
  <c r="AE641" i="1"/>
  <c r="R649" i="1"/>
  <c r="Q708" i="1"/>
  <c r="AD685" i="1"/>
  <c r="GM744" i="1"/>
  <c r="GN744" i="1"/>
  <c r="GM758" i="1"/>
  <c r="GN758" i="1"/>
  <c r="X649" i="1"/>
  <c r="AK641" i="1"/>
  <c r="W708" i="1"/>
  <c r="AJ685" i="1"/>
  <c r="U708" i="1"/>
  <c r="AH685" i="1"/>
  <c r="GM193" i="1"/>
  <c r="GN193" i="1"/>
  <c r="GM34" i="1"/>
  <c r="GN34" i="1"/>
  <c r="GM142" i="1"/>
  <c r="GN142" i="1"/>
  <c r="GN56" i="1"/>
  <c r="GM56" i="1"/>
  <c r="GM77" i="1"/>
  <c r="GN77" i="1"/>
  <c r="AC388" i="1"/>
  <c r="P410" i="1"/>
  <c r="CE410" i="1"/>
  <c r="CF410" i="1"/>
  <c r="CH410" i="1"/>
  <c r="AI442" i="1"/>
  <c r="V488" i="1"/>
  <c r="AI388" i="1"/>
  <c r="V410" i="1"/>
  <c r="AC591" i="1"/>
  <c r="CH609" i="1"/>
  <c r="P609" i="1"/>
  <c r="CE609" i="1"/>
  <c r="CF609" i="1"/>
  <c r="GM756" i="1"/>
  <c r="GN756" i="1"/>
  <c r="GM762" i="1"/>
  <c r="GN762" i="1"/>
  <c r="GO768" i="1"/>
  <c r="GM768" i="1"/>
  <c r="BC262" i="1"/>
  <c r="F368" i="1"/>
  <c r="S322" i="1"/>
  <c r="AF311" i="1"/>
  <c r="GN277" i="1"/>
  <c r="GM277" i="1"/>
  <c r="AG388" i="1"/>
  <c r="T410" i="1"/>
  <c r="AH388" i="1"/>
  <c r="U410" i="1"/>
  <c r="AJ388" i="1"/>
  <c r="W410" i="1"/>
  <c r="GN454" i="1"/>
  <c r="GM454" i="1"/>
  <c r="AF641" i="1"/>
  <c r="S649" i="1"/>
  <c r="GN599" i="1"/>
  <c r="GM599" i="1"/>
  <c r="GM751" i="1"/>
  <c r="GN751" i="1"/>
  <c r="GO764" i="1"/>
  <c r="GM764" i="1"/>
  <c r="GO766" i="1"/>
  <c r="GM766" i="1"/>
  <c r="GN62" i="1"/>
  <c r="GM62" i="1"/>
  <c r="AO262" i="1"/>
  <c r="F356" i="1"/>
  <c r="AD311" i="1"/>
  <c r="Q322" i="1"/>
  <c r="GM477" i="1"/>
  <c r="GN477" i="1"/>
  <c r="GM480" i="1"/>
  <c r="GN480" i="1"/>
  <c r="GN554" i="1"/>
  <c r="GM554" i="1"/>
  <c r="GM556" i="1"/>
  <c r="GN556" i="1"/>
  <c r="AJ641" i="1"/>
  <c r="W649" i="1"/>
  <c r="T649" i="1"/>
  <c r="AG641" i="1"/>
  <c r="GM746" i="1"/>
  <c r="GN746" i="1"/>
  <c r="GM760" i="1"/>
  <c r="GN760" i="1"/>
  <c r="V708" i="1"/>
  <c r="AI685" i="1"/>
  <c r="U35" i="1"/>
  <c r="GX35" i="1"/>
  <c r="S35" i="1"/>
  <c r="W35" i="1"/>
  <c r="AD83" i="1"/>
  <c r="CY61" i="1"/>
  <c r="X61" i="1" s="1"/>
  <c r="CZ61" i="1"/>
  <c r="Y61" i="1" s="1"/>
  <c r="GM38" i="1"/>
  <c r="GN38" i="1"/>
  <c r="CZ51" i="1"/>
  <c r="Y51" i="1" s="1"/>
  <c r="CY51" i="1"/>
  <c r="X51" i="1" s="1"/>
  <c r="GN53" i="1"/>
  <c r="CZ74" i="1"/>
  <c r="Y74" i="1" s="1"/>
  <c r="GN36" i="1"/>
  <c r="GM36" i="1"/>
  <c r="CY32" i="1"/>
  <c r="X32" i="1" s="1"/>
  <c r="GN32" i="1" s="1"/>
  <c r="CZ32" i="1"/>
  <c r="Y32" i="1" s="1"/>
  <c r="AF83" i="1"/>
  <c r="V33" i="1"/>
  <c r="CZ39" i="1"/>
  <c r="Y39" i="1" s="1"/>
  <c r="GN39" i="1" s="1"/>
  <c r="CY39" i="1"/>
  <c r="X39" i="1" s="1"/>
  <c r="GM42" i="1"/>
  <c r="GN42" i="1"/>
  <c r="CZ41" i="1"/>
  <c r="Y41" i="1" s="1"/>
  <c r="CY41" i="1"/>
  <c r="X41" i="1" s="1"/>
  <c r="CZ45" i="1"/>
  <c r="Y45" i="1" s="1"/>
  <c r="CY45" i="1"/>
  <c r="X45" i="1" s="1"/>
  <c r="GM45" i="1" s="1"/>
  <c r="S33" i="1"/>
  <c r="W37" i="1"/>
  <c r="T37" i="1"/>
  <c r="CZ43" i="1"/>
  <c r="Y43" i="1" s="1"/>
  <c r="GM43" i="1" s="1"/>
  <c r="CY43" i="1"/>
  <c r="X43" i="1" s="1"/>
  <c r="GN43" i="1" s="1"/>
  <c r="GM46" i="1"/>
  <c r="GN46" i="1"/>
  <c r="P33" i="1"/>
  <c r="GX37" i="1"/>
  <c r="U33" i="1"/>
  <c r="AH83" i="1" s="1"/>
  <c r="CP59" i="1"/>
  <c r="O59" i="1" s="1"/>
  <c r="CY69" i="1"/>
  <c r="X69" i="1" s="1"/>
  <c r="CZ69" i="1"/>
  <c r="Y69" i="1" s="1"/>
  <c r="T35" i="1"/>
  <c r="GM48" i="1"/>
  <c r="GN48" i="1"/>
  <c r="GM44" i="1"/>
  <c r="CY55" i="1"/>
  <c r="X55" i="1" s="1"/>
  <c r="GM55" i="1" s="1"/>
  <c r="CZ55" i="1"/>
  <c r="Y55" i="1" s="1"/>
  <c r="GM63" i="1"/>
  <c r="GN63" i="1"/>
  <c r="BB30" i="1"/>
  <c r="F96" i="1"/>
  <c r="BB230" i="1"/>
  <c r="GM70" i="1"/>
  <c r="GN70" i="1"/>
  <c r="GM72" i="1"/>
  <c r="GN72" i="1"/>
  <c r="AB79" i="1"/>
  <c r="GM52" i="1"/>
  <c r="CP69" i="1"/>
  <c r="O69" i="1" s="1"/>
  <c r="GN76" i="1"/>
  <c r="GM76" i="1"/>
  <c r="GM120" i="1"/>
  <c r="GN120" i="1"/>
  <c r="S123" i="1"/>
  <c r="GM78" i="1"/>
  <c r="GO78" i="1"/>
  <c r="CC83" i="1" s="1"/>
  <c r="GM126" i="1"/>
  <c r="GN126" i="1"/>
  <c r="CP129" i="1"/>
  <c r="O129" i="1" s="1"/>
  <c r="GN134" i="1"/>
  <c r="GM134" i="1"/>
  <c r="GN141" i="1"/>
  <c r="GM141" i="1"/>
  <c r="GN149" i="1"/>
  <c r="GM149" i="1"/>
  <c r="CI115" i="1"/>
  <c r="AZ200" i="1"/>
  <c r="GM135" i="1"/>
  <c r="GN135" i="1"/>
  <c r="GM138" i="1"/>
  <c r="GN138" i="1"/>
  <c r="CY153" i="1"/>
  <c r="X153" i="1" s="1"/>
  <c r="CZ153" i="1"/>
  <c r="Y153" i="1" s="1"/>
  <c r="CY155" i="1"/>
  <c r="X155" i="1" s="1"/>
  <c r="GO155" i="1" s="1"/>
  <c r="CY169" i="1"/>
  <c r="X169" i="1" s="1"/>
  <c r="CZ169" i="1"/>
  <c r="Y169" i="1" s="1"/>
  <c r="CY186" i="1"/>
  <c r="X186" i="1" s="1"/>
  <c r="CZ186" i="1"/>
  <c r="Y186" i="1" s="1"/>
  <c r="AO115" i="1"/>
  <c r="F204" i="1"/>
  <c r="AB151" i="1"/>
  <c r="GN154" i="1"/>
  <c r="GM154" i="1"/>
  <c r="CP173" i="1"/>
  <c r="O173" i="1" s="1"/>
  <c r="CP177" i="1"/>
  <c r="O177" i="1" s="1"/>
  <c r="CP183" i="1"/>
  <c r="O183" i="1" s="1"/>
  <c r="CP185" i="1"/>
  <c r="O185" i="1" s="1"/>
  <c r="CP189" i="1"/>
  <c r="O189" i="1" s="1"/>
  <c r="U176" i="1"/>
  <c r="W190" i="1"/>
  <c r="CZ193" i="1"/>
  <c r="Y193" i="1" s="1"/>
  <c r="BB115" i="1"/>
  <c r="F213" i="1"/>
  <c r="BB266" i="1"/>
  <c r="F292" i="1"/>
  <c r="BB352" i="1"/>
  <c r="GM156" i="1"/>
  <c r="GO161" i="1"/>
  <c r="S170" i="1"/>
  <c r="GM178" i="1"/>
  <c r="GN178" i="1"/>
  <c r="AB189" i="1"/>
  <c r="T191" i="1"/>
  <c r="GM195" i="1"/>
  <c r="CY392" i="1"/>
  <c r="X392" i="1" s="1"/>
  <c r="CZ392" i="1"/>
  <c r="Y392" i="1" s="1"/>
  <c r="S176" i="1"/>
  <c r="CY181" i="1"/>
  <c r="X181" i="1" s="1"/>
  <c r="Q190" i="1"/>
  <c r="U191" i="1"/>
  <c r="CI266" i="1"/>
  <c r="AZ279" i="1"/>
  <c r="V170" i="1"/>
  <c r="T190" i="1"/>
  <c r="AU115" i="1"/>
  <c r="F219" i="1"/>
  <c r="GM196" i="1"/>
  <c r="GN196" i="1"/>
  <c r="CY398" i="1"/>
  <c r="X398" i="1" s="1"/>
  <c r="CZ398" i="1"/>
  <c r="Y398" i="1" s="1"/>
  <c r="CP400" i="1"/>
  <c r="O400" i="1" s="1"/>
  <c r="GN268" i="1"/>
  <c r="GM268" i="1"/>
  <c r="GM269" i="1"/>
  <c r="AC322" i="1"/>
  <c r="AP311" i="1"/>
  <c r="F331" i="1"/>
  <c r="CY318" i="1"/>
  <c r="X318" i="1" s="1"/>
  <c r="GN318" i="1" s="1"/>
  <c r="CZ391" i="1"/>
  <c r="Y391" i="1" s="1"/>
  <c r="CY391" i="1"/>
  <c r="X391" i="1" s="1"/>
  <c r="CP392" i="1"/>
  <c r="O392" i="1" s="1"/>
  <c r="CP446" i="1"/>
  <c r="O446" i="1" s="1"/>
  <c r="GN455" i="1"/>
  <c r="GM455" i="1"/>
  <c r="CP461" i="1"/>
  <c r="O461" i="1" s="1"/>
  <c r="AO550" i="1"/>
  <c r="F563" i="1"/>
  <c r="CZ272" i="1"/>
  <c r="Y272" i="1" s="1"/>
  <c r="GN272" i="1" s="1"/>
  <c r="CY316" i="1"/>
  <c r="X316" i="1" s="1"/>
  <c r="CZ402" i="1"/>
  <c r="Y402" i="1" s="1"/>
  <c r="CY402" i="1"/>
  <c r="X402" i="1" s="1"/>
  <c r="U450" i="1"/>
  <c r="GX450" i="1"/>
  <c r="R456" i="1"/>
  <c r="BD442" i="1"/>
  <c r="F513" i="1"/>
  <c r="GM275" i="1"/>
  <c r="AU388" i="1"/>
  <c r="F429" i="1"/>
  <c r="AU518" i="1"/>
  <c r="S458" i="1"/>
  <c r="U458" i="1"/>
  <c r="GX458" i="1"/>
  <c r="F578" i="1"/>
  <c r="AU550" i="1"/>
  <c r="AB448" i="1"/>
  <c r="P450" i="1"/>
  <c r="CP450" i="1" s="1"/>
  <c r="O450" i="1" s="1"/>
  <c r="Q458" i="1"/>
  <c r="AD488" i="1" s="1"/>
  <c r="CP466" i="1"/>
  <c r="O466" i="1" s="1"/>
  <c r="CY469" i="1"/>
  <c r="X469" i="1" s="1"/>
  <c r="CZ469" i="1"/>
  <c r="Y469" i="1" s="1"/>
  <c r="CP485" i="1"/>
  <c r="O485" i="1" s="1"/>
  <c r="AD559" i="1"/>
  <c r="AE609" i="1"/>
  <c r="CY479" i="1"/>
  <c r="X479" i="1" s="1"/>
  <c r="U559" i="1"/>
  <c r="AH550" i="1"/>
  <c r="CY597" i="1"/>
  <c r="X597" i="1" s="1"/>
  <c r="Y649" i="1"/>
  <c r="AL641" i="1"/>
  <c r="W450" i="1"/>
  <c r="AJ488" i="1" s="1"/>
  <c r="CI442" i="1"/>
  <c r="AZ488" i="1"/>
  <c r="AB468" i="1"/>
  <c r="AQ442" i="1"/>
  <c r="F498" i="1"/>
  <c r="AJ550" i="1"/>
  <c r="W559" i="1"/>
  <c r="BZ591" i="1"/>
  <c r="AQ609" i="1"/>
  <c r="CG609" i="1"/>
  <c r="CP600" i="1"/>
  <c r="O600" i="1" s="1"/>
  <c r="AT591" i="1"/>
  <c r="F627" i="1"/>
  <c r="AO641" i="1"/>
  <c r="F653" i="1"/>
  <c r="CG685" i="1"/>
  <c r="AX708" i="1"/>
  <c r="CY464" i="1"/>
  <c r="X464" i="1" s="1"/>
  <c r="GN464" i="1" s="1"/>
  <c r="AB485" i="1"/>
  <c r="CY604" i="1"/>
  <c r="X604" i="1" s="1"/>
  <c r="BC685" i="1"/>
  <c r="F724" i="1"/>
  <c r="BC816" i="1"/>
  <c r="S450" i="1"/>
  <c r="AB481" i="1"/>
  <c r="AB602" i="1"/>
  <c r="CP702" i="1"/>
  <c r="O702" i="1" s="1"/>
  <c r="CP749" i="1"/>
  <c r="O749" i="1" s="1"/>
  <c r="CP752" i="1"/>
  <c r="O752" i="1" s="1"/>
  <c r="CY755" i="1"/>
  <c r="X755" i="1" s="1"/>
  <c r="CZ755" i="1"/>
  <c r="Y755" i="1" s="1"/>
  <c r="CY770" i="1"/>
  <c r="X770" i="1" s="1"/>
  <c r="CZ770" i="1"/>
  <c r="Y770" i="1" s="1"/>
  <c r="BA641" i="1"/>
  <c r="F669" i="1"/>
  <c r="AS641" i="1"/>
  <c r="F666" i="1"/>
  <c r="GO778" i="1"/>
  <c r="GM778" i="1"/>
  <c r="CY692" i="1"/>
  <c r="X692" i="1" s="1"/>
  <c r="AB700" i="1"/>
  <c r="CP755" i="1"/>
  <c r="O755" i="1" s="1"/>
  <c r="CZ773" i="1"/>
  <c r="Y773" i="1" s="1"/>
  <c r="GO773" i="1" s="1"/>
  <c r="CY698" i="1"/>
  <c r="X698" i="1" s="1"/>
  <c r="R774" i="1"/>
  <c r="AE786" i="1" s="1"/>
  <c r="GM780" i="1"/>
  <c r="GO780" i="1"/>
  <c r="GM698" i="1"/>
  <c r="GN698" i="1"/>
  <c r="AB754" i="1"/>
  <c r="CZ759" i="1"/>
  <c r="Y759" i="1" s="1"/>
  <c r="CY759" i="1"/>
  <c r="X759" i="1" s="1"/>
  <c r="GM767" i="1"/>
  <c r="GO767" i="1"/>
  <c r="CG740" i="1"/>
  <c r="AX786" i="1"/>
  <c r="V774" i="1"/>
  <c r="BB740" i="1"/>
  <c r="F799" i="1"/>
  <c r="CZ47" i="1"/>
  <c r="Y47" i="1" s="1"/>
  <c r="CY47" i="1"/>
  <c r="X47" i="1" s="1"/>
  <c r="GN45" i="1"/>
  <c r="GN58" i="1"/>
  <c r="GM58" i="1"/>
  <c r="AB77" i="1"/>
  <c r="CY121" i="1"/>
  <c r="X121" i="1" s="1"/>
  <c r="CZ121" i="1"/>
  <c r="Y121" i="1" s="1"/>
  <c r="CP117" i="1"/>
  <c r="O117" i="1" s="1"/>
  <c r="GN127" i="1"/>
  <c r="GM127" i="1"/>
  <c r="GN143" i="1"/>
  <c r="GM143" i="1"/>
  <c r="GX123" i="1"/>
  <c r="GM140" i="1"/>
  <c r="GN140" i="1"/>
  <c r="CY188" i="1"/>
  <c r="X188" i="1" s="1"/>
  <c r="CZ188" i="1"/>
  <c r="Y188" i="1" s="1"/>
  <c r="Q123" i="1"/>
  <c r="U123" i="1"/>
  <c r="AH200" i="1" s="1"/>
  <c r="CP136" i="1"/>
  <c r="O136" i="1" s="1"/>
  <c r="GM148" i="1"/>
  <c r="GN148" i="1"/>
  <c r="CY152" i="1"/>
  <c r="X152" i="1" s="1"/>
  <c r="GN152" i="1" s="1"/>
  <c r="CZ152" i="1"/>
  <c r="Y152" i="1" s="1"/>
  <c r="Q170" i="1"/>
  <c r="GN198" i="1"/>
  <c r="GM198" i="1"/>
  <c r="R176" i="1"/>
  <c r="AQ311" i="1"/>
  <c r="F332" i="1"/>
  <c r="GM184" i="1"/>
  <c r="GN184" i="1"/>
  <c r="S191" i="1"/>
  <c r="CY314" i="1"/>
  <c r="X314" i="1" s="1"/>
  <c r="AK322" i="1" s="1"/>
  <c r="CZ314" i="1"/>
  <c r="Y314" i="1" s="1"/>
  <c r="AB170" i="1"/>
  <c r="W176" i="1"/>
  <c r="GM179" i="1"/>
  <c r="GN179" i="1"/>
  <c r="F419" i="1"/>
  <c r="AP388" i="1"/>
  <c r="AP518" i="1"/>
  <c r="CY168" i="1"/>
  <c r="X168" i="1" s="1"/>
  <c r="CZ168" i="1"/>
  <c r="Y168" i="1" s="1"/>
  <c r="W170" i="1"/>
  <c r="AJ200" i="1" s="1"/>
  <c r="P176" i="1"/>
  <c r="Q191" i="1"/>
  <c r="GM270" i="1"/>
  <c r="GN270" i="1"/>
  <c r="GN276" i="1"/>
  <c r="GM276" i="1"/>
  <c r="GN319" i="1"/>
  <c r="GM319" i="1"/>
  <c r="CP444" i="1"/>
  <c r="O444" i="1" s="1"/>
  <c r="AE279" i="1"/>
  <c r="GM313" i="1"/>
  <c r="GN313" i="1"/>
  <c r="F420" i="1"/>
  <c r="AQ388" i="1"/>
  <c r="AQ518" i="1"/>
  <c r="AX115" i="1"/>
  <c r="F207" i="1"/>
  <c r="AI311" i="1"/>
  <c r="V322" i="1"/>
  <c r="GM318" i="1"/>
  <c r="AB391" i="1"/>
  <c r="GM403" i="1"/>
  <c r="GN403" i="1"/>
  <c r="AG266" i="1"/>
  <c r="T279" i="1"/>
  <c r="AT311" i="1"/>
  <c r="F340" i="1"/>
  <c r="F575" i="1"/>
  <c r="BC550" i="1"/>
  <c r="AQ266" i="1"/>
  <c r="F289" i="1"/>
  <c r="AQ352" i="1"/>
  <c r="AL322" i="1"/>
  <c r="CY395" i="1"/>
  <c r="X395" i="1" s="1"/>
  <c r="CZ395" i="1"/>
  <c r="Y395" i="1" s="1"/>
  <c r="CY399" i="1"/>
  <c r="X399" i="1" s="1"/>
  <c r="CZ399" i="1"/>
  <c r="Y399" i="1" s="1"/>
  <c r="AB404" i="1"/>
  <c r="AB450" i="1"/>
  <c r="W456" i="1"/>
  <c r="T456" i="1"/>
  <c r="CY467" i="1"/>
  <c r="X467" i="1" s="1"/>
  <c r="CZ467" i="1"/>
  <c r="Y467" i="1" s="1"/>
  <c r="GN472" i="1"/>
  <c r="GM472" i="1"/>
  <c r="CY478" i="1"/>
  <c r="X478" i="1" s="1"/>
  <c r="CZ478" i="1"/>
  <c r="Y478" i="1" s="1"/>
  <c r="CY486" i="1"/>
  <c r="X486" i="1" s="1"/>
  <c r="CZ486" i="1"/>
  <c r="Y486" i="1" s="1"/>
  <c r="CP552" i="1"/>
  <c r="O552" i="1" s="1"/>
  <c r="AC559" i="1"/>
  <c r="AD591" i="1"/>
  <c r="Q609" i="1"/>
  <c r="GM484" i="1"/>
  <c r="GN484" i="1"/>
  <c r="F577" i="1"/>
  <c r="AT550" i="1"/>
  <c r="BD641" i="1"/>
  <c r="F674" i="1"/>
  <c r="P456" i="1"/>
  <c r="AG591" i="1"/>
  <c r="T609" i="1"/>
  <c r="GM607" i="1"/>
  <c r="GN607" i="1"/>
  <c r="AF708" i="1"/>
  <c r="CY687" i="1"/>
  <c r="X687" i="1" s="1"/>
  <c r="CZ687" i="1"/>
  <c r="Y687" i="1" s="1"/>
  <c r="CZ451" i="1"/>
  <c r="Y451" i="1" s="1"/>
  <c r="Q456" i="1"/>
  <c r="CZ462" i="1"/>
  <c r="Y462" i="1" s="1"/>
  <c r="GM462" i="1" s="1"/>
  <c r="CP478" i="1"/>
  <c r="O478" i="1" s="1"/>
  <c r="GN601" i="1"/>
  <c r="GM601" i="1"/>
  <c r="GM604" i="1"/>
  <c r="GN604" i="1"/>
  <c r="GM464" i="1"/>
  <c r="CZ483" i="1"/>
  <c r="Y483" i="1" s="1"/>
  <c r="GN483" i="1" s="1"/>
  <c r="AG550" i="1"/>
  <c r="T559" i="1"/>
  <c r="CJ550" i="1"/>
  <c r="BA559" i="1"/>
  <c r="CP643" i="1"/>
  <c r="O643" i="1" s="1"/>
  <c r="AC649" i="1"/>
  <c r="FR647" i="1"/>
  <c r="CP647" i="1"/>
  <c r="O647" i="1" s="1"/>
  <c r="GM647" i="1" s="1"/>
  <c r="GL647" i="1"/>
  <c r="BZ649" i="1" s="1"/>
  <c r="GN688" i="1"/>
  <c r="GM688" i="1"/>
  <c r="CY750" i="1"/>
  <c r="X750" i="1" s="1"/>
  <c r="CZ750" i="1"/>
  <c r="Y750" i="1" s="1"/>
  <c r="CY753" i="1"/>
  <c r="X753" i="1" s="1"/>
  <c r="CZ753" i="1"/>
  <c r="Y753" i="1" s="1"/>
  <c r="BD740" i="1"/>
  <c r="F811" i="1"/>
  <c r="AP591" i="1"/>
  <c r="F618" i="1"/>
  <c r="AE708" i="1"/>
  <c r="S774" i="1"/>
  <c r="AF786" i="1" s="1"/>
  <c r="AI591" i="1"/>
  <c r="V609" i="1"/>
  <c r="U649" i="1"/>
  <c r="AH641" i="1"/>
  <c r="GM694" i="1"/>
  <c r="GN694" i="1"/>
  <c r="GM703" i="1"/>
  <c r="GN703" i="1"/>
  <c r="CZ747" i="1"/>
  <c r="Y747" i="1" s="1"/>
  <c r="CY747" i="1"/>
  <c r="X747" i="1" s="1"/>
  <c r="GN747" i="1" s="1"/>
  <c r="AB769" i="1"/>
  <c r="GO776" i="1"/>
  <c r="GM776" i="1"/>
  <c r="AD649" i="1"/>
  <c r="GN697" i="1"/>
  <c r="F726" i="1"/>
  <c r="AT685" i="1"/>
  <c r="AB745" i="1"/>
  <c r="CP753" i="1"/>
  <c r="O753" i="1" s="1"/>
  <c r="CJ591" i="1"/>
  <c r="BA609" i="1"/>
  <c r="AC708" i="1"/>
  <c r="GM695" i="1"/>
  <c r="GN695" i="1"/>
  <c r="CP742" i="1"/>
  <c r="O742" i="1" s="1"/>
  <c r="AI786" i="1"/>
  <c r="AB757" i="1"/>
  <c r="GM779" i="1"/>
  <c r="GO779" i="1"/>
  <c r="CY781" i="1"/>
  <c r="X781" i="1" s="1"/>
  <c r="AU740" i="1"/>
  <c r="F805" i="1"/>
  <c r="AP740" i="1"/>
  <c r="F795" i="1"/>
  <c r="AG83" i="1"/>
  <c r="CZ50" i="1"/>
  <c r="Y50" i="1" s="1"/>
  <c r="GN73" i="1"/>
  <c r="GM73" i="1"/>
  <c r="AE83" i="1"/>
  <c r="CP51" i="1"/>
  <c r="O51" i="1" s="1"/>
  <c r="CY65" i="1"/>
  <c r="X65" i="1" s="1"/>
  <c r="GM65" i="1" s="1"/>
  <c r="CZ65" i="1"/>
  <c r="Y65" i="1" s="1"/>
  <c r="CP37" i="1"/>
  <c r="O37" i="1" s="1"/>
  <c r="CY59" i="1"/>
  <c r="X59" i="1" s="1"/>
  <c r="CZ59" i="1"/>
  <c r="Y59" i="1" s="1"/>
  <c r="CI30" i="1"/>
  <c r="AZ83" i="1"/>
  <c r="CP121" i="1"/>
  <c r="O121" i="1" s="1"/>
  <c r="T123" i="1"/>
  <c r="P123" i="1"/>
  <c r="CP123" i="1" s="1"/>
  <c r="O123" i="1" s="1"/>
  <c r="GM118" i="1"/>
  <c r="GN118" i="1"/>
  <c r="GM128" i="1"/>
  <c r="GN128" i="1"/>
  <c r="GN130" i="1"/>
  <c r="GM130" i="1"/>
  <c r="GN137" i="1"/>
  <c r="GM137" i="1"/>
  <c r="CZ136" i="1"/>
  <c r="Y136" i="1" s="1"/>
  <c r="GM152" i="1"/>
  <c r="GM131" i="1"/>
  <c r="GN131" i="1"/>
  <c r="CY150" i="1"/>
  <c r="X150" i="1" s="1"/>
  <c r="GM150" i="1" s="1"/>
  <c r="CZ150" i="1"/>
  <c r="Y150" i="1" s="1"/>
  <c r="CY172" i="1"/>
  <c r="X172" i="1" s="1"/>
  <c r="GM172" i="1" s="1"/>
  <c r="CZ172" i="1"/>
  <c r="Y172" i="1" s="1"/>
  <c r="CY180" i="1"/>
  <c r="X180" i="1" s="1"/>
  <c r="CZ180" i="1"/>
  <c r="Y180" i="1" s="1"/>
  <c r="CY194" i="1"/>
  <c r="X194" i="1" s="1"/>
  <c r="CZ194" i="1"/>
  <c r="Y194" i="1" s="1"/>
  <c r="V123" i="1"/>
  <c r="AI200" i="1" s="1"/>
  <c r="AP115" i="1"/>
  <c r="F209" i="1"/>
  <c r="P170" i="1"/>
  <c r="CP170" i="1" s="1"/>
  <c r="O170" i="1" s="1"/>
  <c r="CP175" i="1"/>
  <c r="O175" i="1" s="1"/>
  <c r="CP187" i="1"/>
  <c r="O187" i="1" s="1"/>
  <c r="BC115" i="1"/>
  <c r="F216" i="1"/>
  <c r="GN164" i="1"/>
  <c r="GM164" i="1"/>
  <c r="CZ189" i="1"/>
  <c r="Y189" i="1" s="1"/>
  <c r="CY189" i="1"/>
  <c r="X189" i="1" s="1"/>
  <c r="GX191" i="1"/>
  <c r="F288" i="1"/>
  <c r="AP352" i="1"/>
  <c r="AP266" i="1"/>
  <c r="AU311" i="1"/>
  <c r="F341" i="1"/>
  <c r="AZ410" i="1"/>
  <c r="CI388" i="1"/>
  <c r="AQ115" i="1"/>
  <c r="F210" i="1"/>
  <c r="CP194" i="1"/>
  <c r="O194" i="1" s="1"/>
  <c r="F347" i="1"/>
  <c r="BD311" i="1"/>
  <c r="U170" i="1"/>
  <c r="V176" i="1"/>
  <c r="CP180" i="1"/>
  <c r="O180" i="1" s="1"/>
  <c r="F326" i="1"/>
  <c r="AO311" i="1"/>
  <c r="AT388" i="1"/>
  <c r="F428" i="1"/>
  <c r="GO158" i="1"/>
  <c r="GM158" i="1"/>
  <c r="GO162" i="1"/>
  <c r="GM162" i="1"/>
  <c r="GM169" i="1"/>
  <c r="GN169" i="1"/>
  <c r="GM171" i="1"/>
  <c r="GN171" i="1"/>
  <c r="GX176" i="1"/>
  <c r="CZ187" i="1"/>
  <c r="Y187" i="1" s="1"/>
  <c r="CY187" i="1"/>
  <c r="X187" i="1" s="1"/>
  <c r="V191" i="1"/>
  <c r="BB311" i="1"/>
  <c r="F335" i="1"/>
  <c r="CP391" i="1"/>
  <c r="O391" i="1" s="1"/>
  <c r="AB410" i="1" s="1"/>
  <c r="CP404" i="1"/>
  <c r="O404" i="1" s="1"/>
  <c r="CP406" i="1"/>
  <c r="O406" i="1" s="1"/>
  <c r="W279" i="1"/>
  <c r="AJ266" i="1"/>
  <c r="AH311" i="1"/>
  <c r="U322" i="1"/>
  <c r="CI311" i="1"/>
  <c r="AZ322" i="1"/>
  <c r="BA410" i="1"/>
  <c r="CJ388" i="1"/>
  <c r="CG388" i="1"/>
  <c r="AX410" i="1"/>
  <c r="GM399" i="1"/>
  <c r="GN399" i="1"/>
  <c r="GN453" i="1"/>
  <c r="GM453" i="1"/>
  <c r="AU442" i="1"/>
  <c r="F507" i="1"/>
  <c r="AF266" i="1"/>
  <c r="S279" i="1"/>
  <c r="AU266" i="1"/>
  <c r="F298" i="1"/>
  <c r="AU352" i="1"/>
  <c r="W322" i="1"/>
  <c r="AJ311" i="1"/>
  <c r="GM405" i="1"/>
  <c r="GN405" i="1"/>
  <c r="CZ447" i="1"/>
  <c r="Y447" i="1" s="1"/>
  <c r="CY447" i="1"/>
  <c r="X447" i="1" s="1"/>
  <c r="GM447" i="1" s="1"/>
  <c r="BB550" i="1"/>
  <c r="F572" i="1"/>
  <c r="CJ266" i="1"/>
  <c r="BA279" i="1"/>
  <c r="GM398" i="1"/>
  <c r="GN398" i="1"/>
  <c r="AB406" i="1"/>
  <c r="GM460" i="1"/>
  <c r="GN460" i="1"/>
  <c r="AO442" i="1"/>
  <c r="F492" i="1"/>
  <c r="AO518" i="1"/>
  <c r="AI266" i="1"/>
  <c r="V279" i="1"/>
  <c r="CG266" i="1"/>
  <c r="AX279" i="1"/>
  <c r="BD352" i="1"/>
  <c r="AH488" i="1"/>
  <c r="CZ449" i="1"/>
  <c r="Y449" i="1" s="1"/>
  <c r="CY449" i="1"/>
  <c r="X449" i="1" s="1"/>
  <c r="GM449" i="1" s="1"/>
  <c r="AB451" i="1"/>
  <c r="CY457" i="1"/>
  <c r="X457" i="1" s="1"/>
  <c r="GM457" i="1" s="1"/>
  <c r="CZ457" i="1"/>
  <c r="Y457" i="1" s="1"/>
  <c r="CY465" i="1"/>
  <c r="X465" i="1" s="1"/>
  <c r="CZ465" i="1"/>
  <c r="Y465" i="1" s="1"/>
  <c r="CP470" i="1"/>
  <c r="O470" i="1" s="1"/>
  <c r="CY473" i="1"/>
  <c r="X473" i="1" s="1"/>
  <c r="GM473" i="1" s="1"/>
  <c r="CZ473" i="1"/>
  <c r="Y473" i="1" s="1"/>
  <c r="CP481" i="1"/>
  <c r="O481" i="1" s="1"/>
  <c r="BB442" i="1"/>
  <c r="F501" i="1"/>
  <c r="CY553" i="1"/>
  <c r="X553" i="1" s="1"/>
  <c r="GM553" i="1" s="1"/>
  <c r="CZ553" i="1"/>
  <c r="Y553" i="1" s="1"/>
  <c r="AL559" i="1" s="1"/>
  <c r="BD550" i="1"/>
  <c r="F584" i="1"/>
  <c r="CP594" i="1"/>
  <c r="O594" i="1" s="1"/>
  <c r="AB609" i="1" s="1"/>
  <c r="BC591" i="1"/>
  <c r="F625" i="1"/>
  <c r="AB470" i="1"/>
  <c r="CP486" i="1"/>
  <c r="O486" i="1" s="1"/>
  <c r="CP465" i="1"/>
  <c r="O465" i="1" s="1"/>
  <c r="R559" i="1"/>
  <c r="AE550" i="1"/>
  <c r="GM596" i="1"/>
  <c r="GN596" i="1"/>
  <c r="CY689" i="1"/>
  <c r="X689" i="1" s="1"/>
  <c r="GM689" i="1" s="1"/>
  <c r="CZ689" i="1"/>
  <c r="Y689" i="1" s="1"/>
  <c r="CY704" i="1"/>
  <c r="X704" i="1" s="1"/>
  <c r="CZ704" i="1"/>
  <c r="Y704" i="1" s="1"/>
  <c r="S456" i="1"/>
  <c r="AF488" i="1" s="1"/>
  <c r="CI550" i="1"/>
  <c r="AZ559" i="1"/>
  <c r="GM593" i="1"/>
  <c r="GN593" i="1"/>
  <c r="AB604" i="1"/>
  <c r="F718" i="1"/>
  <c r="AQ685" i="1"/>
  <c r="AQ816" i="1"/>
  <c r="CZ448" i="1"/>
  <c r="Y448" i="1" s="1"/>
  <c r="P458" i="1"/>
  <c r="CP458" i="1" s="1"/>
  <c r="O458" i="1" s="1"/>
  <c r="GM476" i="1"/>
  <c r="GN476" i="1"/>
  <c r="CD591" i="1"/>
  <c r="AU609" i="1"/>
  <c r="BC641" i="1"/>
  <c r="F665" i="1"/>
  <c r="CP700" i="1"/>
  <c r="O700" i="1" s="1"/>
  <c r="CP745" i="1"/>
  <c r="O745" i="1" s="1"/>
  <c r="CY748" i="1"/>
  <c r="X748" i="1" s="1"/>
  <c r="CZ748" i="1"/>
  <c r="Y748" i="1" s="1"/>
  <c r="CP759" i="1"/>
  <c r="O759" i="1" s="1"/>
  <c r="CI591" i="1"/>
  <c r="AZ609" i="1"/>
  <c r="BA708" i="1"/>
  <c r="CJ685" i="1"/>
  <c r="CZ690" i="1"/>
  <c r="Y690" i="1" s="1"/>
  <c r="GM690" i="1" s="1"/>
  <c r="CZ743" i="1"/>
  <c r="Y743" i="1" s="1"/>
  <c r="CY743" i="1"/>
  <c r="X743" i="1" s="1"/>
  <c r="AB759" i="1"/>
  <c r="CZ775" i="1"/>
  <c r="Y775" i="1" s="1"/>
  <c r="GM775" i="1" s="1"/>
  <c r="AH591" i="1"/>
  <c r="U609" i="1"/>
  <c r="AG685" i="1"/>
  <c r="T708" i="1"/>
  <c r="CI685" i="1"/>
  <c r="AZ708" i="1"/>
  <c r="CM685" i="1"/>
  <c r="BD708" i="1"/>
  <c r="CZ771" i="1"/>
  <c r="Y771" i="1" s="1"/>
  <c r="GM771" i="1" s="1"/>
  <c r="P774" i="1"/>
  <c r="GM777" i="1"/>
  <c r="GO777" i="1"/>
  <c r="GM603" i="1"/>
  <c r="AI641" i="1"/>
  <c r="V649" i="1"/>
  <c r="GO646" i="1"/>
  <c r="GM646" i="1"/>
  <c r="CZ763" i="1"/>
  <c r="Y763" i="1" s="1"/>
  <c r="GO763" i="1" s="1"/>
  <c r="CZ765" i="1"/>
  <c r="Y765" i="1" s="1"/>
  <c r="GM765" i="1" s="1"/>
  <c r="Q774" i="1"/>
  <c r="AD786" i="1" s="1"/>
  <c r="CP687" i="1"/>
  <c r="O687" i="1" s="1"/>
  <c r="GM701" i="1"/>
  <c r="GN701" i="1"/>
  <c r="AO681" i="1"/>
  <c r="F820" i="1"/>
  <c r="AJ786" i="1"/>
  <c r="GM761" i="1"/>
  <c r="GN761" i="1"/>
  <c r="GM770" i="1"/>
  <c r="GO770" i="1"/>
  <c r="CP783" i="1"/>
  <c r="O783" i="1" s="1"/>
  <c r="CP781" i="1"/>
  <c r="O781" i="1" s="1"/>
  <c r="AO740" i="1"/>
  <c r="F790" i="1"/>
  <c r="CI740" i="1"/>
  <c r="AZ786" i="1"/>
  <c r="GM50" i="1"/>
  <c r="GN50" i="1"/>
  <c r="GN41" i="1"/>
  <c r="GM41" i="1"/>
  <c r="CY49" i="1"/>
  <c r="X49" i="1" s="1"/>
  <c r="GM49" i="1" s="1"/>
  <c r="CZ49" i="1"/>
  <c r="Y49" i="1" s="1"/>
  <c r="AQ30" i="1"/>
  <c r="F93" i="1"/>
  <c r="AQ230" i="1"/>
  <c r="CY57" i="1"/>
  <c r="X57" i="1" s="1"/>
  <c r="GM57" i="1" s="1"/>
  <c r="CZ57" i="1"/>
  <c r="Y57" i="1" s="1"/>
  <c r="AB35" i="1"/>
  <c r="V35" i="1"/>
  <c r="GN71" i="1"/>
  <c r="GM71" i="1"/>
  <c r="AP30" i="1"/>
  <c r="F92" i="1"/>
  <c r="AP230" i="1"/>
  <c r="GN64" i="1"/>
  <c r="AU30" i="1"/>
  <c r="F102" i="1"/>
  <c r="AU230" i="1"/>
  <c r="CJ83" i="1"/>
  <c r="W33" i="1"/>
  <c r="AJ83" i="1" s="1"/>
  <c r="CY37" i="1"/>
  <c r="X37" i="1" s="1"/>
  <c r="CZ37" i="1"/>
  <c r="Y37" i="1" s="1"/>
  <c r="CP61" i="1"/>
  <c r="O61" i="1" s="1"/>
  <c r="CY67" i="1"/>
  <c r="X67" i="1" s="1"/>
  <c r="GM67" i="1" s="1"/>
  <c r="CZ67" i="1"/>
  <c r="Y67" i="1" s="1"/>
  <c r="P35" i="1"/>
  <c r="CP35" i="1" s="1"/>
  <c r="O35" i="1" s="1"/>
  <c r="CP47" i="1"/>
  <c r="O47" i="1" s="1"/>
  <c r="GM74" i="1"/>
  <c r="GN74" i="1"/>
  <c r="AX30" i="1"/>
  <c r="F90" i="1"/>
  <c r="AX230" i="1"/>
  <c r="BC30" i="1"/>
  <c r="F99" i="1"/>
  <c r="BC230" i="1"/>
  <c r="GM66" i="1"/>
  <c r="GN66" i="1"/>
  <c r="GM68" i="1"/>
  <c r="GN68" i="1"/>
  <c r="AO30" i="1"/>
  <c r="F87" i="1"/>
  <c r="AO230" i="1"/>
  <c r="CP119" i="1"/>
  <c r="O119" i="1" s="1"/>
  <c r="GM122" i="1"/>
  <c r="GN122" i="1"/>
  <c r="BD30" i="1"/>
  <c r="F108" i="1"/>
  <c r="BD230" i="1"/>
  <c r="CY119" i="1"/>
  <c r="X119" i="1" s="1"/>
  <c r="CZ119" i="1"/>
  <c r="Y119" i="1" s="1"/>
  <c r="GN125" i="1"/>
  <c r="GM125" i="1"/>
  <c r="GN132" i="1"/>
  <c r="GM132" i="1"/>
  <c r="GN139" i="1"/>
  <c r="GM139" i="1"/>
  <c r="GN147" i="1"/>
  <c r="GM147" i="1"/>
  <c r="CJ200" i="1"/>
  <c r="BD115" i="1"/>
  <c r="F225" i="1"/>
  <c r="GM133" i="1"/>
  <c r="GN133" i="1"/>
  <c r="GM153" i="1"/>
  <c r="GN153" i="1"/>
  <c r="CP168" i="1"/>
  <c r="O168" i="1" s="1"/>
  <c r="CY174" i="1"/>
  <c r="X174" i="1" s="1"/>
  <c r="GM174" i="1" s="1"/>
  <c r="CZ174" i="1"/>
  <c r="Y174" i="1" s="1"/>
  <c r="CY182" i="1"/>
  <c r="X182" i="1" s="1"/>
  <c r="GN182" i="1" s="1"/>
  <c r="CZ182" i="1"/>
  <c r="Y182" i="1" s="1"/>
  <c r="CY197" i="1"/>
  <c r="X197" i="1" s="1"/>
  <c r="GN197" i="1" s="1"/>
  <c r="CZ197" i="1"/>
  <c r="Y197" i="1" s="1"/>
  <c r="GM146" i="1"/>
  <c r="GN146" i="1"/>
  <c r="CP151" i="1"/>
  <c r="O151" i="1" s="1"/>
  <c r="CP145" i="1"/>
  <c r="O145" i="1" s="1"/>
  <c r="R191" i="1"/>
  <c r="Q176" i="1"/>
  <c r="AD200" i="1" s="1"/>
  <c r="AB187" i="1"/>
  <c r="S190" i="1"/>
  <c r="AF200" i="1" s="1"/>
  <c r="GM192" i="1"/>
  <c r="GN192" i="1"/>
  <c r="AT266" i="1"/>
  <c r="AT352" i="1"/>
  <c r="F297" i="1"/>
  <c r="F338" i="1"/>
  <c r="BC311" i="1"/>
  <c r="T170" i="1"/>
  <c r="AG200" i="1" s="1"/>
  <c r="CY271" i="1"/>
  <c r="X271" i="1" s="1"/>
  <c r="AK279" i="1" s="1"/>
  <c r="CZ271" i="1"/>
  <c r="Y271" i="1" s="1"/>
  <c r="AL279" i="1" s="1"/>
  <c r="CY390" i="1"/>
  <c r="X390" i="1" s="1"/>
  <c r="GN390" i="1" s="1"/>
  <c r="AF410" i="1"/>
  <c r="CZ390" i="1"/>
  <c r="Y390" i="1" s="1"/>
  <c r="CP186" i="1"/>
  <c r="O186" i="1" s="1"/>
  <c r="P191" i="1"/>
  <c r="CP191" i="1" s="1"/>
  <c r="O191" i="1" s="1"/>
  <c r="AB198" i="1"/>
  <c r="F423" i="1"/>
  <c r="BB388" i="1"/>
  <c r="BB518" i="1"/>
  <c r="GO159" i="1"/>
  <c r="GM159" i="1"/>
  <c r="GM163" i="1"/>
  <c r="GN163" i="1"/>
  <c r="R170" i="1"/>
  <c r="AE200" i="1" s="1"/>
  <c r="AB175" i="1"/>
  <c r="AB177" i="1"/>
  <c r="GM181" i="1"/>
  <c r="GN181" i="1"/>
  <c r="CP188" i="1"/>
  <c r="O188" i="1" s="1"/>
  <c r="CP274" i="1"/>
  <c r="O274" i="1" s="1"/>
  <c r="AE322" i="1"/>
  <c r="CG311" i="1"/>
  <c r="AX322" i="1"/>
  <c r="CP402" i="1"/>
  <c r="O402" i="1" s="1"/>
  <c r="BC388" i="1"/>
  <c r="F426" i="1"/>
  <c r="BC518" i="1"/>
  <c r="AC279" i="1"/>
  <c r="AB274" i="1"/>
  <c r="CP314" i="1"/>
  <c r="O314" i="1" s="1"/>
  <c r="CP395" i="1"/>
  <c r="O395" i="1" s="1"/>
  <c r="BC442" i="1"/>
  <c r="F504" i="1"/>
  <c r="AD279" i="1"/>
  <c r="CP271" i="1"/>
  <c r="O271" i="1" s="1"/>
  <c r="GM393" i="1"/>
  <c r="GN393" i="1"/>
  <c r="CG550" i="1"/>
  <c r="AX559" i="1"/>
  <c r="F342" i="1"/>
  <c r="BA311" i="1"/>
  <c r="AB402" i="1"/>
  <c r="T450" i="1"/>
  <c r="AG488" i="1" s="1"/>
  <c r="F569" i="1"/>
  <c r="AQ550" i="1"/>
  <c r="AH266" i="1"/>
  <c r="U279" i="1"/>
  <c r="AB276" i="1"/>
  <c r="T322" i="1"/>
  <c r="AG311" i="1"/>
  <c r="GM394" i="1"/>
  <c r="GN394" i="1"/>
  <c r="CY397" i="1"/>
  <c r="X397" i="1" s="1"/>
  <c r="GM397" i="1" s="1"/>
  <c r="CZ397" i="1"/>
  <c r="Y397" i="1" s="1"/>
  <c r="BD410" i="1"/>
  <c r="CM388" i="1"/>
  <c r="CP448" i="1"/>
  <c r="O448" i="1" s="1"/>
  <c r="CP451" i="1"/>
  <c r="O451" i="1" s="1"/>
  <c r="CY463" i="1"/>
  <c r="X463" i="1" s="1"/>
  <c r="GM463" i="1" s="1"/>
  <c r="CZ463" i="1"/>
  <c r="Y463" i="1" s="1"/>
  <c r="CP468" i="1"/>
  <c r="O468" i="1" s="1"/>
  <c r="CY471" i="1"/>
  <c r="X471" i="1" s="1"/>
  <c r="GM471" i="1" s="1"/>
  <c r="CZ471" i="1"/>
  <c r="Y471" i="1" s="1"/>
  <c r="CY482" i="1"/>
  <c r="X482" i="1" s="1"/>
  <c r="GN482" i="1" s="1"/>
  <c r="CZ482" i="1"/>
  <c r="Y482" i="1" s="1"/>
  <c r="CG442" i="1"/>
  <c r="AX488" i="1"/>
  <c r="CY595" i="1"/>
  <c r="X595" i="1" s="1"/>
  <c r="GN595" i="1" s="1"/>
  <c r="CZ595" i="1"/>
  <c r="Y595" i="1" s="1"/>
  <c r="AL609" i="1" s="1"/>
  <c r="AF609" i="1"/>
  <c r="CY598" i="1"/>
  <c r="X598" i="1" s="1"/>
  <c r="GM598" i="1" s="1"/>
  <c r="CZ598" i="1"/>
  <c r="Y598" i="1" s="1"/>
  <c r="AE488" i="1"/>
  <c r="CP467" i="1"/>
  <c r="O467" i="1" s="1"/>
  <c r="AB552" i="1"/>
  <c r="GM459" i="1"/>
  <c r="GN459" i="1"/>
  <c r="AP442" i="1"/>
  <c r="F497" i="1"/>
  <c r="GM479" i="1"/>
  <c r="GN479" i="1"/>
  <c r="V559" i="1"/>
  <c r="AI550" i="1"/>
  <c r="CY593" i="1"/>
  <c r="X593" i="1" s="1"/>
  <c r="GM597" i="1"/>
  <c r="GN597" i="1"/>
  <c r="AO591" i="1"/>
  <c r="F613" i="1"/>
  <c r="CY691" i="1"/>
  <c r="X691" i="1" s="1"/>
  <c r="GM691" i="1" s="1"/>
  <c r="CZ691" i="1"/>
  <c r="Y691" i="1" s="1"/>
  <c r="BB685" i="1"/>
  <c r="F721" i="1"/>
  <c r="BB816" i="1"/>
  <c r="GX456" i="1"/>
  <c r="AP550" i="1"/>
  <c r="F568" i="1"/>
  <c r="F662" i="1"/>
  <c r="BB641" i="1"/>
  <c r="F727" i="1"/>
  <c r="AU685" i="1"/>
  <c r="AU816" i="1"/>
  <c r="T458" i="1"/>
  <c r="CP469" i="1"/>
  <c r="O469" i="1" s="1"/>
  <c r="GM474" i="1"/>
  <c r="GN474" i="1"/>
  <c r="AF559" i="1"/>
  <c r="AB594" i="1"/>
  <c r="CP602" i="1"/>
  <c r="O602" i="1" s="1"/>
  <c r="BB591" i="1"/>
  <c r="F622" i="1"/>
  <c r="CP743" i="1"/>
  <c r="O743" i="1" s="1"/>
  <c r="CP754" i="1"/>
  <c r="O754" i="1" s="1"/>
  <c r="CP757" i="1"/>
  <c r="O757" i="1" s="1"/>
  <c r="CP769" i="1"/>
  <c r="O769" i="1" s="1"/>
  <c r="CY772" i="1"/>
  <c r="X772" i="1" s="1"/>
  <c r="GM772" i="1" s="1"/>
  <c r="CZ772" i="1"/>
  <c r="Y772" i="1" s="1"/>
  <c r="W591" i="1"/>
  <c r="F633" i="1"/>
  <c r="AU641" i="1"/>
  <c r="F668" i="1"/>
  <c r="CP704" i="1"/>
  <c r="O704" i="1" s="1"/>
  <c r="AB752" i="1"/>
  <c r="AB688" i="1"/>
  <c r="GM699" i="1"/>
  <c r="GN699" i="1"/>
  <c r="AP685" i="1"/>
  <c r="F717" i="1"/>
  <c r="AP816" i="1"/>
  <c r="AB743" i="1"/>
  <c r="GX774" i="1"/>
  <c r="CJ786" i="1" s="1"/>
  <c r="CY777" i="1"/>
  <c r="X777" i="1" s="1"/>
  <c r="CZ784" i="1"/>
  <c r="Y784" i="1" s="1"/>
  <c r="CY784" i="1"/>
  <c r="X784" i="1" s="1"/>
  <c r="BY649" i="1"/>
  <c r="CP750" i="1"/>
  <c r="O750" i="1" s="1"/>
  <c r="U774" i="1"/>
  <c r="AH786" i="1" s="1"/>
  <c r="CY696" i="1"/>
  <c r="X696" i="1" s="1"/>
  <c r="GM696" i="1" s="1"/>
  <c r="CZ696" i="1"/>
  <c r="Y696" i="1" s="1"/>
  <c r="AB702" i="1"/>
  <c r="CP748" i="1"/>
  <c r="O748" i="1" s="1"/>
  <c r="T774" i="1"/>
  <c r="AG786" i="1" s="1"/>
  <c r="BC740" i="1"/>
  <c r="F802" i="1"/>
  <c r="AB781" i="1"/>
  <c r="AQ740" i="1"/>
  <c r="F796" i="1"/>
  <c r="CP784" i="1"/>
  <c r="O784" i="1" s="1"/>
  <c r="AH740" i="1" l="1"/>
  <c r="U786" i="1"/>
  <c r="AL266" i="1"/>
  <c r="Y279" i="1"/>
  <c r="AF442" i="1"/>
  <c r="S488" i="1"/>
  <c r="AF740" i="1"/>
  <c r="S786" i="1"/>
  <c r="AH115" i="1"/>
  <c r="U200" i="1"/>
  <c r="AD442" i="1"/>
  <c r="Q488" i="1"/>
  <c r="AG442" i="1"/>
  <c r="T488" i="1"/>
  <c r="AK266" i="1"/>
  <c r="X279" i="1"/>
  <c r="Y559" i="1"/>
  <c r="AL550" i="1"/>
  <c r="AI115" i="1"/>
  <c r="V200" i="1"/>
  <c r="X322" i="1"/>
  <c r="AK311" i="1"/>
  <c r="AF115" i="1"/>
  <c r="S200" i="1"/>
  <c r="AJ30" i="1"/>
  <c r="W83" i="1"/>
  <c r="AD740" i="1"/>
  <c r="Q786" i="1"/>
  <c r="AB591" i="1"/>
  <c r="O609" i="1"/>
  <c r="AJ115" i="1"/>
  <c r="W200" i="1"/>
  <c r="AE740" i="1"/>
  <c r="R786" i="1"/>
  <c r="AG115" i="1"/>
  <c r="T200" i="1"/>
  <c r="AG740" i="1"/>
  <c r="T786" i="1"/>
  <c r="T816" i="1" s="1"/>
  <c r="AL591" i="1"/>
  <c r="Y609" i="1"/>
  <c r="AB388" i="1"/>
  <c r="O410" i="1"/>
  <c r="AJ442" i="1"/>
  <c r="W488" i="1"/>
  <c r="AE115" i="1"/>
  <c r="R200" i="1"/>
  <c r="AD115" i="1"/>
  <c r="Q200" i="1"/>
  <c r="BZ641" i="1"/>
  <c r="CG649" i="1"/>
  <c r="AQ649" i="1"/>
  <c r="CI649" i="1"/>
  <c r="BY641" i="1"/>
  <c r="AP649" i="1"/>
  <c r="GO769" i="1"/>
  <c r="GM769" i="1"/>
  <c r="GN757" i="1"/>
  <c r="GM757" i="1"/>
  <c r="GM467" i="1"/>
  <c r="GN467" i="1"/>
  <c r="AD266" i="1"/>
  <c r="Q279" i="1"/>
  <c r="AU681" i="1"/>
  <c r="F835" i="1"/>
  <c r="BB681" i="1"/>
  <c r="F829" i="1"/>
  <c r="GO448" i="1"/>
  <c r="GM448" i="1"/>
  <c r="F343" i="1"/>
  <c r="T311" i="1"/>
  <c r="AE311" i="1"/>
  <c r="R322" i="1"/>
  <c r="CJ115" i="1"/>
  <c r="BA200" i="1"/>
  <c r="AX26" i="1"/>
  <c r="F237" i="1"/>
  <c r="AZ740" i="1"/>
  <c r="F797" i="1"/>
  <c r="GO781" i="1"/>
  <c r="GM781" i="1"/>
  <c r="GO765" i="1"/>
  <c r="CP774" i="1"/>
  <c r="O774" i="1" s="1"/>
  <c r="AK559" i="1"/>
  <c r="AC786" i="1"/>
  <c r="GM602" i="1"/>
  <c r="GN602" i="1"/>
  <c r="AK609" i="1"/>
  <c r="AC266" i="1"/>
  <c r="CH279" i="1"/>
  <c r="P279" i="1"/>
  <c r="CE279" i="1"/>
  <c r="CF279" i="1"/>
  <c r="GN402" i="1"/>
  <c r="GM402" i="1"/>
  <c r="GN274" i="1"/>
  <c r="GM274" i="1"/>
  <c r="GM186" i="1"/>
  <c r="GN186" i="1"/>
  <c r="GM168" i="1"/>
  <c r="GN168" i="1"/>
  <c r="GM119" i="1"/>
  <c r="GN119" i="1"/>
  <c r="BC26" i="1"/>
  <c r="F246" i="1"/>
  <c r="BC846" i="1"/>
  <c r="GN47" i="1"/>
  <c r="GM47" i="1"/>
  <c r="GM61" i="1"/>
  <c r="GN61" i="1"/>
  <c r="CJ30" i="1"/>
  <c r="BA83" i="1"/>
  <c r="GO783" i="1"/>
  <c r="GM783" i="1"/>
  <c r="AB708" i="1"/>
  <c r="GM687" i="1"/>
  <c r="GN687" i="1"/>
  <c r="AZ591" i="1"/>
  <c r="F620" i="1"/>
  <c r="AQ681" i="1"/>
  <c r="F826" i="1"/>
  <c r="F573" i="1"/>
  <c r="R550" i="1"/>
  <c r="GO470" i="1"/>
  <c r="GM470" i="1"/>
  <c r="AH442" i="1"/>
  <c r="U488" i="1"/>
  <c r="F302" i="1"/>
  <c r="V352" i="1"/>
  <c r="V266" i="1"/>
  <c r="GO449" i="1"/>
  <c r="BA266" i="1"/>
  <c r="F299" i="1"/>
  <c r="BA352" i="1"/>
  <c r="W266" i="1"/>
  <c r="F303" i="1"/>
  <c r="W352" i="1"/>
  <c r="GM194" i="1"/>
  <c r="GN194" i="1"/>
  <c r="GN174" i="1"/>
  <c r="GN187" i="1"/>
  <c r="GM187" i="1"/>
  <c r="AG30" i="1"/>
  <c r="T83" i="1"/>
  <c r="GM753" i="1"/>
  <c r="GN753" i="1"/>
  <c r="GN690" i="1"/>
  <c r="V591" i="1"/>
  <c r="F632" i="1"/>
  <c r="R708" i="1"/>
  <c r="AE685" i="1"/>
  <c r="S708" i="1"/>
  <c r="AF685" i="1"/>
  <c r="GM595" i="1"/>
  <c r="GM482" i="1"/>
  <c r="Q591" i="1"/>
  <c r="F621" i="1"/>
  <c r="GN447" i="1"/>
  <c r="AQ384" i="1"/>
  <c r="F528" i="1"/>
  <c r="GN444" i="1"/>
  <c r="GM444" i="1"/>
  <c r="GM197" i="1"/>
  <c r="CY191" i="1"/>
  <c r="X191" i="1" s="1"/>
  <c r="GM191" i="1" s="1"/>
  <c r="CZ191" i="1"/>
  <c r="Y191" i="1" s="1"/>
  <c r="AC200" i="1"/>
  <c r="GM763" i="1"/>
  <c r="GO775" i="1"/>
  <c r="GN752" i="1"/>
  <c r="GM752" i="1"/>
  <c r="CY450" i="1"/>
  <c r="X450" i="1" s="1"/>
  <c r="CZ450" i="1"/>
  <c r="Y450" i="1" s="1"/>
  <c r="AL488" i="1" s="1"/>
  <c r="Q559" i="1"/>
  <c r="AD550" i="1"/>
  <c r="GN466" i="1"/>
  <c r="GM466" i="1"/>
  <c r="CH322" i="1"/>
  <c r="P322" i="1"/>
  <c r="CE322" i="1"/>
  <c r="CF322" i="1"/>
  <c r="AC311" i="1"/>
  <c r="CY176" i="1"/>
  <c r="X176" i="1" s="1"/>
  <c r="CZ176" i="1"/>
  <c r="Y176" i="1" s="1"/>
  <c r="AL200" i="1" s="1"/>
  <c r="CZ170" i="1"/>
  <c r="Y170" i="1" s="1"/>
  <c r="CY170" i="1"/>
  <c r="X170" i="1" s="1"/>
  <c r="GO185" i="1"/>
  <c r="CC200" i="1" s="1"/>
  <c r="GM185" i="1"/>
  <c r="CY123" i="1"/>
  <c r="X123" i="1" s="1"/>
  <c r="AK200" i="1" s="1"/>
  <c r="CZ123" i="1"/>
  <c r="Y123" i="1" s="1"/>
  <c r="CZ33" i="1"/>
  <c r="Y33" i="1" s="1"/>
  <c r="AL83" i="1" s="1"/>
  <c r="CY33" i="1"/>
  <c r="X33" i="1" s="1"/>
  <c r="AK83" i="1" s="1"/>
  <c r="CZ35" i="1"/>
  <c r="Y35" i="1" s="1"/>
  <c r="CY35" i="1"/>
  <c r="X35" i="1" s="1"/>
  <c r="GN35" i="1" s="1"/>
  <c r="V685" i="1"/>
  <c r="F731" i="1"/>
  <c r="W641" i="1"/>
  <c r="F673" i="1"/>
  <c r="F334" i="1"/>
  <c r="Q311" i="1"/>
  <c r="GN150" i="1"/>
  <c r="GN696" i="1"/>
  <c r="S641" i="1"/>
  <c r="F664" i="1"/>
  <c r="GN463" i="1"/>
  <c r="GM773" i="1"/>
  <c r="CE591" i="1"/>
  <c r="AV609" i="1"/>
  <c r="GN553" i="1"/>
  <c r="V388" i="1"/>
  <c r="F433" i="1"/>
  <c r="V518" i="1"/>
  <c r="CH388" i="1"/>
  <c r="AY410" i="1"/>
  <c r="GM182" i="1"/>
  <c r="W685" i="1"/>
  <c r="F732" i="1"/>
  <c r="Q685" i="1"/>
  <c r="F720" i="1"/>
  <c r="Q816" i="1"/>
  <c r="GM272" i="1"/>
  <c r="GN49" i="1"/>
  <c r="GM469" i="1"/>
  <c r="GO469" i="1"/>
  <c r="AX442" i="1"/>
  <c r="F495" i="1"/>
  <c r="F435" i="1"/>
  <c r="BD388" i="1"/>
  <c r="BD518" i="1"/>
  <c r="U266" i="1"/>
  <c r="U352" i="1"/>
  <c r="F301" i="1"/>
  <c r="F566" i="1"/>
  <c r="AX550" i="1"/>
  <c r="GM271" i="1"/>
  <c r="GN271" i="1"/>
  <c r="CB279" i="1" s="1"/>
  <c r="GM395" i="1"/>
  <c r="GN395" i="1"/>
  <c r="BC384" i="1"/>
  <c r="F534" i="1"/>
  <c r="AX311" i="1"/>
  <c r="F329" i="1"/>
  <c r="GM188" i="1"/>
  <c r="GN188" i="1"/>
  <c r="AL410" i="1"/>
  <c r="AO26" i="1"/>
  <c r="F234" i="1"/>
  <c r="AO846" i="1"/>
  <c r="AU26" i="1"/>
  <c r="F249" i="1"/>
  <c r="AU846" i="1"/>
  <c r="AP26" i="1"/>
  <c r="F239" i="1"/>
  <c r="AP846" i="1"/>
  <c r="BD685" i="1"/>
  <c r="F733" i="1"/>
  <c r="BD816" i="1"/>
  <c r="T685" i="1"/>
  <c r="F729" i="1"/>
  <c r="GN745" i="1"/>
  <c r="GM745" i="1"/>
  <c r="AU591" i="1"/>
  <c r="F628" i="1"/>
  <c r="GO471" i="1"/>
  <c r="GM465" i="1"/>
  <c r="GN465" i="1"/>
  <c r="GN481" i="1"/>
  <c r="GM481" i="1"/>
  <c r="BD262" i="1"/>
  <c r="F377" i="1"/>
  <c r="F344" i="1"/>
  <c r="U311" i="1"/>
  <c r="GN406" i="1"/>
  <c r="GM406" i="1"/>
  <c r="GN175" i="1"/>
  <c r="GM175" i="1"/>
  <c r="GM121" i="1"/>
  <c r="GN121" i="1"/>
  <c r="GN51" i="1"/>
  <c r="GM51" i="1"/>
  <c r="AI740" i="1"/>
  <c r="V786" i="1"/>
  <c r="V816" i="1" s="1"/>
  <c r="AC685" i="1"/>
  <c r="CF708" i="1"/>
  <c r="CH708" i="1"/>
  <c r="P708" i="1"/>
  <c r="CE708" i="1"/>
  <c r="GM747" i="1"/>
  <c r="P649" i="1"/>
  <c r="CE649" i="1"/>
  <c r="CF649" i="1"/>
  <c r="AC641" i="1"/>
  <c r="CH649" i="1"/>
  <c r="T550" i="1"/>
  <c r="F580" i="1"/>
  <c r="T591" i="1"/>
  <c r="F630" i="1"/>
  <c r="CP456" i="1"/>
  <c r="O456" i="1" s="1"/>
  <c r="AL311" i="1"/>
  <c r="Y322" i="1"/>
  <c r="GM136" i="1"/>
  <c r="GN136" i="1"/>
  <c r="GN117" i="1"/>
  <c r="GM117" i="1"/>
  <c r="GM692" i="1"/>
  <c r="GN692" i="1"/>
  <c r="GN749" i="1"/>
  <c r="GM749" i="1"/>
  <c r="BC681" i="1"/>
  <c r="F832" i="1"/>
  <c r="GN600" i="1"/>
  <c r="GM600" i="1"/>
  <c r="F583" i="1"/>
  <c r="W550" i="1"/>
  <c r="F581" i="1"/>
  <c r="U550" i="1"/>
  <c r="GN485" i="1"/>
  <c r="GM485" i="1"/>
  <c r="CY458" i="1"/>
  <c r="X458" i="1" s="1"/>
  <c r="GN458" i="1" s="1"/>
  <c r="CZ458" i="1"/>
  <c r="Y458" i="1" s="1"/>
  <c r="GN446" i="1"/>
  <c r="GM446" i="1"/>
  <c r="GN183" i="1"/>
  <c r="GM183" i="1"/>
  <c r="AZ115" i="1"/>
  <c r="F211" i="1"/>
  <c r="BB26" i="1"/>
  <c r="F243" i="1"/>
  <c r="BB846" i="1"/>
  <c r="CP33" i="1"/>
  <c r="O33" i="1" s="1"/>
  <c r="AC83" i="1"/>
  <c r="GM32" i="1"/>
  <c r="F670" i="1"/>
  <c r="T641" i="1"/>
  <c r="W388" i="1"/>
  <c r="F434" i="1"/>
  <c r="W518" i="1"/>
  <c r="F431" i="1"/>
  <c r="T388" i="1"/>
  <c r="T518" i="1"/>
  <c r="P591" i="1"/>
  <c r="F612" i="1"/>
  <c r="AW410" i="1"/>
  <c r="CF388" i="1"/>
  <c r="GN172" i="1"/>
  <c r="GN67" i="1"/>
  <c r="GN65" i="1"/>
  <c r="GN691" i="1"/>
  <c r="GM483" i="1"/>
  <c r="Q388" i="1"/>
  <c r="F422" i="1"/>
  <c r="Q518" i="1"/>
  <c r="GN743" i="1"/>
  <c r="GM743" i="1"/>
  <c r="GM704" i="1"/>
  <c r="GN704" i="1"/>
  <c r="F582" i="1"/>
  <c r="V550" i="1"/>
  <c r="GM451" i="1"/>
  <c r="GN451" i="1"/>
  <c r="GM314" i="1"/>
  <c r="CA322" i="1" s="1"/>
  <c r="GN314" i="1"/>
  <c r="CB322" i="1" s="1"/>
  <c r="AF388" i="1"/>
  <c r="S410" i="1"/>
  <c r="AT262" i="1"/>
  <c r="F370" i="1"/>
  <c r="CY190" i="1"/>
  <c r="X190" i="1" s="1"/>
  <c r="CZ190" i="1"/>
  <c r="Y190" i="1" s="1"/>
  <c r="AQ26" i="1"/>
  <c r="F240" i="1"/>
  <c r="AQ846" i="1"/>
  <c r="V641" i="1"/>
  <c r="F672" i="1"/>
  <c r="GN759" i="1"/>
  <c r="GM759" i="1"/>
  <c r="GN700" i="1"/>
  <c r="GM700" i="1"/>
  <c r="GM458" i="1"/>
  <c r="GM486" i="1"/>
  <c r="GN486" i="1"/>
  <c r="GN594" i="1"/>
  <c r="CB609" i="1" s="1"/>
  <c r="GM594" i="1"/>
  <c r="CA609" i="1" s="1"/>
  <c r="F286" i="1"/>
  <c r="AX352" i="1"/>
  <c r="AX266" i="1"/>
  <c r="AO384" i="1"/>
  <c r="F522" i="1"/>
  <c r="F346" i="1"/>
  <c r="W311" i="1"/>
  <c r="S266" i="1"/>
  <c r="F294" i="1"/>
  <c r="S352" i="1"/>
  <c r="BA388" i="1"/>
  <c r="F430" i="1"/>
  <c r="GN404" i="1"/>
  <c r="GM404" i="1"/>
  <c r="GN170" i="1"/>
  <c r="GM170" i="1"/>
  <c r="AZ30" i="1"/>
  <c r="F94" i="1"/>
  <c r="AZ230" i="1"/>
  <c r="GM37" i="1"/>
  <c r="GN37" i="1"/>
  <c r="AE30" i="1"/>
  <c r="R83" i="1"/>
  <c r="GN57" i="1"/>
  <c r="GM742" i="1"/>
  <c r="GN742" i="1"/>
  <c r="AB786" i="1"/>
  <c r="BA591" i="1"/>
  <c r="F629" i="1"/>
  <c r="AD641" i="1"/>
  <c r="Q649" i="1"/>
  <c r="CY774" i="1"/>
  <c r="X774" i="1" s="1"/>
  <c r="AK786" i="1" s="1"/>
  <c r="CZ774" i="1"/>
  <c r="Y774" i="1" s="1"/>
  <c r="AL786" i="1" s="1"/>
  <c r="GM643" i="1"/>
  <c r="CA649" i="1" s="1"/>
  <c r="GO643" i="1"/>
  <c r="CC649" i="1" s="1"/>
  <c r="AB649" i="1"/>
  <c r="GM478" i="1"/>
  <c r="GN478" i="1"/>
  <c r="AL708" i="1"/>
  <c r="CF559" i="1"/>
  <c r="AC550" i="1"/>
  <c r="CH559" i="1"/>
  <c r="P559" i="1"/>
  <c r="CE559" i="1"/>
  <c r="F362" i="1"/>
  <c r="AQ262" i="1"/>
  <c r="V311" i="1"/>
  <c r="F345" i="1"/>
  <c r="GN397" i="1"/>
  <c r="AE266" i="1"/>
  <c r="R279" i="1"/>
  <c r="CP176" i="1"/>
  <c r="O176" i="1" s="1"/>
  <c r="AP384" i="1"/>
  <c r="F527" i="1"/>
  <c r="GN702" i="1"/>
  <c r="GM702" i="1"/>
  <c r="GN462" i="1"/>
  <c r="CG591" i="1"/>
  <c r="AX609" i="1"/>
  <c r="AZ442" i="1"/>
  <c r="F499" i="1"/>
  <c r="F676" i="1"/>
  <c r="Y641" i="1"/>
  <c r="GO450" i="1"/>
  <c r="GM450" i="1"/>
  <c r="AU384" i="1"/>
  <c r="F537" i="1"/>
  <c r="CJ488" i="1"/>
  <c r="GN316" i="1"/>
  <c r="GM316" i="1"/>
  <c r="GM461" i="1"/>
  <c r="GN461" i="1"/>
  <c r="GM392" i="1"/>
  <c r="GN392" i="1"/>
  <c r="CA279" i="1"/>
  <c r="GN400" i="1"/>
  <c r="GM400" i="1"/>
  <c r="GN177" i="1"/>
  <c r="GM177" i="1"/>
  <c r="GM129" i="1"/>
  <c r="GN129" i="1"/>
  <c r="CC30" i="1"/>
  <c r="AT83" i="1"/>
  <c r="GM69" i="1"/>
  <c r="GN69" i="1"/>
  <c r="GM59" i="1"/>
  <c r="GN59" i="1"/>
  <c r="AI83" i="1"/>
  <c r="GN55" i="1"/>
  <c r="AD30" i="1"/>
  <c r="Q83" i="1"/>
  <c r="GO772" i="1"/>
  <c r="GN689" i="1"/>
  <c r="GN457" i="1"/>
  <c r="GO771" i="1"/>
  <c r="GN598" i="1"/>
  <c r="CH591" i="1"/>
  <c r="AY609" i="1"/>
  <c r="GN473" i="1"/>
  <c r="V442" i="1"/>
  <c r="F511" i="1"/>
  <c r="AV410" i="1"/>
  <c r="CE388" i="1"/>
  <c r="U685" i="1"/>
  <c r="F730" i="1"/>
  <c r="U816" i="1"/>
  <c r="F675" i="1"/>
  <c r="X641" i="1"/>
  <c r="GM155" i="1"/>
  <c r="GM39" i="1"/>
  <c r="CJ740" i="1"/>
  <c r="BA786" i="1"/>
  <c r="GM748" i="1"/>
  <c r="GN748" i="1"/>
  <c r="AF550" i="1"/>
  <c r="S559" i="1"/>
  <c r="AF591" i="1"/>
  <c r="S609" i="1"/>
  <c r="GM145" i="1"/>
  <c r="GN145" i="1"/>
  <c r="GM784" i="1"/>
  <c r="GO784" i="1"/>
  <c r="GM750" i="1"/>
  <c r="GN750" i="1"/>
  <c r="AP681" i="1"/>
  <c r="F825" i="1"/>
  <c r="GN754" i="1"/>
  <c r="GM754" i="1"/>
  <c r="AE442" i="1"/>
  <c r="R488" i="1"/>
  <c r="GO468" i="1"/>
  <c r="GM468" i="1"/>
  <c r="BB384" i="1"/>
  <c r="F531" i="1"/>
  <c r="AK410" i="1"/>
  <c r="GN151" i="1"/>
  <c r="GM151" i="1"/>
  <c r="BD26" i="1"/>
  <c r="F255" i="1"/>
  <c r="BD846" i="1"/>
  <c r="AJ740" i="1"/>
  <c r="W786" i="1"/>
  <c r="F719" i="1"/>
  <c r="AZ685" i="1"/>
  <c r="AZ816" i="1"/>
  <c r="U591" i="1"/>
  <c r="F631" i="1"/>
  <c r="BA685" i="1"/>
  <c r="F728" i="1"/>
  <c r="AZ550" i="1"/>
  <c r="F570" i="1"/>
  <c r="CY456" i="1"/>
  <c r="X456" i="1" s="1"/>
  <c r="AK488" i="1" s="1"/>
  <c r="CZ456" i="1"/>
  <c r="Y456" i="1" s="1"/>
  <c r="AU262" i="1"/>
  <c r="F371" i="1"/>
  <c r="AX388" i="1"/>
  <c r="F417" i="1"/>
  <c r="AX518" i="1"/>
  <c r="AZ311" i="1"/>
  <c r="F333" i="1"/>
  <c r="GN391" i="1"/>
  <c r="CB410" i="1" s="1"/>
  <c r="GM391" i="1"/>
  <c r="GM180" i="1"/>
  <c r="GN180" i="1"/>
  <c r="CP190" i="1"/>
  <c r="O190" i="1" s="1"/>
  <c r="F421" i="1"/>
  <c r="AZ388" i="1"/>
  <c r="AZ518" i="1"/>
  <c r="AP262" i="1"/>
  <c r="F361" i="1"/>
  <c r="GM123" i="1"/>
  <c r="GN123" i="1"/>
  <c r="U641" i="1"/>
  <c r="F671" i="1"/>
  <c r="BA550" i="1"/>
  <c r="F579" i="1"/>
  <c r="AK708" i="1"/>
  <c r="GN552" i="1"/>
  <c r="CB559" i="1" s="1"/>
  <c r="AB559" i="1"/>
  <c r="GM552" i="1"/>
  <c r="CA559" i="1" s="1"/>
  <c r="T266" i="1"/>
  <c r="F300" i="1"/>
  <c r="T352" i="1"/>
  <c r="AB322" i="1"/>
  <c r="AC488" i="1"/>
  <c r="AX740" i="1"/>
  <c r="F793" i="1"/>
  <c r="GM755" i="1"/>
  <c r="GN755" i="1"/>
  <c r="AX685" i="1"/>
  <c r="F715" i="1"/>
  <c r="AX816" i="1"/>
  <c r="AQ591" i="1"/>
  <c r="F619" i="1"/>
  <c r="AE591" i="1"/>
  <c r="R609" i="1"/>
  <c r="AB279" i="1"/>
  <c r="AZ266" i="1"/>
  <c r="F290" i="1"/>
  <c r="AZ352" i="1"/>
  <c r="BB262" i="1"/>
  <c r="F365" i="1"/>
  <c r="GN189" i="1"/>
  <c r="GM189" i="1"/>
  <c r="GN173" i="1"/>
  <c r="GM173" i="1"/>
  <c r="AH30" i="1"/>
  <c r="U83" i="1"/>
  <c r="AF30" i="1"/>
  <c r="S83" i="1"/>
  <c r="U388" i="1"/>
  <c r="F432" i="1"/>
  <c r="U518" i="1"/>
  <c r="S311" i="1"/>
  <c r="F337" i="1"/>
  <c r="CF591" i="1"/>
  <c r="AW609" i="1"/>
  <c r="F413" i="1"/>
  <c r="P388" i="1"/>
  <c r="F663" i="1"/>
  <c r="R641" i="1"/>
  <c r="R388" i="1"/>
  <c r="F424" i="1"/>
  <c r="R518" i="1"/>
  <c r="GM390" i="1"/>
  <c r="CB591" i="1" l="1"/>
  <c r="AS609" i="1"/>
  <c r="AK115" i="1"/>
  <c r="X200" i="1"/>
  <c r="CB266" i="1"/>
  <c r="AS279" i="1"/>
  <c r="AL115" i="1"/>
  <c r="Y200" i="1"/>
  <c r="T681" i="1"/>
  <c r="F837" i="1"/>
  <c r="AS410" i="1"/>
  <c r="CB388" i="1"/>
  <c r="AL740" i="1"/>
  <c r="Y786" i="1"/>
  <c r="AL30" i="1"/>
  <c r="Y83" i="1"/>
  <c r="CC115" i="1"/>
  <c r="AT200" i="1"/>
  <c r="AT230" i="1" s="1"/>
  <c r="AK442" i="1"/>
  <c r="X488" i="1"/>
  <c r="AK740" i="1"/>
  <c r="X786" i="1"/>
  <c r="CA591" i="1"/>
  <c r="AR609" i="1"/>
  <c r="CB311" i="1"/>
  <c r="AS322" i="1"/>
  <c r="V681" i="1"/>
  <c r="F839" i="1"/>
  <c r="AL442" i="1"/>
  <c r="Y488" i="1"/>
  <c r="CA311" i="1"/>
  <c r="AR322" i="1"/>
  <c r="AK30" i="1"/>
  <c r="X83" i="1"/>
  <c r="U30" i="1"/>
  <c r="F105" i="1"/>
  <c r="U230" i="1"/>
  <c r="R591" i="1"/>
  <c r="F623" i="1"/>
  <c r="AX681" i="1"/>
  <c r="F823" i="1"/>
  <c r="T262" i="1"/>
  <c r="F373" i="1"/>
  <c r="F574" i="1"/>
  <c r="S550" i="1"/>
  <c r="CE550" i="1"/>
  <c r="AV559" i="1"/>
  <c r="W384" i="1"/>
  <c r="F542" i="1"/>
  <c r="CA410" i="1"/>
  <c r="S30" i="1"/>
  <c r="F98" i="1"/>
  <c r="S230" i="1"/>
  <c r="CB550" i="1"/>
  <c r="AS559" i="1"/>
  <c r="AX384" i="1"/>
  <c r="F525" i="1"/>
  <c r="AK388" i="1"/>
  <c r="X410" i="1"/>
  <c r="Q30" i="1"/>
  <c r="F95" i="1"/>
  <c r="Q230" i="1"/>
  <c r="AT30" i="1"/>
  <c r="F101" i="1"/>
  <c r="CA266" i="1"/>
  <c r="AR279" i="1"/>
  <c r="AX591" i="1"/>
  <c r="F616" i="1"/>
  <c r="R266" i="1"/>
  <c r="R352" i="1"/>
  <c r="F293" i="1"/>
  <c r="P550" i="1"/>
  <c r="F562" i="1"/>
  <c r="Y708" i="1"/>
  <c r="AL685" i="1"/>
  <c r="CC641" i="1"/>
  <c r="AT649" i="1"/>
  <c r="Q641" i="1"/>
  <c r="F661" i="1"/>
  <c r="AB740" i="1"/>
  <c r="O786" i="1"/>
  <c r="R30" i="1"/>
  <c r="F97" i="1"/>
  <c r="R230" i="1"/>
  <c r="AZ26" i="1"/>
  <c r="F241" i="1"/>
  <c r="AZ846" i="1"/>
  <c r="S388" i="1"/>
  <c r="F425" i="1"/>
  <c r="S518" i="1"/>
  <c r="Q384" i="1"/>
  <c r="F530" i="1"/>
  <c r="T384" i="1"/>
  <c r="F539" i="1"/>
  <c r="BB22" i="1"/>
  <c r="BB876" i="1"/>
  <c r="F859" i="1"/>
  <c r="AW649" i="1"/>
  <c r="CF641" i="1"/>
  <c r="CE685" i="1"/>
  <c r="AV708" i="1"/>
  <c r="BD681" i="1"/>
  <c r="F841" i="1"/>
  <c r="U262" i="1"/>
  <c r="F374" i="1"/>
  <c r="V384" i="1"/>
  <c r="F541" i="1"/>
  <c r="AV591" i="1"/>
  <c r="F614" i="1"/>
  <c r="P311" i="1"/>
  <c r="F325" i="1"/>
  <c r="W262" i="1"/>
  <c r="F376" i="1"/>
  <c r="V262" i="1"/>
  <c r="F375" i="1"/>
  <c r="CB708" i="1"/>
  <c r="CF266" i="1"/>
  <c r="AW279" i="1"/>
  <c r="AC740" i="1"/>
  <c r="P786" i="1"/>
  <c r="CE786" i="1"/>
  <c r="CF786" i="1"/>
  <c r="CH786" i="1"/>
  <c r="CC488" i="1"/>
  <c r="R115" i="1"/>
  <c r="F214" i="1"/>
  <c r="X311" i="1"/>
  <c r="F348" i="1"/>
  <c r="Y550" i="1"/>
  <c r="F586" i="1"/>
  <c r="T442" i="1"/>
  <c r="F509" i="1"/>
  <c r="U115" i="1"/>
  <c r="F222" i="1"/>
  <c r="S442" i="1"/>
  <c r="F503" i="1"/>
  <c r="Y266" i="1"/>
  <c r="F306" i="1"/>
  <c r="Y352" i="1"/>
  <c r="CA550" i="1"/>
  <c r="AR559" i="1"/>
  <c r="BD22" i="1"/>
  <c r="BD876" i="1"/>
  <c r="F871" i="1"/>
  <c r="BA740" i="1"/>
  <c r="F806" i="1"/>
  <c r="CJ442" i="1"/>
  <c r="BA488" i="1"/>
  <c r="GM176" i="1"/>
  <c r="GN176" i="1"/>
  <c r="CF550" i="1"/>
  <c r="AW559" i="1"/>
  <c r="R384" i="1"/>
  <c r="F532" i="1"/>
  <c r="AW591" i="1"/>
  <c r="F615" i="1"/>
  <c r="U384" i="1"/>
  <c r="F540" i="1"/>
  <c r="O279" i="1"/>
  <c r="AB266" i="1"/>
  <c r="AC442" i="1"/>
  <c r="CH488" i="1"/>
  <c r="P488" i="1"/>
  <c r="CE488" i="1"/>
  <c r="CF488" i="1"/>
  <c r="AK685" i="1"/>
  <c r="X708" i="1"/>
  <c r="GM190" i="1"/>
  <c r="GN190" i="1"/>
  <c r="BA816" i="1"/>
  <c r="W740" i="1"/>
  <c r="F810" i="1"/>
  <c r="R442" i="1"/>
  <c r="F502" i="1"/>
  <c r="S591" i="1"/>
  <c r="F624" i="1"/>
  <c r="U681" i="1"/>
  <c r="F838" i="1"/>
  <c r="F415" i="1"/>
  <c r="AV388" i="1"/>
  <c r="AY591" i="1"/>
  <c r="F617" i="1"/>
  <c r="CH550" i="1"/>
  <c r="AY559" i="1"/>
  <c r="CA641" i="1"/>
  <c r="AR649" i="1"/>
  <c r="CB786" i="1"/>
  <c r="AQ22" i="1"/>
  <c r="AQ876" i="1"/>
  <c r="F856" i="1"/>
  <c r="AW388" i="1"/>
  <c r="F416" i="1"/>
  <c r="AB200" i="1"/>
  <c r="GM456" i="1"/>
  <c r="GN456" i="1"/>
  <c r="CB488" i="1" s="1"/>
  <c r="CE641" i="1"/>
  <c r="AV649" i="1"/>
  <c r="F711" i="1"/>
  <c r="P685" i="1"/>
  <c r="P816" i="1"/>
  <c r="V740" i="1"/>
  <c r="F809" i="1"/>
  <c r="GM35" i="1"/>
  <c r="CH311" i="1"/>
  <c r="AY322" i="1"/>
  <c r="AC115" i="1"/>
  <c r="P200" i="1"/>
  <c r="CE200" i="1"/>
  <c r="CF200" i="1"/>
  <c r="CH200" i="1"/>
  <c r="AB488" i="1"/>
  <c r="F723" i="1"/>
  <c r="S685" i="1"/>
  <c r="S816" i="1"/>
  <c r="T30" i="1"/>
  <c r="F104" i="1"/>
  <c r="T230" i="1"/>
  <c r="CA708" i="1"/>
  <c r="BA30" i="1"/>
  <c r="F103" i="1"/>
  <c r="BA230" i="1"/>
  <c r="CE266" i="1"/>
  <c r="AV279" i="1"/>
  <c r="AK591" i="1"/>
  <c r="X609" i="1"/>
  <c r="AK550" i="1"/>
  <c r="X559" i="1"/>
  <c r="GN191" i="1"/>
  <c r="Q266" i="1"/>
  <c r="Q352" i="1"/>
  <c r="F291" i="1"/>
  <c r="F658" i="1"/>
  <c r="AP641" i="1"/>
  <c r="AQ641" i="1"/>
  <c r="F659" i="1"/>
  <c r="F412" i="1"/>
  <c r="O388" i="1"/>
  <c r="Y591" i="1"/>
  <c r="F636" i="1"/>
  <c r="T115" i="1"/>
  <c r="F221" i="1"/>
  <c r="W115" i="1"/>
  <c r="F224" i="1"/>
  <c r="Q740" i="1"/>
  <c r="F798" i="1"/>
  <c r="S115" i="1"/>
  <c r="F215" i="1"/>
  <c r="V115" i="1"/>
  <c r="F223" i="1"/>
  <c r="O322" i="1"/>
  <c r="AB311" i="1"/>
  <c r="AZ384" i="1"/>
  <c r="F529" i="1"/>
  <c r="AZ681" i="1"/>
  <c r="F827" i="1"/>
  <c r="CA786" i="1"/>
  <c r="F367" i="1"/>
  <c r="S262" i="1"/>
  <c r="AX262" i="1"/>
  <c r="F359" i="1"/>
  <c r="AC30" i="1"/>
  <c r="CH83" i="1"/>
  <c r="P83" i="1"/>
  <c r="CE83" i="1"/>
  <c r="CF83" i="1"/>
  <c r="CA200" i="1"/>
  <c r="CH641" i="1"/>
  <c r="AY649" i="1"/>
  <c r="P641" i="1"/>
  <c r="F652" i="1"/>
  <c r="CH685" i="1"/>
  <c r="AY708" i="1"/>
  <c r="AU22" i="1"/>
  <c r="F865" i="1"/>
  <c r="AU876" i="1"/>
  <c r="AL388" i="1"/>
  <c r="Y410" i="1"/>
  <c r="BD384" i="1"/>
  <c r="F543" i="1"/>
  <c r="W816" i="1"/>
  <c r="AY388" i="1"/>
  <c r="F418" i="1"/>
  <c r="CF311" i="1"/>
  <c r="AW322" i="1"/>
  <c r="Q550" i="1"/>
  <c r="F571" i="1"/>
  <c r="CA488" i="1"/>
  <c r="U442" i="1"/>
  <c r="F510" i="1"/>
  <c r="O708" i="1"/>
  <c r="AB685" i="1"/>
  <c r="P266" i="1"/>
  <c r="F282" i="1"/>
  <c r="P352" i="1"/>
  <c r="GO774" i="1"/>
  <c r="CC786" i="1" s="1"/>
  <c r="GM774" i="1"/>
  <c r="AX649" i="1"/>
  <c r="AX846" i="1" s="1"/>
  <c r="CG641" i="1"/>
  <c r="Q115" i="1"/>
  <c r="F212" i="1"/>
  <c r="X266" i="1"/>
  <c r="F305" i="1"/>
  <c r="X352" i="1"/>
  <c r="Q442" i="1"/>
  <c r="F500" i="1"/>
  <c r="S740" i="1"/>
  <c r="F801" i="1"/>
  <c r="U740" i="1"/>
  <c r="F808" i="1"/>
  <c r="AZ262" i="1"/>
  <c r="F363" i="1"/>
  <c r="AB550" i="1"/>
  <c r="O559" i="1"/>
  <c r="AI30" i="1"/>
  <c r="V83" i="1"/>
  <c r="AB641" i="1"/>
  <c r="O649" i="1"/>
  <c r="GN33" i="1"/>
  <c r="CB83" i="1" s="1"/>
  <c r="GM33" i="1"/>
  <c r="CA83" i="1" s="1"/>
  <c r="AB83" i="1"/>
  <c r="CB200" i="1"/>
  <c r="Y311" i="1"/>
  <c r="F349" i="1"/>
  <c r="AW708" i="1"/>
  <c r="CF685" i="1"/>
  <c r="AP22" i="1"/>
  <c r="F855" i="1"/>
  <c r="G16" i="2" s="1"/>
  <c r="G18" i="2" s="1"/>
  <c r="AP876" i="1"/>
  <c r="AO22" i="1"/>
  <c r="F850" i="1"/>
  <c r="AO876" i="1"/>
  <c r="Q681" i="1"/>
  <c r="F828" i="1"/>
  <c r="CE311" i="1"/>
  <c r="AV322" i="1"/>
  <c r="F722" i="1"/>
  <c r="R685" i="1"/>
  <c r="R816" i="1"/>
  <c r="BA262" i="1"/>
  <c r="F372" i="1"/>
  <c r="BC22" i="1"/>
  <c r="BC876" i="1"/>
  <c r="F862" i="1"/>
  <c r="AY279" i="1"/>
  <c r="CH266" i="1"/>
  <c r="BA115" i="1"/>
  <c r="F220" i="1"/>
  <c r="R311" i="1"/>
  <c r="F336" i="1"/>
  <c r="CI641" i="1"/>
  <c r="AZ649" i="1"/>
  <c r="W442" i="1"/>
  <c r="F512" i="1"/>
  <c r="T740" i="1"/>
  <c r="F807" i="1"/>
  <c r="R740" i="1"/>
  <c r="F800" i="1"/>
  <c r="O591" i="1"/>
  <c r="F611" i="1"/>
  <c r="W30" i="1"/>
  <c r="F107" i="1"/>
  <c r="W230" i="1"/>
  <c r="CA30" i="1" l="1"/>
  <c r="AR83" i="1"/>
  <c r="AT26" i="1"/>
  <c r="F248" i="1"/>
  <c r="AX22" i="1"/>
  <c r="F853" i="1"/>
  <c r="AX876" i="1"/>
  <c r="CC740" i="1"/>
  <c r="AT786" i="1"/>
  <c r="CB442" i="1"/>
  <c r="AS488" i="1"/>
  <c r="CB30" i="1"/>
  <c r="AS83" i="1"/>
  <c r="P262" i="1"/>
  <c r="F355" i="1"/>
  <c r="CA115" i="1"/>
  <c r="AR200" i="1"/>
  <c r="AB442" i="1"/>
  <c r="O488" i="1"/>
  <c r="P115" i="1"/>
  <c r="F203" i="1"/>
  <c r="AV685" i="1"/>
  <c r="F713" i="1"/>
  <c r="S384" i="1"/>
  <c r="F533" i="1"/>
  <c r="R262" i="1"/>
  <c r="F366" i="1"/>
  <c r="F350" i="1"/>
  <c r="AR311" i="1"/>
  <c r="AZ641" i="1"/>
  <c r="F660" i="1"/>
  <c r="AP18" i="1"/>
  <c r="F885" i="1"/>
  <c r="F908" i="1" s="1"/>
  <c r="AW685" i="1"/>
  <c r="F714" i="1"/>
  <c r="AB30" i="1"/>
  <c r="O83" i="1"/>
  <c r="F328" i="1"/>
  <c r="AW311" i="1"/>
  <c r="Y388" i="1"/>
  <c r="F437" i="1"/>
  <c r="Y518" i="1"/>
  <c r="CF30" i="1"/>
  <c r="AW83" i="1"/>
  <c r="Q262" i="1"/>
  <c r="F364" i="1"/>
  <c r="CA685" i="1"/>
  <c r="AR708" i="1"/>
  <c r="S681" i="1"/>
  <c r="F831" i="1"/>
  <c r="CH115" i="1"/>
  <c r="AY200" i="1"/>
  <c r="CB740" i="1"/>
  <c r="AS786" i="1"/>
  <c r="CE442" i="1"/>
  <c r="AV488" i="1"/>
  <c r="F565" i="1"/>
  <c r="AW550" i="1"/>
  <c r="BA442" i="1"/>
  <c r="F508" i="1"/>
  <c r="BA518" i="1"/>
  <c r="CC442" i="1"/>
  <c r="AT488" i="1"/>
  <c r="P740" i="1"/>
  <c r="F789" i="1"/>
  <c r="AS708" i="1"/>
  <c r="CB685" i="1"/>
  <c r="BB18" i="1"/>
  <c r="F889" i="1"/>
  <c r="O740" i="1"/>
  <c r="F788" i="1"/>
  <c r="AT641" i="1"/>
  <c r="F667" i="1"/>
  <c r="Q26" i="1"/>
  <c r="F242" i="1"/>
  <c r="Q846" i="1"/>
  <c r="AR410" i="1"/>
  <c r="CA388" i="1"/>
  <c r="X30" i="1"/>
  <c r="F109" i="1"/>
  <c r="X230" i="1"/>
  <c r="Y30" i="1"/>
  <c r="F110" i="1"/>
  <c r="Y230" i="1"/>
  <c r="Y115" i="1"/>
  <c r="F227" i="1"/>
  <c r="X115" i="1"/>
  <c r="F226" i="1"/>
  <c r="CB115" i="1"/>
  <c r="AS200" i="1"/>
  <c r="F561" i="1"/>
  <c r="O550" i="1"/>
  <c r="W26" i="1"/>
  <c r="F254" i="1"/>
  <c r="W846" i="1"/>
  <c r="BC18" i="1"/>
  <c r="F892" i="1"/>
  <c r="R681" i="1"/>
  <c r="F830" i="1"/>
  <c r="F327" i="1"/>
  <c r="AV311" i="1"/>
  <c r="AO18" i="1"/>
  <c r="F880" i="1"/>
  <c r="V30" i="1"/>
  <c r="F106" i="1"/>
  <c r="V230" i="1"/>
  <c r="X262" i="1"/>
  <c r="F378" i="1"/>
  <c r="CA442" i="1"/>
  <c r="AR488" i="1"/>
  <c r="W681" i="1"/>
  <c r="F840" i="1"/>
  <c r="AY685" i="1"/>
  <c r="F716" i="1"/>
  <c r="AY816" i="1"/>
  <c r="AY641" i="1"/>
  <c r="F657" i="1"/>
  <c r="CE30" i="1"/>
  <c r="AV83" i="1"/>
  <c r="CA740" i="1"/>
  <c r="AR786" i="1"/>
  <c r="X591" i="1"/>
  <c r="F635" i="1"/>
  <c r="BA26" i="1"/>
  <c r="F250" i="1"/>
  <c r="BA846" i="1"/>
  <c r="T26" i="1"/>
  <c r="F251" i="1"/>
  <c r="T846" i="1"/>
  <c r="CF115" i="1"/>
  <c r="AW200" i="1"/>
  <c r="F330" i="1"/>
  <c r="AY311" i="1"/>
  <c r="F654" i="1"/>
  <c r="AV641" i="1"/>
  <c r="AB115" i="1"/>
  <c r="O200" i="1"/>
  <c r="AR641" i="1"/>
  <c r="F677" i="1"/>
  <c r="F734" i="1"/>
  <c r="X685" i="1"/>
  <c r="X816" i="1"/>
  <c r="P442" i="1"/>
  <c r="F491" i="1"/>
  <c r="P518" i="1"/>
  <c r="O266" i="1"/>
  <c r="O352" i="1"/>
  <c r="F281" i="1"/>
  <c r="BD18" i="1"/>
  <c r="F901" i="1"/>
  <c r="Y262" i="1"/>
  <c r="F379" i="1"/>
  <c r="CH740" i="1"/>
  <c r="AY786" i="1"/>
  <c r="R26" i="1"/>
  <c r="F244" i="1"/>
  <c r="R846" i="1"/>
  <c r="S26" i="1"/>
  <c r="F245" i="1"/>
  <c r="S846" i="1"/>
  <c r="U26" i="1"/>
  <c r="F252" i="1"/>
  <c r="U846" i="1"/>
  <c r="Y442" i="1"/>
  <c r="F515" i="1"/>
  <c r="F339" i="1"/>
  <c r="AS311" i="1"/>
  <c r="X740" i="1"/>
  <c r="F812" i="1"/>
  <c r="AS388" i="1"/>
  <c r="F427" i="1"/>
  <c r="AS518" i="1"/>
  <c r="F710" i="1"/>
  <c r="O685" i="1"/>
  <c r="O816" i="1"/>
  <c r="AU18" i="1"/>
  <c r="F895" i="1"/>
  <c r="P30" i="1"/>
  <c r="F86" i="1"/>
  <c r="P230" i="1"/>
  <c r="CE115" i="1"/>
  <c r="AV200" i="1"/>
  <c r="P681" i="1"/>
  <c r="F819" i="1"/>
  <c r="AQ18" i="1"/>
  <c r="F886" i="1"/>
  <c r="BA681" i="1"/>
  <c r="F836" i="1"/>
  <c r="CH442" i="1"/>
  <c r="AY488" i="1"/>
  <c r="CF740" i="1"/>
  <c r="AW786" i="1"/>
  <c r="AW266" i="1"/>
  <c r="AW352" i="1"/>
  <c r="F285" i="1"/>
  <c r="F655" i="1"/>
  <c r="AW641" i="1"/>
  <c r="AZ22" i="1"/>
  <c r="F857" i="1"/>
  <c r="AZ876" i="1"/>
  <c r="AT115" i="1"/>
  <c r="F218" i="1"/>
  <c r="Y740" i="1"/>
  <c r="F813" i="1"/>
  <c r="AS266" i="1"/>
  <c r="AS352" i="1"/>
  <c r="F296" i="1"/>
  <c r="AS591" i="1"/>
  <c r="F626" i="1"/>
  <c r="AY266" i="1"/>
  <c r="F287" i="1"/>
  <c r="AY352" i="1"/>
  <c r="O641" i="1"/>
  <c r="F651" i="1"/>
  <c r="AX641" i="1"/>
  <c r="F656" i="1"/>
  <c r="CH30" i="1"/>
  <c r="AY83" i="1"/>
  <c r="O311" i="1"/>
  <c r="F324" i="1"/>
  <c r="X550" i="1"/>
  <c r="F585" i="1"/>
  <c r="AV352" i="1"/>
  <c r="AV266" i="1"/>
  <c r="F284" i="1"/>
  <c r="F567" i="1"/>
  <c r="AY550" i="1"/>
  <c r="CF442" i="1"/>
  <c r="AW488" i="1"/>
  <c r="AR550" i="1"/>
  <c r="F587" i="1"/>
  <c r="CE740" i="1"/>
  <c r="AV786" i="1"/>
  <c r="Y685" i="1"/>
  <c r="F735" i="1"/>
  <c r="Y816" i="1"/>
  <c r="AR266" i="1"/>
  <c r="AR352" i="1"/>
  <c r="F307" i="1"/>
  <c r="F436" i="1"/>
  <c r="X388" i="1"/>
  <c r="X518" i="1"/>
  <c r="AS550" i="1"/>
  <c r="F576" i="1"/>
  <c r="AV550" i="1"/>
  <c r="F564" i="1"/>
  <c r="AR591" i="1"/>
  <c r="F637" i="1"/>
  <c r="X442" i="1"/>
  <c r="F514" i="1"/>
  <c r="AV262" i="1" l="1"/>
  <c r="F357" i="1"/>
  <c r="AS384" i="1"/>
  <c r="F535" i="1"/>
  <c r="X384" i="1"/>
  <c r="F544" i="1"/>
  <c r="O262" i="1"/>
  <c r="F354" i="1"/>
  <c r="AV30" i="1"/>
  <c r="F88" i="1"/>
  <c r="AV230" i="1"/>
  <c r="AT442" i="1"/>
  <c r="F506" i="1"/>
  <c r="AT518" i="1"/>
  <c r="AS30" i="1"/>
  <c r="F100" i="1"/>
  <c r="AS230" i="1"/>
  <c r="AV740" i="1"/>
  <c r="F791" i="1"/>
  <c r="F358" i="1"/>
  <c r="AW262" i="1"/>
  <c r="AY442" i="1"/>
  <c r="F496" i="1"/>
  <c r="AY518" i="1"/>
  <c r="AV115" i="1"/>
  <c r="F205" i="1"/>
  <c r="Y681" i="1"/>
  <c r="F843" i="1"/>
  <c r="R22" i="1"/>
  <c r="R876" i="1"/>
  <c r="F860" i="1"/>
  <c r="P384" i="1"/>
  <c r="F521" i="1"/>
  <c r="O115" i="1"/>
  <c r="F202" i="1"/>
  <c r="T22" i="1"/>
  <c r="T876" i="1"/>
  <c r="F867" i="1"/>
  <c r="AR740" i="1"/>
  <c r="F814" i="1"/>
  <c r="X26" i="1"/>
  <c r="F256" i="1"/>
  <c r="X846" i="1"/>
  <c r="AR388" i="1"/>
  <c r="F438" i="1"/>
  <c r="AR518" i="1"/>
  <c r="BA384" i="1"/>
  <c r="F538" i="1"/>
  <c r="O30" i="1"/>
  <c r="F85" i="1"/>
  <c r="O230" i="1"/>
  <c r="O442" i="1"/>
  <c r="F490" i="1"/>
  <c r="O518" i="1"/>
  <c r="AS442" i="1"/>
  <c r="F505" i="1"/>
  <c r="AX18" i="1"/>
  <c r="F883" i="1"/>
  <c r="AY262" i="1"/>
  <c r="F360" i="1"/>
  <c r="S22" i="1"/>
  <c r="F861" i="1"/>
  <c r="J16" i="2" s="1"/>
  <c r="J18" i="2" s="1"/>
  <c r="S876" i="1"/>
  <c r="AV442" i="1"/>
  <c r="F493" i="1"/>
  <c r="AV518" i="1"/>
  <c r="AY115" i="1"/>
  <c r="F208" i="1"/>
  <c r="F736" i="1"/>
  <c r="AR685" i="1"/>
  <c r="AR816" i="1"/>
  <c r="AW30" i="1"/>
  <c r="F89" i="1"/>
  <c r="AW230" i="1"/>
  <c r="AW740" i="1"/>
  <c r="F792" i="1"/>
  <c r="Y26" i="1"/>
  <c r="F257" i="1"/>
  <c r="Y846" i="1"/>
  <c r="AY30" i="1"/>
  <c r="F91" i="1"/>
  <c r="AY230" i="1"/>
  <c r="U22" i="1"/>
  <c r="F868" i="1"/>
  <c r="U876" i="1"/>
  <c r="AW115" i="1"/>
  <c r="F206" i="1"/>
  <c r="AR115" i="1"/>
  <c r="F228" i="1"/>
  <c r="AT740" i="1"/>
  <c r="F804" i="1"/>
  <c r="AT816" i="1"/>
  <c r="AR30" i="1"/>
  <c r="F111" i="1"/>
  <c r="AR230" i="1"/>
  <c r="AZ18" i="1"/>
  <c r="F887" i="1"/>
  <c r="P26" i="1"/>
  <c r="F233" i="1"/>
  <c r="P846" i="1"/>
  <c r="Q22" i="1"/>
  <c r="F858" i="1"/>
  <c r="Q876" i="1"/>
  <c r="AR262" i="1"/>
  <c r="F380" i="1"/>
  <c r="O681" i="1"/>
  <c r="F818" i="1"/>
  <c r="AY681" i="1"/>
  <c r="F824" i="1"/>
  <c r="W22" i="1"/>
  <c r="W876" i="1"/>
  <c r="F870" i="1"/>
  <c r="AW816" i="1"/>
  <c r="AW442" i="1"/>
  <c r="F494" i="1"/>
  <c r="AW518" i="1"/>
  <c r="AS262" i="1"/>
  <c r="F369" i="1"/>
  <c r="AY740" i="1"/>
  <c r="F794" i="1"/>
  <c r="X681" i="1"/>
  <c r="F842" i="1"/>
  <c r="BA22" i="1"/>
  <c r="BA876" i="1"/>
  <c r="F866" i="1"/>
  <c r="H16" i="2" s="1"/>
  <c r="H18" i="2" s="1"/>
  <c r="AR442" i="1"/>
  <c r="F516" i="1"/>
  <c r="V26" i="1"/>
  <c r="F253" i="1"/>
  <c r="V846" i="1"/>
  <c r="AS115" i="1"/>
  <c r="F217" i="1"/>
  <c r="AS685" i="1"/>
  <c r="F725" i="1"/>
  <c r="AS816" i="1"/>
  <c r="AS740" i="1"/>
  <c r="F803" i="1"/>
  <c r="Y384" i="1"/>
  <c r="F545" i="1"/>
  <c r="AV816" i="1"/>
  <c r="W18" i="1" l="1"/>
  <c r="F900" i="1"/>
  <c r="Q18" i="1"/>
  <c r="F888" i="1"/>
  <c r="S18" i="1"/>
  <c r="F891" i="1"/>
  <c r="V22" i="1"/>
  <c r="F869" i="1"/>
  <c r="V876" i="1"/>
  <c r="O384" i="1"/>
  <c r="F520" i="1"/>
  <c r="AR384" i="1"/>
  <c r="F546" i="1"/>
  <c r="R18" i="1"/>
  <c r="F890" i="1"/>
  <c r="AT384" i="1"/>
  <c r="F536" i="1"/>
  <c r="AT846" i="1"/>
  <c r="U18" i="1"/>
  <c r="F898" i="1"/>
  <c r="T18" i="1"/>
  <c r="F897" i="1"/>
  <c r="AS26" i="1"/>
  <c r="F247" i="1"/>
  <c r="AS846" i="1"/>
  <c r="AV681" i="1"/>
  <c r="F821" i="1"/>
  <c r="BA18" i="1"/>
  <c r="F896" i="1"/>
  <c r="AW384" i="1"/>
  <c r="F524" i="1"/>
  <c r="P22" i="1"/>
  <c r="F849" i="1"/>
  <c r="P876" i="1"/>
  <c r="AT681" i="1"/>
  <c r="F834" i="1"/>
  <c r="AY384" i="1"/>
  <c r="F526" i="1"/>
  <c r="AS681" i="1"/>
  <c r="F833" i="1"/>
  <c r="AR681" i="1"/>
  <c r="F844" i="1"/>
  <c r="X22" i="1"/>
  <c r="X876" i="1"/>
  <c r="F872" i="1"/>
  <c r="AV26" i="1"/>
  <c r="F235" i="1"/>
  <c r="AV846" i="1"/>
  <c r="AR26" i="1"/>
  <c r="F258" i="1"/>
  <c r="AR846" i="1"/>
  <c r="AW26" i="1"/>
  <c r="F236" i="1"/>
  <c r="AW846" i="1"/>
  <c r="Y22" i="1"/>
  <c r="F873" i="1"/>
  <c r="Y876" i="1"/>
  <c r="O26" i="1"/>
  <c r="F232" i="1"/>
  <c r="O846" i="1"/>
  <c r="AY26" i="1"/>
  <c r="F238" i="1"/>
  <c r="AY846" i="1"/>
  <c r="AV384" i="1"/>
  <c r="F523" i="1"/>
  <c r="AW681" i="1"/>
  <c r="F822" i="1"/>
  <c r="AY22" i="1" l="1"/>
  <c r="AY876" i="1"/>
  <c r="F854" i="1"/>
  <c r="AR22" i="1"/>
  <c r="AR876" i="1"/>
  <c r="F874" i="1"/>
  <c r="AW22" i="1"/>
  <c r="AW876" i="1"/>
  <c r="F852" i="1"/>
  <c r="P18" i="1"/>
  <c r="F879" i="1"/>
  <c r="AT22" i="1"/>
  <c r="F864" i="1"/>
  <c r="F16" i="2" s="1"/>
  <c r="F18" i="2" s="1"/>
  <c r="AT876" i="1"/>
  <c r="Y18" i="1"/>
  <c r="F903" i="1"/>
  <c r="AS22" i="1"/>
  <c r="AS876" i="1"/>
  <c r="F863" i="1"/>
  <c r="E16" i="2" s="1"/>
  <c r="V18" i="1"/>
  <c r="F899" i="1"/>
  <c r="O22" i="1"/>
  <c r="F848" i="1"/>
  <c r="O876" i="1"/>
  <c r="AV22" i="1"/>
  <c r="F851" i="1"/>
  <c r="AV876" i="1"/>
  <c r="X18" i="1"/>
  <c r="F902" i="1"/>
  <c r="AV18" i="1" l="1"/>
  <c r="F881" i="1"/>
  <c r="I16" i="2"/>
  <c r="I18" i="2" s="1"/>
  <c r="E18" i="2"/>
  <c r="AS18" i="1"/>
  <c r="F893" i="1"/>
  <c r="AT18" i="1"/>
  <c r="F894" i="1"/>
  <c r="AY18" i="1"/>
  <c r="F884" i="1"/>
  <c r="AR18" i="1"/>
  <c r="F904" i="1"/>
  <c r="F905" i="1" s="1"/>
  <c r="O18" i="1"/>
  <c r="F878" i="1"/>
  <c r="AW18" i="1"/>
  <c r="F882" i="1"/>
  <c r="F906" i="1" l="1"/>
  <c r="F907" i="1"/>
</calcChain>
</file>

<file path=xl/sharedStrings.xml><?xml version="1.0" encoding="utf-8"?>
<sst xmlns="http://schemas.openxmlformats.org/spreadsheetml/2006/main" count="30255" uniqueCount="1968">
  <si>
    <t>Smeta.RU  (495) 974-1589</t>
  </si>
  <si>
    <t>_PS_</t>
  </si>
  <si>
    <t>Smeta.RU</t>
  </si>
  <si>
    <t/>
  </si>
  <si>
    <t>Верейская</t>
  </si>
  <si>
    <t>65 корпус ДЛЯ ДОП.</t>
  </si>
  <si>
    <t>Сметные нормы списания</t>
  </si>
  <si>
    <t>Коды ценников</t>
  </si>
  <si>
    <t>ТР для Версии 10: Центральные регионы (с уч. п-ма 2536-ИП/12/ГС от 27.11.12, 01/57049-ЮЛ от 27.04.2018) от 14.03.2019 г</t>
  </si>
  <si>
    <t>ФЕР-2020 от 2019.12.26</t>
  </si>
  <si>
    <t>Поправки  для ГСН (ФЕР) 2020 от 27.03.2020 г Строительство</t>
  </si>
  <si>
    <t>Новая локальная смета</t>
  </si>
  <si>
    <t>Новый раздел</t>
  </si>
  <si>
    <t>Санитарный узел на антрисоли 4 этажа.</t>
  </si>
  <si>
    <t>Новый подраздел</t>
  </si>
  <si>
    <t>Демонтажные работы</t>
  </si>
  <si>
    <t>1</t>
  </si>
  <si>
    <t>10-04-014-01</t>
  </si>
  <si>
    <t>Устройство сантехнических перегородок: (стандартные туалетные кабины) на каркасе из алюминиевого профиля</t>
  </si>
  <si>
    <t>100 м2</t>
  </si>
  <si>
    <t>ФЕР-2001, 10-04-014-01, приказ Минстроя России № 876/пр от 26.12.2019</t>
  </si>
  <si>
    <t>Поправка: МР 519/пр Табл.2, п.2  Наименование: При демонтаже (разборке) сборных деревянных конструкций</t>
  </si>
  <si>
    <t>)*0</t>
  </si>
  <si>
    <t>)*0,8</t>
  </si>
  <si>
    <t>Общестроительные работы</t>
  </si>
  <si>
    <t>Деревянные конструкции</t>
  </si>
  <si>
    <t>ФЕР-10</t>
  </si>
  <si>
    <t>Поправка: МР 519/пр Табл.2, п.2</t>
  </si>
  <si>
    <t>1,1</t>
  </si>
  <si>
    <t>999-9900</t>
  </si>
  <si>
    <t>Строительный мусор</t>
  </si>
  <si>
    <t>т</t>
  </si>
  <si>
    <t>2</t>
  </si>
  <si>
    <t>63-7-5</t>
  </si>
  <si>
    <t>Разборка облицовки стен: из керамических глазурованных плиток</t>
  </si>
  <si>
    <t>ФЕРр-2001, 63-7-5, приказ Минстроя России № 876/пр от 26.12.2019</t>
  </si>
  <si>
    <t>Ремонтно-строительные работы</t>
  </si>
  <si>
    <t>Стекольные, обойные, облицовочные работы</t>
  </si>
  <si>
    <t>рФЕР-63</t>
  </si>
  <si>
    <t>2,1</t>
  </si>
  <si>
    <t>3</t>
  </si>
  <si>
    <t>57-2-3</t>
  </si>
  <si>
    <t>Разборка покрытий полов: из керамических плиток</t>
  </si>
  <si>
    <t>ФЕРр-2001, 57-2-3, приказ Минстроя России № 876/пр от 26.12.2019</t>
  </si>
  <si>
    <t>Полы</t>
  </si>
  <si>
    <t>рФЕР-57</t>
  </si>
  <si>
    <t>3,1</t>
  </si>
  <si>
    <t>4</t>
  </si>
  <si>
    <t>46-04-009-01</t>
  </si>
  <si>
    <t>Разборка бетонных оснований под полы: на гравии</t>
  </si>
  <si>
    <t>м3</t>
  </si>
  <si>
    <t>ФЕР-2001, 46-04-009-01, приказ Минстроя России № 876/пр от 26.12.2019</t>
  </si>
  <si>
    <t>Реконструкция зданий и сооружений</t>
  </si>
  <si>
    <t>ФЕР-46</t>
  </si>
  <si>
    <t>4,1</t>
  </si>
  <si>
    <t>5</t>
  </si>
  <si>
    <t>10-05-008-04</t>
  </si>
  <si>
    <t>Облицовка стен по одинарному металлическому каркасу из потолочного профиля гипсокартонными листами: двумя слоями с дверным проемом</t>
  </si>
  <si>
    <t>ФЕР-2001, 10-05-008-04, приказ Минстроя России № 876/пр от 26.12.2019</t>
  </si>
  <si>
    <t>Поправка: МР 519/пр Табл.2, п.4  Наименование: При демонтаже (разборке) металлических конструкций</t>
  </si>
  <si>
    <t>)*0,7</t>
  </si>
  <si>
    <t>Поправка: МР 519/пр Табл.2, п.4</t>
  </si>
  <si>
    <t>5,1</t>
  </si>
  <si>
    <t>6</t>
  </si>
  <si>
    <t>10-05-002-01</t>
  </si>
  <si>
    <t>Устройство перегородок из гипсокартонных листов (ГКЛ) с одинарным металлическим каркасом и двухслойной обшивкой с обеих сторон: глухих</t>
  </si>
  <si>
    <t>ФЕР-2001, 10-05-002-01, приказ Минстроя России № 876/пр от 26.12.2019</t>
  </si>
  <si>
    <t>6,1</t>
  </si>
  <si>
    <t>7</t>
  </si>
  <si>
    <t>10-05-011-02</t>
  </si>
  <si>
    <t>Устройство подвесных потолков из гипсокартонных листов (ГКЛ): одноуровневых</t>
  </si>
  <si>
    <t>ФЕР-2001, 10-05-011-02, приказ Минстроя России № 876/пр от 26.12.2019</t>
  </si>
  <si>
    <t>7,1</t>
  </si>
  <si>
    <t>8</t>
  </si>
  <si>
    <t>10-01-012-01</t>
  </si>
  <si>
    <t>Обшивка каркасных стен: досками обшивки</t>
  </si>
  <si>
    <t>ФЕР-2001, 10-01-012-01, приказ Минстроя России № 876/пр от 26.12.2019</t>
  </si>
  <si>
    <t>8,1</t>
  </si>
  <si>
    <t>9</t>
  </si>
  <si>
    <t>56-3-4</t>
  </si>
  <si>
    <t>Снятие подоконных досок: пластиковых</t>
  </si>
  <si>
    <t>ФЕРр-2001, 56-3-4, приказ Минстроя России № 876/пр от 26.12.2019</t>
  </si>
  <si>
    <t>Проемы</t>
  </si>
  <si>
    <t>рФЕР-56</t>
  </si>
  <si>
    <t>9,1</t>
  </si>
  <si>
    <t>10</t>
  </si>
  <si>
    <t>56-1-1</t>
  </si>
  <si>
    <t>Демонтаж оконных коробок: в каменных стенах с отбивкой штукатурки в откосах</t>
  </si>
  <si>
    <t>100 ШТ</t>
  </si>
  <si>
    <t>ФЕРр-2001, 56-1-1, приказ Минстроя России № 876/пр от 26.12.2019</t>
  </si>
  <si>
    <t>10,1</t>
  </si>
  <si>
    <t>11</t>
  </si>
  <si>
    <t>56-2-2</t>
  </si>
  <si>
    <t>Снятие оконных переплетов: остекленных</t>
  </si>
  <si>
    <t>ФЕРр-2001, 56-2-2, приказ Минстроя России № 876/пр от 26.12.2019</t>
  </si>
  <si>
    <t>11,1</t>
  </si>
  <si>
    <t>12</t>
  </si>
  <si>
    <t>16-04-005-01</t>
  </si>
  <si>
    <t>Прокладка внутренних трубопроводов водоснабжения и отопления из полипропиленовых труб: 20 мм</t>
  </si>
  <si>
    <t>100 м</t>
  </si>
  <si>
    <t>ФЕР-2001, 16-04-005-01, приказ Минстроя России № 876/пр от 26.12.2019</t>
  </si>
  <si>
    <t>Поправка: МР 519/пр Табл.2, п.3  Наименование: При демонтаже (разборке) систем инженерно-технического обеспечения</t>
  </si>
  <si>
    <t>)*0,4</t>
  </si>
  <si>
    <t>Трубопроводы внутренние</t>
  </si>
  <si>
    <t>ФЕР-16</t>
  </si>
  <si>
    <t>Поправка: МР 519/пр Табл.2, п.3</t>
  </si>
  <si>
    <t>12,1</t>
  </si>
  <si>
    <t>13</t>
  </si>
  <si>
    <t>16-04-004-02</t>
  </si>
  <si>
    <t>Прокладка внутренних трубопроводов канализации из полипропиленовых труб диаметром: 110 мм</t>
  </si>
  <si>
    <t>ФЕР-2001, 16-04-004-02, приказ Минстроя России № 876/пр от 26.12.2019</t>
  </si>
  <si>
    <t>13,1</t>
  </si>
  <si>
    <t>14</t>
  </si>
  <si>
    <t>56-10-1</t>
  </si>
  <si>
    <t>Снятие дверных полотен</t>
  </si>
  <si>
    <t>ФЕРр-2001, 56-10-1, приказ Минстроя России № 876/пр от 26.12.2019</t>
  </si>
  <si>
    <t>14,1</t>
  </si>
  <si>
    <t>15</t>
  </si>
  <si>
    <t>56-9-1</t>
  </si>
  <si>
    <t>Демонтаж дверных коробок: в каменных стенах с отбивкой штукатурки в откосах</t>
  </si>
  <si>
    <t>ФЕРр-2001, 56-9-1, приказ Минстроя России № 876/пр от 26.12.2019</t>
  </si>
  <si>
    <t>15,1</t>
  </si>
  <si>
    <t>16</t>
  </si>
  <si>
    <t>67-4-5</t>
  </si>
  <si>
    <t>Демонтаж: светильников для люминесцентных ламп</t>
  </si>
  <si>
    <t>ФЕРр-2001, 67-4-5, приказ Минстроя России № 876/пр от 26.12.2019</t>
  </si>
  <si>
    <t>Электромонтажные работы</t>
  </si>
  <si>
    <t>рФЕР-67</t>
  </si>
  <si>
    <t>17</t>
  </si>
  <si>
    <t>67-4-1</t>
  </si>
  <si>
    <t>Демонтаж: выключателей, розеток</t>
  </si>
  <si>
    <t>ФЕРр-2001, 67-4-1, приказ Минстроя России № 876/пр от 26.12.2019</t>
  </si>
  <si>
    <t>18</t>
  </si>
  <si>
    <t>67-1-1</t>
  </si>
  <si>
    <t>Демонтаж: скрытой электропроводки</t>
  </si>
  <si>
    <t>ФЕРр-2001, 67-1-1, приказ Минстроя России № 876/пр от 26.12.2019</t>
  </si>
  <si>
    <t>18,1</t>
  </si>
  <si>
    <t>19</t>
  </si>
  <si>
    <t>19,1</t>
  </si>
  <si>
    <t>20</t>
  </si>
  <si>
    <t>65-30-2</t>
  </si>
  <si>
    <t>Разборка воздуховодов из листовой стали толщиной: до 0,9 мм диаметром/периметром до 320 мм /1000 мм</t>
  </si>
  <si>
    <t>ФЕРр-2001, 65-30-2, приказ Минстроя России № 876/пр от 26.12.2019</t>
  </si>
  <si>
    <t>Внтуренниие с/техработы:  демонтаж, разборка, промывка</t>
  </si>
  <si>
    <t>рФЕР-65</t>
  </si>
  <si>
    <t>20,1</t>
  </si>
  <si>
    <t>21</t>
  </si>
  <si>
    <t>65-31-1</t>
  </si>
  <si>
    <t>Демонтаж осевых вентиляторов весом: до 0,05 т</t>
  </si>
  <si>
    <t>ФЕРр-2001, 65-31-1, приказ Минстроя России № 876/пр от 26.12.2019</t>
  </si>
  <si>
    <t>22</t>
  </si>
  <si>
    <t>65-4-2</t>
  </si>
  <si>
    <t>Демонтаж: унитазов и писсуаров</t>
  </si>
  <si>
    <t>ФЕРр-2001, 65-4-2, приказ Минстроя России № 876/пр от 26.12.2019</t>
  </si>
  <si>
    <t>22,1</t>
  </si>
  <si>
    <t>23</t>
  </si>
  <si>
    <t>65-4-1</t>
  </si>
  <si>
    <t>Демонтаж: умывальников и раковин</t>
  </si>
  <si>
    <t>ФЕРр-2001, 65-4-1, приказ Минстроя России № 876/пр от 26.12.2019</t>
  </si>
  <si>
    <t>23,1</t>
  </si>
  <si>
    <t>24</t>
  </si>
  <si>
    <t>17-01-002-04</t>
  </si>
  <si>
    <t>Установка гарнитуры туалетной: вешалок, подстаканников, поручней для ванн и т.д. (Зеркала)</t>
  </si>
  <si>
    <t>10 ШТ</t>
  </si>
  <si>
    <t>ФЕР-2001, 17-01-002-04, приказ Минстроя России № 876/пр от 26.12.2019</t>
  </si>
  <si>
    <t>Водопровод и канализация - внутренние устройства</t>
  </si>
  <si>
    <t>ФЕР-17</t>
  </si>
  <si>
    <t>Поправка: Сб. 30. п. 1.30. 53</t>
  </si>
  <si>
    <t>25</t>
  </si>
  <si>
    <t>18-02-004-02</t>
  </si>
  <si>
    <t>Монтаж водонагревателей электрических накопительных (емкостных) объемом: свыше 50 до 100 л</t>
  </si>
  <si>
    <t>ШТ</t>
  </si>
  <si>
    <t>ФЕР-2001, 18-02-004-02, приказ Минстроя России № 876/пр от 26.12.2019</t>
  </si>
  <si>
    <t>Отопление - внутренние устройства</t>
  </si>
  <si>
    <t>ФЕР-18</t>
  </si>
  <si>
    <t>26</t>
  </si>
  <si>
    <t>65-19-2</t>
  </si>
  <si>
    <t>Демонтаж: радиаторов весом до 160 кг</t>
  </si>
  <si>
    <t>ФЕРр-2001, 65-19-2, приказ Минстроя России № 876/пр от 26.12.2019</t>
  </si>
  <si>
    <t>27</t>
  </si>
  <si>
    <t>м08-03-602-01</t>
  </si>
  <si>
    <t>Электрополотенце</t>
  </si>
  <si>
    <t>ФЕРм-2001, м08-03-602-01, приказ Минстроя России № 876/пр от 26.12.2019</t>
  </si>
  <si>
    <t>Поправка: МР 519/пр Табл.3, п.1  Наименование: Демонтаж: Оборудование, пригодное для дальнейшего использования, со снятием с места установки, необходимой (частичной) разборкой и консервированием с целью длительного или кратковременного хранения</t>
  </si>
  <si>
    <t>Монтажные работы</t>
  </si>
  <si>
    <t>Электромонтажные работы ,  отдел 01-03 : ( на АЭС  НР = 110% ) - (работы по упр. авиа.- движением:  СП=55% (  {АВИА}=1; обычные работы : СП=65 - {AВИА}=0), при работе на АЭС СП= 68% )</t>
  </si>
  <si>
    <t>мФЕР-08</t>
  </si>
  <si>
    <t>Поправка: МР 519/пр Табл.3, п.1</t>
  </si>
  <si>
    <t>28</t>
  </si>
  <si>
    <t>69-15-1</t>
  </si>
  <si>
    <t>Затаривание строительного мусора в мешки</t>
  </si>
  <si>
    <t>ФЕРр-2001, 69-15-1, приказ Минстроя России № 876/пр от 26.12.2019</t>
  </si>
  <si>
    <t>Прочие ремонтно-строительные работы</t>
  </si>
  <si>
    <t>рФЕР-69</t>
  </si>
  <si>
    <t>29</t>
  </si>
  <si>
    <t>т01-01-01-041</t>
  </si>
  <si>
    <t>Погрузочные работы при автомобильных перевозках мусора строительного с погрузкой вручную</t>
  </si>
  <si>
    <t>1 Т ГРУЗА</t>
  </si>
  <si>
    <t>ФССЦпг-2001, т01-01-01-041, приказ Минстроя России №876/пр от 26.12.2019</t>
  </si>
  <si>
    <t>Погрузочно-разгрузочные работы</t>
  </si>
  <si>
    <t>Перевозка грузов , (ФССЦпр 2011-изм. № 4-6, раздел 1):  погрузочно-разгрузочные работы  (НР и СП в прям. затратах )</t>
  </si>
  <si>
    <t>ФССЦпр  пог. а/п (2011,изм. 4-6)</t>
  </si>
  <si>
    <t>30</t>
  </si>
  <si>
    <t>т03-21-01-030</t>
  </si>
  <si>
    <t>Перевозка грузов I класса автомобилями-самосвалами грузоподъемностью 10 т работающих вне карьера на расстояние: до 30 км</t>
  </si>
  <si>
    <t>ФССЦпг-2001, т03-21-01-030, приказ Минстроя России №876/пр от 26.12.2019</t>
  </si>
  <si>
    <t>Перевозка грузов авто/транспортом</t>
  </si>
  <si>
    <t>Перевозкуа грузов (ФССЦпр-2011 - изм. 7, разделы 1-4) - по сметной стоимости</t>
  </si>
  <si>
    <t>ФССЦпр , изм. 7</t>
  </si>
  <si>
    <t>ПЗ</t>
  </si>
  <si>
    <t>Прямые затраты</t>
  </si>
  <si>
    <t>СтМатОб</t>
  </si>
  <si>
    <t>Стоимость материальных ресурсов (всего)</t>
  </si>
  <si>
    <t>СтМатОбЗак</t>
  </si>
  <si>
    <t>Стоимость материалов и оборудования заказчика</t>
  </si>
  <si>
    <t>СтМатОбПод</t>
  </si>
  <si>
    <t>Стоимость материалов и оборудования подрядчика</t>
  </si>
  <si>
    <t>СтМат</t>
  </si>
  <si>
    <t>Стоимость материалов (всего)</t>
  </si>
  <si>
    <t>СтМатЗак</t>
  </si>
  <si>
    <t>Стоимость материалов заказчика</t>
  </si>
  <si>
    <t>СтМатПод</t>
  </si>
  <si>
    <t>Стоимость материалов подрядчика</t>
  </si>
  <si>
    <t>Оборуд</t>
  </si>
  <si>
    <t>Стоимость оборудования (всего)</t>
  </si>
  <si>
    <t>ОборудЗак</t>
  </si>
  <si>
    <t>Стоимость оборудования заказчика</t>
  </si>
  <si>
    <t>ОборудПод</t>
  </si>
  <si>
    <t>Стоимость оборудования подрядчика</t>
  </si>
  <si>
    <t>ЭММ</t>
  </si>
  <si>
    <t>Эксплуатация машин</t>
  </si>
  <si>
    <t>ЭММсНРиСП</t>
  </si>
  <si>
    <t>Эксплуатация машин по ТСН-2001.16</t>
  </si>
  <si>
    <t>ЗПМ</t>
  </si>
  <si>
    <t>ЗП машинистов</t>
  </si>
  <si>
    <t>ОЗП</t>
  </si>
  <si>
    <t>Основная ЗП рабочих</t>
  </si>
  <si>
    <t>ОЗПсНРиСП</t>
  </si>
  <si>
    <t>Основная ЗП рабочих по ТСН-2001.16</t>
  </si>
  <si>
    <t>Строит</t>
  </si>
  <si>
    <t>Строительные работы с НР и СП</t>
  </si>
  <si>
    <t>Монтаж</t>
  </si>
  <si>
    <t>Монтажные работы с НР и СП</t>
  </si>
  <si>
    <t>Прочие</t>
  </si>
  <si>
    <t>Прочие работы с НР и СП</t>
  </si>
  <si>
    <t>ПрочиеЗатр</t>
  </si>
  <si>
    <t>Прочие затраты по ТСН-2001.16</t>
  </si>
  <si>
    <t>ВозврМат</t>
  </si>
  <si>
    <t>Возврат материалов</t>
  </si>
  <si>
    <t>ТрудСтр</t>
  </si>
  <si>
    <t>Трудозатраты строителей</t>
  </si>
  <si>
    <t>ТрудМаш</t>
  </si>
  <si>
    <t>Трудозатраты машинистов</t>
  </si>
  <si>
    <t>ТранспМат</t>
  </si>
  <si>
    <t>Транспорт материалов</t>
  </si>
  <si>
    <t>Перевозка</t>
  </si>
  <si>
    <t>Перевозка грузов</t>
  </si>
  <si>
    <t>НР</t>
  </si>
  <si>
    <t>Накладные расходы</t>
  </si>
  <si>
    <t>СмПриб</t>
  </si>
  <si>
    <t>Сметная прибыль</t>
  </si>
  <si>
    <t>Всего</t>
  </si>
  <si>
    <t>Всего с НР и СП</t>
  </si>
  <si>
    <t>31</t>
  </si>
  <si>
    <t>)*1,15</t>
  </si>
  <si>
    <t>Поправка: МДС 81-35.2004, п.4.9</t>
  </si>
  <si>
    <t>31,1</t>
  </si>
  <si>
    <t>09.3.04.03-0001</t>
  </si>
  <si>
    <t>Перегородки на алюминиевом каркасе комбинированные (стекло прозрачное 5 мм и ГКЛ с виниловым покрытием)</t>
  </si>
  <si>
    <t>м2</t>
  </si>
  <si>
    <t>ФССЦ-2001, 09.3.04.03-0001, приказ Минстроя России № 876/пр от 26.12.2019</t>
  </si>
  <si>
    <t>31,2</t>
  </si>
  <si>
    <t>Прайс лист</t>
  </si>
  <si>
    <t>Сантехнические перегородки из ЛДСП СЕРИЯ №1.2 ЭКОНОМ 16 мм</t>
  </si>
  <si>
    <t>занесена вручную</t>
  </si>
  <si>
    <t>32</t>
  </si>
  <si>
    <t>15-01-019-03</t>
  </si>
  <si>
    <t>Гладкая облицовка стен, столбов, пилястр и откосов (без карнизных, плинтусных и угловых плиток) с установкой плиток туалетного гарнитура на цементном растворе: по кирпичу и бетону</t>
  </si>
  <si>
    <t>ФЕР-2001, 15-01-019-03, приказ Минстроя России № 876/пр от 26.12.2019</t>
  </si>
  <si>
    <t>)*1,25</t>
  </si>
  <si>
    <t>Отделочные работы</t>
  </si>
  <si>
    <t>ФЕР-15</t>
  </si>
  <si>
    <t>Поправка: МДС 81-35.2004, п.4.7</t>
  </si>
  <si>
    <t>32,1</t>
  </si>
  <si>
    <t>06.2.01.02-0012</t>
  </si>
  <si>
    <t>Плитка керамическая глазурованная для внутренней облицовки стен гладкая, цветная однотонная без завала</t>
  </si>
  <si>
    <t>ФССЦ-2001, 06.2.01.02-0012, приказ Минстроя России № 876/пр от 26.12.2019</t>
  </si>
  <si>
    <t>33</t>
  </si>
  <si>
    <t>08-01-005-01</t>
  </si>
  <si>
    <t>Устройство боковой обмазочной изоляции стен, фундаментов ручным способом из сухих смесей: толщиной слоя 2 мм</t>
  </si>
  <si>
    <t>ФЕР-2001, 08-01-005-01, приказ Минстроя России № 876/пр от 26.12.2019</t>
  </si>
  <si>
    <t>Конструкции из кирпича и блоков</t>
  </si>
  <si>
    <t>ФЕР-08</t>
  </si>
  <si>
    <t>33,1</t>
  </si>
  <si>
    <t>04.3.02.09-0301</t>
  </si>
  <si>
    <t>Смеси сухие двухкомпонентные полимерцементные, для гидроизоляции фундаментов и стен подвалов</t>
  </si>
  <si>
    <t>ФССЦ-2001, 04.3.02.09-0301, приказ Минстроя России № 876/пр от 26.12.2019</t>
  </si>
  <si>
    <t>34</t>
  </si>
  <si>
    <t>11-01-027-02</t>
  </si>
  <si>
    <t>Устройство покрытий на цементном растворе из плиток: керамических для полов многоцветных</t>
  </si>
  <si>
    <t>ФЕР-2001, 11-01-027-02, приказ Минстроя России № 876/пр от 26.12.2019</t>
  </si>
  <si>
    <t>ФЕР-11</t>
  </si>
  <si>
    <t>35</t>
  </si>
  <si>
    <t>11-01-011-01</t>
  </si>
  <si>
    <t>Устройство стяжек: цементных толщиной 20 мм</t>
  </si>
  <si>
    <t>ФЕР-2001, 11-01-011-01, приказ Минстроя России № 876/пр от 26.12.2019</t>
  </si>
  <si>
    <t>35,1</t>
  </si>
  <si>
    <t>04.3.02.11-0016</t>
  </si>
  <si>
    <t>Смеси сухие цементные (пескобетон), класс B15 (M200)</t>
  </si>
  <si>
    <t>ФССЦ-2001, 04.3.02.11-0016, приказ Минстроя России № 876/пр от 26.12.2019</t>
  </si>
  <si>
    <t>36</t>
  </si>
  <si>
    <t>11-01-011-02</t>
  </si>
  <si>
    <t>Устройство стяжек: на каждые 5 мм изменения толщины стяжки добавлять или исключать к расценке 11-01-011-01</t>
  </si>
  <si>
    <t>ФЕР-2001, 11-01-011-02, приказ Минстроя России № 876/пр от 26.12.2019</t>
  </si>
  <si>
    <t>)*6)*1,25</t>
  </si>
  <si>
    <t>)*6)*1,15</t>
  </si>
  <si>
    <t>36,1</t>
  </si>
  <si>
    <t>37</t>
  </si>
  <si>
    <t>10-05-008-02</t>
  </si>
  <si>
    <t>Облицовка стен по одинарному металлическому каркасу из потолочного профиля гипсокартонными листами: двумя слоями с оконным проемом</t>
  </si>
  <si>
    <t>ФЕР-2001, 10-05-008-02, приказ Минстроя России № 876/пр от 26.12.2019</t>
  </si>
  <si>
    <t>37,1</t>
  </si>
  <si>
    <t>01.6.01.02-0008</t>
  </si>
  <si>
    <t>Листы гипсокартонные ГКЛВ, толщина 12,5 мм</t>
  </si>
  <si>
    <t>ФССЦ-2001, 01.6.01.02-0008, приказ Минстроя России № 876/пр от 26.12.2019</t>
  </si>
  <si>
    <t>37,2</t>
  </si>
  <si>
    <t>01.7.06.11-0012</t>
  </si>
  <si>
    <t>Лента уплотнительная шириной 50 мм</t>
  </si>
  <si>
    <t>м</t>
  </si>
  <si>
    <t>ФССЦ-2001, 01.7.06.11-0012, приказ Минстроя России № 876/пр от 26.12.2019</t>
  </si>
  <si>
    <t>38</t>
  </si>
  <si>
    <t>38,1</t>
  </si>
  <si>
    <t>39</t>
  </si>
  <si>
    <t>39,1</t>
  </si>
  <si>
    <t>39,2</t>
  </si>
  <si>
    <t>07.2.06.04-0103</t>
  </si>
  <si>
    <t>Подвесы с зажимом усиленные для подвесного потолка к профилю 60x27 мм</t>
  </si>
  <si>
    <t>ФССЦ-2001, 07.2.06.04-0103, приказ Минстроя России № 876/пр от 26.12.2019</t>
  </si>
  <si>
    <t>40</t>
  </si>
  <si>
    <t>20-02-002-02</t>
  </si>
  <si>
    <t>Установка решеток жалюзийных площадью в свету: до 1,0 м2</t>
  </si>
  <si>
    <t>ФЕР-2001, 20-02-002-02, приказ Минстроя России № 876/пр от 26.12.2019</t>
  </si>
  <si>
    <t>Вентиляция и кондиционирование</t>
  </si>
  <si>
    <t>ФЕР-20</t>
  </si>
  <si>
    <t>40,1</t>
  </si>
  <si>
    <t>Решетка вентиляционная, 600х 900, белая, ПВХ</t>
  </si>
  <si>
    <t>41</t>
  </si>
  <si>
    <t>10-01-035-03</t>
  </si>
  <si>
    <t>Установка подоконных досок из ПВХ: в каменных стенах толщиной свыше 0,51 м</t>
  </si>
  <si>
    <t>ФЕР-2001, 10-01-035-03, приказ Минстроя России № 876/пр от 26.12.2019</t>
  </si>
  <si>
    <t>41,1</t>
  </si>
  <si>
    <t>Доски подоконные из ПВХ, ширина 760 мм</t>
  </si>
  <si>
    <t>ФССЦ-2001, 11.3.03.01-0012, приказ Минстроя России № 876/пр от 26.12.2019</t>
  </si>
  <si>
    <t>11.3.03.01-0012</t>
  </si>
  <si>
    <t>42</t>
  </si>
  <si>
    <t>10-01-034-05</t>
  </si>
  <si>
    <t>Установка в жилых и общественных зданиях оконных блоков из ПВХ профилей: поворотных (откидных, поворотно-откидных) с площадью проема до 2 м2 двухстворчатых</t>
  </si>
  <si>
    <t>ФЕР-2001, 10-01-034-05, приказ Минстроя России № 876/пр от 26.12.2019</t>
  </si>
  <si>
    <t>42,1</t>
  </si>
  <si>
    <t>11.3.02.01-0003</t>
  </si>
  <si>
    <t>Блок оконный пластиковый: двустворчатый, глухой с двухкамерным стеклопакетом (32 мм), площадью до 1,5 м2</t>
  </si>
  <si>
    <t>ФССЦ-2001, 11.3.02.01-0003, приказ Минстроя России № 876/пр от 26.12.2019</t>
  </si>
  <si>
    <t>43</t>
  </si>
  <si>
    <t>43,1</t>
  </si>
  <si>
    <t>24.3.02.05-0002</t>
  </si>
  <si>
    <t>Трубы полипропиленовые ПП-Р, номинальное давление 1,0 МПа, номинальный наружный диаметр 20 мм</t>
  </si>
  <si>
    <t>ФССЦ-2001, 24.3.02.05-0002, приказ Минстроя России № 876/пр от 26.12.2019</t>
  </si>
  <si>
    <t>43,2</t>
  </si>
  <si>
    <t>24.1.02.01-0003</t>
  </si>
  <si>
    <t>Хомуты с быстродействующим замком для крепления труб размером 20-24 мм</t>
  </si>
  <si>
    <t>ФССЦ-2001, 24.1.02.01-0003, приказ Минстроя России № 876/пр от 26.12.2019</t>
  </si>
  <si>
    <t>43,3</t>
  </si>
  <si>
    <t>18.1.09.06-0002</t>
  </si>
  <si>
    <t>Кран шаровой, номинальное давление 6,3 МПа (63 кгс/см2), номинальный диаметр 20 мм, присоединение к трубопроводу муфтовое</t>
  </si>
  <si>
    <t>ФССЦ-2001, 18.1.09.06-0002, приказ Минстроя России № 876/пр от 26.12.2019</t>
  </si>
  <si>
    <t>43,4</t>
  </si>
  <si>
    <t>24.3.05.16-0210</t>
  </si>
  <si>
    <t>Угольник полимерный комбинированный с креплением с наружной резьбой, ПП-Г, номинальное давление 25 МПа, номинальный наружный диаметр 20 мм, размер резьбы 1/2"</t>
  </si>
  <si>
    <t>ФССЦ-2001, 24.3.05.16-0210, приказ Минстроя России № 876/пр от 26.12.2019</t>
  </si>
  <si>
    <t>44</t>
  </si>
  <si>
    <t>44,1</t>
  </si>
  <si>
    <t>24.3.02.02-0004</t>
  </si>
  <si>
    <t>Трубы полипропиленовые для систем водоотведения, диаметр 110 мм</t>
  </si>
  <si>
    <t>ФССЦ-2001, 24.3.02.02-0004, приказ Минстроя России № 876/пр от 26.12.2019</t>
  </si>
  <si>
    <t>44,2</t>
  </si>
  <si>
    <t>24.3.05.12-0001</t>
  </si>
  <si>
    <t>Ревизия полипропиленовая с крышкой, номинальный внутренний диаметр 100 мм</t>
  </si>
  <si>
    <t>ФССЦ-2001, 24.3.05.12-0001, приказ Минстроя России № 876/пр от 26.12.2019</t>
  </si>
  <si>
    <t>45</t>
  </si>
  <si>
    <t>10-01-039-01</t>
  </si>
  <si>
    <t>Установка блоков в наружных и внутренних дверных проемах: в каменных стенах, площадь проема до 3 м2</t>
  </si>
  <si>
    <t>ФЕР-2001, 10-01-039-01, приказ Минстроя России № 876/пр от 26.12.2019</t>
  </si>
  <si>
    <t>45,1</t>
  </si>
  <si>
    <t>01.7.04.04-0012</t>
  </si>
  <si>
    <t>Замок врезной оцинкованный с цилиндровым механизмом из латуни</t>
  </si>
  <si>
    <t>КОМПЛ</t>
  </si>
  <si>
    <t>ФССЦ-2001, 01.7.04.04-0012, приказ Минстроя России № 876/пр от 26.12.2019</t>
  </si>
  <si>
    <t>45,2</t>
  </si>
  <si>
    <t>01.7.04.09-0021</t>
  </si>
  <si>
    <t>Петли накладные с ходом на центрах, лакированные</t>
  </si>
  <si>
    <t>ФССЦ-2001, 01.7.04.09-0021, приказ Минстроя России № 876/пр от 26.12.2019</t>
  </si>
  <si>
    <t>45,3</t>
  </si>
  <si>
    <t>11.2.02.01-3008</t>
  </si>
  <si>
    <t>Блоки дверные ALAVUS (Финляндия) глухие одностворчатые гладкие, МДФ, сотового заполнения, окрашенные, цвет серый, размером дверного полотна 800x2100 мм</t>
  </si>
  <si>
    <t>КТЦ (Стройинформресурс) к ФЕР-2020, 11.2.02.01-3008</t>
  </si>
  <si>
    <t>46</t>
  </si>
  <si>
    <t>м08-03-593-19</t>
  </si>
  <si>
    <t>Светильник в подвесных потолках</t>
  </si>
  <si>
    <t>ФЕРм-2001, м08-03-593-19, приказ Минстроя России № 876/пр от 26.12.2019</t>
  </si>
  <si>
    <t>46,1</t>
  </si>
  <si>
    <t>20.3.03.04-4032</t>
  </si>
  <si>
    <t>Светильники светодиодные типа ССП (Н) накладные и ССП (В) встраиваемые, 48 Вт, размером 620Х620Х85 мм</t>
  </si>
  <si>
    <t>КТЦ (Стройинформресурс) к ФЕР-2020, 20.3.03.04-4032</t>
  </si>
  <si>
    <t>47</t>
  </si>
  <si>
    <t>м08-03-591-01</t>
  </si>
  <si>
    <t>Выключатель: одноклавишный неутопленного типа при открытой проводке</t>
  </si>
  <si>
    <t>ФЕРм-2001, м08-03-591-01, приказ Минстроя России № 876/пр от 26.12.2019</t>
  </si>
  <si>
    <t>47,1</t>
  </si>
  <si>
    <t>20.4.01.01-0033</t>
  </si>
  <si>
    <t>Выключатель одноклавишный для открытой проводки влагопылезащищенный 0-4-IP44-01-6/220</t>
  </si>
  <si>
    <t>ФССЦ-2001, 20.4.01.01-0033, приказ Минстроя России № 876/пр от 26.12.2019</t>
  </si>
  <si>
    <t>48</t>
  </si>
  <si>
    <t>м08-02-401-01</t>
  </si>
  <si>
    <t>Кабель трех-пятижильный сечением жилы до 16 мм2 с креплением накладными скобами, полосками с установкой ответвительных коробок</t>
  </si>
  <si>
    <t>ФЕРм-2001, м08-02-401-01, приказ Минстроя России № 876/пр от 26.12.2019</t>
  </si>
  <si>
    <t>48,1</t>
  </si>
  <si>
    <t>21.1.06.09-6419</t>
  </si>
  <si>
    <t>Кабели силовые с медными жилами, в изоляции и оболочке из ПВХ пластиката, без брони и наружного покрова, не распр. горение (кат. А), с низким дымо-газовыделением, низкотоксич., на напряжение 0,66 кВ, марка ВВГнг(А)-LSLTx, 3х2,5 мм2, ГОСТ Р</t>
  </si>
  <si>
    <t>1000 м</t>
  </si>
  <si>
    <t>КТЦ (Стройинформресурс) к ФЕР-2020, 21.1.06.09-6419</t>
  </si>
  <si>
    <t>1000 М</t>
  </si>
  <si>
    <t>49</t>
  </si>
  <si>
    <t>м08-02-399-01</t>
  </si>
  <si>
    <t>Провод в коробах, сечением: до 6 мм2</t>
  </si>
  <si>
    <t>ФЕРм-2001, м08-02-399-01, приказ Минстроя России № 876/пр от 26.12.2019</t>
  </si>
  <si>
    <t>49,1</t>
  </si>
  <si>
    <t>21.1.06.09-4414</t>
  </si>
  <si>
    <t>Кабели силовые с медными жилами, в изоляции и оболочке из ПВХ пластиката, без брони и наружного покрова, не распространяющие горение, с низким дымо-газовыделением, на напряжение 0,66 кВ, марка ВВГнг-П-LS, плоские, число жил и сечение 2х1,5 мм2</t>
  </si>
  <si>
    <t>КТЦ (Стройинформресурс) к ФЕР-2020, 21.1.06.09-4414</t>
  </si>
  <si>
    <t>50</t>
  </si>
  <si>
    <t>50,1</t>
  </si>
  <si>
    <t>50,2</t>
  </si>
  <si>
    <t>51</t>
  </si>
  <si>
    <t>Материалы строительные</t>
  </si>
  <si>
    <t>Материалы и конструкции ( строительные ) по ценникам и каталогом</t>
  </si>
  <si>
    <t>ФССЦст</t>
  </si>
  <si>
    <t>52</t>
  </si>
  <si>
    <t>52,1</t>
  </si>
  <si>
    <t>01.6.01.02-3005</t>
  </si>
  <si>
    <t>Листы гипсокартонные ГКЛ стандартные, толщиной 12,5 мм, размером 2500х1200 мм</t>
  </si>
  <si>
    <t>КТЦ (Стройинформресурс) к ФЕР-2020, 01.6.01.02-3005</t>
  </si>
  <si>
    <t>53</t>
  </si>
  <si>
    <t>20-01-001-02</t>
  </si>
  <si>
    <t>Прокладка воздуховодов из листовой, оцинкованной стали и алюминия класса Н (нормальные) толщиной: 0,5 мм, периметром до 600 мм</t>
  </si>
  <si>
    <t>ФЕР-2001, 20-01-001-02, приказ Минстроя России № 876/пр от 26.12.2019</t>
  </si>
  <si>
    <t>53,1</t>
  </si>
  <si>
    <t>19.1.01.11-0001</t>
  </si>
  <si>
    <t>Крепления для воздуховодов оцинкованные (подвески СТД, подвески регулируемые СТД, тяги, хомуты, кронштейны, траверсы, ленты, шпильки, профили)</t>
  </si>
  <si>
    <t>ФССЦ-2001, 19.1.01.11-0001, приказ Минстроя России № 876/пр от 26.12.2019</t>
  </si>
  <si>
    <t>53,2</t>
  </si>
  <si>
    <t>19.1.01.02-0002</t>
  </si>
  <si>
    <t>Воздуховоды из листовой стали толщиной 0,5 мм, диаметр до 600 мм</t>
  </si>
  <si>
    <t>ФССЦ-2001, 19.1.01.02-0002, приказ Минстроя России № 876/пр от 26.12.2019</t>
  </si>
  <si>
    <t>54</t>
  </si>
  <si>
    <t>20-03-002-01</t>
  </si>
  <si>
    <t>Установка вентиляторов осевых массой: до 0,025 т</t>
  </si>
  <si>
    <t>ФЕР-2001, 20-03-002-01, приказ Минстроя России № 876/пр от 26.12.2019</t>
  </si>
  <si>
    <t>54,1</t>
  </si>
  <si>
    <t>Вентилятор канальный осевой DiCiTi Pro 6 d160 мм белый</t>
  </si>
  <si>
    <t>ФССЦ-2001, 64.1.02.03-0011, приказ Минстроя России № 876/пр от 26.12.2019</t>
  </si>
  <si>
    <t>64.1.02.03-0011</t>
  </si>
  <si>
    <t>55</t>
  </si>
  <si>
    <t>17-01-003-01</t>
  </si>
  <si>
    <t>Установка унитазов: с бачком непосредственно присоединенным</t>
  </si>
  <si>
    <t>10 компл</t>
  </si>
  <si>
    <t>ФЕР-2001, 17-01-003-01, приказ Минстроя России № 876/пр от 26.12.2019</t>
  </si>
  <si>
    <t>55,1</t>
  </si>
  <si>
    <t>УНИТАЗ-КОМПАКТ ROCA GAP 342477000</t>
  </si>
  <si>
    <t>[9 920 / 1,2 /  5,42] +  3% Трансп</t>
  </si>
  <si>
    <t>55,2</t>
  </si>
  <si>
    <t>Писсуар Jika Domino, 4110.1.000.487.1 с сенсорным управлением</t>
  </si>
  <si>
    <t>[26 485,3 / 1,2 /  5,42] +  2% Трансп</t>
  </si>
  <si>
    <t>56</t>
  </si>
  <si>
    <t>17-01-001-15</t>
  </si>
  <si>
    <t>Установка умывальников групповых с подводкой холодной и горячей воды</t>
  </si>
  <si>
    <t>ФЕР-2001, 17-01-001-15, приказ Минстроя России № 876/пр от 26.12.2019</t>
  </si>
  <si>
    <t>56,1</t>
  </si>
  <si>
    <t>Раковина SANTEK Балтика 800 мм</t>
  </si>
  <si>
    <t>[2 256 / 1,2 /  5,42] +  3% Трансп</t>
  </si>
  <si>
    <t>56,2</t>
  </si>
  <si>
    <t>Сифон для раковины WIRQUIN 30719166 1 1/4"x32 мм с выпуском D 65 мм и пробкой отвод с розеткой латунь в хроме</t>
  </si>
  <si>
    <t>56,3</t>
  </si>
  <si>
    <t>Смеcитель для умывальника ARGO FENIX 2504L с коротким изливом однорычажный хром</t>
  </si>
  <si>
    <t>[3 699 / 1,2 /  5,42] +  3% Трансп</t>
  </si>
  <si>
    <t>57</t>
  </si>
  <si>
    <t>Установка гарнитуры туалетной: вешалок, подстаканников, поручней для ванн и т.д.</t>
  </si>
  <si>
    <t>57,1</t>
  </si>
  <si>
    <t>01.7.15.07-0009</t>
  </si>
  <si>
    <t>Дюбели пластмассовые с шурупами, размер 8x60 мм</t>
  </si>
  <si>
    <t>ФССЦ-2001, 01.7.15.07-0009, приказ Минстроя России № 876/пр от 26.12.2019</t>
  </si>
  <si>
    <t>57,2</t>
  </si>
  <si>
    <t>01.8.01.02-0001</t>
  </si>
  <si>
    <t>Зеркала технические из полированного стекла плоские толщиной: 2, 3 мм</t>
  </si>
  <si>
    <t>ФССЦ-2001, 01.8.01.02-0001, приказ Минстроя России № 876/пр от 26.12.2019</t>
  </si>
  <si>
    <t>58</t>
  </si>
  <si>
    <t>59</t>
  </si>
  <si>
    <t>60</t>
  </si>
  <si>
    <t>18-03-001-02</t>
  </si>
  <si>
    <t>Установка радиаторов: стальных</t>
  </si>
  <si>
    <t>100 квт</t>
  </si>
  <si>
    <t>ФЕР-2001, 18-03-001-02, приказ Минстроя России № 876/пр от 26.12.2019</t>
  </si>
  <si>
    <t>60,1</t>
  </si>
  <si>
    <t>Биметаллический радиатор  Rifar Monolit 500/100 10 секций</t>
  </si>
  <si>
    <t>61</t>
  </si>
  <si>
    <t>16-04-005-02</t>
  </si>
  <si>
    <t>Прокладка внутренних трубопроводов водоснабжения и отопления из полипропиленовых труб: 25 мм</t>
  </si>
  <si>
    <t>ФЕР-2001, 16-04-005-02, приказ Минстроя России № 876/пр от 26.12.2019</t>
  </si>
  <si>
    <t>61,1</t>
  </si>
  <si>
    <t>24.3.02.05-0003</t>
  </si>
  <si>
    <t>Трубы полипропиленовые ПП-Р, номинальное давление 1,0 МПа, номинальный наружный диаметр 25 мм</t>
  </si>
  <si>
    <t>ФССЦ-2001, 24.3.02.05-0003, приказ Минстроя России № 876/пр от 26.12.2019</t>
  </si>
  <si>
    <t>61,2</t>
  </si>
  <si>
    <t>61,3</t>
  </si>
  <si>
    <t>62</t>
  </si>
  <si>
    <t>16-04-001-02</t>
  </si>
  <si>
    <t>Прокладка трубопроводов канализации из полиэтиленовых труб высокой плотности диаметром: 110 мм</t>
  </si>
  <si>
    <t>ФЕР-2001, 16-04-001-02, приказ Минстроя России № 876/пр от 26.12.2019</t>
  </si>
  <si>
    <t>62,1</t>
  </si>
  <si>
    <t>62,2</t>
  </si>
  <si>
    <t>24.3.03.02-0002</t>
  </si>
  <si>
    <t>Блок трубопровода полиэтиленовый для систем водоотведения из труб высокой плотности, диаметр 110 мм, с гильзами</t>
  </si>
  <si>
    <t>ФССЦ-2001, 24.3.03.02-0002, приказ Минстроя России № 876/пр от 26.12.2019</t>
  </si>
  <si>
    <t>63</t>
  </si>
  <si>
    <t>58-21-1</t>
  </si>
  <si>
    <t>Смена колпаков на дымовых и вентиляционных трубах в один канал</t>
  </si>
  <si>
    <t>ФЕРр-2001, 58-21-1, приказ Минстроя России № 876/пр от 26.12.2019</t>
  </si>
  <si>
    <t>Крыши, кровля</t>
  </si>
  <si>
    <t>рФЕР-58</t>
  </si>
  <si>
    <t>63,1</t>
  </si>
  <si>
    <t>Изолированный выход вытяжки Поливент d160 коричневый</t>
  </si>
  <si>
    <t>ФССЦ-2001, 08.3.05.05-0001, приказ Минстроя России № 876/пр от 26.12.2019</t>
  </si>
  <si>
    <t>08.3.05.05-0001</t>
  </si>
  <si>
    <t>63,2</t>
  </si>
  <si>
    <t>Колпак Поливент для изолированного выхода d160 коричневый</t>
  </si>
  <si>
    <t>63,3</t>
  </si>
  <si>
    <t>Проходной элемент Поливент для готовой кровли из гибкой черепицы коричневый</t>
  </si>
  <si>
    <t>Утепление карниза между 4 и 5 этажами центральной части корпус 65</t>
  </si>
  <si>
    <t>64</t>
  </si>
  <si>
    <t>91.06.06-014</t>
  </si>
  <si>
    <t>Автогидроподъемники, высота подъема 28 м / (85,98+93,17+16,89+153,2)/2 ( 2 чел. на подъемнике) = 174,62 маш.-ч</t>
  </si>
  <si>
    <t>маш.-ч</t>
  </si>
  <si>
    <t>ФСЭМ-2001, 91.06.06-014 , приказ Минстроя России № 876/пр от 26.12.2019</t>
  </si>
  <si>
    <t>Машины и механизмы</t>
  </si>
  <si>
    <t>Эксплуатация машин и механизмов ( ценники на ЭММ )</t>
  </si>
  <si>
    <t>65</t>
  </si>
  <si>
    <t>58-19-6</t>
  </si>
  <si>
    <t>Смена мелких покрытий из листовой стали в кровлях металлических: карнизных свесов с настенными желобами (работы с подъемника)</t>
  </si>
  <si>
    <t>ФЕРр-2001, 58-19-6, приказ Минстроя России № 876/пр от 26.12.2019</t>
  </si>
  <si>
    <t>66</t>
  </si>
  <si>
    <t>13-06-003-01</t>
  </si>
  <si>
    <t>Очистка поверхности щетками (работы с подъемника)</t>
  </si>
  <si>
    <t>ФЕР-2001, 13-06-003-01, приказ Минстроя России № 876/пр от 26.12.2019</t>
  </si>
  <si>
    <t>Защита строительных конструкций</t>
  </si>
  <si>
    <t>ФЕР-13</t>
  </si>
  <si>
    <t>67</t>
  </si>
  <si>
    <t>91.05.05-018</t>
  </si>
  <si>
    <t>Краны на автомобильном ходу, грузоподъемность 63 т (подъем лесов на крышу)</t>
  </si>
  <si>
    <t>ФСЭМ-2001, 91.05.05-018 , приказ Минстроя России № 876/пр от 26.12.2019</t>
  </si>
  <si>
    <t>68</t>
  </si>
  <si>
    <t>08-07-001-02</t>
  </si>
  <si>
    <t>Установка и разборка наружных инвентарных лесов высотой до 16 м: трубчатых для прочих отделочных работ</t>
  </si>
  <si>
    <t>ФЕР-2001, 08-07-001-02, приказ Минстроя России № 876/пр от 26.12.2019</t>
  </si>
  <si>
    <t>69</t>
  </si>
  <si>
    <t>08-07-001-04</t>
  </si>
  <si>
    <t>На каждые последующие 4 м высоты наружных инвентарных лесов добавлять: к расценкам 08-07-001-01, 08-07-001-02</t>
  </si>
  <si>
    <t>ФЕР-2001, 08-07-001-04, приказ Минстроя России № 876/пр от 26.12.2019</t>
  </si>
  <si>
    <t>)*3</t>
  </si>
  <si>
    <t>Поправка: МР 519/пр Прил.2, Табл.1, п.11.1</t>
  </si>
  <si>
    <t>70</t>
  </si>
  <si>
    <t>08-07-006-01</t>
  </si>
  <si>
    <t>Устройство защитной декоративной сетки на время ремонта фасада</t>
  </si>
  <si>
    <t>ФЕР-2001, 08-07-006-01, приказ Минстроя России № 876/пр от 26.12.2019</t>
  </si>
  <si>
    <t>70,1</t>
  </si>
  <si>
    <t>08.1.02.17-0171</t>
  </si>
  <si>
    <t>Сетка фасадная, плотностью 35-40 г/м2</t>
  </si>
  <si>
    <t>10 м2</t>
  </si>
  <si>
    <t>ФССЦ-2001, 08.1.02.17-0171, приказ Минстроя России № 876/пр от 26.12.2019</t>
  </si>
  <si>
    <t>71</t>
  </si>
  <si>
    <t>Смена мелких покрытий из листовой стали в кровлях металлических: карнизных свесов с настенными желобами (работы с лесов)</t>
  </si>
  <si>
    <t>72</t>
  </si>
  <si>
    <t>Очистка поверхности щетками (работы с лесов)</t>
  </si>
  <si>
    <t>73</t>
  </si>
  <si>
    <t>15-04-006-04</t>
  </si>
  <si>
    <t>Покрытие поверхностей грунтовкой глубокого проникновения: за 2 раза стен (работы с подъемника)</t>
  </si>
  <si>
    <t>ФЕР-2001, 15-04-006-04, приказ Минстроя России № 876/пр от 26.12.2019</t>
  </si>
  <si>
    <t>73,1</t>
  </si>
  <si>
    <t>14.4.01.07-0001</t>
  </si>
  <si>
    <t>Грунт-эмаль защитная, марка Армокот C101 для бетонных поверхностей</t>
  </si>
  <si>
    <t>кг</t>
  </si>
  <si>
    <t>КТЦ (Стройинформресурс) к ФЕР-2020, 14.4.01.07-0001</t>
  </si>
  <si>
    <t>74</t>
  </si>
  <si>
    <t>26-01-011-01</t>
  </si>
  <si>
    <t>Изоляция плоских и криволинейных поверхностей матами минераловатными прошивными безобкладочными и в обкладках, плитами минераловатными на синтетическом связующем, плитами из стеклянного штапельного волокна (работы с подъемника)</t>
  </si>
  <si>
    <t>ФЕР-2001, 26-01-011-01, приказ Минстроя России № 876/пр от 26.12.2019</t>
  </si>
  <si>
    <t>Теплоизоляционные работы</t>
  </si>
  <si>
    <t>ФЕР-26</t>
  </si>
  <si>
    <t>74,1</t>
  </si>
  <si>
    <t>12.2.05.10-0012</t>
  </si>
  <si>
    <t>Плиты из минеральной ваты теплоизоляционные гидрофобизированные на основе базальтового волокна, для теплоизоляции штукатурных фасадов, толщина 40-200 мм</t>
  </si>
  <si>
    <t>ФССЦ-2001, 12.2.05.10-0012, приказ Минстроя России № 876/пр от 26.12.2019</t>
  </si>
  <si>
    <t>75</t>
  </si>
  <si>
    <t>Покрытие поверхностей грунтовкой глубокого проникновения: за 2 раза стен (работы с лесов)</t>
  </si>
  <si>
    <t>75,1</t>
  </si>
  <si>
    <t>76</t>
  </si>
  <si>
    <t>Изоляция плоских и криволинейных поверхностей матами минераловатными прошивными безобкладочными и в обкладках, плитами минераловатными на синтетическом связующем, плитами из стеклянного штапельного волокна (работы с лесов)</t>
  </si>
  <si>
    <t>76,1</t>
  </si>
  <si>
    <t>Помещение вентиляционных камер на антрисоли 5 этажа.</t>
  </si>
  <si>
    <t>77</t>
  </si>
  <si>
    <t>46-02-009-02</t>
  </si>
  <si>
    <t>Отбивка штукатурки с поверхностей: стен и потолков кирпичных</t>
  </si>
  <si>
    <t>ФЕР-2001, 46-02-009-02, приказ Минстроя России № 876/пр от 26.12.2019</t>
  </si>
  <si>
    <t>77,1</t>
  </si>
  <si>
    <t>78</t>
  </si>
  <si>
    <t>10-01-083-07</t>
  </si>
  <si>
    <t>Устройство по фермам настила: рабочего толщиной 50 мм сплошного</t>
  </si>
  <si>
    <t>ФЕР-2001, 10-01-083-07, приказ Минстроя России № 876/пр от 26.12.2019</t>
  </si>
  <si>
    <t>79</t>
  </si>
  <si>
    <t>80</t>
  </si>
  <si>
    <t>80,1</t>
  </si>
  <si>
    <t>81</t>
  </si>
  <si>
    <t>81,1</t>
  </si>
  <si>
    <t>82</t>
  </si>
  <si>
    <t>56-9-2</t>
  </si>
  <si>
    <t>Демонтаж дверных коробок: в каменных стенах с выломкой четвертей в кладке</t>
  </si>
  <si>
    <t>ФЕРр-2001, 56-9-2, приказ Минстроя России № 876/пр от 26.12.2019</t>
  </si>
  <si>
    <t>82,1</t>
  </si>
  <si>
    <t>83</t>
  </si>
  <si>
    <t>46-02-004-01</t>
  </si>
  <si>
    <t>Демонтаж металлоконструкций покрытий (рама под вент установку, металлическая лестница)</t>
  </si>
  <si>
    <t>ФЕР-2001, 46-02-004-01, приказ Минстроя России № 876/пр от 26.12.2019</t>
  </si>
  <si>
    <t>84</t>
  </si>
  <si>
    <t>46-02-009-01</t>
  </si>
  <si>
    <t>Отбивка штукатурки с поверхностей: стен и потолков деревянных</t>
  </si>
  <si>
    <t>ФЕР-2001, 46-02-009-01, приказ Минстроя России № 876/пр от 26.12.2019</t>
  </si>
  <si>
    <t>84,1</t>
  </si>
  <si>
    <t>85</t>
  </si>
  <si>
    <t>85,1</t>
  </si>
  <si>
    <t>86</t>
  </si>
  <si>
    <t>20-06-019-01</t>
  </si>
  <si>
    <t>Установка внешнего блока мульти сплит-системы</t>
  </si>
  <si>
    <t>ФЕР-2001, 20-06-019-01, приказ Минстроя России № 876/пр от 26.12.2019</t>
  </si>
  <si>
    <t>87</t>
  </si>
  <si>
    <t>88</t>
  </si>
  <si>
    <t>89</t>
  </si>
  <si>
    <t>90</t>
  </si>
  <si>
    <t>Покрытие поверхностей грунтовкой глубокого проникновения: за 2 раза стен</t>
  </si>
  <si>
    <t>90,1</t>
  </si>
  <si>
    <t>91</t>
  </si>
  <si>
    <t>15-02-036-01</t>
  </si>
  <si>
    <t>Штукатурка по сетке без устройства каркаса: улучшенная стен (50 мм)</t>
  </si>
  <si>
    <t>ФЕР-2001, 15-02-036-01, приказ Минстроя России № 876/пр от 26.12.2019</t>
  </si>
  <si>
    <t>91,1</t>
  </si>
  <si>
    <t>04.3.01.07-0012</t>
  </si>
  <si>
    <t>Раствор готовый отделочный тяжелый, известковый, состав 1:2,5</t>
  </si>
  <si>
    <t>ФССЦ-2001, 04.3.01.07-0012, приказ Минстроя России № 876/пр от 26.12.2019</t>
  </si>
  <si>
    <t>92</t>
  </si>
  <si>
    <t>93</t>
  </si>
  <si>
    <t>93,1</t>
  </si>
  <si>
    <t>94</t>
  </si>
  <si>
    <t>09-04-013-01</t>
  </si>
  <si>
    <t>Установка противопожарных дверей: однопольных глухих</t>
  </si>
  <si>
    <t>ФЕР-2001, 09-04-013-01, приказ Минстроя России № 876/пр от 26.12.2019</t>
  </si>
  <si>
    <t>Металлические конструкции</t>
  </si>
  <si>
    <t>ФЕР-09</t>
  </si>
  <si>
    <t>94,1</t>
  </si>
  <si>
    <t>07.1.01.01-0013</t>
  </si>
  <si>
    <t>Дверь противопожарная металлическая однопольная ДПМ-01/30, размером 900x2100 мм</t>
  </si>
  <si>
    <t>ФССЦ-2001, 07.1.01.01-0013, приказ Минстроя России № 876/пр от 26.12.2019</t>
  </si>
  <si>
    <t>95</t>
  </si>
  <si>
    <t>46-02-005-01</t>
  </si>
  <si>
    <t>Монтаж: металлоконструкций покрытия</t>
  </si>
  <si>
    <t>ФЕР-2001, 46-02-005-01, приказ Минстроя России № 876/пр от 26.12.2019</t>
  </si>
  <si>
    <t>95,1</t>
  </si>
  <si>
    <t>07.2.07.12-0032</t>
  </si>
  <si>
    <t>Прочие конструкции одноэтажных производственных зданий, масса сборочной единицы от 0,1 до 0,5 т</t>
  </si>
  <si>
    <t>ФССЦ-2001, 07.2.07.12-0032, приказ Минстроя России № 876/пр от 26.12.2019</t>
  </si>
  <si>
    <t>96</t>
  </si>
  <si>
    <t>96,1</t>
  </si>
  <si>
    <t>97</t>
  </si>
  <si>
    <t>15-04-005-05</t>
  </si>
  <si>
    <t>Окраска поливинилацетатными водоэмульсионными составами улучшенная: по сборным конструкциям стен, подготовленным под окраску</t>
  </si>
  <si>
    <t>ФЕР-2001, 15-04-005-05, приказ Минстроя России № 876/пр от 26.12.2019</t>
  </si>
  <si>
    <t>97,1</t>
  </si>
  <si>
    <t>14.3.02.01-0005</t>
  </si>
  <si>
    <t>Краска LUJA, ТИККУРИЛА</t>
  </si>
  <si>
    <t>л</t>
  </si>
  <si>
    <t>ФССЦ-2001, 14.3.02.01-0005, приказ Минстроя России № 876/пр от 26.12.2019</t>
  </si>
  <si>
    <t>98</t>
  </si>
  <si>
    <t>11-01-008-03</t>
  </si>
  <si>
    <t>Устройство тепло- и звукоизоляции засыпной: керамзитовой</t>
  </si>
  <si>
    <t>ФЕР-2001, 11-01-008-03, приказ Минстроя России № 876/пр от 26.12.2019</t>
  </si>
  <si>
    <t>98,1</t>
  </si>
  <si>
    <t>02.2.01.03-0001</t>
  </si>
  <si>
    <t>Гравий керамзитовый М 250, фракция 5-10 мм</t>
  </si>
  <si>
    <t>ФССЦ-2001, 02.2.01.03-0001, приказ Минстроя России № 876/пр от 26.12.2019</t>
  </si>
  <si>
    <t>99</t>
  </si>
  <si>
    <t>11-01-015-01</t>
  </si>
  <si>
    <t>Устройство покрытий: бетонных толщиной 30 мм</t>
  </si>
  <si>
    <t>ФЕР-2001, 11-01-015-01, приказ Минстроя России № 876/пр от 26.12.2019</t>
  </si>
  <si>
    <t>99,1</t>
  </si>
  <si>
    <t>04.1.02.01-0001</t>
  </si>
  <si>
    <t>Смеси бетонные мелкозернистого бетона (БСМ), класс В3,5 (М50)</t>
  </si>
  <si>
    <t>ФССЦ-2001, 04.1.02.01-0001, приказ Минстроя России № 876/пр от 26.12.2019</t>
  </si>
  <si>
    <t>100</t>
  </si>
  <si>
    <t>11-01-015-02</t>
  </si>
  <si>
    <t>Устройство покрытий: на каждые 5 мм изменения толщины покрытия добавлять или исключать к расценке 11-01-015-01</t>
  </si>
  <si>
    <t>ФЕР-2001, 11-01-015-02, приказ Минстроя России № 876/пр от 26.12.2019</t>
  </si>
  <si>
    <t>)*4</t>
  </si>
  <si>
    <t>100,1</t>
  </si>
  <si>
    <t>101</t>
  </si>
  <si>
    <t>102</t>
  </si>
  <si>
    <t>11-01-039-04</t>
  </si>
  <si>
    <t>Устройство плинтусов: из плиток керамических</t>
  </si>
  <si>
    <t>ФЕР-2001, 11-01-039-04, приказ Минстроя России № 876/пр от 26.12.2019</t>
  </si>
  <si>
    <t>102,1</t>
  </si>
  <si>
    <t>06.2.02.01-0051</t>
  </si>
  <si>
    <t>Плитка керамическая неглазурованная для полов гладкая, многоцветная квадратная и прямоугольная</t>
  </si>
  <si>
    <t>ФССЦ-2001, 06.2.02.01-0051, приказ Минстроя России № 876/пр от 26.12.2019</t>
  </si>
  <si>
    <t>103</t>
  </si>
  <si>
    <t>м08-03-591-08</t>
  </si>
  <si>
    <t>Розетка штепсельная: неутопленного типа при открытой проводке</t>
  </si>
  <si>
    <t>ФЕРм-2001, м08-03-591-08, приказ Минстроя России № 876/пр от 26.12.2019</t>
  </si>
  <si>
    <t>103,1</t>
  </si>
  <si>
    <t>20.4.03.07-0012</t>
  </si>
  <si>
    <t>Розетка 250В/16А, IP44 для наружного монтажа с заземляющими контактами и с защитной шторкой</t>
  </si>
  <si>
    <t>ФССЦ-2001, 20.4.03.07-0012, приказ Минстроя России № 876/пр от 26.12.2019</t>
  </si>
  <si>
    <t>104</t>
  </si>
  <si>
    <t>104,1</t>
  </si>
  <si>
    <t>105</t>
  </si>
  <si>
    <t>105,1</t>
  </si>
  <si>
    <t>01.6.01.02-3018</t>
  </si>
  <si>
    <t>Листы гипсокартонные ГКЛВ влагостойкие, толщиной 12-16 мм</t>
  </si>
  <si>
    <t>КТЦ (Стройинформресурс) к ФЕР-2020, 01.6.01.02-3018</t>
  </si>
  <si>
    <t>105,2</t>
  </si>
  <si>
    <t>105,3</t>
  </si>
  <si>
    <t>106</t>
  </si>
  <si>
    <t>10-01-093-01</t>
  </si>
  <si>
    <t>Обработка каменных, бетонных, кирпичных и деревянных поверхностей антисептиком</t>
  </si>
  <si>
    <t>ФЕР-2001, 10-01-093-01, приказ Минстроя России № 876/пр от 26.12.2019</t>
  </si>
  <si>
    <t>106,1</t>
  </si>
  <si>
    <t>14.2.06.01-0701</t>
  </si>
  <si>
    <t>Средство дезинфицирующее "Preventol R80", для уничтожения грибков на каменных, бетонных и штукатурных поверхностях</t>
  </si>
  <si>
    <t>ФССЦ-2001, 14.2.06.01-0701, приказ Минстроя России № 876/пр от 26.12.2019</t>
  </si>
  <si>
    <t>107</t>
  </si>
  <si>
    <t>107,1</t>
  </si>
  <si>
    <t>12.2.07.04-0001</t>
  </si>
  <si>
    <t>Трубки теплоизоляционные из вспененного каучука K-FLEX ECO, для поверхностей с температурой от-70°C до +150°С, внутренний диаметр (толщина) 10 (9) мм</t>
  </si>
  <si>
    <t>КТЦ (Стройинформресурс) к ФЕР-2020, 12.2.07.04-0001</t>
  </si>
  <si>
    <t>107,2</t>
  </si>
  <si>
    <t>12.2.07.04-0004</t>
  </si>
  <si>
    <t>Трубки теплоизоляционные из вспененного каучука K-FLEX ECO, для поверхностей с температурой от-70°C до +150°С, внутренний диаметр (толщина) 18 (9) мм</t>
  </si>
  <si>
    <t>КТЦ (Стройинформресурс) к ФЕР-2020, 12.2.07.04-0004</t>
  </si>
  <si>
    <t>107,3</t>
  </si>
  <si>
    <t>14.5.01.10-0003</t>
  </si>
  <si>
    <t>Пена монтажная</t>
  </si>
  <si>
    <t>ФССЦ-2001, 14.5.01.10-0003, приказ Минстроя России № 876/пр от 26.12.2019</t>
  </si>
  <si>
    <t>107,4</t>
  </si>
  <si>
    <t>19.3.02.08-0032</t>
  </si>
  <si>
    <t>Трубки дренажные (шланги) гофрированные для систем кондиционирования, диаметр 20 мм</t>
  </si>
  <si>
    <t>10 м</t>
  </si>
  <si>
    <t>ФССЦ-2001, 19.3.02.08-0032, приказ Минстроя России № 876/пр от 26.12.2019</t>
  </si>
  <si>
    <t>107,5</t>
  </si>
  <si>
    <t>21.1.05.04-0001</t>
  </si>
  <si>
    <t>Кабель гибкий с медными жилами с поливинилхлоридной изоляцией и оболочкой, не распространяющий горение марки КГВВнг, с числом жил - 3 и сечением 1,5 мм2</t>
  </si>
  <si>
    <t>ФССЦ-2001, 21.1.05.04-0001, приказ Минстроя России № 876/пр от 26.12.2019</t>
  </si>
  <si>
    <t>107,6</t>
  </si>
  <si>
    <t>23.2.02.02-0012</t>
  </si>
  <si>
    <t>Трубы медные круглые тянутые и холоднокатаные (марки меди М2, М3), наружным диаметром: 9,52 мм, толщиной стенки 0,8 мм</t>
  </si>
  <si>
    <t>ФССЦ-2001, 23.2.02.02-0012, приказ Минстроя России № 876/пр от 26.12.2019</t>
  </si>
  <si>
    <t>107,7</t>
  </si>
  <si>
    <t>23.2.02.02-0014</t>
  </si>
  <si>
    <t>Трубы медные круглые тянутые и холоднокатаные (марки меди М2, М3), наружным диаметром: 15,88 мм, толщиной стенки 1,0 мм</t>
  </si>
  <si>
    <t>ФССЦ-2001, 23.2.02.02-0014, приказ Минстроя России № 876/пр от 26.12.2019</t>
  </si>
  <si>
    <t>107,8</t>
  </si>
  <si>
    <t>01.3.02.11-0023</t>
  </si>
  <si>
    <t>Фреон R410A (разовый баллон 11,30 кг)</t>
  </si>
  <si>
    <t>ФССЦ-2001, 01.3.02.11-0023, приказ Минстроя России № 876/пр от 26.12.2019</t>
  </si>
  <si>
    <t>Тепло-шумоизоляция потолочного перекрытия 5 эт. 65 корп.</t>
  </si>
  <si>
    <t>108</t>
  </si>
  <si>
    <t>10-01-083-01</t>
  </si>
  <si>
    <t>Устройство по фермам настила: из щитов деревянных с плитным утеплителем</t>
  </si>
  <si>
    <t>ФЕР-2001, 10-01-083-01, приказ Минстроя России № 876/пр от 26.12.2019</t>
  </si>
  <si>
    <t>108,1</t>
  </si>
  <si>
    <t>12.1.02.11-0014</t>
  </si>
  <si>
    <t>Мембрана Изоспан A подкровельная паропроницаемая</t>
  </si>
  <si>
    <t>ФССЦ-2001, 12.1.02.11-0014, приказ Минстроя России № 876/пр от 26.12.2019</t>
  </si>
  <si>
    <t>108,2</t>
  </si>
  <si>
    <t>12.2.05.10-3134</t>
  </si>
  <si>
    <t>Плиты теплоизоляционные на основе базальтового волокна "ROCKWOOL" Пластер Баттс, плотность 90 кг/м3, размером 1000х600 мм, толщиной 50 мм</t>
  </si>
  <si>
    <t>КТЦ (Стройинформресурс) к ФЕР-2020, 12.2.05.10-3134</t>
  </si>
  <si>
    <t>108,3</t>
  </si>
  <si>
    <t>11.2.11.04-0048</t>
  </si>
  <si>
    <t>Фанера общего назначения из шпона лиственных пород водостойкая, ФК, сорт II/IV, толщина 6 мм</t>
  </si>
  <si>
    <t>ФССЦ-2001, 11.2.11.04-0048, приказ Минстроя России № 876/пр от 26.12.2019</t>
  </si>
  <si>
    <t>109</t>
  </si>
  <si>
    <t>26-02-019-01</t>
  </si>
  <si>
    <t>Огнезащитное покрытие деревянных поверхностей составом для обеспечения: первой группы огнезащитной эффективности по НПБ 251</t>
  </si>
  <si>
    <t>ФЕР-2001, 26-02-019-01, приказ Минстроя России № 876/пр от 26.12.2019</t>
  </si>
  <si>
    <t>109,1</t>
  </si>
  <si>
    <t>Состав огнезащитный для деревянных конструкций, (Ниамид - 450-1)</t>
  </si>
  <si>
    <t>Уселение проема в чердаке 5 эт.</t>
  </si>
  <si>
    <t>110</t>
  </si>
  <si>
    <t>45-08-001-01</t>
  </si>
  <si>
    <t>Разборка кладки нормальной из глиняного обыкновенного кирпича</t>
  </si>
  <si>
    <t>ФЕР-2001, 45-08-001-01, приказ Минстроя России № 876/пр от 26.12.2019</t>
  </si>
  <si>
    <t>Промышленные печи и трубы</t>
  </si>
  <si>
    <t>ФЕР-45</t>
  </si>
  <si>
    <t>111</t>
  </si>
  <si>
    <t>111,1</t>
  </si>
  <si>
    <t>112</t>
  </si>
  <si>
    <t>13-06-004-01</t>
  </si>
  <si>
    <t>Обеспыливание поверхности</t>
  </si>
  <si>
    <t>ФЕР-2001, 13-06-004-01, приказ Минстроя России № 876/пр от 26.12.2019</t>
  </si>
  <si>
    <t>113</t>
  </si>
  <si>
    <t>13-03-002-04</t>
  </si>
  <si>
    <t>Огрунтовка металлических поверхностей за один раз: грунтовкой ГФ-021 _ за 2 раза</t>
  </si>
  <si>
    <t>ФЕР-2001, 13-03-002-04, приказ Минстроя России № 876/пр от 26.12.2019</t>
  </si>
  <si>
    <t>)*2</t>
  </si>
  <si>
    <t>)*1,25)*2</t>
  </si>
  <si>
    <t>)*1,15)*2</t>
  </si>
  <si>
    <t>114</t>
  </si>
  <si>
    <t>13-03-004-26</t>
  </si>
  <si>
    <t>Окраска металлических огрунтованных поверхностей: эмалью ПФ-115</t>
  </si>
  <si>
    <t>ФЕР-2001, 13-03-004-26, приказ Минстроя России № 876/пр от 26.12.2019</t>
  </si>
  <si>
    <t>115</t>
  </si>
  <si>
    <t>08-02-014-12</t>
  </si>
  <si>
    <t>Кладка наружных и внутренних стен кирпичных колодцевых с заполнением засыпными материалами: толщиной 640 мм при высоте этажа свыше 4 м</t>
  </si>
  <si>
    <t>ФЕР-2001, 08-02-014-12, приказ Минстроя России № 876/пр от 26.12.2019</t>
  </si>
  <si>
    <t>115,1</t>
  </si>
  <si>
    <t>04.3.01.09-0018</t>
  </si>
  <si>
    <t>Раствор готовый кладочный, цементный, М300</t>
  </si>
  <si>
    <t>ФССЦ-2001, 04.3.01.09-0018, приказ Минстроя России № 876/пр от 26.12.2019</t>
  </si>
  <si>
    <t>116</t>
  </si>
  <si>
    <t>15-02-019-06</t>
  </si>
  <si>
    <t>Сплошное выравнивание внутренних поверхностей (однослойное оштукатуривание) из сухих растворных смесей толщиной до 10 мм: оконных и дверных откосов криволинейных</t>
  </si>
  <si>
    <t>ФЕР-2001, 15-02-019-06, приказ Минстроя России № 876/пр от 26.12.2019</t>
  </si>
  <si>
    <t>116,1</t>
  </si>
  <si>
    <t>04.3.02.13-0313</t>
  </si>
  <si>
    <t>Смеси сухие строительные штукатурные, цементно-песчаные, для штукатурки первого слоя на известково-цементной основе, 1:1:6</t>
  </si>
  <si>
    <t>ФССЦ-2001, 04.3.02.13-0313, приказ Минстроя России № 876/пр от 26.12.2019</t>
  </si>
  <si>
    <t>116,2</t>
  </si>
  <si>
    <t>117</t>
  </si>
  <si>
    <t>117,1</t>
  </si>
  <si>
    <t>118</t>
  </si>
  <si>
    <t>118,1</t>
  </si>
  <si>
    <t>07.1.01.01</t>
  </si>
  <si>
    <t>Противопожарный люк огнестойкостью EI-30 с замком</t>
  </si>
  <si>
    <t>Структурированные кабельные сети (оборудование)</t>
  </si>
  <si>
    <t>119</t>
  </si>
  <si>
    <t>м11-04-028-01</t>
  </si>
  <si>
    <t>Включение в аппаратуру разъемов штепсельных, количество контактов в разъеме: до 14 шт.</t>
  </si>
  <si>
    <t>ФЕРм-2001, м11-04-028-01, приказ Минстроя России № 876/пр от 26.12.2019</t>
  </si>
  <si>
    <t>Автоматика : устройство микропроцессороной техники -  (при устройстве средств посадки самолетов  ( отдел 04): НР=95%, СП=55% - {АВИА}=1)</t>
  </si>
  <si>
    <t>мФЕР-11</t>
  </si>
  <si>
    <t>119,1</t>
  </si>
  <si>
    <t>Прайс-лист ООО "ТдБ"</t>
  </si>
  <si>
    <t>OSX010000 Трансивер Optical Transceiver,SFP+,10G,Single-mode Module (1310nm,10km,LC)</t>
  </si>
  <si>
    <t>оборудование</t>
  </si>
  <si>
    <t>Оборудование</t>
  </si>
  <si>
    <t>оборудование (03)</t>
  </si>
  <si>
    <t>[1 215 доллар * 76,07 / 1,2 /  4,4]</t>
  </si>
  <si>
    <t>119,2</t>
  </si>
  <si>
    <t>OMXD30000 Трансивер Optical Transceiver, SFP+,10G, Multi - mode Module (850nm, 03km, LC)</t>
  </si>
  <si>
    <t>[450 доллар * 76,07 / 1,2 /  4,4]</t>
  </si>
  <si>
    <t>120</t>
  </si>
  <si>
    <t>м10-03-013-05</t>
  </si>
  <si>
    <t>Коммутатор служебной связи</t>
  </si>
  <si>
    <t>ФЕРм-2001, м10-03-013-05, приказ Минстроя России № 876/пр от 26.12.2019</t>
  </si>
  <si>
    <t>Связь:  городская, местная, междугородняя проводная телефонная связь ( отделы 1, 2, 3 ) - ( при уст-ве средств посадки самолетов:  {AВИА}=1 - НР=95%, СП=55% )</t>
  </si>
  <si>
    <t>мФЕР-10</t>
  </si>
  <si>
    <t>120,1</t>
  </si>
  <si>
    <t>Прайс-лист OCS Distribution</t>
  </si>
  <si>
    <t>S5735-S48P4X (S5700) Коммутатор 48  портов Ethernet 10/100/1000    4 порта SFP+  1,150W AC</t>
  </si>
  <si>
    <t>[6 605 доллар * 76,07 / 1,2 /  4,4]</t>
  </si>
  <si>
    <t>Помещения выход на кровлю</t>
  </si>
  <si>
    <t>121</t>
  </si>
  <si>
    <t>121,1</t>
  </si>
  <si>
    <t>122</t>
  </si>
  <si>
    <t>123</t>
  </si>
  <si>
    <t>57-1-2</t>
  </si>
  <si>
    <t>Разборка оснований покрытия полов: лаг из досок и брусков</t>
  </si>
  <si>
    <t>ФЕРр-2001, 57-1-2, приказ Минстроя России № 876/пр от 26.12.2019</t>
  </si>
  <si>
    <t>123,1</t>
  </si>
  <si>
    <t>124</t>
  </si>
  <si>
    <t>125</t>
  </si>
  <si>
    <t>125,1</t>
  </si>
  <si>
    <t>126</t>
  </si>
  <si>
    <t>126,1</t>
  </si>
  <si>
    <t>127</t>
  </si>
  <si>
    <t>127,1</t>
  </si>
  <si>
    <t>128</t>
  </si>
  <si>
    <t>10-01-039-05</t>
  </si>
  <si>
    <t>Установка люков в перекрытиях, площадь проема до 2 м2 (1600х800мм)</t>
  </si>
  <si>
    <t>ФЕР-2001, 10-01-039-05, приказ Минстроя России № 876/пр от 26.12.2019</t>
  </si>
  <si>
    <t>129</t>
  </si>
  <si>
    <t>129,1</t>
  </si>
  <si>
    <t>130</t>
  </si>
  <si>
    <t>130,1</t>
  </si>
  <si>
    <t>131</t>
  </si>
  <si>
    <t>132</t>
  </si>
  <si>
    <t>133</t>
  </si>
  <si>
    <t>134</t>
  </si>
  <si>
    <t>134,1</t>
  </si>
  <si>
    <t>135</t>
  </si>
  <si>
    <t>135,1</t>
  </si>
  <si>
    <t>136</t>
  </si>
  <si>
    <t>10-02-010-03</t>
  </si>
  <si>
    <t>Сборка чердачных перекрытий по деревянным балкам: с несущей подшивкой досками, с утеплением минераловатными плитами</t>
  </si>
  <si>
    <t>ФЕР-2001, 10-02-010-03, приказ Минстроя России № 876/пр от 26.12.2019</t>
  </si>
  <si>
    <t>136,1</t>
  </si>
  <si>
    <t>11.1.01.09-0002</t>
  </si>
  <si>
    <t>Лаги для устройств полов антисептированные тип II, сечение 100-150x40-60 мм</t>
  </si>
  <si>
    <t>ФССЦ-2001, 11.1.01.09-0002, приказ Минстроя России № 876/пр от 26.12.2019</t>
  </si>
  <si>
    <t>136,2</t>
  </si>
  <si>
    <t>11.1.01.04-0032</t>
  </si>
  <si>
    <t>Доски для покрытия полов толщиной: 47 мм, шириной 118 мм</t>
  </si>
  <si>
    <t>ФССЦ-2001, 11.1.01.04-0032, приказ Минстроя России № 876/пр от 26.12.2019</t>
  </si>
  <si>
    <t>137</t>
  </si>
  <si>
    <t>137,1</t>
  </si>
  <si>
    <t>138</t>
  </si>
  <si>
    <t>08-02-001-05</t>
  </si>
  <si>
    <t>Кладка стен кирпичных наружных: сложных при высоте этажа до 4 м</t>
  </si>
  <si>
    <t>ФЕР-2001, 08-02-001-05, приказ Минстроя России № 876/пр от 26.12.2019</t>
  </si>
  <si>
    <t>138,1</t>
  </si>
  <si>
    <t>04.3.01.09-0001</t>
  </si>
  <si>
    <t>Раствор готовый кладочный цементный тяжелый</t>
  </si>
  <si>
    <t>ФССЦ-2001, 04.3.01.09-0001, приказ Минстроя России № 876/пр от 26.12.2019</t>
  </si>
  <si>
    <t>138,2</t>
  </si>
  <si>
    <t>06.1.01.05-0001</t>
  </si>
  <si>
    <t>Кирпич керамический лицевой профильный, размер 250х120х65 мм, марка 75</t>
  </si>
  <si>
    <t>1000 ШТ</t>
  </si>
  <si>
    <t>ФССЦ-2001, 06.1.01.05-0001, приказ Минстроя России № 876/пр от 26.12.2019</t>
  </si>
  <si>
    <t>139</t>
  </si>
  <si>
    <t>Установка люков в перекрытиях, площадь проема до 2 м2</t>
  </si>
  <si>
    <t>139,1</t>
  </si>
  <si>
    <t>Люк Fix Tools 1600 х 800</t>
  </si>
  <si>
    <t>140</t>
  </si>
  <si>
    <t>16-05-001-04</t>
  </si>
  <si>
    <t>Установка вентилей, задвижек, затворов, клапанов обратных, кранов проходных на трубопроводах из стальных труб диаметром: до 125 мм</t>
  </si>
  <si>
    <t>ФЕР-2001, 16-05-001-04, приказ Минстроя России № 876/пр от 26.12.2019</t>
  </si>
  <si>
    <t>140,1</t>
  </si>
  <si>
    <t>Клапан вентиляционный приточный ERA d125 мм</t>
  </si>
  <si>
    <t>141</t>
  </si>
  <si>
    <t>46-03-002-14</t>
  </si>
  <si>
    <t>Сверление установками алмазного бурения в железобетонных конструкциях горизонтальных отверстий глубиной 200 мм диаметром: 125 мм</t>
  </si>
  <si>
    <t>100 отверстий</t>
  </si>
  <si>
    <t>ФЕР-2001, 46-03-002-14, приказ Минстроя России № 876/пр от 26.12.2019</t>
  </si>
  <si>
    <t>141,1</t>
  </si>
  <si>
    <t>01.7.17.09-0075</t>
  </si>
  <si>
    <t>Сверло кольцевое алмазное, диаметр 125 мм</t>
  </si>
  <si>
    <t>ФССЦ-2001, 01.7.17.09-0075, приказ Минстроя России № 876/пр от 26.12.2019</t>
  </si>
  <si>
    <t>142</t>
  </si>
  <si>
    <t>46-03-002-30</t>
  </si>
  <si>
    <t>На каждые 10 мм изменения глубины сверления добавляется или исключается: к расценке 46-03-002-14</t>
  </si>
  <si>
    <t>ФЕР-2001, 46-03-002-30, приказ Минстроя России № 876/пр от 26.12.2019</t>
  </si>
  <si>
    <t>143</t>
  </si>
  <si>
    <t>143,1</t>
  </si>
  <si>
    <t>11.3.01.01-0014</t>
  </si>
  <si>
    <t>Блоки дверные входные пластиковые: с простой коробкой, двупольная с офисной фурнитурой, без стеклопакета по типу сэндвич, площадь до 2,5 м2</t>
  </si>
  <si>
    <t>ФССЦ-2001, 11.3.01.01-0014, приказ Минстроя России № 876/пр от 26.12.2019</t>
  </si>
  <si>
    <t>144</t>
  </si>
  <si>
    <t>м08-03-593-02</t>
  </si>
  <si>
    <t>Светильник с подвеской на крюк для помещений: с повышенной влажностью и пыльностью</t>
  </si>
  <si>
    <t>ФЕРм-2001, м08-03-593-02, приказ Минстроя России № 876/пр от 26.12.2019</t>
  </si>
  <si>
    <t>144,1</t>
  </si>
  <si>
    <t>20.3.03.04-3986</t>
  </si>
  <si>
    <t>Светильники светодиодные типа ДБО 64-6Х2-004, настенно-потолочные с оптико-акустическим датчиком и блоком питания, 220 В,12 Вт, IP43,</t>
  </si>
  <si>
    <t>КТЦ (Стройинформресурс) к ФЕР-2020, 20.3.03.04-3986</t>
  </si>
  <si>
    <t>145</t>
  </si>
  <si>
    <t>м08-03-596-05</t>
  </si>
  <si>
    <t>Прожектор, отдельно устанавливаемый: на кронштейне, установленном на опоре, с лампой мощностью 500 Вт</t>
  </si>
  <si>
    <t>ФЕРм-2001, м08-03-596-05, приказ Минстроя России № 876/пр от 26.12.2019</t>
  </si>
  <si>
    <t>145,1</t>
  </si>
  <si>
    <t>18.3.01.01-6033</t>
  </si>
  <si>
    <t>Прожекторы для уличного освещения светодиодные LED 100W, IP65</t>
  </si>
  <si>
    <t>КТЦ (Стройинформресурс) к ФЕР-2020, 18.3.01.01-6033</t>
  </si>
  <si>
    <t>146</t>
  </si>
  <si>
    <t>м08-02-411-01</t>
  </si>
  <si>
    <t>Рукав металлический наружным диаметром: до 48 мм</t>
  </si>
  <si>
    <t>ФЕРм-2001, м08-02-411-01, приказ Минстроя России № 876/пр от 26.12.2019</t>
  </si>
  <si>
    <t>146,1</t>
  </si>
  <si>
    <t>08.1.02.13-0009</t>
  </si>
  <si>
    <t>Рукава металлические из стальной оцинкованной ленты, негерметичные, простого профиля, РЗ-ЦХ, диаметр условный 25 мм</t>
  </si>
  <si>
    <t>ФССЦ-2001, 08.1.02.13-0009, приказ Минстроя России № 876/пр от 26.12.2019</t>
  </si>
  <si>
    <t>146,2</t>
  </si>
  <si>
    <t>01.7.15.10-0018</t>
  </si>
  <si>
    <t>Скобы крепежные для рукавов металлических, диаметр 26 мм</t>
  </si>
  <si>
    <t>ФССЦ-2001, 01.7.15.10-0018, приказ Минстроя России № 876/пр от 26.12.2019</t>
  </si>
  <si>
    <t>146,3</t>
  </si>
  <si>
    <t>20.5.02.07-0001</t>
  </si>
  <si>
    <t>Коробка распаечная для открытой проводки "Тусо" размером 240х195х90 мм, IP55</t>
  </si>
  <si>
    <t>ФССЦ-2001, 20.5.02.07-0001, приказ Минстроя России № 876/пр от 26.12.2019</t>
  </si>
  <si>
    <t>146,4</t>
  </si>
  <si>
    <t>01.7.04.11-3113</t>
  </si>
  <si>
    <t>Стяжки стальные, тип СТ C-52M оксидированные</t>
  </si>
  <si>
    <t>КТЦ (Стройинформресурс) к ФЕР-2020, 01.7.04.11-3113</t>
  </si>
  <si>
    <t>147</t>
  </si>
  <si>
    <t>м08-02-412-01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</si>
  <si>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2,5 мм2</t>
  </si>
  <si>
    <t>ФЕРм-2001, м08-02-412-01, приказ Минстроя России № 876/пр от 26.12.2019</t>
  </si>
  <si>
    <t>147,1</t>
  </si>
  <si>
    <t>21.1.06.09-6418</t>
  </si>
  <si>
    <t>Кабели силовые с медными жилами, в изоляции и оболочке из ПВХ пластиката, без брони и наружного покрова, не распр. горение (кат. А), с низким дымо-газовыделением, низкотоксич., на напряжение 0,66 кВ, марка ВВГнг(А)-LSLTx, 3х1,5 мм2, ГОСТ Р</t>
  </si>
  <si>
    <t>КТЦ (Стройинформресурс) к ФЕР-2020, 21.1.06.09-6418</t>
  </si>
  <si>
    <t>147,2</t>
  </si>
  <si>
    <t>148</t>
  </si>
  <si>
    <t>м08-02-412-02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</si>
  <si>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6 мм2</t>
  </si>
  <si>
    <t>ФЕРм-2001, м08-02-412-02, приказ Минстроя России № 876/пр от 26.12.2019</t>
  </si>
  <si>
    <t>148,1</t>
  </si>
  <si>
    <t>21.1.06.09-6421</t>
  </si>
  <si>
    <t>Кабели силовые с медными жилами, в изоляции и оболочке из ПВХ пластиката, без брони и наружного покрова, не распр. горение (кат. А), с низким дымо-газовыделением, низкотоксич., на напряжение 0,66 кВ, марка ВВГнг(А)-LSLTx, 3х6 мм2, ГОСТ Р</t>
  </si>
  <si>
    <t>КТЦ (Стройинформресурс) к ФЕР-2020, 21.1.06.09-6421</t>
  </si>
  <si>
    <t>149</t>
  </si>
  <si>
    <t>149,1</t>
  </si>
  <si>
    <t>150</t>
  </si>
  <si>
    <t>м11-06-001-01</t>
  </si>
  <si>
    <t>Щиты и пульты, масса: до 50 кг</t>
  </si>
  <si>
    <t>ФЕРм-2001, м11-06-001-01, приказ Минстроя России № 876/пр от 26.12.2019</t>
  </si>
  <si>
    <t>Автоматика  ( кроме микропроцессорной техники )   (при устройстве средств посадки самолетов : НР=95%, СП=55% - {АВИА}=1)</t>
  </si>
  <si>
    <t>150,1</t>
  </si>
  <si>
    <t>22.1.01.01-3269</t>
  </si>
  <si>
    <t>Щит ABB распределительный (бокс) пластиковый навесной FLY IP65 настенный 2/4М с дверцей серый (ABB, Германия)</t>
  </si>
  <si>
    <t>КТЦ (Стройинформресурс) к ФЕР-2020, 22.1.01.01-3269</t>
  </si>
  <si>
    <t>151</t>
  </si>
  <si>
    <t>м08-03-526-01</t>
  </si>
  <si>
    <t>Автомат одно-, двух-, трехполюсный, устанавливаемый на конструкции: на стене или колонне, на ток до 25 А</t>
  </si>
  <si>
    <t>ФЕРм-2001, м08-03-526-01, приказ Минстроя России № 876/пр от 26.12.2019</t>
  </si>
  <si>
    <t>151,1</t>
  </si>
  <si>
    <t>62.1.01.09-4680</t>
  </si>
  <si>
    <t>Выключатели автоматические однополюсные 10А/1P/6КА, ABB (Германия)</t>
  </si>
  <si>
    <t>КТЦ (Стройинформресурс) к ФЕР-2020, 62.1.01.09-4680</t>
  </si>
  <si>
    <t>151,2</t>
  </si>
  <si>
    <t>62.1.01.09-4684</t>
  </si>
  <si>
    <t>Выключатели автоматические однополюсные 20А/1P/6КА, ABB (Германия)</t>
  </si>
  <si>
    <t>КТЦ (Стройинформресурс) к ФЕР-2020, 62.1.01.09-4684</t>
  </si>
  <si>
    <t>151,3</t>
  </si>
  <si>
    <t>62.1.01.09-4685</t>
  </si>
  <si>
    <t>Выключатели автоматические однополюсные 25А/1P/6КА, ABB (Германия)</t>
  </si>
  <si>
    <t>КТЦ (Стройинформресурс) к ФЕР-2020, 62.1.01.09-4685</t>
  </si>
  <si>
    <t>и1</t>
  </si>
  <si>
    <t>Итого</t>
  </si>
  <si>
    <t>и2</t>
  </si>
  <si>
    <t>НДС 20%</t>
  </si>
  <si>
    <t>и3</t>
  </si>
  <si>
    <t>о1</t>
  </si>
  <si>
    <t>Оборудование (справочно с НДС)</t>
  </si>
  <si>
    <t>СТР_РЕК</t>
  </si>
  <si>
    <t>СТРОИТЕЛЬСТВО и РЕКОНСТРУКЦИЯ  зданий и сооружений всех назначений</t>
  </si>
  <si>
    <t>РЕМ_ЖИЛ</t>
  </si>
  <si>
    <t>КАП. РЕМ. ЖИЛЫХ И ОБЩЕСТВЕННЫХ ЗДАНИЙ</t>
  </si>
  <si>
    <t>РЕМ_ПР</t>
  </si>
  <si>
    <t>КАП. РЕМ. ПРОИЗВОДСТВЕННЫХ ЗД, и СООРУЖЕНИЙ,  НАРУЖНЫХ ИНЖЕНЕРНЫХ СЕТЕЙ, УЛИЦ И ДОРОГ МЕСТНОГО ЗНАЧЕНИЯ, МОСТОВ И ПУТЕПРОВОДОВ</t>
  </si>
  <si>
    <t>УПР</t>
  </si>
  <si>
    <t>{вкл} - УПРОЩЕННОЕ НАЛОГООБЛОЖЕНИЕ</t>
  </si>
  <si>
    <t>Для всех  расценок. (  при применении упрощенной системы налогообложения)  · {УПР} - ( вкл.)    -  при упрощенной системе   ;  к = 0,9 к СП ( к= 0,7 к НР отменен с 1.01.11)  · {УПР} - ( выкл.) -  при  обычной системе налогообложения</t>
  </si>
  <si>
    <t>ХОЗ</t>
  </si>
  <si>
    <t>{вкл} - ХОЗЯЙСТВЕННЫЙ СПОСОБ</t>
  </si>
  <si>
    <t>Для всех  расценок. (  при хозяйственном способе производства работ):  · {ХОЗ} - ( вкл.)    -  при  хоз. способе (к=0,6 к НР )  · {ХОЗ} - ( выкл.) -  при обычном способе производства работ</t>
  </si>
  <si>
    <t>СЛЖ</t>
  </si>
  <si>
    <t>{вкл} -  При  РЕКОНСТРУКЦИИ сложных объектов, РЕКОНСТРУКЦИИ и КАП. РЕМОНТЕ объектов с дейст. яд. реакторами</t>
  </si>
  <si>
    <t>Для сборников ФЕР ( при производстве работ на технически сложных объектах ):  ·  { СЛЖ } - (вкл.)    - работа на сложных объектах  (к=1,2 к НР)           ·  { СЛЖ } - (выкл.) - работа на обычных объектах</t>
  </si>
  <si>
    <t>ТЕК_М/Т/Я</t>
  </si>
  <si>
    <t>При работе в тек. уровне цен с 27.04.2018 г. (письмо № 01/57049-ЮЛ от 27.04.2018 Минюст РФ), коэффициенты к НР =0,85 и к СП-0,8 не назначаются. До 27.04.2018 г. только для мостов, тоннелей, метро, АЭС, объектов с ядерным топливом (см. прим.)</t>
  </si>
  <si>
    <t>ОПТ/В</t>
  </si>
  <si>
    <t>{вкл}    - Прокладка  МЕЖДУГОРОДНИХ  ВОЛОКОННО-ОПТИЧЕСКИХ ЛИНИЙ (для ФЕРм10, отд. 6 разд.3)  {выкл} - Прокладка  ГОРОДСКИХ               ВОЛОКОННО-ОПТИТЕСКИХ ЛИНИЙ  (для ФЕРм10, отд. 6 разд.3)</t>
  </si>
  <si>
    <t>Для сборников ФЕРм-10  ( волоконно-оптические линии связи ): ·  {М_ГОР_опт} -  ( вкл.)  - междугородные сети связи ( НР=120% , СП=70% )           ·  {М_ГОР_опт} - ( выкл.) - городские сети связи  ( НР=100%; СП=65%)</t>
  </si>
  <si>
    <t>ЗАКР</t>
  </si>
  <si>
    <t>{вкл}   -  Обслуживающие и сопутстующие работы в тоннелях при  производве работ ЗАКРЫТЫМ СПОСОБОМ   {выкл} - Обслуживающие и сопутстующие работы в тоннелях при  производве работ  ОТКРЫТЫМ                       (ФЕР-29, разд.04 )</t>
  </si>
  <si>
    <t>Для сборника ФЕР -29 ( сопутствующие работы в тоннелях и метро. ): ·  {ЗАКР} - (вкл.)     -  при выполнении работ в тоннелях  и метро закрытым способом  (НР=145% , СП=75%); ·                {ЗАКР} - (выкл.) -   при выполнении работ в тоннелях и метро  отк</t>
  </si>
  <si>
    <t>АВИ</t>
  </si>
  <si>
    <t>(вкл)   -  При работах по ДИСПЕТЧЕРЕЗАЦИИ управления движением АВИАТРАНСПОРТОМ {вкл}  (монтажные работы )</t>
  </si>
  <si>
    <t>Для сборников ФЕРм 08;10;11 :    · {мАВИА} -  (вкл.)     -  производство монтажных  работы по диспетчеризации управления  движением авиатранспортном (НР=95%, СП=55%) ;    ·            {мАВИА} -  (выкл. ) -  при производстве работ на прочих объектах , кром</t>
  </si>
  <si>
    <t>АЭС</t>
  </si>
  <si>
    <t>(вкл)  -  Производство эл./монт. работ на АЭС ( ФЕРм -08 , отдел 01-03 ),  и контроль свар. швов  на АЭС {вкл}  (ФЕРм-39, отд. 02 и 03 )  (вык) -  Произовдство эл./монт. работ  и и контроль свар. швов на ОБЫЧНЫХ СООРУЖ,</t>
  </si>
  <si>
    <t>Для сборника ФЕРм -39  и ФЕРМ-08  ( при работах по контролю сварных соединений) :    {мАЭС} - ( вкл.)  -     при выполнении работ по на АЭС  (HР=101%; СП= 68%;             {мАЭС} - (выкл.) -  при выполнении работ  на обычных объектах</t>
  </si>
  <si>
    <t>Инд_исп.Сводный</t>
  </si>
  <si>
    <t>Используется Индекс "по сводному"</t>
  </si>
  <si>
    <t>К_НР_РЕМ</t>
  </si>
  <si>
    <t>при ремонте жилых и общественных зданий если  ( если {РЕМ_ЖИЛ}= [вкл.]</t>
  </si>
  <si>
    <t>Для сборников  ФЕР и  ФЕРмр :  · Значение {_МДСрем_НР}= 0,90 -  при ремонте зданий жилого и гражданского назначений ( 0,90 к НР) ;  · Значение {_МДСрем_НР}= 1,00  - при строительстве  и реконструкции  объектов всех назначений</t>
  </si>
  <si>
    <t>К_СП_РЕМ</t>
  </si>
  <si>
    <t>к нормам СП при капитальном ремонте зданий и сооружений всех назначений ( если или {РЕМ_ЖИЛ}=[вкл] , или (РЕМ_ПР}=[вкл] )</t>
  </si>
  <si>
    <t>Для сборников  ФЕР и  ФЕРмр :   · Значение {_МДСрем_СП} = 0.85  -  при ремонте зданий всех назначений ( 0,85 к СП);   · Значение {_МДСрем_СП} = 1,00 -  при строительстве  и реконструкции  объектов всех назначений</t>
  </si>
  <si>
    <t>К_НР_05</t>
  </si>
  <si>
    <t>К нормам НР  с 1.01.2005 по 1.01.2011</t>
  </si>
  <si>
    <t>Для норм НР с 1.01.2011 года:  · {_ТЕК_НР} = 0.85  -  Коэффициент   учитывающий изменение нормы страховых взносов с  1.01.1 - (при расчете в текущем уровне цен  индексами по статьям затрат )  · {_ТЕК_НР} = 1,00  -  при расчет в текущем уровне цен и при уп</t>
  </si>
  <si>
    <t>К_НР_11</t>
  </si>
  <si>
    <t>Коэфф.  к НР для текущего уровня цен с 01.01.2011  при обычном и упрощенном налогообложении  при постатейной индексации</t>
  </si>
  <si>
    <t>К_СП_11</t>
  </si>
  <si>
    <t>Коэф. к  СП в текущем уровне цен  с 01.01.2011</t>
  </si>
  <si>
    <t>Для норм СП с 1.01.2011 года:  · {_ТЕК_СП} = 0.80  -  Коэффициент   учитывающий изменение нормы страховых взносов с  1.01.11 - (при расчете в текущем уровне цен  индексами по статьям затрат )  · {_ТЕК_СП} = 1,00  -  без учета</t>
  </si>
  <si>
    <t>К_НР_12</t>
  </si>
  <si>
    <t>Корректировка НР с 03.12.12 до 27.04.18 если (ТЕК_М/Т/Я) = {выкл.}</t>
  </si>
  <si>
    <t>К_СП_12</t>
  </si>
  <si>
    <t>Корректировка СП с 03.12.12 до 27.04.18 в текущем уровне цен по письму  2536-ИП/12/ГС от 27.11.12  ( если (ТЕК_М/Т/Я) = {выкл.} )</t>
  </si>
  <si>
    <t>К_НР_УПР</t>
  </si>
  <si>
    <t>Коэф. к  НР при упрощенном налогообложении    ( если {УПР} = [вкл] )</t>
  </si>
  <si>
    <t>К_СП_УПР</t>
  </si>
  <si>
    <t>Коэф. к СП при упрощенном налогообложении    ( если {УПР} = [вкл] )</t>
  </si>
  <si>
    <t>К_НР_ХОЗ</t>
  </si>
  <si>
    <t>Коэф. к НР при хозяйственном способе производства работ   ( если {ХОЗ}= {вкл} )</t>
  </si>
  <si>
    <t>К_НР_СЛЖ</t>
  </si>
  <si>
    <t>Коэф.  при реконструкции сложных объектов (мосты, метро, путепроводы)  и  кап. ремонте АЭС, объектов с яд. реакторами   ( если {СЛЖ} = [вкл] )</t>
  </si>
  <si>
    <t>Р_ОКР</t>
  </si>
  <si>
    <t>Разрядность округления результата расчета НР и СП  ( с 01.01.2011 - до целых )</t>
  </si>
  <si>
    <t>К_НР_УПР_ПУ</t>
  </si>
  <si>
    <t>Коэф. к НР при упрощенном налогообложении ( если {УПР} = [вкл] ) для расценок на изготовление материалов, полуфабрикатов, а также металлических и трубопроводных заготовок, изготовляемых в построечных условиях</t>
  </si>
  <si>
    <t>Уровень цен</t>
  </si>
  <si>
    <t>Сборник индексов</t>
  </si>
  <si>
    <t>Индексы к ФЕР-2020 (Стройинформресурс)</t>
  </si>
  <si>
    <t>Индексы к ФЕР-2020 по КТЦ (Стройинформресурс)</t>
  </si>
  <si>
    <t>_OBSM_</t>
  </si>
  <si>
    <t>1-100-30</t>
  </si>
  <si>
    <t>Рабочий среднего разряда 3</t>
  </si>
  <si>
    <t>чел.-ч.</t>
  </si>
  <si>
    <t>1-100-21</t>
  </si>
  <si>
    <t>Рабочий среднего разряда 2.1</t>
  </si>
  <si>
    <t>4-100-00</t>
  </si>
  <si>
    <t>Затраты труда машинистов</t>
  </si>
  <si>
    <t>91.06.06-048</t>
  </si>
  <si>
    <t>ФСЭМ-2001, 91.06.06-048 , приказ Минстроя России № 876/пр от 26.12.2019</t>
  </si>
  <si>
    <t>Подъемники одномачтовые, грузоподъемность до 500 кг, высота подъема 45 м</t>
  </si>
  <si>
    <t>91.18.01-508</t>
  </si>
  <si>
    <t>ФСЭМ-2001, 91.18.01-508 , приказ Минстроя России № 876/пр от 26.12.2019</t>
  </si>
  <si>
    <t>Компрессоры передвижные с электродвигателем, производительность до 5,0 м3/мин</t>
  </si>
  <si>
    <t>91.21.10-003</t>
  </si>
  <si>
    <t>ФСЭМ-2001, 91.21.10-003 , приказ Минстроя России № 876/пр от 26.12.2019</t>
  </si>
  <si>
    <t>Молотки при работе от передвижных компрессорных станций отбойные пневматические</t>
  </si>
  <si>
    <t>1-100-35</t>
  </si>
  <si>
    <t>Рабочий среднего разряда 3.5</t>
  </si>
  <si>
    <t>91.05.05-015</t>
  </si>
  <si>
    <t>ФСЭМ-2001, 91.05.05-015 , приказ Минстроя России № 876/пр от 26.12.2019</t>
  </si>
  <si>
    <t>Краны на автомобильном ходу, грузоподъемность 16 т</t>
  </si>
  <si>
    <t>91.14.02-001</t>
  </si>
  <si>
    <t>ФСЭМ-2001, 91.14.02-001 , приказ Минстроя России № 876/пр от 26.12.2019</t>
  </si>
  <si>
    <t>Автомобили бортовые, грузоподъемность до 5 т</t>
  </si>
  <si>
    <t>91.21.12-004</t>
  </si>
  <si>
    <t>ФСЭМ-2001, 91.21.12-004 , приказ Минстроя России № 876/пр от 26.12.2019</t>
  </si>
  <si>
    <t>Ножницы электрические</t>
  </si>
  <si>
    <t>01.7.03.01-0001</t>
  </si>
  <si>
    <t>ФССЦ-2001, 01.7.03.01-0001, приказ Минстроя России № 876/пр от 26.12.2019</t>
  </si>
  <si>
    <t>Вода</t>
  </si>
  <si>
    <t>01.7.06.01-0041</t>
  </si>
  <si>
    <t>ФССЦ-2001, 01.7.06.01-0041, приказ Минстроя России № 876/пр от 26.12.2019</t>
  </si>
  <si>
    <t>Лента эластичная самоклеящаяся для профилей направляющих 30/30000 мм</t>
  </si>
  <si>
    <t>01.7.06.04-0002</t>
  </si>
  <si>
    <t>ФССЦ-2001, 01.7.06.04-0002, приказ Минстроя России № 876/пр от 26.12.2019</t>
  </si>
  <si>
    <t>Лента бумажная для повышения трещиностойкости стыков ГКЛ и ГВЛ</t>
  </si>
  <si>
    <t>01.7.06.04-0007</t>
  </si>
  <si>
    <t>ФССЦ-2001, 01.7.06.04-0007, приказ Минстроя России № 876/пр от 26.12.2019</t>
  </si>
  <si>
    <t>Лента разделительная для сопряжения потолка из ЛГК со стеной</t>
  </si>
  <si>
    <t>01.7.15.07-0152</t>
  </si>
  <si>
    <t>ФССЦ-2001, 01.7.15.07-0152, приказ Минстроя России № 876/пр от 26.12.2019</t>
  </si>
  <si>
    <t>Дюбели с шурупом, размер 6x35 мм</t>
  </si>
  <si>
    <t>01.7.15.14-0042</t>
  </si>
  <si>
    <t>ФССЦ-2001, 01.7.15.14-0042, приказ Минстроя России № 876/пр от 26.12.2019</t>
  </si>
  <si>
    <t>Шурупы самонарезающий прокалывающий, для крепления металлических профилей или листовых деталей 3,5/9,5 мм</t>
  </si>
  <si>
    <t>01.7.15.14-0044</t>
  </si>
  <si>
    <t>ФССЦ-2001, 01.7.15.14-0044, приказ Минстроя России № 876/пр от 26.12.2019</t>
  </si>
  <si>
    <t>Шурупы самонарезающий прокалывающий, для крепления гипсокартонных листов (ГКЛ, ГКЛВ, ГКЛВО) к каркасу из металлических профилей 3,5/25 мм</t>
  </si>
  <si>
    <t>01.7.15.14-0045</t>
  </si>
  <si>
    <t>ФССЦ-2001, 01.7.15.14-0045, приказ Минстроя России № 876/пр от 26.12.2019</t>
  </si>
  <si>
    <t>Шурупы самонарезающий прокалывающий, для крепления гипсокартонных листов (ГКЛ, ГКЛВ, ГКЛВО) к каркасу из металлических профилей 3,5/35 мм</t>
  </si>
  <si>
    <t>07.2.06.03-0119</t>
  </si>
  <si>
    <t>ФССЦ-2001, 07.2.06.03-0119, приказ Минстроя России № 876/пр от 26.12.2019</t>
  </si>
  <si>
    <t>Профиль направляющий, стальной, оцинкованный, для монтажа гипсовых перегородок и подвесных потолков, длина 3 м, сечение 28x27x0,6 мм</t>
  </si>
  <si>
    <t>07.2.06.03-0155</t>
  </si>
  <si>
    <t>ФССЦ-2001, 07.2.06.03-0155, приказ Минстроя России № 876/пр от 26.12.2019</t>
  </si>
  <si>
    <t>Профиль направляющий, стальной, оцинкованный, для монтажа гипсовых перегородок и подвесных потолков, длина 3 м, сечение 60x27x0,6 мм</t>
  </si>
  <si>
    <t>07.2.06.04-0076</t>
  </si>
  <si>
    <t>ФССЦ-2001, 07.2.06.04-0076, приказ Минстроя России № 876/пр от 26.12.2019</t>
  </si>
  <si>
    <t>Подвес прямой, стальной, оцинкованный, для закрепления (подвески) потолочных профилей к несущим конструкциям</t>
  </si>
  <si>
    <t>11.1.03.01-0002</t>
  </si>
  <si>
    <t>ФССЦ-2001, 11.1.03.01-0002, приказ Минстроя России № 876/пр от 26.12.2019</t>
  </si>
  <si>
    <t>Бруски деревянные, размер 60х27 мм</t>
  </si>
  <si>
    <t>14.1.06.01-0001</t>
  </si>
  <si>
    <t>ФССЦ-2001, 14.1.06.01-0001, приказ Минстроя России № 876/пр от 26.12.2019</t>
  </si>
  <si>
    <t>Смесь сухая для наружных работ мелкозернистая, гипсовая, клеевая, для приклеивания ГКЛ и минераловатных плит, ручного нанесения, прочность на сжатие 2,0 МПа, прочность сцепления с основанием 0,3 МПа, прочность на изгиб 1,0 МПа</t>
  </si>
  <si>
    <t>14.4.01.02-0012</t>
  </si>
  <si>
    <t>ФССЦ-2001, 14.4.01.02-0012, приказ Минстроя России № 876/пр от 26.12.2019</t>
  </si>
  <si>
    <t>Грунтовка укрепляющая, глубокого проникновения, быстросохнущая, паропроницаемая</t>
  </si>
  <si>
    <t>14.5.11.03-0001</t>
  </si>
  <si>
    <t>ФССЦ-2001, 14.5.11.03-0001, приказ Минстроя России № 876/пр от 26.12.2019</t>
  </si>
  <si>
    <t>Смесь сухая шпатлевочная на основе высокопрочного гипса с полимерными добавками, крупность заполнителя не более 0,15 мм, прочность на изгиб 2,7 МПа</t>
  </si>
  <si>
    <t>14.5.11.03-0004</t>
  </si>
  <si>
    <t>ФССЦ-2001, 14.5.11.03-0004, приказ Минстроя России № 876/пр от 26.12.2019</t>
  </si>
  <si>
    <t>Смесь сухая шпатлевочная на основе гипса, универсальная с полимерными добавками, крупность заполнителя не более 0,2 мм, прочность на изгиб не менее 1,0 МПа</t>
  </si>
  <si>
    <t>01.7.06.01-0042</t>
  </si>
  <si>
    <t>ФССЦ-2001, 01.7.06.01-0042, приказ Минстроя России № 876/пр от 26.12.2019</t>
  </si>
  <si>
    <t>Лента эластичная самоклеящаяся для профилей направляющих 50/30000 мм</t>
  </si>
  <si>
    <t>07.2.06.03-0112</t>
  </si>
  <si>
    <t>ФССЦ-2001, 07.2.06.03-0112, приказ Минстроя России № 876/пр от 26.12.2019</t>
  </si>
  <si>
    <t>Профиль направляющий, стальной, оцинкованный, для монтажа гипсовых перегородок и подвесных потолков, длина 3 м, сечение 50x40x0,6 мм</t>
  </si>
  <si>
    <t>07.2.06.03-0195</t>
  </si>
  <si>
    <t>ФССЦ-2001, 07.2.06.03-0195, приказ Минстроя России № 876/пр от 26.12.2019</t>
  </si>
  <si>
    <t>Профиль стоечный, стальной, оцинкованный, для монтажа гипсовых перегородок, длина 3 м, сечение 50x50x0,6 мм</t>
  </si>
  <si>
    <t>01.7.15.07-0082</t>
  </si>
  <si>
    <t>ФССЦ-2001, 01.7.15.07-0082, приказ Минстроя России № 876/пр от 26.12.2019</t>
  </si>
  <si>
    <t>Дюбель-гвозди, размер 6x39 мм</t>
  </si>
  <si>
    <t>07.2.06.04-0078</t>
  </si>
  <si>
    <t>ФССЦ-2001, 07.2.06.04-0078, приказ Минстроя России № 876/пр от 26.12.2019</t>
  </si>
  <si>
    <t>Подвес профиля стальной, оцинкованный с зажимом пружинный анкерный, для крепления профилей сечение 60x27 мм</t>
  </si>
  <si>
    <t>07.2.06.05-0001</t>
  </si>
  <si>
    <t>ФССЦ-2001, 07.2.06.05-0001, приказ Минстроя России № 876/пр от 26.12.2019</t>
  </si>
  <si>
    <t>Удлинитель стальной, оцинкованный к профилю 60x27 мм, для соединения потолочных профилей, сечение 110x58x25x0,6 мм</t>
  </si>
  <si>
    <t>07.2.06.05-0017</t>
  </si>
  <si>
    <t>ФССЦ-2001, 07.2.06.05-0017, приказ Минстроя России № 876/пр от 26.12.2019</t>
  </si>
  <si>
    <t>Соединитель профиля одноуровневый потолочный</t>
  </si>
  <si>
    <t>1-100-31</t>
  </si>
  <si>
    <t>Рабочий среднего разряда 3.1</t>
  </si>
  <si>
    <t>01.7.15.06-0123</t>
  </si>
  <si>
    <t>ФССЦ-2001, 01.7.15.06-0123, приказ Минстроя России № 876/пр от 26.12.2019</t>
  </si>
  <si>
    <t>Гвозди строительные с плоской головкой, размер 1,8x60 мм</t>
  </si>
  <si>
    <t>01.7.15.06-0146</t>
  </si>
  <si>
    <t>ФССЦ-2001, 01.7.15.06-0146, приказ Минстроя России № 876/пр от 26.12.2019</t>
  </si>
  <si>
    <t>Гвозди толевые круглые, размер 3,0x40 мм</t>
  </si>
  <si>
    <t>11.1.01.12-0007</t>
  </si>
  <si>
    <t>ФССЦ-2001, 11.1.01.12-0007, приказ Минстроя России № 876/пр от 26.12.2019</t>
  </si>
  <si>
    <t>Доска обшивочная "Вагонка", тип 0-1, 0-2, 0-3, наружная и внутренняя из древесины, толщина 13 мм, ширина без гребня 70-90 мм</t>
  </si>
  <si>
    <t>11.1.03.06-0086</t>
  </si>
  <si>
    <t>ФССЦ-2001, 11.1.03.06-0086, приказ Минстроя России № 876/пр от 26.12.2019</t>
  </si>
  <si>
    <t>Доска обрезная, хвойных пород, ширина 75-150 мм, толщина 25 мм, длина 4-6,5 м, сорт II</t>
  </si>
  <si>
    <t>12.1.02.12-0004</t>
  </si>
  <si>
    <t>ФССЦ-2001, 12.1.02.12-0004, приказ Минстроя России № 876/пр от 26.12.2019</t>
  </si>
  <si>
    <t>Пергамин кровельный П-350</t>
  </si>
  <si>
    <t>1-100-19</t>
  </si>
  <si>
    <t>Рабочий среднего разряда 1.9</t>
  </si>
  <si>
    <t>1-100-25</t>
  </si>
  <si>
    <t>Рабочий среднего разряда 2.5</t>
  </si>
  <si>
    <t>1-100-23</t>
  </si>
  <si>
    <t>Рабочий среднего разряда 2.3</t>
  </si>
  <si>
    <t>1-100-39</t>
  </si>
  <si>
    <t>Рабочий среднего разряда 3.9</t>
  </si>
  <si>
    <t>91.05.01-016</t>
  </si>
  <si>
    <t>ФСЭМ-2001, 91.05.01-016 , приказ Минстроя России № 876/пр от 26.12.2019</t>
  </si>
  <si>
    <t>Краны башенные, грузоподъемность 5 т</t>
  </si>
  <si>
    <t>91.10.09-011</t>
  </si>
  <si>
    <t>ФСЭМ-2001, 91.10.09-011 , приказ Минстроя России № 876/пр от 26.12.2019</t>
  </si>
  <si>
    <t>Установки для гидравлических испытаний трубопроводов, давление нагнетания низкое 0,1 МПа (1 кгс/см2), высокое 10 МПа (100 кгс/см2)</t>
  </si>
  <si>
    <t>91.17.04-043</t>
  </si>
  <si>
    <t>ФСЭМ-2001, 91.17.04-043 , приказ Минстроя России № 876/пр от 26.12.2019</t>
  </si>
  <si>
    <t>Аппараты для полуавтоматической сварки полиэтиленовых труб "встык"</t>
  </si>
  <si>
    <t>01.7.15.04-0027</t>
  </si>
  <si>
    <t>ФССЦ-2001, 01.7.15.04-0027, приказ Минстроя России № 876/пр от 26.12.2019</t>
  </si>
  <si>
    <t>Винты с полукруглой головкой, размер 5,0x40 мм</t>
  </si>
  <si>
    <t>01.7.15.07-0022</t>
  </si>
  <si>
    <t>ФССЦ-2001, 01.7.15.07-0022, приказ Минстроя России № 876/пр от 26.12.2019</t>
  </si>
  <si>
    <t>Дюбели распорные полиэтиленовые, размер 6x40 мм</t>
  </si>
  <si>
    <t>03.1.02.03-0015</t>
  </si>
  <si>
    <t>ФССЦ-2001, 03.1.02.03-0015, приказ Минстроя России № 876/пр от 26.12.2019</t>
  </si>
  <si>
    <t>Известь строительная негашеная хлорная, марка А</t>
  </si>
  <si>
    <t>24.1.02.01-0113</t>
  </si>
  <si>
    <t>ФССЦ-2001, 24.1.02.01-0113, приказ Минстроя России № 876/пр от 26.12.2019</t>
  </si>
  <si>
    <t>Хомуты для крепления труб</t>
  </si>
  <si>
    <t>1-100-38</t>
  </si>
  <si>
    <t>Рабочий среднего разряда 3.8</t>
  </si>
  <si>
    <t>91.05.01-017</t>
  </si>
  <si>
    <t>ФСЭМ-2001, 91.05.01-017 , приказ Минстроя России № 876/пр от 26.12.2019</t>
  </si>
  <si>
    <t>Краны башенные, грузоподъемность 8 т</t>
  </si>
  <si>
    <t>01.7.15.03-0014</t>
  </si>
  <si>
    <t>ФССЦ-2001, 01.7.15.03-0014, приказ Минстроя России № 876/пр от 26.12.2019</t>
  </si>
  <si>
    <t>Болты с гайками и шайбами для санитарно-технических работ, диаметр 16 мм</t>
  </si>
  <si>
    <t>01.7.19.02-0052</t>
  </si>
  <si>
    <t>ФССЦ-2001, 01.7.19.02-0052, приказ Минстроя России № 876/пр от 26.12.2019</t>
  </si>
  <si>
    <t>Кольца резиновые уплотнительные для полипропиленовых труб, диаметр 110 мм</t>
  </si>
  <si>
    <t>1-100-22</t>
  </si>
  <si>
    <t>Рабочий среднего разряда 2.2</t>
  </si>
  <si>
    <t>1-100-20</t>
  </si>
  <si>
    <t>Рабочий среднего разряда 2</t>
  </si>
  <si>
    <t>1-100-40</t>
  </si>
  <si>
    <t>Рабочий среднего разряда 4</t>
  </si>
  <si>
    <t>01.7.15.14-0167</t>
  </si>
  <si>
    <t>ФССЦ-2001, 01.7.15.14-0167, приказ Минстроя России № 876/пр от 26.12.2019</t>
  </si>
  <si>
    <t>Шурупы с полукруглой головкой 5x50 мм</t>
  </si>
  <si>
    <t>08.1.02.11-0001</t>
  </si>
  <si>
    <t>ФССЦ-2001, 08.1.02.11-0001, приказ Минстроя России № 876/пр от 26.12.2019</t>
  </si>
  <si>
    <t>Поковки из квадратных заготовок, масса 1,8 кг</t>
  </si>
  <si>
    <t>01.7.06.11-0021</t>
  </si>
  <si>
    <t>ФССЦ-2001, 01.7.06.11-0021, приказ Минстроя России № 876/пр от 26.12.2019</t>
  </si>
  <si>
    <t>Лента ФУМ</t>
  </si>
  <si>
    <t>1-100-42</t>
  </si>
  <si>
    <t>Рабочий среднего разряда 4.2</t>
  </si>
  <si>
    <t>01.7.15.07-0014</t>
  </si>
  <si>
    <t>ФССЦ-2001, 01.7.15.07-0014, приказ Минстроя России № 876/пр от 26.12.2019</t>
  </si>
  <si>
    <t>Дюбели распорные полипропиленовые</t>
  </si>
  <si>
    <t>999-9950</t>
  </si>
  <si>
    <t>Вспомогательные ненормируемые материалы (2% от ОЗП)</t>
  </si>
  <si>
    <t>РУБ</t>
  </si>
  <si>
    <t>1-100-10</t>
  </si>
  <si>
    <t>Рабочий среднего разряда 1</t>
  </si>
  <si>
    <t>01.7.20.03-0003</t>
  </si>
  <si>
    <t>ФССЦ-2001, 01.7.20.03-0003, приказ Минстроя России № 876/пр от 26.12.2019</t>
  </si>
  <si>
    <t>Мешки полипропиленовые (50 кг)</t>
  </si>
  <si>
    <t>1-100-36</t>
  </si>
  <si>
    <t>Рабочий среднего разряда 3.6</t>
  </si>
  <si>
    <t>91.06.05-011</t>
  </si>
  <si>
    <t>ФСЭМ-2001, 91.06.05-011 , приказ Минстроя России № 876/пр от 26.12.2019</t>
  </si>
  <si>
    <t>Погрузчики, грузоподъемность 5 т</t>
  </si>
  <si>
    <t>01.7.07.29-0091</t>
  </si>
  <si>
    <t>ФССЦ-2001, 01.7.07.29-0091, приказ Минстроя России № 876/пр от 26.12.2019</t>
  </si>
  <si>
    <t>Опилки древесные</t>
  </si>
  <si>
    <t>01.7.20.08-0051</t>
  </si>
  <si>
    <t>ФССЦ-2001, 01.7.20.08-0051, приказ Минстроя России № 876/пр от 26.12.2019</t>
  </si>
  <si>
    <t>Ветошь</t>
  </si>
  <si>
    <t>03.2.01.01-0001</t>
  </si>
  <si>
    <t>ФССЦ-2001, 03.2.01.01-0001, приказ Минстроя России № 876/пр от 26.12.2019</t>
  </si>
  <si>
    <t>Портландцемент общестроительного назначения бездобавочный М400 Д0 (ЦЕМ I 32,5Н)</t>
  </si>
  <si>
    <t>04.3.01.09-0023</t>
  </si>
  <si>
    <t>ФССЦ-2001, 04.3.01.09-0023, приказ Минстроя России № 876/пр от 26.12.2019</t>
  </si>
  <si>
    <t>Раствор отделочный тяжелый цементный, состав 1:3</t>
  </si>
  <si>
    <t>06.2.01.01-0011</t>
  </si>
  <si>
    <t>ФССЦ-2001, 06.2.01.01-0011, приказ Минстроя России № 876/пр от 26.12.2019</t>
  </si>
  <si>
    <t>Комплекты для туалетной комнаты Т-7</t>
  </si>
  <si>
    <t>91.07.08-024</t>
  </si>
  <si>
    <t>ФСЭМ-2001, 91.07.08-024 , приказ Минстроя России № 876/пр от 26.12.2019</t>
  </si>
  <si>
    <t>Растворосмесители передвижные, объем барабана 65 л</t>
  </si>
  <si>
    <t>91.21.01-012</t>
  </si>
  <si>
    <t>ФСЭМ-2001, 91.21.01-012 , приказ Минстроя России № 876/пр от 26.12.2019</t>
  </si>
  <si>
    <t>Агрегаты окрасочные высокого давления для окраски поверхностей конструкций, мощность 1 кВт</t>
  </si>
  <si>
    <t>1-100-32</t>
  </si>
  <si>
    <t>Рабочий среднего разряда 3.2</t>
  </si>
  <si>
    <t>04.3.01.09-0016</t>
  </si>
  <si>
    <t>ФССЦ-2001, 04.3.01.09-0016, приказ Минстроя России № 876/пр от 26.12.2019</t>
  </si>
  <si>
    <t>Раствор готовый кладочный, цементный, М200</t>
  </si>
  <si>
    <t>91.07.04-002</t>
  </si>
  <si>
    <t>ФСЭМ-2001, 91.07.04-002 , приказ Минстроя России № 876/пр от 26.12.2019</t>
  </si>
  <si>
    <t>Вибраторы поверхностные</t>
  </si>
  <si>
    <t>07.2.06.03-0229</t>
  </si>
  <si>
    <t>ФССЦ-2001, 07.2.06.03-0229, приказ Минстроя России № 876/пр от 26.12.2019</t>
  </si>
  <si>
    <t>Профиль угловой, стальной, оцинкованный, для защиты углов, длина 3 м, сечение 31x31x0,4 мм</t>
  </si>
  <si>
    <t>1-100-34</t>
  </si>
  <si>
    <t>Рабочий среднего разряда 3.4</t>
  </si>
  <si>
    <t>91.17.04-233</t>
  </si>
  <si>
    <t>ФСЭМ-2001, 91.17.04-233 , приказ Минстроя России № 876/пр от 26.12.2019</t>
  </si>
  <si>
    <t>Установки для сварки ручной дуговой (постоянного тока)</t>
  </si>
  <si>
    <t>01.7.11.07-0045</t>
  </si>
  <si>
    <t>ФССЦ-2001, 01.7.11.07-0045, приказ Минстроя России № 876/пр от 26.12.2019</t>
  </si>
  <si>
    <t>Электроды сварочные Э42А, диаметр 5 мм</t>
  </si>
  <si>
    <t>01.7.15.03-0042</t>
  </si>
  <si>
    <t>ФССЦ-2001, 01.7.15.03-0042, приказ Минстроя России № 876/пр от 26.12.2019</t>
  </si>
  <si>
    <t>Болты с гайками и шайбами строительные</t>
  </si>
  <si>
    <t>04.3.01.09-0014</t>
  </si>
  <si>
    <t>ФССЦ-2001, 04.3.01.09-0014, приказ Минстроя России № 876/пр от 26.12.2019</t>
  </si>
  <si>
    <t>Раствор готовый кладочный, цементный, М100</t>
  </si>
  <si>
    <t>08.4.03.02-0004</t>
  </si>
  <si>
    <t>ФССЦ-2001, 08.4.03.02-0004, приказ Минстроя России № 876/пр от 26.12.2019</t>
  </si>
  <si>
    <t>Сталь арматурная, горячекатаная, гладкая, класс А-I, диаметр 12 мм</t>
  </si>
  <si>
    <t>11.3.03.15-0021</t>
  </si>
  <si>
    <t>ФССЦ-2001, 11.3.03.15-0021, приказ Минстроя России № 876/пр от 26.12.2019</t>
  </si>
  <si>
    <t>Клинья пластиковые монтажные</t>
  </si>
  <si>
    <t>01.7.06.02-0001</t>
  </si>
  <si>
    <t>ФССЦ-2001, 01.7.06.02-0001, приказ Минстроя России № 876/пр от 26.12.2019</t>
  </si>
  <si>
    <t>Лента бутиловая</t>
  </si>
  <si>
    <t>01.7.06.02-0002</t>
  </si>
  <si>
    <t>ФССЦ-2001, 01.7.06.02-0002, приказ Минстроя России № 876/пр от 26.12.2019</t>
  </si>
  <si>
    <t>Лента бутиловая диффузионная</t>
  </si>
  <si>
    <t>01.7.06.11-0001</t>
  </si>
  <si>
    <t>ФССЦ-2001, 01.7.06.11-0001, приказ Минстроя России № 876/пр от 26.12.2019</t>
  </si>
  <si>
    <t>Лента предварительно сжатая, уплотнительная</t>
  </si>
  <si>
    <t>01.7.15.07-0005</t>
  </si>
  <si>
    <t>ФССЦ-2001, 01.7.15.07-0005, приказ Минстроя России № 876/пр от 26.12.2019</t>
  </si>
  <si>
    <t>Дюбели монтажные, размер 10x130 (10x132, 10x150) мм</t>
  </si>
  <si>
    <t>01.7.15.06-0111</t>
  </si>
  <si>
    <t>ФССЦ-2001, 01.7.15.06-0111, приказ Минстроя России № 876/пр от 26.12.2019</t>
  </si>
  <si>
    <t>Гвозди строительные</t>
  </si>
  <si>
    <t>04.3.01.07-0011</t>
  </si>
  <si>
    <t>ФССЦ-2001, 04.3.01.07-0011, приказ Минстроя России № 876/пр от 26.12.2019</t>
  </si>
  <si>
    <t>Раствор готовый отделочный тяжелый, известковый, состав 1:2</t>
  </si>
  <si>
    <t>08.1.02.25-0031</t>
  </si>
  <si>
    <t>ФССЦ-2001, 08.1.02.25-0031, приказ Минстроя России № 876/пр от 26.12.2019</t>
  </si>
  <si>
    <t>Ерш металлический строительный</t>
  </si>
  <si>
    <t>11.1.03.06-0087</t>
  </si>
  <si>
    <t>ФССЦ-2001, 11.1.03.06-0087, приказ Минстроя России № 876/пр от 26.12.2019</t>
  </si>
  <si>
    <t>Доска обрезная, хвойных пород, ширина 75-150 мм, толщина 25 мм, длина 4-6,5 м, сорт III</t>
  </si>
  <si>
    <t>20.5.04.10-0011</t>
  </si>
  <si>
    <t>ФССЦ-2001, 20.5.04.10-0011, приказ Минстроя России № 876/пр от 26.12.2019</t>
  </si>
  <si>
    <t>Сжимы соединительные</t>
  </si>
  <si>
    <t>01.7.06.05-0041</t>
  </si>
  <si>
    <t>ФССЦ-2001, 01.7.06.05-0041, приказ Минстроя России № 876/пр от 26.12.2019</t>
  </si>
  <si>
    <t>Лента изоляционная прорезиненная односторонняя, ширина 20 мм, толщина 0,25-0,35 мм</t>
  </si>
  <si>
    <t>01.7.15.14-0161</t>
  </si>
  <si>
    <t>ФССЦ-2001, 01.7.15.14-0161, приказ Минстроя России № 876/пр от 26.12.2019</t>
  </si>
  <si>
    <t>Шурупы с полукруглой головкой 2,5x20 мм</t>
  </si>
  <si>
    <t>01.7.15.14-0165</t>
  </si>
  <si>
    <t>ФССЦ-2001, 01.7.15.14-0165, приказ Минстроя России № 876/пр от 26.12.2019</t>
  </si>
  <si>
    <t>Шурупы с полукруглой головкой 4x40 мм</t>
  </si>
  <si>
    <t>01.7.06.07-0002</t>
  </si>
  <si>
    <t>ФССЦ-2001, 01.7.06.07-0002, приказ Минстроя России № 876/пр от 26.12.2019</t>
  </si>
  <si>
    <t>Лента монтажная, тип ЛМ-5</t>
  </si>
  <si>
    <t>01.7.11.07-0034</t>
  </si>
  <si>
    <t>ФССЦ-2001, 01.7.11.07-0034, приказ Минстроя России № 876/пр от 26.12.2019</t>
  </si>
  <si>
    <t>Электроды сварочные Э42А, диаметр 4 мм</t>
  </si>
  <si>
    <t>01.7.15.10-0052</t>
  </si>
  <si>
    <t>ФССЦ-2001, 01.7.15.10-0052, приказ Минстроя России № 876/пр от 26.12.2019</t>
  </si>
  <si>
    <t>Скобы двухлапковые</t>
  </si>
  <si>
    <t>14.4.02.09-0001</t>
  </si>
  <si>
    <t>ФССЦ-2001, 14.4.02.09-0001, приказ Минстроя России № 876/пр от 26.12.2019</t>
  </si>
  <si>
    <t>Краска</t>
  </si>
  <si>
    <t>91.06.03-055</t>
  </si>
  <si>
    <t>ФСЭМ-2001, 91.06.03-055 , приказ Минстроя России № 876/пр от 26.12.2019</t>
  </si>
  <si>
    <t>Лебедки электрические тяговым усилием 19,62 кН (2 т)</t>
  </si>
  <si>
    <t>01.1.01.09-0026</t>
  </si>
  <si>
    <t>ФССЦ-2001, 01.1.01.09-0026, приказ Минстроя России № 876/пр от 26.12.2019</t>
  </si>
  <si>
    <t>Шнур асбестовый общего назначения ШАОН, диаметр 8-10 мм</t>
  </si>
  <si>
    <t>01.7.19.04-0031</t>
  </si>
  <si>
    <t>ФССЦ-2001, 01.7.19.04-0031, приказ Минстроя России № 876/пр от 26.12.2019</t>
  </si>
  <si>
    <t>Прокладки резиновые (пластина техническая прессованная)</t>
  </si>
  <si>
    <t>14.5.04.03-0002</t>
  </si>
  <si>
    <t>ФССЦ-2001, 14.5.04.03-0002, приказ Минстроя России № 876/пр от 26.12.2019</t>
  </si>
  <si>
    <t>Мастика герметизирующая нетвердеющая из синтетического каучука, для заполнения и герметизации швов стеклянного ограждения теплиц</t>
  </si>
  <si>
    <t>91.06.03-047</t>
  </si>
  <si>
    <t>ФСЭМ-2001, 91.06.03-047 , приказ Минстроя России № 876/пр от 26.12.2019</t>
  </si>
  <si>
    <t>Лебедки ручные и рычажные тяговым усилием 31,39 кН (3,2 т)</t>
  </si>
  <si>
    <t>01.7.07.29-0031</t>
  </si>
  <si>
    <t>ФССЦ-2001, 01.7.07.29-0031, приказ Минстроя России № 876/пр от 26.12.2019</t>
  </si>
  <si>
    <t>Каболка</t>
  </si>
  <si>
    <t>01.7.07.29-0101</t>
  </si>
  <si>
    <t>ФССЦ-2001, 01.7.07.29-0101, приказ Минстроя России № 876/пр от 26.12.2019</t>
  </si>
  <si>
    <t>Очес льняной</t>
  </si>
  <si>
    <t>01.7.15.07-0023</t>
  </si>
  <si>
    <t>ФССЦ-2001, 01.7.15.07-0023, приказ Минстроя России № 876/пр от 26.12.2019</t>
  </si>
  <si>
    <t>Дюбели распорные полиэтиленовые, размер 8x30 мм</t>
  </si>
  <si>
    <t>01.7.15.10-0057</t>
  </si>
  <si>
    <t>ФССЦ-2001, 01.7.15.10-0057, приказ Минстроя России № 876/пр от 26.12.2019</t>
  </si>
  <si>
    <t>Скобы скрепляющие и для подвеса</t>
  </si>
  <si>
    <t>01.7.15.14-0171</t>
  </si>
  <si>
    <t>ФССЦ-2001, 01.7.15.14-0171, приказ Минстроя России № 876/пр от 26.12.2019</t>
  </si>
  <si>
    <t>Шурупы с полукруглой головкой 6x60 мм</t>
  </si>
  <si>
    <t>01.7.19.04-0002</t>
  </si>
  <si>
    <t>ФССЦ-2001, 01.7.19.04-0002, приказ Минстроя России № 876/пр от 26.12.2019</t>
  </si>
  <si>
    <t>Пластина резиновая рулонная вулканизированная</t>
  </si>
  <si>
    <t>14.1.05.03-0012</t>
  </si>
  <si>
    <t>ФССЦ-2001, 14.1.05.03-0012, приказ Минстроя России № 876/пр от 26.12.2019</t>
  </si>
  <si>
    <t>Клей фенолополивинилацетальный БФ-2, сорт I</t>
  </si>
  <si>
    <t>14.4.02.04-0142</t>
  </si>
  <si>
    <t>ФССЦ-2001, 14.4.02.04-0142, приказ Минстроя России № 876/пр от 26.12.2019</t>
  </si>
  <si>
    <t>Краска масляная земляная МА-0115, мумия, сурик железный</t>
  </si>
  <si>
    <t>14.5.02.02-0105</t>
  </si>
  <si>
    <t>ФССЦ-2001, 14.5.02.02-0105, приказ Минстроя России № 876/пр от 26.12.2019</t>
  </si>
  <si>
    <t>Замазка суриковая</t>
  </si>
  <si>
    <t>14.5.05.01-0012</t>
  </si>
  <si>
    <t>ФССЦ-2001, 14.5.05.01-0012, приказ Минстроя России № 876/пр от 26.12.2019</t>
  </si>
  <si>
    <t>Олифа комбинированная для разведения масляных густотертых красок и для внешних работ по деревянным поверхностям</t>
  </si>
  <si>
    <t>24.3.01.02-1004</t>
  </si>
  <si>
    <t>ФССЦ-2001, 24.3.01.02-1004, приказ Минстроя России № 876/пр от 26.12.2019</t>
  </si>
  <si>
    <t>Кольца резиновые уплотнительные для ПВХ труб канализации, диаметр 50 мм</t>
  </si>
  <si>
    <t>01.3.05.38-0031</t>
  </si>
  <si>
    <t>ФССЦ-2001, 01.3.05.38-0031, приказ Минстроя России № 876/пр от 26.12.2019</t>
  </si>
  <si>
    <t>Водный раствор нитрата и карбоната</t>
  </si>
  <si>
    <t>01.7.15.07-0024</t>
  </si>
  <si>
    <t>ФССЦ-2001, 01.7.15.07-0024, приказ Минстроя России № 876/пр от 26.12.2019</t>
  </si>
  <si>
    <t>Дюбели распорные полиэтиленовые, размер 8x40 мм</t>
  </si>
  <si>
    <t>01.7.15.14-0194</t>
  </si>
  <si>
    <t>ФССЦ-2001, 01.7.15.14-0194, приказ Минстроя России № 876/пр от 26.12.2019</t>
  </si>
  <si>
    <t>Шурупы с шестигранной головкой 12x70 мм</t>
  </si>
  <si>
    <t>18.5.08.05-0031</t>
  </si>
  <si>
    <t>ФССЦ-2001, 18.5.08.05-0031, приказ Минстроя России № 876/пр от 26.12.2019</t>
  </si>
  <si>
    <t>Кронштейны для радиаторов стальных спаренных</t>
  </si>
  <si>
    <t>01.7.19.02-0041</t>
  </si>
  <si>
    <t>ФССЦ-2001, 01.7.19.02-0041, приказ Минстроя России № 876/пр от 26.12.2019</t>
  </si>
  <si>
    <t>Кольца резиновые для чугунных напорных труб диаметром 65-300 мм</t>
  </si>
  <si>
    <t>08.3.03.05-0001</t>
  </si>
  <si>
    <t>ФССЦ-2001, 08.3.03.05-0001, приказ Минстроя России № 876/пр от 26.12.2019</t>
  </si>
  <si>
    <t>Проволока канатная оцинкованная, диаметр 2,6 мм</t>
  </si>
  <si>
    <t>01.7.16.02-0001</t>
  </si>
  <si>
    <t>ФССЦ-2001, 01.7.16.02-0001, приказ Минстроя России № 876/пр от 26.12.2019</t>
  </si>
  <si>
    <t>Детали деревянные лесов из пиломатериалов хвойных пород</t>
  </si>
  <si>
    <t>01.7.16.02-0003</t>
  </si>
  <si>
    <t>ФССЦ-2001, 01.7.16.02-0003, приказ Минстроя России № 876/пр от 26.12.2019</t>
  </si>
  <si>
    <t>Детали стальных трубчатых лесов, укомплектованные пробками, крючками и хомутами, окрашенные</t>
  </si>
  <si>
    <t>11.2.13.06-0011</t>
  </si>
  <si>
    <t>ФССЦ-2001, 11.2.13.06-0011, приказ Минстроя России № 876/пр от 26.12.2019</t>
  </si>
  <si>
    <t>Щиты настила, все толщины</t>
  </si>
  <si>
    <t>1-100-37</t>
  </si>
  <si>
    <t>Рабочий среднего разряда 3.7</t>
  </si>
  <si>
    <t>91.21.22-443</t>
  </si>
  <si>
    <t>ФСЭМ-2001, 91.21.22-443 , приказ Минстроя России № 876/пр от 26.12.2019</t>
  </si>
  <si>
    <t>Установки для изготовления бандажей, диафрагм, пряжек</t>
  </si>
  <si>
    <t>08.3.02.01-0041</t>
  </si>
  <si>
    <t>ФССЦ-2001, 08.3.02.01-0041, приказ Минстроя России № 876/пр от 26.12.2019</t>
  </si>
  <si>
    <t>Лента стальная упаковочная мягкая нормальной точности 0,7x20-50 мм</t>
  </si>
  <si>
    <t>08.3.03.04-0021</t>
  </si>
  <si>
    <t>ФССЦ-2001, 08.3.03.04-0021, приказ Минстроя России № 876/пр от 26.12.2019</t>
  </si>
  <si>
    <t>Проволока стальная низкоуглеродистая общего назначения, диаметр 0,8 мм</t>
  </si>
  <si>
    <t>08.3.03.04-0025</t>
  </si>
  <si>
    <t>ФССЦ-2001, 08.3.03.04-0025, приказ Минстроя России № 876/пр от 26.12.2019</t>
  </si>
  <si>
    <t>Проволока стальная низкоуглеродистая общего назначения, диаметр 2,0 мм</t>
  </si>
  <si>
    <t>08.3.03.05-0011</t>
  </si>
  <si>
    <t>ФССЦ-2001, 08.3.03.05-0011, приказ Минстроя России № 876/пр от 26.12.2019</t>
  </si>
  <si>
    <t>Проволока стальная низкоуглеродистая разного назначения оцинкованная, диаметр 1,1 мм</t>
  </si>
  <si>
    <t>08.3.03.05-0020</t>
  </si>
  <si>
    <t>ФССЦ-2001, 08.3.03.05-0020, приказ Минстроя России № 876/пр от 26.12.2019</t>
  </si>
  <si>
    <t>Проволока стальная низкоуглеродистая разного назначения оцинкованная, диаметр 6,0-6,3 мм</t>
  </si>
  <si>
    <t>08.3.05.05-0054</t>
  </si>
  <si>
    <t>ФССЦ-2001, 08.3.05.05-0054, приказ Минстроя России № 876/пр от 26.12.2019</t>
  </si>
  <si>
    <t>Сталь листовая оцинкованная, толщина 0,8 мм</t>
  </si>
  <si>
    <t>91.21.01-016</t>
  </si>
  <si>
    <t>ФСЭМ-2001, 91.21.01-016 , приказ Минстроя России № 876/пр от 26.12.2019</t>
  </si>
  <si>
    <t>Агрегаты шпатлево-окрасочные</t>
  </si>
  <si>
    <t>11.1.03.06-0095</t>
  </si>
  <si>
    <t>ФССЦ-2001, 11.1.03.06-0095, приказ Минстроя России № 876/пр от 26.12.2019</t>
  </si>
  <si>
    <t>Доска обрезная, хвойных пород, ширина 75-150 мм, толщина 44 мм и более, длина 4-6,5 м, сорт III</t>
  </si>
  <si>
    <t>14.5.06.03-0002</t>
  </si>
  <si>
    <t>ФССЦ-2001, 14.5.06.03-0002, приказ Минстроя России № 876/пр от 26.12.2019</t>
  </si>
  <si>
    <t>Паста антисептическая</t>
  </si>
  <si>
    <t>1-100-29</t>
  </si>
  <si>
    <t>Рабочий среднего разряда 2.9</t>
  </si>
  <si>
    <t>91.05.06-008</t>
  </si>
  <si>
    <t>ФСЭМ-2001, 91.05.06-008 , приказ Минстроя России № 876/пр от 26.12.2019</t>
  </si>
  <si>
    <t>Краны на гусеничном ходу, грузоподъемность 40 т</t>
  </si>
  <si>
    <t>91.06.03-062</t>
  </si>
  <si>
    <t>ФСЭМ-2001, 91.06.03-062 , приказ Минстроя России № 876/пр от 26.12.2019</t>
  </si>
  <si>
    <t>Лебедки электрические тяговым усилием до 31,39 кН (3,2 т)</t>
  </si>
  <si>
    <t>91.17.04-042</t>
  </si>
  <si>
    <t>ФСЭМ-2001, 91.17.04-042 , приказ Минстроя России № 876/пр от 26.12.2019</t>
  </si>
  <si>
    <t>Аппараты для газовой сварки и резки</t>
  </si>
  <si>
    <t>01.3.02.03-0001</t>
  </si>
  <si>
    <t>ФССЦ-2001, 01.3.02.03-0001, приказ Минстроя России № 876/пр от 26.12.2019</t>
  </si>
  <si>
    <t>Ацетилен газообразный технический</t>
  </si>
  <si>
    <t>01.3.02.08-0001</t>
  </si>
  <si>
    <t>ФССЦ-2001, 01.3.02.08-0001, приказ Минстроя России № 876/пр от 26.12.2019</t>
  </si>
  <si>
    <t>Кислород газообразный технический</t>
  </si>
  <si>
    <t>1-100-50</t>
  </si>
  <si>
    <t>Рабочий среднего разряда 5</t>
  </si>
  <si>
    <t>19.3.02.08-0022</t>
  </si>
  <si>
    <t>ФССЦ-2001, 19.3.02.08-0022, приказ Минстроя России № 876/пр от 26.12.2019</t>
  </si>
  <si>
    <t>Кронштейны для крепления внешнего блока сплит-системы, рекомендуемая нагрузка до 150 кг (два кронштейна, болты, гайки, шайбы)</t>
  </si>
  <si>
    <t>01.7.07.29-0111</t>
  </si>
  <si>
    <t>ФССЦ-2001, 01.7.07.29-0111, приказ Минстроя России № 876/пр от 26.12.2019</t>
  </si>
  <si>
    <t>Пакля пропитанная</t>
  </si>
  <si>
    <t>01.7.15.06-0121</t>
  </si>
  <si>
    <t>ФССЦ-2001, 01.7.15.06-0121, приказ Минстроя России № 876/пр от 26.12.2019</t>
  </si>
  <si>
    <t>Гвозди строительные с плоской головкой, размер 1,6x50 мм</t>
  </si>
  <si>
    <t>08.1.02.17-0161</t>
  </si>
  <si>
    <t>ФССЦ-2001, 08.1.02.17-0161, приказ Минстроя России № 876/пр от 26.12.2019</t>
  </si>
  <si>
    <t>Сетка тканая с квадратными ячейками № 05, без покрытия</t>
  </si>
  <si>
    <t>1-100-44</t>
  </si>
  <si>
    <t>Рабочий среднего разряда 4.4</t>
  </si>
  <si>
    <t>01.7.11.07-0032</t>
  </si>
  <si>
    <t>ФССЦ-2001, 01.7.11.07-0032, приказ Минстроя России № 876/пр от 26.12.2019</t>
  </si>
  <si>
    <t>Электроды сварочные Э42, диаметр 4 мм</t>
  </si>
  <si>
    <t>01.7.15.02-0051</t>
  </si>
  <si>
    <t>ФССЦ-2001, 01.7.15.02-0051, приказ Минстроя России № 876/пр от 26.12.2019</t>
  </si>
  <si>
    <t>Болты анкерные</t>
  </si>
  <si>
    <t>14.5.01.10-0029</t>
  </si>
  <si>
    <t>ФССЦ-2001, 14.5.01.10-0029, приказ Минстроя России № 876/пр от 26.12.2019</t>
  </si>
  <si>
    <t>Пена монтажная полиуретановая противопожарная однокомпонентная модифицированная для заполнения, уплотнения, утепления, изоляции и соединения швов и стыков в местах с повышенными требованиями пожарной безопасности (0,88 л)</t>
  </si>
  <si>
    <t>91.05.06-012</t>
  </si>
  <si>
    <t>ФСЭМ-2001, 91.05.06-012 , приказ Минстроя России № 876/пр от 26.12.2019</t>
  </si>
  <si>
    <t>Краны на гусеничном ходу, грузоподъемность до 16 т</t>
  </si>
  <si>
    <t>91.17.04-171</t>
  </si>
  <si>
    <t>ФСЭМ-2001, 91.17.04-171 , приказ Минстроя России № 876/пр от 26.12.2019</t>
  </si>
  <si>
    <t>Преобразователи сварочные номинальным сварочным током 315-500 А</t>
  </si>
  <si>
    <t>01.7.11.07-0036</t>
  </si>
  <si>
    <t>ФССЦ-2001, 01.7.11.07-0036, приказ Минстроя России № 876/пр от 26.12.2019</t>
  </si>
  <si>
    <t>Электроды сварочные Э46, диаметр 4 мм</t>
  </si>
  <si>
    <t>01.7.15.04-0045</t>
  </si>
  <si>
    <t>ФССЦ-2001, 01.7.15.04-0045, приказ Минстроя России № 876/пр от 26.12.2019</t>
  </si>
  <si>
    <t>Винты самонарезающие для крепления профилированного настила и панелей к несущим конструкциям</t>
  </si>
  <si>
    <t>01.7.15.08-0011</t>
  </si>
  <si>
    <t>ФССЦ-2001, 01.7.15.08-0011, приказ Минстроя России № 876/пр от 26.12.2019</t>
  </si>
  <si>
    <t>Заклепки комбинированные для соединения профилированного стального настила и разнообразных листовых деталей</t>
  </si>
  <si>
    <t>07.2.07.12-0020</t>
  </si>
  <si>
    <t>ФССЦ-2001, 07.2.07.12-0020, приказ Минстроя России № 876/пр от 26.12.2019</t>
  </si>
  <si>
    <t>Элементы конструктивные зданий и сооружений с преобладанием горячекатаных профилей, средняя масса сборочной единицы от 0,1 до 0,5 т</t>
  </si>
  <si>
    <t>07.2.07.13-0081</t>
  </si>
  <si>
    <t>ФССЦ-2001, 07.2.07.13-0081, приказ Минстроя России № 876/пр от 26.12.2019</t>
  </si>
  <si>
    <t>Конструкции стальные приспособлений для монтажа</t>
  </si>
  <si>
    <t>11.1.03.05-0085</t>
  </si>
  <si>
    <t>ФССЦ-2001, 11.1.03.05-0085, приказ Минстроя России № 876/пр от 26.12.2019</t>
  </si>
  <si>
    <t>Доска необрезная, хвойных пород, длина 4-6,5 м, все ширины, толщина 44 мм и более, сорт III</t>
  </si>
  <si>
    <t>01.7.17.11-0011</t>
  </si>
  <si>
    <t>ФССЦ-2001, 01.7.17.11-0011, приказ Минстроя России № 876/пр от 26.12.2019</t>
  </si>
  <si>
    <t>Шкурка шлифовальная двухслойная с зернистостью 40-25</t>
  </si>
  <si>
    <t>14.5.11.01-0001</t>
  </si>
  <si>
    <t>ФССЦ-2001, 14.5.11.01-0001, приказ Минстроя России № 876/пр от 26.12.2019</t>
  </si>
  <si>
    <t>Шпатлевка клеевая</t>
  </si>
  <si>
    <t>91.21.22-638</t>
  </si>
  <si>
    <t>ФСЭМ-2001, 91.21.22-638 , приказ Минстроя России № 876/пр от 26.12.2019</t>
  </si>
  <si>
    <t>Пылесосы промышленные, мощность до 2000 Вт</t>
  </si>
  <si>
    <t>1-100-28</t>
  </si>
  <si>
    <t>Рабочий среднего разряда 2.8</t>
  </si>
  <si>
    <t>91.06.06-046</t>
  </si>
  <si>
    <t>ФСЭМ-2001, 91.06.06-046 , приказ Минстроя России № 876/пр от 26.12.2019</t>
  </si>
  <si>
    <t>Подъемники одномачтовые, грузоподъемность до 500 кг, высота подъема 25 м</t>
  </si>
  <si>
    <t>08.1.02.11-0003</t>
  </si>
  <si>
    <t>ФССЦ-2001, 08.1.02.11-0003, приказ Минстроя России № 876/пр от 26.12.2019</t>
  </si>
  <si>
    <t>Поковки из квадратных заготовок, масса 2,825 кг</t>
  </si>
  <si>
    <t>11.1.03.06-0091</t>
  </si>
  <si>
    <t>ФССЦ-2001, 11.1.03.06-0091, приказ Минстроя России № 876/пр от 26.12.2019</t>
  </si>
  <si>
    <t>Доска обрезная, хвойных пород, ширина 75-150 мм, толщина 32-40 мм, длина 4-6,5 м, сорт III</t>
  </si>
  <si>
    <t>91.06.05-012</t>
  </si>
  <si>
    <t>ФСЭМ-2001, 91.06.05-012 , приказ Минстроя России № 876/пр от 26.12.2019</t>
  </si>
  <si>
    <t>Погрузчики с вилочными подхватами, грузоподъемность 1 т</t>
  </si>
  <si>
    <t>91.06.06-045</t>
  </si>
  <si>
    <t>ФСЭМ-2001, 91.06.06-045 , приказ Минстроя России № 876/пр от 26.12.2019</t>
  </si>
  <si>
    <t>Подъемники одномачтовые, грузоподъемность до 500 кг, высота подъема 15 м</t>
  </si>
  <si>
    <t>91.06.02-005</t>
  </si>
  <si>
    <t>ФСЭМ-2001, 91.06.02-005 , приказ Минстроя России № 876/пр от 26.12.2019</t>
  </si>
  <si>
    <t>Конвейеры ленточные секционные, длина 40 м</t>
  </si>
  <si>
    <t>91.18.01-007</t>
  </si>
  <si>
    <t>ФСЭМ-2001, 91.18.01-007 , приказ Минстроя России № 876/пр от 26.12.2019</t>
  </si>
  <si>
    <t>Компрессоры передвижные с двигателем внутреннего сгорания, давление до 686 кПа (7 ат), производительность до 5 м3/мин</t>
  </si>
  <si>
    <t>1-100-47</t>
  </si>
  <si>
    <t>Рабочий среднего разряда 4.7</t>
  </si>
  <si>
    <t>91.06.03-060</t>
  </si>
  <si>
    <t>ФСЭМ-2001, 91.06.03-060 , приказ Минстроя России № 876/пр от 26.12.2019</t>
  </si>
  <si>
    <t>Лебедки электрические тяговым усилием до 5,79 кН (0,59 т)</t>
  </si>
  <si>
    <t>14.4.01.01-0003</t>
  </si>
  <si>
    <t>ФССЦ-2001, 14.4.01.01-0003, приказ Минстроя России № 876/пр от 26.12.2019</t>
  </si>
  <si>
    <t>Грунтовка ГФ-021</t>
  </si>
  <si>
    <t>14.5.09.02-0002</t>
  </si>
  <si>
    <t>ФССЦ-2001, 14.5.09.02-0002, приказ Минстроя России № 876/пр от 26.12.2019</t>
  </si>
  <si>
    <t>Ксилол нефтяной, марка А</t>
  </si>
  <si>
    <t>14.4.04.08-0003</t>
  </si>
  <si>
    <t>ФССЦ-2001, 14.4.04.08-0003, приказ Минстроя России № 876/пр от 26.12.2019</t>
  </si>
  <si>
    <t>Эмаль ПФ-115, серая</t>
  </si>
  <si>
    <t>14.5.09.11-0102</t>
  </si>
  <si>
    <t>ФССЦ-2001, 14.5.09.11-0102, приказ Минстроя России № 876/пр от 26.12.2019</t>
  </si>
  <si>
    <t>Уайт-спирит</t>
  </si>
  <si>
    <t>10.3.02.03-0012</t>
  </si>
  <si>
    <t>ФССЦ-2001, 10.3.02.03-0012, приказ Минстроя России № 876/пр от 26.12.2019</t>
  </si>
  <si>
    <t>Припои оловянно-свинцовые бессурьмянистые, марка ПОС40</t>
  </si>
  <si>
    <t>21.2.03.09-0101</t>
  </si>
  <si>
    <t>ФССЦ-2001, 21.2.03.09-0101, приказ Минстроя России № 876/пр от 26.12.2019</t>
  </si>
  <si>
    <t>Провод силовой АПРН 1x35-660</t>
  </si>
  <si>
    <t>01.7.15.14-0185</t>
  </si>
  <si>
    <t>ФССЦ-2001, 01.7.15.14-0185, приказ Минстроя России № 876/пр от 26.12.2019</t>
  </si>
  <si>
    <t>Шурупы с потайной головкой черные 8,0x100 мм</t>
  </si>
  <si>
    <t>11.1.03.01-0080</t>
  </si>
  <si>
    <t>ФССЦ-2001, 11.1.03.01-0080, приказ Минстроя России № 876/пр от 26.12.2019</t>
  </si>
  <si>
    <t>Бруски обрезные, хвойных пород, длина 4-6,5 м, ширина 75-150 мм, толщина 40-75 мм, сорт IV</t>
  </si>
  <si>
    <t>01.1.02.08-0003</t>
  </si>
  <si>
    <t>ФССЦ-2001, 01.1.02.08-0003, приказ Минстроя России № 876/пр от 26.12.2019</t>
  </si>
  <si>
    <t>Прокладки из паронита ПМБ, толщина 1 мм, диаметр 150 мм</t>
  </si>
  <si>
    <t>91.21.20-013</t>
  </si>
  <si>
    <t>ФСЭМ-2001, 91.21.20-013 , приказ Минстроя России № 876/пр от 26.12.2019</t>
  </si>
  <si>
    <t>Установки для сверления отверстий в железобетоне диаметром до 160 мм</t>
  </si>
  <si>
    <t>03.1.01.01-0002</t>
  </si>
  <si>
    <t>ФССЦ-2001, 03.1.01.01-0002, приказ Минстроя России № 876/пр от 26.12.2019</t>
  </si>
  <si>
    <t>Гипс строительный Г-3</t>
  </si>
  <si>
    <t>24.3.01.01-0002</t>
  </si>
  <si>
    <t>ФССЦ-2001, 24.3.01.01-0002, приказ Минстроя России № 876/пр от 26.12.2019</t>
  </si>
  <si>
    <t>Трубка полихлорвиниловая</t>
  </si>
  <si>
    <t>91.06.09-001</t>
  </si>
  <si>
    <t>ФСЭМ-2001, 91.06.09-001 , приказ Минстроя России № 876/пр от 26.12.2019</t>
  </si>
  <si>
    <t>Вышки телескопические 25 м</t>
  </si>
  <si>
    <t>14.4.03.17-0101</t>
  </si>
  <si>
    <t>ФССЦ-2001, 14.4.03.17-0101, приказ Минстроя России № 876/пр от 26.12.2019</t>
  </si>
  <si>
    <t>Лак канифольный КФ-965</t>
  </si>
  <si>
    <t>20.5.04.09-0001</t>
  </si>
  <si>
    <t>ФССЦ-2001, 20.5.04.09-0001, приказ Минстроя России № 876/пр от 26.12.2019</t>
  </si>
  <si>
    <t>Сжимы ответвительные</t>
  </si>
  <si>
    <t>01.7.15.04-0011</t>
  </si>
  <si>
    <t>ФССЦ-2001, 01.7.15.04-0011, приказ Минстроя России № 876/пр от 26.12.2019</t>
  </si>
  <si>
    <t>Винты с полукруглой головкой, длина 50 мм</t>
  </si>
  <si>
    <t>08.3.07.01-0076</t>
  </si>
  <si>
    <t>ФССЦ-2001, 08.3.07.01-0076, приказ Минстроя России № 876/пр от 26.12.2019</t>
  </si>
  <si>
    <t>Прокат полосовой, горячекатаный, марка стали Ст3сп, ширина 50-200 мм, толщина 4-5 мм</t>
  </si>
  <si>
    <t>18.5.08.09-0001</t>
  </si>
  <si>
    <t>ФССЦ-2001, 18.5.08.09-0001, приказ Минстроя России № 876/пр от 26.12.2019</t>
  </si>
  <si>
    <t>Патрубки</t>
  </si>
  <si>
    <t>20.1.02.23-0082</t>
  </si>
  <si>
    <t>ФССЦ-2001, 20.1.02.23-0082, приказ Минстроя России № 876/пр от 26.12.2019</t>
  </si>
  <si>
    <t>Перемычки гибкие, тип ПГС-50</t>
  </si>
  <si>
    <t>20.2.02.01-0019</t>
  </si>
  <si>
    <t>ФССЦ-2001, 20.2.02.01-0019, приказ Минстроя России № 876/пр от 26.12.2019</t>
  </si>
  <si>
    <t>Втулки изолирующие</t>
  </si>
  <si>
    <t>01.7.07.20-0002</t>
  </si>
  <si>
    <t>ФССЦ-2001, 01.7.07.20-0002, приказ Минстроя России № 876/пр от 26.12.2019</t>
  </si>
  <si>
    <t>Тальк молотый, сорт I</t>
  </si>
  <si>
    <t>20.2.01.05-0001</t>
  </si>
  <si>
    <t>ФССЦ-2001, 20.2.01.05-0001, приказ Минстроя России № 876/пр от 26.12.2019</t>
  </si>
  <si>
    <t>Гильзы кабельные медные ГМ 2,5</t>
  </si>
  <si>
    <t>20.2.02.01-0011</t>
  </si>
  <si>
    <t>ФССЦ-2001, 20.2.02.01-0011, приказ Минстроя России № 876/пр от 26.12.2019</t>
  </si>
  <si>
    <t>Втулки, диаметр 17 мм</t>
  </si>
  <si>
    <t>20.2.01.05-0003</t>
  </si>
  <si>
    <t>ФССЦ-2001, 20.2.01.05-0003, приказ Минстроя России № 876/пр от 26.12.2019</t>
  </si>
  <si>
    <t>Гильзы кабельные медные ГМ 6</t>
  </si>
  <si>
    <t>20.2.02.01-0012</t>
  </si>
  <si>
    <t>ФССЦ-2001, 20.2.02.01-0012, приказ Минстроя России № 876/пр от 26.12.2019</t>
  </si>
  <si>
    <t>Втулки, диаметр 22 мм</t>
  </si>
  <si>
    <t>1-100-33</t>
  </si>
  <si>
    <t>Рабочий среднего разряда 3.3</t>
  </si>
  <si>
    <t>91.21.19-031</t>
  </si>
  <si>
    <t>ФСЭМ-2001, 91.21.19-031 , приказ Минстроя России № 876/пр от 26.12.2019</t>
  </si>
  <si>
    <t>Станки сверлильные</t>
  </si>
  <si>
    <t>01.7.15.03-0034</t>
  </si>
  <si>
    <t>ФССЦ-2001, 01.7.15.03-0034, приказ Минстроя России № 876/пр от 26.12.2019</t>
  </si>
  <si>
    <t>Болты с гайками и шайбами оцинкованные, диаметр 12 мм</t>
  </si>
  <si>
    <t>07.2.07.13-0171</t>
  </si>
  <si>
    <t>ФССЦ-2001, 07.2.07.13-0171, приказ Минстроя России № 876/пр от 26.12.2019</t>
  </si>
  <si>
    <t>Подкладки металлические</t>
  </si>
  <si>
    <t>08.3.06.01-0003</t>
  </si>
  <si>
    <t>ФССЦ-2001, 08.3.06.01-0003, приказ Минстроя России № 876/пр от 26.12.2019</t>
  </si>
  <si>
    <t>Прокат ромбического рифления, горячекатаный, в листах с обрезными кромками, марка стали С235, ширина от 1 до 1,9 м, толщина 4 мм</t>
  </si>
  <si>
    <t>14.4.04.09-0017</t>
  </si>
  <si>
    <t>ФССЦ-2001, 14.4.04.09-0017, приказ Минстроя России № 876/пр от 26.12.2019</t>
  </si>
  <si>
    <t>Эмаль ХВ-124, защитная, зеленая</t>
  </si>
  <si>
    <t>14.5.09.07-0030</t>
  </si>
  <si>
    <t>ФССЦ-2001, 14.5.09.07-0030, приказ Минстроя России № 876/пр от 26.12.2019</t>
  </si>
  <si>
    <t>Растворитель Р-4</t>
  </si>
  <si>
    <t>25.2.02.11-0041</t>
  </si>
  <si>
    <t>ФССЦ-2001, 25.2.02.11-0041, приказ Минстроя России № 876/пр от 26.12.2019</t>
  </si>
  <si>
    <t>Рамка для надписей 55x15 мм</t>
  </si>
  <si>
    <t>01.3.01.02-0002</t>
  </si>
  <si>
    <t>ФССЦ-2001, 01.3.01.02-0002, приказ Минстроя России № 876/пр от 26.12.2019</t>
  </si>
  <si>
    <t>Вазелин технический</t>
  </si>
  <si>
    <t>01.7.02.09-0002</t>
  </si>
  <si>
    <t>ФССЦ-2001, 01.7.02.09-0002, приказ Минстроя России № 876/пр от 26.12.2019</t>
  </si>
  <si>
    <t>Шпагат бумажный</t>
  </si>
  <si>
    <t>01.7.20.04-0005</t>
  </si>
  <si>
    <t>ФССЦ-2001, 01.7.20.04-0005, приказ Минстроя России № 876/пр от 26.12.2019</t>
  </si>
  <si>
    <t>Нитки швейные</t>
  </si>
  <si>
    <t>07.2.07.04-0007</t>
  </si>
  <si>
    <t>ФССЦ-2001, 07.2.07.04-0007, приказ Минстроя России № 876/пр от 26.12.2019</t>
  </si>
  <si>
    <t>Конструкции стальные индивидуальные решетчатые сварные, масса до 0,1 т</t>
  </si>
  <si>
    <t>14.4.03.17-0011</t>
  </si>
  <si>
    <t>ФССЦ-2001, 14.4.03.17-0011, приказ Минстроя России № 876/пр от 26.12.2019</t>
  </si>
  <si>
    <t>Лак электроизоляционный 318</t>
  </si>
  <si>
    <t>01.6.01.02</t>
  </si>
  <si>
    <t>Листы гипсокартонные</t>
  </si>
  <si>
    <t>12.2.03.15</t>
  </si>
  <si>
    <t>Материалы теплоизоляционные из минеральных волокон</t>
  </si>
  <si>
    <t>07.2.06.04</t>
  </si>
  <si>
    <t>Тяга подвесов</t>
  </si>
  <si>
    <t>18.1.09.06</t>
  </si>
  <si>
    <t>Арматура муфтовая</t>
  </si>
  <si>
    <t>24.3.02.05</t>
  </si>
  <si>
    <t>Трубы напорные из полипропилена</t>
  </si>
  <si>
    <t>24.3.05.19</t>
  </si>
  <si>
    <t>Фасонные и соединительные части</t>
  </si>
  <si>
    <t>18.1.02.01</t>
  </si>
  <si>
    <t>Задвижки</t>
  </si>
  <si>
    <t>23.1.02.07</t>
  </si>
  <si>
    <t>Крепления</t>
  </si>
  <si>
    <t>24.3.02.02</t>
  </si>
  <si>
    <t>Трубы безнапорные канализационные из полипропилена</t>
  </si>
  <si>
    <t>Фасонные и соединительные части к полипропиленовым трубам</t>
  </si>
  <si>
    <t>999-9899</t>
  </si>
  <si>
    <t>Строительный мусор и масса возвратных материалов</t>
  </si>
  <si>
    <t>18.2.06.04</t>
  </si>
  <si>
    <t>Гарнитура туалетная</t>
  </si>
  <si>
    <t>24.3.03.13</t>
  </si>
  <si>
    <t>Трубы полиэтиленовые</t>
  </si>
  <si>
    <t>06.2.05.04</t>
  </si>
  <si>
    <t>Плитки рядовые</t>
  </si>
  <si>
    <t>04.3.02.09</t>
  </si>
  <si>
    <t>Смеси на цементной основе</t>
  </si>
  <si>
    <t>04.3.01.09</t>
  </si>
  <si>
    <t>Раствор готовый кладочный тяжелый цементный</t>
  </si>
  <si>
    <t>14.5.01.01</t>
  </si>
  <si>
    <t>Герметик акриловый, 300мл</t>
  </si>
  <si>
    <t>19.2.03.09</t>
  </si>
  <si>
    <t>Решетки жалюзийные</t>
  </si>
  <si>
    <t>11.3.03.01</t>
  </si>
  <si>
    <t>Доски подоконные ПВХ</t>
  </si>
  <si>
    <t>11.3.03.14-1000</t>
  </si>
  <si>
    <t>ФССЦ-2001, 11.3.03.14-1000, приказ Минстроя России № 876/пр от 26.12.2019</t>
  </si>
  <si>
    <t>Заглушки торцевые двусторонние к подоконной доске из ПВХ, белый, мрамор, размеры 40x480 мм</t>
  </si>
  <si>
    <t>11.3.02.03</t>
  </si>
  <si>
    <t>Блоки оконные пластиковые</t>
  </si>
  <si>
    <t>01.7.04.07</t>
  </si>
  <si>
    <t>Скобяные изделия</t>
  </si>
  <si>
    <t>11.2.02.01</t>
  </si>
  <si>
    <t>Блоки дверные</t>
  </si>
  <si>
    <t>08.1.02.17</t>
  </si>
  <si>
    <t>Сетки в рамках</t>
  </si>
  <si>
    <t>19.1.01.02</t>
  </si>
  <si>
    <t>Воздуховоды металлические</t>
  </si>
  <si>
    <t>19.1.01.11</t>
  </si>
  <si>
    <t>Заглушки питометражных лючков</t>
  </si>
  <si>
    <t>19.3.01.01</t>
  </si>
  <si>
    <t>Дроссель-клапаны в патрубке</t>
  </si>
  <si>
    <t>19.3.02.07</t>
  </si>
  <si>
    <t>Шиберы</t>
  </si>
  <si>
    <t>18.2.01.06</t>
  </si>
  <si>
    <t>Унитазы</t>
  </si>
  <si>
    <t>18.2.02.08</t>
  </si>
  <si>
    <t>Умывальники</t>
  </si>
  <si>
    <t>18.5.10.06</t>
  </si>
  <si>
    <t>Радиаторы стальные</t>
  </si>
  <si>
    <t>квт</t>
  </si>
  <si>
    <t>24.3.03.02</t>
  </si>
  <si>
    <t>Трубопроводы канализации из полиэтиленовых труб высокой плотности с гильзами, диаметром 110 мм</t>
  </si>
  <si>
    <t>08.3.05.05</t>
  </si>
  <si>
    <t>Сталь листовая оцинкованная</t>
  </si>
  <si>
    <t>Сетка фасадная защитно-декоративная</t>
  </si>
  <si>
    <t>14.3.01.03</t>
  </si>
  <si>
    <t>Грунтовка</t>
  </si>
  <si>
    <t>12.2.04.05</t>
  </si>
  <si>
    <t>Изделия теплоизоляционные</t>
  </si>
  <si>
    <t>Дверь противопожарная металлическая</t>
  </si>
  <si>
    <t>07.2.07.13</t>
  </si>
  <si>
    <t>Конструкции стальные</t>
  </si>
  <si>
    <t>14.3.02.01</t>
  </si>
  <si>
    <t>Краска водоэмульсионная</t>
  </si>
  <si>
    <t>02.2.01.03</t>
  </si>
  <si>
    <t>Гравий керамзитовый</t>
  </si>
  <si>
    <t>04.1.02.05</t>
  </si>
  <si>
    <t>Смеси бетонные тяжелого бетона</t>
  </si>
  <si>
    <t>06.2.05.03</t>
  </si>
  <si>
    <t>Плитки керамические плинтусные</t>
  </si>
  <si>
    <t>14.2.06.01</t>
  </si>
  <si>
    <t>Антисептик</t>
  </si>
  <si>
    <t>11.2.13.05</t>
  </si>
  <si>
    <t>Щиты нефрезерованные</t>
  </si>
  <si>
    <t>14.2.02.11</t>
  </si>
  <si>
    <t>Составы огнезащитные</t>
  </si>
  <si>
    <t>02.2.02.01</t>
  </si>
  <si>
    <t>Засыпной материал</t>
  </si>
  <si>
    <t>04.3.01.12</t>
  </si>
  <si>
    <t>Растворы цементно-известковые</t>
  </si>
  <si>
    <t>06.1.01.05</t>
  </si>
  <si>
    <t>Кирпич керамический или силикатный</t>
  </si>
  <si>
    <t>14.4.01.21</t>
  </si>
  <si>
    <t>08.1.02.06</t>
  </si>
  <si>
    <t>Лазы и люки</t>
  </si>
  <si>
    <t>Арматура трубопроводная фланцевая</t>
  </si>
  <si>
    <t>23.8.03.11</t>
  </si>
  <si>
    <t>Фланцы стальные</t>
  </si>
  <si>
    <t>Поправка: Сб. 30. п. 1.30. 53  Наименование: При отсутствии прямой расценки на демонтажные работы, затраты на демонтаж конструкций следует определять по соответствующим ФЕР на монтаж (установку, устройство) без учета стоимости демонтируемых конструкций и с применением к нормам затрат труда и оплате труда рабочих-строителей, стоимости эксплуатации машин, в том числе затратам труда рабочих, обслуживающих машины при демонтаже сборных железобетонных, бетонных и деревянных конструкций - 0,8</t>
  </si>
  <si>
    <t>Поправка: МДС 81-35.2004, п.4.9  Наименование: По работам, в технологии производства которых предусмотрена сварка металлоконструкций, металлопроката, стальных труб, листового металла, закладных деталей и др. металлоизделий, элементные сметные нормы и единичные расценки разработаны из условия применения углеродистой стали.При применении нержавеющей стали</t>
  </si>
  <si>
    <t>Поправка: МДС 81-35.2004, п.4.7  Наименование: Работы, выполняемые при реконструкции зданий и сооружений работы, аналогичные технологическим процессам в новом строительстве (в том числе возведение новых конструктивных элементов) стоимость которых определена по соответствующим сборникам ФЕР, кроме сборника № 46 «Работы при реконструкции зданий и сооружений»</t>
  </si>
  <si>
    <t>Поправка: МР 519/пр Прил.2, Табл.1, п.11.1  Наименование: Производство работ осуществляется в эксплуатируемых тоннелях метрополитенов в ночное время «в окно»: при выполнении рабочими в течение рабочей смены только работ, связанных с «окном» (за искл. расценок, в которых учтены условия производства работ в подземных условиях)</t>
  </si>
  <si>
    <t>(наименование работ и затрат, наименование объекта)</t>
  </si>
  <si>
    <t>базовая цена</t>
  </si>
  <si>
    <t>текущая цена</t>
  </si>
  <si>
    <t>Сметная стоимость</t>
  </si>
  <si>
    <t>тыс. руб.</t>
  </si>
  <si>
    <t xml:space="preserve">     Строительные работы</t>
  </si>
  <si>
    <t xml:space="preserve">     Монтажные работы</t>
  </si>
  <si>
    <t xml:space="preserve">     Оборудование</t>
  </si>
  <si>
    <t xml:space="preserve">     Прочие работы</t>
  </si>
  <si>
    <t>Нормативная трудоемкость</t>
  </si>
  <si>
    <t>чел. -ч.</t>
  </si>
  <si>
    <t>Средства на оплату труда</t>
  </si>
  <si>
    <t>Строительный объем:</t>
  </si>
  <si>
    <t>Стоимость ед.стр.объема:</t>
  </si>
  <si>
    <t>№ п/п</t>
  </si>
  <si>
    <t>Шифр расценки и коды ресурсов</t>
  </si>
  <si>
    <t>Наименование работ и затрат</t>
  </si>
  <si>
    <t>Ед. изм.</t>
  </si>
  <si>
    <t>Кол-во единиц</t>
  </si>
  <si>
    <t>Цена на ед. изм.</t>
  </si>
  <si>
    <t>Попра-вочные коэфф.</t>
  </si>
  <si>
    <t>Стоимость в ценах 2001г.</t>
  </si>
  <si>
    <t>Пункт коэфф. пересчета</t>
  </si>
  <si>
    <t>Коэфф. пересчета</t>
  </si>
  <si>
    <t>Стоимость в текущих ценах</t>
  </si>
  <si>
    <t>ЗТР всего чел.-час</t>
  </si>
  <si>
    <t>Зарплата</t>
  </si>
  <si>
    <t>НР от ФОТ</t>
  </si>
  <si>
    <t>%</t>
  </si>
  <si>
    <t>СП от ФОТ</t>
  </si>
  <si>
    <t>Затраты труда</t>
  </si>
  <si>
    <t>чел-ч</t>
  </si>
  <si>
    <t>в т.ч. зарплата машинистов</t>
  </si>
  <si>
    <t>Материальные ресурсы</t>
  </si>
  <si>
    <r>
      <t>УНИТАЗ-КОМПАКТ ROCA GAP 342477000</t>
    </r>
    <r>
      <rPr>
        <i/>
        <sz val="10"/>
        <rFont val="Arial"/>
        <family val="2"/>
        <charset val="204"/>
      </rPr>
      <t xml:space="preserve">
Базисная стоимость: 1 570,98 = [9 920 / 1,2 /  5,42] +  3% Трансп</t>
    </r>
  </si>
  <si>
    <r>
      <t>Писсуар Jika Domino, 4110.1.000.487.1 с сенсорным управлением</t>
    </r>
    <r>
      <rPr>
        <i/>
        <sz val="10"/>
        <rFont val="Arial"/>
        <family val="2"/>
        <charset val="204"/>
      </rPr>
      <t xml:space="preserve">
Базисная стоимость: 4 153,60 = [26 485,3 / 1,2 /  5,42] +  2% Трансп</t>
    </r>
  </si>
  <si>
    <r>
      <t>Раковина SANTEK Балтика 800 мм</t>
    </r>
    <r>
      <rPr>
        <i/>
        <sz val="10"/>
        <rFont val="Arial"/>
        <family val="2"/>
        <charset val="204"/>
      </rPr>
      <t xml:space="preserve">
Базисная стоимость: 357,27 = [2 256 / 1,2 /  5,42] +  3% Трансп</t>
    </r>
  </si>
  <si>
    <r>
      <t>Смеcитель для умывальника ARGO FENIX 2504L с коротким изливом однорычажный хром</t>
    </r>
    <r>
      <rPr>
        <i/>
        <sz val="10"/>
        <rFont val="Arial"/>
        <family val="2"/>
        <charset val="204"/>
      </rPr>
      <t xml:space="preserve">
Базисная стоимость: 585,79 = [3 699 / 1,2 /  5,42] +  3% Трансп</t>
    </r>
  </si>
  <si>
    <t>к нр )*4</t>
  </si>
  <si>
    <r>
      <t>ОБОРУДОВАНИЕ:
OSX010000 Трансивер Optical Transceiver,SFP+,10G,Single-mode Module (1310nm,10km,LC)</t>
    </r>
    <r>
      <rPr>
        <i/>
        <sz val="10"/>
        <color rgb="FF821E82"/>
        <rFont val="Arial"/>
        <family val="2"/>
        <charset val="204"/>
      </rPr>
      <t xml:space="preserve">
Базисная стоимость: 17 504,74 = [1 215 доллар * 76,07 / 1,2 /  4,4]</t>
    </r>
  </si>
  <si>
    <r>
      <t>ОБОРУДОВАНИЕ:
OMXD30000 Трансивер Optical Transceiver, SFP+,10G, Multi - mode Module (850nm, 03km, LC)</t>
    </r>
    <r>
      <rPr>
        <i/>
        <sz val="10"/>
        <color rgb="FF821E82"/>
        <rFont val="Arial"/>
        <family val="2"/>
        <charset val="204"/>
      </rPr>
      <t xml:space="preserve">
Базисная стоимость: 6 483,24 = [450 доллар * 76,07 / 1,2 /  4,4]</t>
    </r>
  </si>
  <si>
    <r>
      <t>ОБОРУДОВАНИЕ:
S5735-S48P4X (S5700) Коммутатор 48  портов Ethernet 10/100/1000    4 порта SFP+  1,150W AC</t>
    </r>
    <r>
      <rPr>
        <i/>
        <sz val="10"/>
        <color rgb="FF821E82"/>
        <rFont val="Arial"/>
        <family val="2"/>
        <charset val="204"/>
      </rPr>
      <t xml:space="preserve">
Базисная стоимость: 95 159,54 = [6 605 доллар * 76,07 / 1,2 /  4,4]</t>
    </r>
  </si>
  <si>
    <t xml:space="preserve">Локальная смета: </t>
  </si>
  <si>
    <t>Раздел: Санитарный узел на антрисоли 4 этажа.</t>
  </si>
  <si>
    <t>Подраздел: Демонтажные работы</t>
  </si>
  <si>
    <t>Объем: 0,3098=30,98/100</t>
  </si>
  <si>
    <t>Объем: 1,3843=138,43/100</t>
  </si>
  <si>
    <t>Объем: 0,5479=54,79/100</t>
  </si>
  <si>
    <t>Объем: 0,881=88,1/100</t>
  </si>
  <si>
    <t>Объем: 0,23023=23,023/100</t>
  </si>
  <si>
    <t>Объем: 0,5279=52,79/100</t>
  </si>
  <si>
    <t>Объем: 0,02=2/100</t>
  </si>
  <si>
    <t>Объем: 0,0152=1,52/100</t>
  </si>
  <si>
    <t>Объем: 0,0106=1,06/100</t>
  </si>
  <si>
    <t>Объем: 0,486=48,6/100</t>
  </si>
  <si>
    <t>Объем: 0,136=13,6/100</t>
  </si>
  <si>
    <t>Объем: 0,0444=4,44/100</t>
  </si>
  <si>
    <t>Объем: 0,03=3/100</t>
  </si>
  <si>
    <t>Объем: 0,09=9/100</t>
  </si>
  <si>
    <t>Объем: 1,105=110,5/100</t>
  </si>
  <si>
    <t>Объем: 0,02925=2,925/100</t>
  </si>
  <si>
    <t>Объем: 0,0585=5,85/100</t>
  </si>
  <si>
    <t>Объем: 0,01=1/100</t>
  </si>
  <si>
    <t>Объем: 0,05=5/100</t>
  </si>
  <si>
    <t>Объем: 0,2=2/10</t>
  </si>
  <si>
    <t>Итого по подразделу: Демонтажные работы</t>
  </si>
  <si>
    <t>Подраздел: Монтажные работы</t>
  </si>
  <si>
    <t>Объем: 0,26=26/100</t>
  </si>
  <si>
    <t>Объем: 1,4232=142,32/100</t>
  </si>
  <si>
    <t>Объем: 0,602=60,2/100</t>
  </si>
  <si>
    <t>Объем: 0,5451=54,51/100</t>
  </si>
  <si>
    <t>Объем: 0,2475=24,75/100</t>
  </si>
  <si>
    <t>Объем: 0,322=32,2/100</t>
  </si>
  <si>
    <t>Объем: 0,126=12,6/100</t>
  </si>
  <si>
    <t>Объем: 0,0567=5,67/100</t>
  </si>
  <si>
    <t>Объем: 0,11=11/100</t>
  </si>
  <si>
    <t>Объем: 0,6=60/100</t>
  </si>
  <si>
    <t>Объем: 0,505=50,5/100</t>
  </si>
  <si>
    <t>Объем: 0,17=17/100</t>
  </si>
  <si>
    <t>Объем: 0,05022=5,022/100</t>
  </si>
  <si>
    <t>Объем: 0,0525=5,25/100</t>
  </si>
  <si>
    <t>Объем: 0,8=8/10</t>
  </si>
  <si>
    <t>Объем: 0,5=5/10</t>
  </si>
  <si>
    <t>Объем: 0,0196=1,96/100</t>
  </si>
  <si>
    <t>Объем: 0,105=10,5/100</t>
  </si>
  <si>
    <t>Объем: 0,1=10/100</t>
  </si>
  <si>
    <t>Итого по подразделу: Монтажные работы</t>
  </si>
  <si>
    <t>Итого по разделу: Санитарный узел на антрисоли 4 этажа.</t>
  </si>
  <si>
    <t>Раздел: Утепление карниза между 4 и 5 этажами центральной части корпус 65</t>
  </si>
  <si>
    <t>Объем: 0,92016=92,016/100</t>
  </si>
  <si>
    <t>Объем: 18,63=1863/100</t>
  </si>
  <si>
    <t>Объем: 1,40616=140,616/100</t>
  </si>
  <si>
    <t>Объем: 0,90014=90,014/100</t>
  </si>
  <si>
    <t>Итого по разделу: Утепление карниза между 4 и 5 этажами центральной части корпус 65</t>
  </si>
  <si>
    <t>Раздел: Помещение вентиляционных камер на антрисоли 5 этажа.</t>
  </si>
  <si>
    <t>Объем: 1,1962=119,62/100</t>
  </si>
  <si>
    <t>Объем: 0,239=23,9/100</t>
  </si>
  <si>
    <t>Объем: 0,04=4/100</t>
  </si>
  <si>
    <t>Объем: 0,179=17,9/100</t>
  </si>
  <si>
    <t>Объем: 0,0238=2,38/100</t>
  </si>
  <si>
    <t>Объем: 0,08=8/100</t>
  </si>
  <si>
    <t>Объем: 0,034=3,4/100</t>
  </si>
  <si>
    <t>Объем: 0,2252=22,52/100</t>
  </si>
  <si>
    <t>Объем: 1,5542=155,42/100</t>
  </si>
  <si>
    <t>Итого по разделу: Помещение вентиляционных камер на антрисоли 5 этажа.</t>
  </si>
  <si>
    <t>Раздел: Тепло-шумоизоляция потолочного перекрытия 5 эт. 65 корп.</t>
  </si>
  <si>
    <t>Объем: 3,8531=385,31/100</t>
  </si>
  <si>
    <t>Объем: 7,7062=770,62/100</t>
  </si>
  <si>
    <t>Итого по разделу: Тепло-шумоизоляция потолочного перекрытия 5 эт. 65 корп.</t>
  </si>
  <si>
    <t>Раздел: Уселение проема в чердаке 5 эт.</t>
  </si>
  <si>
    <t>Объем: 0,03674=3,674/100</t>
  </si>
  <si>
    <t>Итого по разделу: Уселение проема в чердаке 5 эт.</t>
  </si>
  <si>
    <t>Раздел: Структурированные кабельные сети (оборудование)</t>
  </si>
  <si>
    <t>Итого по разделу: Структурированные кабельные сети (оборудование)</t>
  </si>
  <si>
    <t>Раздел: Помещения выход на кровлю</t>
  </si>
  <si>
    <t>Объем: 0,4048=40,48/100</t>
  </si>
  <si>
    <t>Объем: 0,1058=10,58/100</t>
  </si>
  <si>
    <t>Объем: 0,06=6/100</t>
  </si>
  <si>
    <t>Объем: 0,1152=11,52/100</t>
  </si>
  <si>
    <t>Объем: 0,0256=2,56/100</t>
  </si>
  <si>
    <t>Объем: 0,032=3,2/100</t>
  </si>
  <si>
    <t>Объем: 0,30682=30,682/100</t>
  </si>
  <si>
    <t>Объем: 1,25=125/100</t>
  </si>
  <si>
    <t>Объем: 0,85=85/100</t>
  </si>
  <si>
    <t>Объем: 0,4=40/100</t>
  </si>
  <si>
    <t>Итого по разделу: Помещения выход на кровлю</t>
  </si>
  <si>
    <t xml:space="preserve">Итого по локальной смете: </t>
  </si>
  <si>
    <t>Ремонтные работы 65 корпус</t>
  </si>
  <si>
    <t>Составлена в ценах Индексы к ФЕР-2020 (Стройинформресурс) май 2020 года</t>
  </si>
  <si>
    <t>Приложение № 4 к Информационной карте</t>
  </si>
  <si>
    <t xml:space="preserve">Итого по смете: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</si>
</sst>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;[Red]\-\ #,##0.00"/>
  </numFmts>
  <fonts count="24" x14ac:knownFonts="1">
    <font>
      <sz val="10"/>
      <name val="Arial"/>
      <charset val="204"/>
    </font>
    <font>
      <b/>
      <sz val="10"/>
      <color indexed="12"/>
      <name val="Arial"/>
      <family val="2"/>
      <charset val="204"/>
    </font>
    <font>
      <b/>
      <sz val="10"/>
      <color indexed="16"/>
      <name val="Arial"/>
      <family val="2"/>
      <charset val="204"/>
    </font>
    <font>
      <b/>
      <sz val="10"/>
      <color indexed="20"/>
      <name val="Arial"/>
      <family val="2"/>
      <charset val="204"/>
    </font>
    <font>
      <b/>
      <sz val="10"/>
      <color indexed="17"/>
      <name val="Arial"/>
      <family val="2"/>
      <charset val="204"/>
    </font>
    <font>
      <sz val="10"/>
      <color indexed="17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indexed="14"/>
      <name val="Arial"/>
      <family val="2"/>
      <charset val="204"/>
    </font>
    <font>
      <b/>
      <sz val="10"/>
      <color indexed="14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1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i/>
      <sz val="11"/>
      <name val="Arial"/>
      <family val="2"/>
      <charset val="204"/>
    </font>
    <font>
      <i/>
      <sz val="10"/>
      <name val="Arial"/>
      <family val="2"/>
      <charset val="204"/>
    </font>
    <font>
      <sz val="11"/>
      <color rgb="FF821E82"/>
      <name val="Arial"/>
      <family val="2"/>
      <charset val="204"/>
    </font>
    <font>
      <sz val="9"/>
      <color rgb="FF821E82"/>
      <name val="Arial"/>
      <family val="2"/>
      <charset val="204"/>
    </font>
    <font>
      <i/>
      <sz val="11"/>
      <color rgb="FF821E82"/>
      <name val="Arial"/>
      <family val="2"/>
      <charset val="204"/>
    </font>
    <font>
      <i/>
      <sz val="10"/>
      <color rgb="FF821E82"/>
      <name val="Arial"/>
      <family val="2"/>
      <charset val="204"/>
    </font>
    <font>
      <b/>
      <sz val="13"/>
      <name val="Arial"/>
      <family val="2"/>
      <charset val="204"/>
    </font>
    <font>
      <b/>
      <sz val="9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10" fillId="0" borderId="0" xfId="0" applyFont="1"/>
    <xf numFmtId="0" fontId="11" fillId="0" borderId="0" xfId="0" applyFont="1" applyBorder="1" applyAlignment="1">
      <alignment wrapText="1"/>
    </xf>
    <xf numFmtId="0" fontId="11" fillId="0" borderId="0" xfId="0" applyFont="1"/>
    <xf numFmtId="0" fontId="11" fillId="0" borderId="0" xfId="0" applyFont="1" applyAlignment="1">
      <alignment wrapText="1"/>
    </xf>
    <xf numFmtId="0" fontId="13" fillId="0" borderId="0" xfId="0" applyFont="1" applyAlignment="1">
      <alignment vertical="center" wrapText="1"/>
    </xf>
    <xf numFmtId="0" fontId="12" fillId="0" borderId="0" xfId="0" applyFont="1" applyBorder="1" applyAlignment="1">
      <alignment horizontal="center" wrapText="1"/>
    </xf>
    <xf numFmtId="0" fontId="13" fillId="0" borderId="0" xfId="0" applyFont="1" applyBorder="1" applyAlignment="1">
      <alignment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 vertical="top"/>
    </xf>
    <xf numFmtId="0" fontId="13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 vertical="top"/>
    </xf>
    <xf numFmtId="0" fontId="11" fillId="0" borderId="0" xfId="0" applyFont="1" applyAlignment="1"/>
    <xf numFmtId="0" fontId="15" fillId="0" borderId="0" xfId="0" applyFont="1" applyAlignment="1">
      <alignment horizontal="right" vertical="top"/>
    </xf>
    <xf numFmtId="0" fontId="15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9" fillId="0" borderId="0" xfId="0" applyFont="1" applyAlignment="1">
      <alignment wrapText="1"/>
    </xf>
    <xf numFmtId="164" fontId="0" fillId="0" borderId="0" xfId="0" applyNumberFormat="1"/>
    <xf numFmtId="0" fontId="13" fillId="0" borderId="0" xfId="0" applyFont="1"/>
    <xf numFmtId="0" fontId="11" fillId="0" borderId="0" xfId="0" applyFont="1" applyAlignment="1">
      <alignment horizontal="left" wrapText="1"/>
    </xf>
    <xf numFmtId="0" fontId="16" fillId="0" borderId="0" xfId="0" applyFont="1" applyAlignment="1">
      <alignment horizontal="right" wrapText="1"/>
    </xf>
    <xf numFmtId="164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right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 wrapText="1"/>
    </xf>
    <xf numFmtId="164" fontId="10" fillId="0" borderId="0" xfId="0" applyNumberFormat="1" applyFont="1" applyAlignment="1">
      <alignment horizontal="right"/>
    </xf>
    <xf numFmtId="0" fontId="16" fillId="0" borderId="2" xfId="0" applyFont="1" applyBorder="1" applyAlignment="1">
      <alignment horizontal="right" wrapText="1"/>
    </xf>
    <xf numFmtId="0" fontId="11" fillId="0" borderId="2" xfId="0" applyFont="1" applyBorder="1" applyAlignment="1">
      <alignment horizontal="right"/>
    </xf>
    <xf numFmtId="164" fontId="11" fillId="0" borderId="2" xfId="0" applyNumberFormat="1" applyFont="1" applyBorder="1" applyAlignment="1">
      <alignment horizontal="right"/>
    </xf>
    <xf numFmtId="0" fontId="11" fillId="0" borderId="2" xfId="0" quotePrefix="1" applyFont="1" applyBorder="1" applyAlignment="1">
      <alignment horizontal="right" wrapText="1"/>
    </xf>
    <xf numFmtId="0" fontId="11" fillId="0" borderId="2" xfId="0" applyFont="1" applyBorder="1" applyAlignment="1">
      <alignment horizontal="right" wrapText="1"/>
    </xf>
    <xf numFmtId="0" fontId="10" fillId="0" borderId="2" xfId="0" applyFont="1" applyBorder="1" applyAlignment="1">
      <alignment horizontal="right"/>
    </xf>
    <xf numFmtId="164" fontId="23" fillId="0" borderId="0" xfId="0" applyNumberFormat="1" applyFont="1" applyAlignment="1">
      <alignment horizontal="right"/>
    </xf>
    <xf numFmtId="164" fontId="16" fillId="0" borderId="0" xfId="0" applyNumberFormat="1" applyFont="1" applyAlignment="1">
      <alignment horizontal="right"/>
    </xf>
    <xf numFmtId="164" fontId="10" fillId="0" borderId="2" xfId="0" applyNumberFormat="1" applyFont="1" applyBorder="1" applyAlignment="1">
      <alignment horizontal="right"/>
    </xf>
    <xf numFmtId="0" fontId="11" fillId="0" borderId="0" xfId="0" quotePrefix="1" applyFont="1" applyAlignment="1">
      <alignment horizontal="right" wrapText="1"/>
    </xf>
    <xf numFmtId="164" fontId="16" fillId="0" borderId="2" xfId="0" applyNumberFormat="1" applyFont="1" applyBorder="1" applyAlignment="1">
      <alignment horizontal="right"/>
    </xf>
    <xf numFmtId="0" fontId="20" fillId="0" borderId="0" xfId="0" applyFont="1" applyAlignment="1">
      <alignment horizontal="right" wrapText="1"/>
    </xf>
    <xf numFmtId="0" fontId="18" fillId="0" borderId="0" xfId="0" applyFont="1" applyAlignment="1">
      <alignment horizontal="right"/>
    </xf>
    <xf numFmtId="164" fontId="18" fillId="0" borderId="0" xfId="0" applyNumberFormat="1" applyFont="1" applyAlignment="1">
      <alignment horizontal="right"/>
    </xf>
    <xf numFmtId="0" fontId="18" fillId="0" borderId="0" xfId="0" quotePrefix="1" applyFont="1" applyAlignment="1">
      <alignment horizontal="right" wrapText="1"/>
    </xf>
    <xf numFmtId="0" fontId="18" fillId="0" borderId="0" xfId="0" applyFont="1" applyAlignment="1">
      <alignment horizontal="right" wrapText="1"/>
    </xf>
    <xf numFmtId="0" fontId="19" fillId="0" borderId="0" xfId="0" applyFont="1" applyAlignment="1">
      <alignment horizontal="right"/>
    </xf>
    <xf numFmtId="0" fontId="20" fillId="0" borderId="2" xfId="0" applyFont="1" applyBorder="1" applyAlignment="1">
      <alignment horizontal="right" wrapText="1"/>
    </xf>
    <xf numFmtId="0" fontId="18" fillId="0" borderId="2" xfId="0" applyFont="1" applyBorder="1" applyAlignment="1">
      <alignment horizontal="right"/>
    </xf>
    <xf numFmtId="164" fontId="18" fillId="0" borderId="2" xfId="0" applyNumberFormat="1" applyFont="1" applyBorder="1" applyAlignment="1">
      <alignment horizontal="right"/>
    </xf>
    <xf numFmtId="0" fontId="18" fillId="0" borderId="2" xfId="0" quotePrefix="1" applyFont="1" applyBorder="1" applyAlignment="1">
      <alignment horizontal="right" wrapText="1"/>
    </xf>
    <xf numFmtId="0" fontId="18" fillId="0" borderId="2" xfId="0" applyFont="1" applyBorder="1" applyAlignment="1">
      <alignment horizontal="right" wrapText="1"/>
    </xf>
    <xf numFmtId="0" fontId="19" fillId="0" borderId="2" xfId="0" applyFont="1" applyBorder="1" applyAlignment="1">
      <alignment horizontal="right"/>
    </xf>
    <xf numFmtId="0" fontId="11" fillId="0" borderId="0" xfId="0" applyFont="1" applyAlignment="1">
      <alignment horizontal="left" vertical="top" wrapText="1"/>
    </xf>
    <xf numFmtId="0" fontId="11" fillId="0" borderId="2" xfId="0" applyFont="1" applyBorder="1" applyAlignment="1">
      <alignment horizontal="left" vertical="top"/>
    </xf>
    <xf numFmtId="0" fontId="11" fillId="0" borderId="2" xfId="0" applyFont="1" applyBorder="1" applyAlignment="1">
      <alignment horizontal="left" vertical="top" wrapText="1"/>
    </xf>
    <xf numFmtId="0" fontId="18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 wrapText="1"/>
    </xf>
    <xf numFmtId="0" fontId="18" fillId="0" borderId="2" xfId="0" applyFont="1" applyBorder="1" applyAlignment="1">
      <alignment horizontal="left" vertical="top"/>
    </xf>
    <xf numFmtId="0" fontId="18" fillId="0" borderId="2" xfId="0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/>
    </xf>
    <xf numFmtId="0" fontId="13" fillId="0" borderId="0" xfId="0" applyFont="1" applyAlignment="1">
      <alignment horizontal="left" wrapText="1"/>
    </xf>
    <xf numFmtId="0" fontId="11" fillId="0" borderId="0" xfId="0" applyFont="1" applyAlignment="1">
      <alignment horizontal="right" wrapText="1"/>
    </xf>
    <xf numFmtId="0" fontId="11" fillId="0" borderId="0" xfId="0" applyFont="1" applyAlignment="1">
      <alignment horizontal="left" wrapText="1"/>
    </xf>
    <xf numFmtId="0" fontId="14" fillId="0" borderId="0" xfId="0" applyFont="1" applyBorder="1" applyAlignment="1">
      <alignment horizontal="center" wrapText="1"/>
    </xf>
    <xf numFmtId="0" fontId="11" fillId="0" borderId="0" xfId="0" applyFont="1" applyAlignment="1">
      <alignment horizontal="right"/>
    </xf>
    <xf numFmtId="164" fontId="11" fillId="0" borderId="0" xfId="0" applyNumberFormat="1" applyFont="1" applyAlignment="1">
      <alignment horizontal="right"/>
    </xf>
    <xf numFmtId="0" fontId="11" fillId="0" borderId="0" xfId="0" applyFont="1"/>
    <xf numFmtId="0" fontId="14" fillId="0" borderId="2" xfId="0" applyFont="1" applyBorder="1" applyAlignment="1">
      <alignment horizontal="center" wrapText="1"/>
    </xf>
    <xf numFmtId="0" fontId="10" fillId="0" borderId="0" xfId="0" applyFont="1" applyBorder="1" applyAlignment="1">
      <alignment horizontal="center" vertical="top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right"/>
    </xf>
    <xf numFmtId="0" fontId="11" fillId="0" borderId="2" xfId="0" applyFont="1" applyBorder="1" applyAlignment="1">
      <alignment horizontal="left"/>
    </xf>
    <xf numFmtId="0" fontId="13" fillId="0" borderId="0" xfId="0" applyFont="1" applyAlignment="1">
      <alignment horizontal="left" wrapText="1"/>
    </xf>
    <xf numFmtId="164" fontId="13" fillId="0" borderId="0" xfId="0" applyNumberFormat="1" applyFont="1" applyAlignment="1">
      <alignment horizontal="right"/>
    </xf>
    <xf numFmtId="164" fontId="13" fillId="0" borderId="1" xfId="0" applyNumberFormat="1" applyFont="1" applyBorder="1" applyAlignment="1">
      <alignment horizontal="right"/>
    </xf>
    <xf numFmtId="0" fontId="16" fillId="0" borderId="0" xfId="0" applyFont="1" applyAlignment="1">
      <alignment horizontal="left" wrapText="1"/>
    </xf>
    <xf numFmtId="164" fontId="16" fillId="0" borderId="0" xfId="0" applyNumberFormat="1" applyFont="1" applyAlignment="1">
      <alignment horizontal="right"/>
    </xf>
    <xf numFmtId="0" fontId="22" fillId="0" borderId="0" xfId="0" applyFont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554"/>
  <sheetViews>
    <sheetView tabSelected="1" topLeftCell="A1530" zoomScaleNormal="100" workbookViewId="0">
      <selection activeCell="AM1538" sqref="AM1538"/>
    </sheetView>
  </sheetViews>
  <sheetFormatPr defaultRowHeight="12.75" x14ac:dyDescent="0.2"/>
  <cols>
    <col min="1" max="1" width="5.7109375" customWidth="1"/>
    <col min="2" max="2" width="11.7109375" customWidth="1"/>
    <col min="3" max="3" width="40.7109375" customWidth="1"/>
    <col min="4" max="5" width="10.7109375" customWidth="1"/>
    <col min="6" max="8" width="12.7109375" customWidth="1"/>
    <col min="9" max="9" width="17.7109375" customWidth="1"/>
    <col min="10" max="10" width="8.7109375" customWidth="1"/>
    <col min="11" max="11" width="12.7109375" customWidth="1"/>
    <col min="12" max="12" width="8.7109375" customWidth="1"/>
    <col min="15" max="31" width="0" hidden="1" customWidth="1"/>
    <col min="32" max="32" width="91.7109375" hidden="1" customWidth="1"/>
    <col min="33" max="36" width="0" hidden="1" customWidth="1"/>
  </cols>
  <sheetData>
    <row r="1" spans="1:12" x14ac:dyDescent="0.2">
      <c r="A1" s="9"/>
    </row>
    <row r="2" spans="1:12" ht="14.25" x14ac:dyDescent="0.2">
      <c r="A2" s="11"/>
      <c r="B2" s="11"/>
      <c r="C2" s="11"/>
      <c r="D2" s="11"/>
      <c r="E2" s="11"/>
      <c r="F2" s="11"/>
      <c r="G2" s="11"/>
      <c r="H2" s="73" t="s">
        <v>1966</v>
      </c>
      <c r="I2" s="73"/>
      <c r="J2" s="73"/>
      <c r="K2" s="73"/>
      <c r="L2" s="11"/>
    </row>
    <row r="3" spans="1:12" ht="14.25" x14ac:dyDescent="0.2">
      <c r="A3" s="11"/>
      <c r="B3" s="11"/>
      <c r="C3" s="11"/>
      <c r="D3" s="11"/>
      <c r="E3" s="11"/>
      <c r="F3" s="70"/>
      <c r="G3" s="70"/>
      <c r="H3" s="71"/>
      <c r="I3" s="71"/>
      <c r="J3" s="71"/>
      <c r="K3" s="71"/>
      <c r="L3" s="12"/>
    </row>
    <row r="4" spans="1:12" ht="14.25" x14ac:dyDescent="0.2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</row>
    <row r="5" spans="1:12" ht="15.75" x14ac:dyDescent="0.25">
      <c r="A5" s="13"/>
      <c r="B5" s="14"/>
      <c r="C5" s="14"/>
      <c r="D5" s="14"/>
      <c r="E5" s="14"/>
      <c r="F5" s="14"/>
      <c r="G5" s="14"/>
      <c r="H5" s="14"/>
      <c r="I5" s="14"/>
      <c r="J5" s="14"/>
      <c r="K5" s="14"/>
      <c r="L5" s="13"/>
    </row>
    <row r="6" spans="1:12" ht="18" hidden="1" x14ac:dyDescent="0.25">
      <c r="A6" s="13"/>
      <c r="B6" s="72"/>
      <c r="C6" s="72"/>
      <c r="D6" s="72"/>
      <c r="E6" s="72"/>
      <c r="F6" s="72"/>
      <c r="G6" s="72"/>
      <c r="H6" s="72"/>
      <c r="I6" s="72"/>
      <c r="J6" s="72"/>
      <c r="K6" s="72"/>
      <c r="L6" s="13"/>
    </row>
    <row r="7" spans="1:12" ht="14.25" hidden="1" x14ac:dyDescent="0.2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</row>
    <row r="8" spans="1:12" ht="18" x14ac:dyDescent="0.25">
      <c r="A8" s="11"/>
      <c r="B8" s="76" t="s">
        <v>1964</v>
      </c>
      <c r="C8" s="76"/>
      <c r="D8" s="76"/>
      <c r="E8" s="76"/>
      <c r="F8" s="76"/>
      <c r="G8" s="76"/>
      <c r="H8" s="76"/>
      <c r="I8" s="76"/>
      <c r="J8" s="76"/>
      <c r="K8" s="76"/>
      <c r="L8" s="15"/>
    </row>
    <row r="9" spans="1:12" ht="14.25" x14ac:dyDescent="0.2">
      <c r="A9" s="11"/>
      <c r="B9" s="77" t="s">
        <v>1837</v>
      </c>
      <c r="C9" s="77"/>
      <c r="D9" s="77"/>
      <c r="E9" s="77"/>
      <c r="F9" s="77"/>
      <c r="G9" s="77"/>
      <c r="H9" s="77"/>
      <c r="I9" s="77"/>
      <c r="J9" s="77"/>
      <c r="K9" s="77"/>
      <c r="L9" s="10"/>
    </row>
    <row r="10" spans="1:12" ht="14.25" x14ac:dyDescent="0.2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</row>
    <row r="11" spans="1:12" ht="14.25" x14ac:dyDescent="0.2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12" ht="14.25" x14ac:dyDescent="0.2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</row>
    <row r="13" spans="1:12" ht="14.25" x14ac:dyDescent="0.2">
      <c r="A13" s="11"/>
      <c r="B13" s="11"/>
      <c r="C13" s="11"/>
      <c r="D13" s="11"/>
      <c r="E13" s="16"/>
      <c r="F13" s="16"/>
      <c r="G13" s="78" t="s">
        <v>1838</v>
      </c>
      <c r="H13" s="78"/>
      <c r="I13" s="78" t="s">
        <v>1839</v>
      </c>
      <c r="J13" s="78"/>
      <c r="K13" s="11"/>
      <c r="L13" s="11"/>
    </row>
    <row r="14" spans="1:12" ht="15" x14ac:dyDescent="0.25">
      <c r="A14" s="11"/>
      <c r="B14" s="11"/>
      <c r="C14" s="79" t="s">
        <v>1840</v>
      </c>
      <c r="D14" s="79"/>
      <c r="E14" s="79"/>
      <c r="F14" s="79"/>
      <c r="G14" s="74">
        <v>946.61360000000002</v>
      </c>
      <c r="H14" s="74"/>
      <c r="I14" s="74">
        <v>9252.2770999999993</v>
      </c>
      <c r="J14" s="74"/>
      <c r="K14" s="75" t="s">
        <v>1841</v>
      </c>
      <c r="L14" s="75"/>
    </row>
    <row r="15" spans="1:12" ht="14.25" x14ac:dyDescent="0.2">
      <c r="A15" s="11"/>
      <c r="B15" s="11"/>
      <c r="C15" s="73" t="s">
        <v>1842</v>
      </c>
      <c r="D15" s="73"/>
      <c r="E15" s="73"/>
      <c r="F15" s="73"/>
      <c r="G15" s="74">
        <v>536.48421999999982</v>
      </c>
      <c r="H15" s="74"/>
      <c r="I15" s="74">
        <v>5758.51577</v>
      </c>
      <c r="J15" s="74"/>
      <c r="K15" s="75" t="s">
        <v>1841</v>
      </c>
      <c r="L15" s="75"/>
    </row>
    <row r="16" spans="1:12" ht="14.25" x14ac:dyDescent="0.2">
      <c r="A16" s="11"/>
      <c r="B16" s="11"/>
      <c r="C16" s="73" t="s">
        <v>1843</v>
      </c>
      <c r="D16" s="73"/>
      <c r="E16" s="73"/>
      <c r="F16" s="73"/>
      <c r="G16" s="74">
        <v>50.741839999999989</v>
      </c>
      <c r="H16" s="74"/>
      <c r="I16" s="74">
        <v>370.40996999999999</v>
      </c>
      <c r="J16" s="74"/>
      <c r="K16" s="75" t="s">
        <v>1841</v>
      </c>
      <c r="L16" s="75"/>
    </row>
    <row r="17" spans="1:12" ht="14.25" x14ac:dyDescent="0.2">
      <c r="A17" s="11"/>
      <c r="B17" s="11"/>
      <c r="C17" s="73" t="s">
        <v>1844</v>
      </c>
      <c r="D17" s="73"/>
      <c r="E17" s="73"/>
      <c r="F17" s="73"/>
      <c r="G17" s="74">
        <v>359.38754000000006</v>
      </c>
      <c r="H17" s="74"/>
      <c r="I17" s="74">
        <v>1581.3051799999998</v>
      </c>
      <c r="J17" s="74"/>
      <c r="K17" s="75" t="s">
        <v>1841</v>
      </c>
      <c r="L17" s="75"/>
    </row>
    <row r="18" spans="1:12" ht="14.25" x14ac:dyDescent="0.2">
      <c r="A18" s="11"/>
      <c r="B18" s="11"/>
      <c r="C18" s="73" t="s">
        <v>1845</v>
      </c>
      <c r="D18" s="73"/>
      <c r="E18" s="73"/>
      <c r="F18" s="73"/>
      <c r="G18" s="74">
        <v>0</v>
      </c>
      <c r="H18" s="74"/>
      <c r="I18" s="74">
        <v>0</v>
      </c>
      <c r="J18" s="74"/>
      <c r="K18" s="75" t="s">
        <v>1841</v>
      </c>
      <c r="L18" s="75"/>
    </row>
    <row r="19" spans="1:12" ht="15" x14ac:dyDescent="0.25">
      <c r="A19" s="11"/>
      <c r="B19" s="11"/>
      <c r="C19" s="79" t="s">
        <v>1846</v>
      </c>
      <c r="D19" s="79"/>
      <c r="E19" s="79"/>
      <c r="F19" s="79"/>
      <c r="G19" s="74">
        <v>4228.2051791199992</v>
      </c>
      <c r="H19" s="74"/>
      <c r="I19" s="74">
        <v>4228.2051791199992</v>
      </c>
      <c r="J19" s="74"/>
      <c r="K19" s="75" t="s">
        <v>1847</v>
      </c>
      <c r="L19" s="75"/>
    </row>
    <row r="20" spans="1:12" ht="15" x14ac:dyDescent="0.25">
      <c r="A20" s="11"/>
      <c r="B20" s="11"/>
      <c r="C20" s="79" t="s">
        <v>1848</v>
      </c>
      <c r="D20" s="79"/>
      <c r="E20" s="79"/>
      <c r="F20" s="79"/>
      <c r="G20" s="74">
        <v>43.412979999999997</v>
      </c>
      <c r="H20" s="74"/>
      <c r="I20" s="74">
        <v>1425.2459500000002</v>
      </c>
      <c r="J20" s="74"/>
      <c r="K20" s="75" t="s">
        <v>1841</v>
      </c>
      <c r="L20" s="75"/>
    </row>
    <row r="21" spans="1:12" ht="14.25" hidden="1" x14ac:dyDescent="0.2">
      <c r="A21" s="11"/>
      <c r="B21" s="11"/>
      <c r="C21" s="73" t="s">
        <v>248</v>
      </c>
      <c r="D21" s="73"/>
      <c r="E21" s="73"/>
      <c r="F21" s="73"/>
      <c r="G21" s="74"/>
      <c r="H21" s="74"/>
      <c r="I21" s="74"/>
      <c r="J21" s="74"/>
      <c r="K21" s="17" t="s">
        <v>1841</v>
      </c>
      <c r="L21" s="11"/>
    </row>
    <row r="22" spans="1:12" ht="15" x14ac:dyDescent="0.25">
      <c r="A22" s="11"/>
      <c r="B22" s="11"/>
      <c r="C22" s="18"/>
      <c r="D22" s="18"/>
      <c r="E22" s="18"/>
      <c r="F22" s="19"/>
      <c r="G22" s="20"/>
      <c r="H22" s="20"/>
      <c r="I22" s="20"/>
      <c r="J22" s="20"/>
      <c r="K22" s="20"/>
      <c r="L22" s="20"/>
    </row>
    <row r="23" spans="1:12" ht="15" hidden="1" x14ac:dyDescent="0.2">
      <c r="A23" s="19" t="s">
        <v>1849</v>
      </c>
      <c r="B23" s="11"/>
      <c r="C23" s="11"/>
      <c r="D23" s="21"/>
      <c r="E23" s="11"/>
      <c r="F23" s="11"/>
      <c r="G23" s="22"/>
      <c r="H23" s="22"/>
      <c r="I23" s="23"/>
      <c r="J23" s="22"/>
      <c r="K23" s="22"/>
      <c r="L23" s="22"/>
    </row>
    <row r="24" spans="1:12" ht="15" hidden="1" x14ac:dyDescent="0.2">
      <c r="A24" s="19" t="s">
        <v>1850</v>
      </c>
      <c r="B24" s="11"/>
      <c r="C24" s="11"/>
      <c r="D24" s="21"/>
      <c r="E24" s="11"/>
      <c r="F24" s="11"/>
      <c r="G24" s="22"/>
      <c r="H24" s="22"/>
      <c r="I24" s="23"/>
      <c r="J24" s="22"/>
      <c r="K24" s="22"/>
      <c r="L24" s="22"/>
    </row>
    <row r="25" spans="1:12" ht="15" hidden="1" x14ac:dyDescent="0.2">
      <c r="A25" s="11"/>
      <c r="B25" s="11"/>
      <c r="C25" s="24"/>
      <c r="D25" s="24"/>
      <c r="E25" s="24"/>
      <c r="F25" s="24"/>
      <c r="G25" s="22"/>
      <c r="H25" s="22"/>
      <c r="I25" s="23"/>
      <c r="J25" s="22"/>
      <c r="K25" s="22"/>
      <c r="L25" s="22"/>
    </row>
    <row r="26" spans="1:12" ht="14.25" x14ac:dyDescent="0.2">
      <c r="A26" s="80" t="s">
        <v>1965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</row>
    <row r="27" spans="1:12" ht="57" x14ac:dyDescent="0.2">
      <c r="A27" s="25" t="s">
        <v>1851</v>
      </c>
      <c r="B27" s="25" t="s">
        <v>1852</v>
      </c>
      <c r="C27" s="25" t="s">
        <v>1853</v>
      </c>
      <c r="D27" s="25" t="s">
        <v>1854</v>
      </c>
      <c r="E27" s="25" t="s">
        <v>1855</v>
      </c>
      <c r="F27" s="25" t="s">
        <v>1856</v>
      </c>
      <c r="G27" s="25" t="s">
        <v>1857</v>
      </c>
      <c r="H27" s="25" t="s">
        <v>1858</v>
      </c>
      <c r="I27" s="25" t="s">
        <v>1859</v>
      </c>
      <c r="J27" s="25" t="s">
        <v>1860</v>
      </c>
      <c r="K27" s="25" t="s">
        <v>1861</v>
      </c>
      <c r="L27" s="25" t="s">
        <v>1862</v>
      </c>
    </row>
    <row r="28" spans="1:12" ht="14.25" x14ac:dyDescent="0.2">
      <c r="A28" s="26">
        <v>1</v>
      </c>
      <c r="B28" s="26">
        <v>2</v>
      </c>
      <c r="C28" s="26">
        <v>3</v>
      </c>
      <c r="D28" s="26">
        <v>4</v>
      </c>
      <c r="E28" s="26">
        <v>5</v>
      </c>
      <c r="F28" s="26">
        <v>6</v>
      </c>
      <c r="G28" s="26">
        <v>7</v>
      </c>
      <c r="H28" s="26">
        <v>8</v>
      </c>
      <c r="I28" s="26">
        <v>9</v>
      </c>
      <c r="J28" s="26">
        <v>10</v>
      </c>
      <c r="K28" s="26">
        <v>11</v>
      </c>
      <c r="L28" s="27">
        <v>12</v>
      </c>
    </row>
    <row r="30" spans="1:12" ht="16.5" x14ac:dyDescent="0.25">
      <c r="A30" s="86" t="s">
        <v>1879</v>
      </c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</row>
    <row r="32" spans="1:12" ht="16.5" x14ac:dyDescent="0.25">
      <c r="A32" s="86" t="s">
        <v>1880</v>
      </c>
      <c r="B32" s="86"/>
      <c r="C32" s="86"/>
      <c r="D32" s="86"/>
      <c r="E32" s="86"/>
      <c r="F32" s="86"/>
      <c r="G32" s="86"/>
      <c r="H32" s="86"/>
      <c r="I32" s="86"/>
      <c r="J32" s="86"/>
      <c r="K32" s="86"/>
      <c r="L32" s="86"/>
    </row>
    <row r="34" spans="1:26" ht="16.5" x14ac:dyDescent="0.25">
      <c r="A34" s="86" t="s">
        <v>1881</v>
      </c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</row>
    <row r="35" spans="1:26" ht="57" x14ac:dyDescent="0.2">
      <c r="A35" s="17" t="s">
        <v>16</v>
      </c>
      <c r="B35" s="61" t="s">
        <v>17</v>
      </c>
      <c r="C35" s="61" t="s">
        <v>18</v>
      </c>
      <c r="D35" s="32" t="s">
        <v>19</v>
      </c>
      <c r="E35" s="24">
        <v>0.30980000000000002</v>
      </c>
      <c r="F35" s="33">
        <v>70425.8</v>
      </c>
      <c r="G35" s="34"/>
      <c r="H35" s="33"/>
      <c r="I35" s="34" t="s">
        <v>17</v>
      </c>
      <c r="J35" s="34"/>
      <c r="K35" s="33"/>
      <c r="L35" s="35"/>
      <c r="S35">
        <v>86.21</v>
      </c>
      <c r="T35">
        <v>2830.43</v>
      </c>
      <c r="U35">
        <v>46.03</v>
      </c>
      <c r="V35">
        <v>1511.16</v>
      </c>
    </row>
    <row r="36" spans="1:26" x14ac:dyDescent="0.2">
      <c r="C36" s="28" t="s">
        <v>1882</v>
      </c>
    </row>
    <row r="37" spans="1:26" ht="14.25" x14ac:dyDescent="0.2">
      <c r="A37" s="17"/>
      <c r="B37" s="61"/>
      <c r="C37" s="61" t="s">
        <v>1863</v>
      </c>
      <c r="D37" s="32"/>
      <c r="E37" s="24"/>
      <c r="F37" s="33">
        <v>294.8</v>
      </c>
      <c r="G37" s="34" t="s">
        <v>23</v>
      </c>
      <c r="H37" s="33">
        <v>73.06</v>
      </c>
      <c r="I37" s="34"/>
      <c r="J37" s="34">
        <v>32.83</v>
      </c>
      <c r="K37" s="33">
        <v>2398.67</v>
      </c>
      <c r="L37" s="35"/>
      <c r="R37">
        <v>73.06</v>
      </c>
    </row>
    <row r="38" spans="1:26" ht="14.25" x14ac:dyDescent="0.2">
      <c r="A38" s="17"/>
      <c r="B38" s="61"/>
      <c r="C38" s="61" t="s">
        <v>1864</v>
      </c>
      <c r="D38" s="32" t="s">
        <v>1865</v>
      </c>
      <c r="E38" s="24">
        <v>118</v>
      </c>
      <c r="F38" s="68"/>
      <c r="G38" s="34"/>
      <c r="H38" s="33">
        <v>86.21</v>
      </c>
      <c r="I38" s="36"/>
      <c r="J38" s="31">
        <v>118</v>
      </c>
      <c r="K38" s="33">
        <v>2830.43</v>
      </c>
      <c r="L38" s="35"/>
    </row>
    <row r="39" spans="1:26" ht="14.25" x14ac:dyDescent="0.2">
      <c r="A39" s="17"/>
      <c r="B39" s="61"/>
      <c r="C39" s="61" t="s">
        <v>1866</v>
      </c>
      <c r="D39" s="32" t="s">
        <v>1865</v>
      </c>
      <c r="E39" s="24">
        <v>63</v>
      </c>
      <c r="F39" s="68"/>
      <c r="G39" s="34"/>
      <c r="H39" s="33">
        <v>46.03</v>
      </c>
      <c r="I39" s="36"/>
      <c r="J39" s="31">
        <v>63</v>
      </c>
      <c r="K39" s="33">
        <v>1511.16</v>
      </c>
      <c r="L39" s="35"/>
    </row>
    <row r="40" spans="1:26" ht="14.25" x14ac:dyDescent="0.2">
      <c r="A40" s="17"/>
      <c r="B40" s="61"/>
      <c r="C40" s="61" t="s">
        <v>1867</v>
      </c>
      <c r="D40" s="32" t="s">
        <v>1868</v>
      </c>
      <c r="E40" s="24">
        <v>34.56</v>
      </c>
      <c r="F40" s="33"/>
      <c r="G40" s="34" t="s">
        <v>23</v>
      </c>
      <c r="H40" s="33"/>
      <c r="I40" s="34"/>
      <c r="J40" s="34"/>
      <c r="K40" s="33"/>
      <c r="L40" s="37">
        <v>8.5653504000000016</v>
      </c>
    </row>
    <row r="41" spans="1:26" ht="14.25" x14ac:dyDescent="0.2">
      <c r="A41" s="62" t="s">
        <v>28</v>
      </c>
      <c r="B41" s="63" t="s">
        <v>29</v>
      </c>
      <c r="C41" s="63" t="s">
        <v>30</v>
      </c>
      <c r="D41" s="38" t="s">
        <v>31</v>
      </c>
      <c r="E41" s="39">
        <v>0.37176000000000003</v>
      </c>
      <c r="F41" s="40">
        <v>0</v>
      </c>
      <c r="G41" s="41" t="s">
        <v>3</v>
      </c>
      <c r="H41" s="40">
        <v>0</v>
      </c>
      <c r="I41" s="42"/>
      <c r="J41" s="42">
        <v>1</v>
      </c>
      <c r="K41" s="40">
        <v>0</v>
      </c>
      <c r="L41" s="43"/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ht="15" x14ac:dyDescent="0.25">
      <c r="G42" s="83">
        <v>205.29999999999998</v>
      </c>
      <c r="H42" s="83"/>
      <c r="J42" s="83">
        <v>6740.26</v>
      </c>
      <c r="K42" s="83"/>
      <c r="L42" s="44">
        <v>8.5653504000000016</v>
      </c>
      <c r="O42" s="29">
        <v>205.29999999999998</v>
      </c>
      <c r="P42" s="29">
        <v>6740.26</v>
      </c>
      <c r="Q42" s="29">
        <v>8.5653504000000016</v>
      </c>
      <c r="W42">
        <v>205.29999999999998</v>
      </c>
      <c r="X42">
        <v>0</v>
      </c>
      <c r="Y42">
        <v>0</v>
      </c>
      <c r="Z42">
        <v>0</v>
      </c>
    </row>
    <row r="43" spans="1:26" ht="28.5" x14ac:dyDescent="0.2">
      <c r="A43" s="17" t="s">
        <v>32</v>
      </c>
      <c r="B43" s="61" t="s">
        <v>33</v>
      </c>
      <c r="C43" s="61" t="s">
        <v>34</v>
      </c>
      <c r="D43" s="32" t="s">
        <v>19</v>
      </c>
      <c r="E43" s="24">
        <v>1.3843000000000001</v>
      </c>
      <c r="F43" s="33">
        <v>680.75</v>
      </c>
      <c r="G43" s="34"/>
      <c r="H43" s="33"/>
      <c r="I43" s="34" t="s">
        <v>33</v>
      </c>
      <c r="J43" s="34"/>
      <c r="K43" s="33"/>
      <c r="L43" s="35"/>
      <c r="S43">
        <v>628.33000000000004</v>
      </c>
      <c r="T43">
        <v>20627.830000000002</v>
      </c>
      <c r="U43">
        <v>408.01</v>
      </c>
      <c r="V43">
        <v>13394.7</v>
      </c>
    </row>
    <row r="44" spans="1:26" x14ac:dyDescent="0.2">
      <c r="C44" s="28" t="s">
        <v>1883</v>
      </c>
    </row>
    <row r="45" spans="1:26" ht="14.25" x14ac:dyDescent="0.2">
      <c r="A45" s="17"/>
      <c r="B45" s="61"/>
      <c r="C45" s="61" t="s">
        <v>1863</v>
      </c>
      <c r="D45" s="32"/>
      <c r="E45" s="24"/>
      <c r="F45" s="33">
        <v>584.74</v>
      </c>
      <c r="G45" s="34" t="s">
        <v>3</v>
      </c>
      <c r="H45" s="33">
        <v>809.46</v>
      </c>
      <c r="I45" s="34"/>
      <c r="J45" s="34">
        <v>32.83</v>
      </c>
      <c r="K45" s="33">
        <v>26574.43</v>
      </c>
      <c r="L45" s="35"/>
      <c r="R45">
        <v>809.46</v>
      </c>
    </row>
    <row r="46" spans="1:26" ht="14.25" x14ac:dyDescent="0.2">
      <c r="A46" s="17"/>
      <c r="B46" s="61"/>
      <c r="C46" s="61" t="s">
        <v>230</v>
      </c>
      <c r="D46" s="32"/>
      <c r="E46" s="24"/>
      <c r="F46" s="33">
        <v>96.01</v>
      </c>
      <c r="G46" s="34" t="s">
        <v>3</v>
      </c>
      <c r="H46" s="33">
        <v>132.91</v>
      </c>
      <c r="I46" s="34"/>
      <c r="J46" s="34">
        <v>4.08</v>
      </c>
      <c r="K46" s="33">
        <v>542.26</v>
      </c>
      <c r="L46" s="35"/>
    </row>
    <row r="47" spans="1:26" ht="14.25" x14ac:dyDescent="0.2">
      <c r="A47" s="17"/>
      <c r="B47" s="61"/>
      <c r="C47" s="61" t="s">
        <v>1869</v>
      </c>
      <c r="D47" s="32"/>
      <c r="E47" s="24"/>
      <c r="F47" s="33">
        <v>4.7300000000000004</v>
      </c>
      <c r="G47" s="34" t="s">
        <v>3</v>
      </c>
      <c r="H47" s="45">
        <v>6.55</v>
      </c>
      <c r="I47" s="34"/>
      <c r="J47" s="34">
        <v>32.83</v>
      </c>
      <c r="K47" s="45">
        <v>214.96</v>
      </c>
      <c r="L47" s="35"/>
      <c r="R47">
        <v>6.55</v>
      </c>
    </row>
    <row r="48" spans="1:26" ht="14.25" x14ac:dyDescent="0.2">
      <c r="A48" s="17"/>
      <c r="B48" s="61"/>
      <c r="C48" s="61" t="s">
        <v>1864</v>
      </c>
      <c r="D48" s="32" t="s">
        <v>1865</v>
      </c>
      <c r="E48" s="24">
        <v>77</v>
      </c>
      <c r="F48" s="68"/>
      <c r="G48" s="34"/>
      <c r="H48" s="33">
        <v>628.33000000000004</v>
      </c>
      <c r="I48" s="36"/>
      <c r="J48" s="31">
        <v>77</v>
      </c>
      <c r="K48" s="33">
        <v>20627.830000000002</v>
      </c>
      <c r="L48" s="35"/>
    </row>
    <row r="49" spans="1:26" ht="14.25" x14ac:dyDescent="0.2">
      <c r="A49" s="17"/>
      <c r="B49" s="61"/>
      <c r="C49" s="61" t="s">
        <v>1866</v>
      </c>
      <c r="D49" s="32" t="s">
        <v>1865</v>
      </c>
      <c r="E49" s="24">
        <v>50</v>
      </c>
      <c r="F49" s="68"/>
      <c r="G49" s="34"/>
      <c r="H49" s="33">
        <v>408.01</v>
      </c>
      <c r="I49" s="36"/>
      <c r="J49" s="31">
        <v>50</v>
      </c>
      <c r="K49" s="33">
        <v>13394.7</v>
      </c>
      <c r="L49" s="35"/>
    </row>
    <row r="50" spans="1:26" ht="14.25" x14ac:dyDescent="0.2">
      <c r="A50" s="17"/>
      <c r="B50" s="61"/>
      <c r="C50" s="61" t="s">
        <v>1867</v>
      </c>
      <c r="D50" s="32" t="s">
        <v>1868</v>
      </c>
      <c r="E50" s="24">
        <v>74.3</v>
      </c>
      <c r="F50" s="33"/>
      <c r="G50" s="34" t="s">
        <v>3</v>
      </c>
      <c r="H50" s="33"/>
      <c r="I50" s="34"/>
      <c r="J50" s="34"/>
      <c r="K50" s="33"/>
      <c r="L50" s="37">
        <v>102.85349000000001</v>
      </c>
    </row>
    <row r="51" spans="1:26" ht="14.25" x14ac:dyDescent="0.2">
      <c r="A51" s="62" t="s">
        <v>39</v>
      </c>
      <c r="B51" s="63" t="s">
        <v>29</v>
      </c>
      <c r="C51" s="63" t="s">
        <v>30</v>
      </c>
      <c r="D51" s="38" t="s">
        <v>31</v>
      </c>
      <c r="E51" s="39">
        <v>6.1047630000000002</v>
      </c>
      <c r="F51" s="40">
        <v>0</v>
      </c>
      <c r="G51" s="41" t="s">
        <v>3</v>
      </c>
      <c r="H51" s="40">
        <v>0</v>
      </c>
      <c r="I51" s="42"/>
      <c r="J51" s="42">
        <v>1</v>
      </c>
      <c r="K51" s="40">
        <v>0</v>
      </c>
      <c r="L51" s="43"/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ht="15" x14ac:dyDescent="0.25">
      <c r="G52" s="83">
        <v>1978.71</v>
      </c>
      <c r="H52" s="83"/>
      <c r="J52" s="83">
        <v>61139.22</v>
      </c>
      <c r="K52" s="83"/>
      <c r="L52" s="44">
        <v>102.85349000000001</v>
      </c>
      <c r="O52" s="29">
        <v>1978.71</v>
      </c>
      <c r="P52" s="29">
        <v>61139.22</v>
      </c>
      <c r="Q52" s="29">
        <v>102.85349000000001</v>
      </c>
      <c r="W52">
        <v>1978.71</v>
      </c>
      <c r="X52">
        <v>0</v>
      </c>
      <c r="Y52">
        <v>0</v>
      </c>
      <c r="Z52">
        <v>0</v>
      </c>
    </row>
    <row r="53" spans="1:26" ht="28.5" x14ac:dyDescent="0.2">
      <c r="A53" s="17" t="s">
        <v>40</v>
      </c>
      <c r="B53" s="61" t="s">
        <v>41</v>
      </c>
      <c r="C53" s="61" t="s">
        <v>42</v>
      </c>
      <c r="D53" s="32" t="s">
        <v>19</v>
      </c>
      <c r="E53" s="24">
        <v>0.54790000000000005</v>
      </c>
      <c r="F53" s="33">
        <v>641</v>
      </c>
      <c r="G53" s="34"/>
      <c r="H53" s="33"/>
      <c r="I53" s="34" t="s">
        <v>41</v>
      </c>
      <c r="J53" s="34"/>
      <c r="K53" s="33"/>
      <c r="L53" s="35"/>
      <c r="S53">
        <v>269.75</v>
      </c>
      <c r="T53">
        <v>8856.06</v>
      </c>
      <c r="U53">
        <v>229.29</v>
      </c>
      <c r="V53">
        <v>7527.65</v>
      </c>
    </row>
    <row r="54" spans="1:26" x14ac:dyDescent="0.2">
      <c r="C54" s="28" t="s">
        <v>1884</v>
      </c>
    </row>
    <row r="55" spans="1:26" ht="14.25" x14ac:dyDescent="0.2">
      <c r="A55" s="17"/>
      <c r="B55" s="61"/>
      <c r="C55" s="61" t="s">
        <v>1863</v>
      </c>
      <c r="D55" s="32"/>
      <c r="E55" s="24"/>
      <c r="F55" s="33">
        <v>595.99</v>
      </c>
      <c r="G55" s="34" t="s">
        <v>3</v>
      </c>
      <c r="H55" s="33">
        <v>326.54000000000002</v>
      </c>
      <c r="I55" s="34"/>
      <c r="J55" s="34">
        <v>32.83</v>
      </c>
      <c r="K55" s="33">
        <v>10720.4</v>
      </c>
      <c r="L55" s="35"/>
      <c r="R55">
        <v>326.54000000000002</v>
      </c>
    </row>
    <row r="56" spans="1:26" ht="14.25" x14ac:dyDescent="0.2">
      <c r="A56" s="17"/>
      <c r="B56" s="61"/>
      <c r="C56" s="61" t="s">
        <v>230</v>
      </c>
      <c r="D56" s="32"/>
      <c r="E56" s="24"/>
      <c r="F56" s="33">
        <v>45.01</v>
      </c>
      <c r="G56" s="34" t="s">
        <v>3</v>
      </c>
      <c r="H56" s="33">
        <v>24.66</v>
      </c>
      <c r="I56" s="34"/>
      <c r="J56" s="34">
        <v>14.32</v>
      </c>
      <c r="K56" s="33">
        <v>353.15</v>
      </c>
      <c r="L56" s="35"/>
    </row>
    <row r="57" spans="1:26" ht="14.25" x14ac:dyDescent="0.2">
      <c r="A57" s="17"/>
      <c r="B57" s="61"/>
      <c r="C57" s="61" t="s">
        <v>1869</v>
      </c>
      <c r="D57" s="32"/>
      <c r="E57" s="24"/>
      <c r="F57" s="33">
        <v>19.440000000000001</v>
      </c>
      <c r="G57" s="34" t="s">
        <v>3</v>
      </c>
      <c r="H57" s="45">
        <v>10.65</v>
      </c>
      <c r="I57" s="34"/>
      <c r="J57" s="34">
        <v>32.83</v>
      </c>
      <c r="K57" s="45">
        <v>349.68</v>
      </c>
      <c r="L57" s="35"/>
      <c r="R57">
        <v>10.65</v>
      </c>
    </row>
    <row r="58" spans="1:26" ht="14.25" x14ac:dyDescent="0.2">
      <c r="A58" s="17"/>
      <c r="B58" s="61"/>
      <c r="C58" s="61" t="s">
        <v>1864</v>
      </c>
      <c r="D58" s="32" t="s">
        <v>1865</v>
      </c>
      <c r="E58" s="24">
        <v>80</v>
      </c>
      <c r="F58" s="68"/>
      <c r="G58" s="34"/>
      <c r="H58" s="33">
        <v>269.75</v>
      </c>
      <c r="I58" s="36"/>
      <c r="J58" s="31">
        <v>80</v>
      </c>
      <c r="K58" s="33">
        <v>8856.06</v>
      </c>
      <c r="L58" s="35"/>
    </row>
    <row r="59" spans="1:26" ht="14.25" x14ac:dyDescent="0.2">
      <c r="A59" s="17"/>
      <c r="B59" s="61"/>
      <c r="C59" s="61" t="s">
        <v>1866</v>
      </c>
      <c r="D59" s="32" t="s">
        <v>1865</v>
      </c>
      <c r="E59" s="24">
        <v>68</v>
      </c>
      <c r="F59" s="68"/>
      <c r="G59" s="34"/>
      <c r="H59" s="33">
        <v>229.29</v>
      </c>
      <c r="I59" s="36"/>
      <c r="J59" s="31">
        <v>68</v>
      </c>
      <c r="K59" s="33">
        <v>7527.65</v>
      </c>
      <c r="L59" s="35"/>
    </row>
    <row r="60" spans="1:26" ht="14.25" x14ac:dyDescent="0.2">
      <c r="A60" s="17"/>
      <c r="B60" s="61"/>
      <c r="C60" s="61" t="s">
        <v>1867</v>
      </c>
      <c r="D60" s="32" t="s">
        <v>1868</v>
      </c>
      <c r="E60" s="24">
        <v>69.87</v>
      </c>
      <c r="F60" s="33"/>
      <c r="G60" s="34" t="s">
        <v>3</v>
      </c>
      <c r="H60" s="33"/>
      <c r="I60" s="34"/>
      <c r="J60" s="34"/>
      <c r="K60" s="33"/>
      <c r="L60" s="37">
        <v>38.281773000000008</v>
      </c>
    </row>
    <row r="61" spans="1:26" ht="14.25" x14ac:dyDescent="0.2">
      <c r="A61" s="62" t="s">
        <v>46</v>
      </c>
      <c r="B61" s="63" t="s">
        <v>29</v>
      </c>
      <c r="C61" s="63" t="s">
        <v>30</v>
      </c>
      <c r="D61" s="38" t="s">
        <v>31</v>
      </c>
      <c r="E61" s="39">
        <v>2.8490799999999998</v>
      </c>
      <c r="F61" s="40">
        <v>0</v>
      </c>
      <c r="G61" s="41" t="s">
        <v>3</v>
      </c>
      <c r="H61" s="40">
        <v>0</v>
      </c>
      <c r="I61" s="42"/>
      <c r="J61" s="42">
        <v>1</v>
      </c>
      <c r="K61" s="40">
        <v>0</v>
      </c>
      <c r="L61" s="43"/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ht="15" x14ac:dyDescent="0.25">
      <c r="G62" s="83">
        <v>850.24</v>
      </c>
      <c r="H62" s="83"/>
      <c r="J62" s="83">
        <v>27457.260000000002</v>
      </c>
      <c r="K62" s="83"/>
      <c r="L62" s="44">
        <v>38.281773000000008</v>
      </c>
      <c r="O62" s="29">
        <v>850.24</v>
      </c>
      <c r="P62" s="29">
        <v>27457.260000000002</v>
      </c>
      <c r="Q62" s="29">
        <v>38.281773000000008</v>
      </c>
      <c r="W62">
        <v>850.24</v>
      </c>
      <c r="X62">
        <v>0</v>
      </c>
      <c r="Y62">
        <v>0</v>
      </c>
      <c r="Z62">
        <v>0</v>
      </c>
    </row>
    <row r="63" spans="1:26" ht="28.5" x14ac:dyDescent="0.2">
      <c r="A63" s="17" t="s">
        <v>47</v>
      </c>
      <c r="B63" s="61" t="s">
        <v>48</v>
      </c>
      <c r="C63" s="61" t="s">
        <v>49</v>
      </c>
      <c r="D63" s="32" t="s">
        <v>50</v>
      </c>
      <c r="E63" s="24">
        <v>2.7395</v>
      </c>
      <c r="F63" s="33">
        <v>187.07</v>
      </c>
      <c r="G63" s="34"/>
      <c r="H63" s="33"/>
      <c r="I63" s="34" t="s">
        <v>48</v>
      </c>
      <c r="J63" s="34"/>
      <c r="K63" s="33"/>
      <c r="L63" s="35"/>
      <c r="S63">
        <v>210.46</v>
      </c>
      <c r="T63">
        <v>6909.38</v>
      </c>
      <c r="U63">
        <v>133.93</v>
      </c>
      <c r="V63">
        <v>4396.88</v>
      </c>
    </row>
    <row r="64" spans="1:26" ht="14.25" x14ac:dyDescent="0.2">
      <c r="A64" s="17"/>
      <c r="B64" s="61"/>
      <c r="C64" s="61" t="s">
        <v>1863</v>
      </c>
      <c r="D64" s="32"/>
      <c r="E64" s="24"/>
      <c r="F64" s="33">
        <v>69.84</v>
      </c>
      <c r="G64" s="34" t="s">
        <v>3</v>
      </c>
      <c r="H64" s="33">
        <v>191.33</v>
      </c>
      <c r="I64" s="34"/>
      <c r="J64" s="34">
        <v>32.83</v>
      </c>
      <c r="K64" s="33">
        <v>6281.25</v>
      </c>
      <c r="L64" s="35"/>
      <c r="R64">
        <v>191.33</v>
      </c>
    </row>
    <row r="65" spans="1:26" ht="14.25" x14ac:dyDescent="0.2">
      <c r="A65" s="17"/>
      <c r="B65" s="61"/>
      <c r="C65" s="61" t="s">
        <v>230</v>
      </c>
      <c r="D65" s="32"/>
      <c r="E65" s="24"/>
      <c r="F65" s="33">
        <v>117.23</v>
      </c>
      <c r="G65" s="34" t="s">
        <v>3</v>
      </c>
      <c r="H65" s="33">
        <v>321.14999999999998</v>
      </c>
      <c r="I65" s="34"/>
      <c r="J65" s="34">
        <v>2.76</v>
      </c>
      <c r="K65" s="33">
        <v>886.38</v>
      </c>
      <c r="L65" s="35"/>
    </row>
    <row r="66" spans="1:26" ht="14.25" x14ac:dyDescent="0.2">
      <c r="A66" s="17"/>
      <c r="B66" s="61"/>
      <c r="C66" s="61" t="s">
        <v>1864</v>
      </c>
      <c r="D66" s="32" t="s">
        <v>1865</v>
      </c>
      <c r="E66" s="24">
        <v>110</v>
      </c>
      <c r="F66" s="68"/>
      <c r="G66" s="34"/>
      <c r="H66" s="33">
        <v>210.46</v>
      </c>
      <c r="I66" s="36"/>
      <c r="J66" s="31">
        <v>110</v>
      </c>
      <c r="K66" s="33">
        <v>6909.38</v>
      </c>
      <c r="L66" s="35"/>
    </row>
    <row r="67" spans="1:26" ht="14.25" x14ac:dyDescent="0.2">
      <c r="A67" s="17"/>
      <c r="B67" s="61"/>
      <c r="C67" s="61" t="s">
        <v>1866</v>
      </c>
      <c r="D67" s="32" t="s">
        <v>1865</v>
      </c>
      <c r="E67" s="24">
        <v>70</v>
      </c>
      <c r="F67" s="68"/>
      <c r="G67" s="34"/>
      <c r="H67" s="33">
        <v>133.93</v>
      </c>
      <c r="I67" s="36"/>
      <c r="J67" s="31">
        <v>70</v>
      </c>
      <c r="K67" s="33">
        <v>4396.88</v>
      </c>
      <c r="L67" s="35"/>
    </row>
    <row r="68" spans="1:26" ht="14.25" x14ac:dyDescent="0.2">
      <c r="A68" s="17"/>
      <c r="B68" s="61"/>
      <c r="C68" s="61" t="s">
        <v>1867</v>
      </c>
      <c r="D68" s="32" t="s">
        <v>1868</v>
      </c>
      <c r="E68" s="24">
        <v>7.7</v>
      </c>
      <c r="F68" s="33"/>
      <c r="G68" s="34" t="s">
        <v>3</v>
      </c>
      <c r="H68" s="33"/>
      <c r="I68" s="34"/>
      <c r="J68" s="34"/>
      <c r="K68" s="33"/>
      <c r="L68" s="37">
        <v>21.094149999999999</v>
      </c>
    </row>
    <row r="69" spans="1:26" ht="14.25" x14ac:dyDescent="0.2">
      <c r="A69" s="62" t="s">
        <v>54</v>
      </c>
      <c r="B69" s="63" t="s">
        <v>29</v>
      </c>
      <c r="C69" s="63" t="s">
        <v>30</v>
      </c>
      <c r="D69" s="38" t="s">
        <v>31</v>
      </c>
      <c r="E69" s="39">
        <v>6.5200100000000001</v>
      </c>
      <c r="F69" s="40">
        <v>0</v>
      </c>
      <c r="G69" s="41" t="s">
        <v>3</v>
      </c>
      <c r="H69" s="40">
        <v>0</v>
      </c>
      <c r="I69" s="42"/>
      <c r="J69" s="42">
        <v>1</v>
      </c>
      <c r="K69" s="40">
        <v>0</v>
      </c>
      <c r="L69" s="43"/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ht="15" x14ac:dyDescent="0.25">
      <c r="G70" s="83">
        <v>856.87000000000012</v>
      </c>
      <c r="H70" s="83"/>
      <c r="J70" s="83">
        <v>18473.89</v>
      </c>
      <c r="K70" s="83"/>
      <c r="L70" s="44">
        <v>21.094149999999999</v>
      </c>
      <c r="O70" s="29">
        <v>856.87000000000012</v>
      </c>
      <c r="P70" s="29">
        <v>18473.89</v>
      </c>
      <c r="Q70" s="29">
        <v>21.094149999999999</v>
      </c>
      <c r="W70">
        <v>856.87000000000012</v>
      </c>
      <c r="X70">
        <v>0</v>
      </c>
      <c r="Y70">
        <v>0</v>
      </c>
      <c r="Z70">
        <v>0</v>
      </c>
    </row>
    <row r="71" spans="1:26" ht="71.25" x14ac:dyDescent="0.2">
      <c r="A71" s="17" t="s">
        <v>55</v>
      </c>
      <c r="B71" s="61" t="s">
        <v>56</v>
      </c>
      <c r="C71" s="61" t="s">
        <v>57</v>
      </c>
      <c r="D71" s="32" t="s">
        <v>19</v>
      </c>
      <c r="E71" s="24">
        <v>0.88100000000000001</v>
      </c>
      <c r="F71" s="33">
        <v>3618.6599999999994</v>
      </c>
      <c r="G71" s="34"/>
      <c r="H71" s="33"/>
      <c r="I71" s="34" t="s">
        <v>56</v>
      </c>
      <c r="J71" s="34"/>
      <c r="K71" s="33"/>
      <c r="L71" s="35"/>
      <c r="S71">
        <v>659.83</v>
      </c>
      <c r="T71">
        <v>21662.29</v>
      </c>
      <c r="U71">
        <v>352.28</v>
      </c>
      <c r="V71">
        <v>11565.46</v>
      </c>
    </row>
    <row r="72" spans="1:26" x14ac:dyDescent="0.2">
      <c r="C72" s="28" t="s">
        <v>1885</v>
      </c>
    </row>
    <row r="73" spans="1:26" ht="14.25" x14ac:dyDescent="0.2">
      <c r="A73" s="17"/>
      <c r="B73" s="61"/>
      <c r="C73" s="61" t="s">
        <v>1863</v>
      </c>
      <c r="D73" s="32"/>
      <c r="E73" s="24"/>
      <c r="F73" s="33">
        <v>897.93</v>
      </c>
      <c r="G73" s="34" t="s">
        <v>60</v>
      </c>
      <c r="H73" s="33">
        <v>553.75</v>
      </c>
      <c r="I73" s="34"/>
      <c r="J73" s="34">
        <v>32.83</v>
      </c>
      <c r="K73" s="33">
        <v>18179.7</v>
      </c>
      <c r="L73" s="35"/>
      <c r="R73">
        <v>553.75</v>
      </c>
    </row>
    <row r="74" spans="1:26" ht="14.25" x14ac:dyDescent="0.2">
      <c r="A74" s="17"/>
      <c r="B74" s="61"/>
      <c r="C74" s="61" t="s">
        <v>230</v>
      </c>
      <c r="D74" s="32"/>
      <c r="E74" s="24"/>
      <c r="F74" s="33">
        <v>74.239999999999995</v>
      </c>
      <c r="G74" s="34" t="s">
        <v>60</v>
      </c>
      <c r="H74" s="33">
        <v>45.79</v>
      </c>
      <c r="I74" s="34"/>
      <c r="J74" s="34">
        <v>8.8000000000000007</v>
      </c>
      <c r="K74" s="33">
        <v>402.91</v>
      </c>
      <c r="L74" s="35"/>
    </row>
    <row r="75" spans="1:26" ht="14.25" x14ac:dyDescent="0.2">
      <c r="A75" s="17"/>
      <c r="B75" s="61"/>
      <c r="C75" s="61" t="s">
        <v>1869</v>
      </c>
      <c r="D75" s="32"/>
      <c r="E75" s="24"/>
      <c r="F75" s="33">
        <v>8.8000000000000007</v>
      </c>
      <c r="G75" s="34" t="s">
        <v>60</v>
      </c>
      <c r="H75" s="45">
        <v>5.43</v>
      </c>
      <c r="I75" s="34"/>
      <c r="J75" s="34">
        <v>32.83</v>
      </c>
      <c r="K75" s="45">
        <v>178.17</v>
      </c>
      <c r="L75" s="35"/>
      <c r="R75">
        <v>5.43</v>
      </c>
    </row>
    <row r="76" spans="1:26" ht="14.25" x14ac:dyDescent="0.2">
      <c r="A76" s="17"/>
      <c r="B76" s="61"/>
      <c r="C76" s="61" t="s">
        <v>1864</v>
      </c>
      <c r="D76" s="32" t="s">
        <v>1865</v>
      </c>
      <c r="E76" s="24">
        <v>118</v>
      </c>
      <c r="F76" s="68"/>
      <c r="G76" s="34"/>
      <c r="H76" s="33">
        <v>659.83</v>
      </c>
      <c r="I76" s="36"/>
      <c r="J76" s="31">
        <v>118</v>
      </c>
      <c r="K76" s="33">
        <v>21662.29</v>
      </c>
      <c r="L76" s="35"/>
    </row>
    <row r="77" spans="1:26" ht="14.25" x14ac:dyDescent="0.2">
      <c r="A77" s="17"/>
      <c r="B77" s="61"/>
      <c r="C77" s="61" t="s">
        <v>1866</v>
      </c>
      <c r="D77" s="32" t="s">
        <v>1865</v>
      </c>
      <c r="E77" s="24">
        <v>63</v>
      </c>
      <c r="F77" s="68"/>
      <c r="G77" s="34"/>
      <c r="H77" s="33">
        <v>352.28</v>
      </c>
      <c r="I77" s="36"/>
      <c r="J77" s="31">
        <v>63</v>
      </c>
      <c r="K77" s="33">
        <v>11565.46</v>
      </c>
      <c r="L77" s="35"/>
    </row>
    <row r="78" spans="1:26" ht="14.25" x14ac:dyDescent="0.2">
      <c r="A78" s="17"/>
      <c r="B78" s="61"/>
      <c r="C78" s="61" t="s">
        <v>1867</v>
      </c>
      <c r="D78" s="32" t="s">
        <v>1868</v>
      </c>
      <c r="E78" s="24">
        <v>99</v>
      </c>
      <c r="F78" s="33"/>
      <c r="G78" s="34" t="s">
        <v>60</v>
      </c>
      <c r="H78" s="33"/>
      <c r="I78" s="34"/>
      <c r="J78" s="34"/>
      <c r="K78" s="33"/>
      <c r="L78" s="37">
        <v>61.0533</v>
      </c>
    </row>
    <row r="79" spans="1:26" ht="14.25" x14ac:dyDescent="0.2">
      <c r="A79" s="62" t="s">
        <v>62</v>
      </c>
      <c r="B79" s="63" t="s">
        <v>29</v>
      </c>
      <c r="C79" s="63" t="s">
        <v>30</v>
      </c>
      <c r="D79" s="38" t="s">
        <v>31</v>
      </c>
      <c r="E79" s="39">
        <v>1.3214999999999999</v>
      </c>
      <c r="F79" s="40">
        <v>0</v>
      </c>
      <c r="G79" s="41" t="s">
        <v>3</v>
      </c>
      <c r="H79" s="40">
        <v>0</v>
      </c>
      <c r="I79" s="42"/>
      <c r="J79" s="42">
        <v>1</v>
      </c>
      <c r="K79" s="40">
        <v>0</v>
      </c>
      <c r="L79" s="43"/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ht="15" x14ac:dyDescent="0.25">
      <c r="G80" s="83">
        <v>1611.6499999999999</v>
      </c>
      <c r="H80" s="83"/>
      <c r="J80" s="83">
        <v>51810.36</v>
      </c>
      <c r="K80" s="83"/>
      <c r="L80" s="44">
        <v>61.0533</v>
      </c>
      <c r="O80" s="29">
        <v>1611.6499999999999</v>
      </c>
      <c r="P80" s="29">
        <v>51810.36</v>
      </c>
      <c r="Q80" s="29">
        <v>61.0533</v>
      </c>
      <c r="W80">
        <v>1611.6499999999999</v>
      </c>
      <c r="X80">
        <v>0</v>
      </c>
      <c r="Y80">
        <v>0</v>
      </c>
      <c r="Z80">
        <v>0</v>
      </c>
    </row>
    <row r="81" spans="1:26" ht="71.25" x14ac:dyDescent="0.2">
      <c r="A81" s="17" t="s">
        <v>63</v>
      </c>
      <c r="B81" s="61" t="s">
        <v>64</v>
      </c>
      <c r="C81" s="61" t="s">
        <v>65</v>
      </c>
      <c r="D81" s="32" t="s">
        <v>19</v>
      </c>
      <c r="E81" s="24">
        <v>0.23022999999999999</v>
      </c>
      <c r="F81" s="33">
        <v>4530.92</v>
      </c>
      <c r="G81" s="34"/>
      <c r="H81" s="33"/>
      <c r="I81" s="34" t="s">
        <v>64</v>
      </c>
      <c r="J81" s="34"/>
      <c r="K81" s="33"/>
      <c r="L81" s="35"/>
      <c r="S81">
        <v>229.89</v>
      </c>
      <c r="T81">
        <v>7547.23</v>
      </c>
      <c r="U81">
        <v>122.74</v>
      </c>
      <c r="V81">
        <v>4029.45</v>
      </c>
    </row>
    <row r="82" spans="1:26" x14ac:dyDescent="0.2">
      <c r="C82" s="28" t="s">
        <v>1886</v>
      </c>
    </row>
    <row r="83" spans="1:26" ht="14.25" x14ac:dyDescent="0.2">
      <c r="A83" s="17"/>
      <c r="B83" s="61"/>
      <c r="C83" s="61" t="s">
        <v>1863</v>
      </c>
      <c r="D83" s="32"/>
      <c r="E83" s="24"/>
      <c r="F83" s="33">
        <v>1197.24</v>
      </c>
      <c r="G83" s="34" t="s">
        <v>60</v>
      </c>
      <c r="H83" s="33">
        <v>192.95</v>
      </c>
      <c r="I83" s="34"/>
      <c r="J83" s="34">
        <v>32.83</v>
      </c>
      <c r="K83" s="33">
        <v>6334.51</v>
      </c>
      <c r="L83" s="35"/>
      <c r="R83">
        <v>192.95</v>
      </c>
    </row>
    <row r="84" spans="1:26" ht="14.25" x14ac:dyDescent="0.2">
      <c r="A84" s="17"/>
      <c r="B84" s="61"/>
      <c r="C84" s="61" t="s">
        <v>230</v>
      </c>
      <c r="D84" s="32"/>
      <c r="E84" s="24"/>
      <c r="F84" s="33">
        <v>90.98</v>
      </c>
      <c r="G84" s="34" t="s">
        <v>60</v>
      </c>
      <c r="H84" s="33">
        <v>14.66</v>
      </c>
      <c r="I84" s="34"/>
      <c r="J84" s="34">
        <v>9.3800000000000008</v>
      </c>
      <c r="K84" s="33">
        <v>137.52000000000001</v>
      </c>
      <c r="L84" s="35"/>
    </row>
    <row r="85" spans="1:26" ht="14.25" x14ac:dyDescent="0.2">
      <c r="A85" s="17"/>
      <c r="B85" s="61"/>
      <c r="C85" s="61" t="s">
        <v>1869</v>
      </c>
      <c r="D85" s="32"/>
      <c r="E85" s="24"/>
      <c r="F85" s="33">
        <v>11.62</v>
      </c>
      <c r="G85" s="34" t="s">
        <v>60</v>
      </c>
      <c r="H85" s="45">
        <v>1.87</v>
      </c>
      <c r="I85" s="34"/>
      <c r="J85" s="34">
        <v>32.83</v>
      </c>
      <c r="K85" s="45">
        <v>61.45</v>
      </c>
      <c r="L85" s="35"/>
      <c r="R85">
        <v>1.87</v>
      </c>
    </row>
    <row r="86" spans="1:26" ht="14.25" x14ac:dyDescent="0.2">
      <c r="A86" s="17"/>
      <c r="B86" s="61"/>
      <c r="C86" s="61" t="s">
        <v>1864</v>
      </c>
      <c r="D86" s="32" t="s">
        <v>1865</v>
      </c>
      <c r="E86" s="24">
        <v>118</v>
      </c>
      <c r="F86" s="68"/>
      <c r="G86" s="34"/>
      <c r="H86" s="33">
        <v>229.89</v>
      </c>
      <c r="I86" s="36"/>
      <c r="J86" s="31">
        <v>118</v>
      </c>
      <c r="K86" s="33">
        <v>7547.23</v>
      </c>
      <c r="L86" s="35"/>
    </row>
    <row r="87" spans="1:26" ht="14.25" x14ac:dyDescent="0.2">
      <c r="A87" s="17"/>
      <c r="B87" s="61"/>
      <c r="C87" s="61" t="s">
        <v>1866</v>
      </c>
      <c r="D87" s="32" t="s">
        <v>1865</v>
      </c>
      <c r="E87" s="24">
        <v>63</v>
      </c>
      <c r="F87" s="68"/>
      <c r="G87" s="34"/>
      <c r="H87" s="33">
        <v>122.74</v>
      </c>
      <c r="I87" s="36"/>
      <c r="J87" s="31">
        <v>63</v>
      </c>
      <c r="K87" s="33">
        <v>4029.45</v>
      </c>
      <c r="L87" s="35"/>
    </row>
    <row r="88" spans="1:26" ht="14.25" x14ac:dyDescent="0.2">
      <c r="A88" s="17"/>
      <c r="B88" s="61"/>
      <c r="C88" s="61" t="s">
        <v>1867</v>
      </c>
      <c r="D88" s="32" t="s">
        <v>1868</v>
      </c>
      <c r="E88" s="24">
        <v>132</v>
      </c>
      <c r="F88" s="33"/>
      <c r="G88" s="34" t="s">
        <v>60</v>
      </c>
      <c r="H88" s="33"/>
      <c r="I88" s="34"/>
      <c r="J88" s="34"/>
      <c r="K88" s="33"/>
      <c r="L88" s="37">
        <v>21.273251999999996</v>
      </c>
    </row>
    <row r="89" spans="1:26" ht="14.25" x14ac:dyDescent="0.2">
      <c r="A89" s="62" t="s">
        <v>67</v>
      </c>
      <c r="B89" s="63" t="s">
        <v>29</v>
      </c>
      <c r="C89" s="63" t="s">
        <v>30</v>
      </c>
      <c r="D89" s="38" t="s">
        <v>31</v>
      </c>
      <c r="E89" s="39">
        <v>0.34534500000000001</v>
      </c>
      <c r="F89" s="40">
        <v>0</v>
      </c>
      <c r="G89" s="41" t="s">
        <v>3</v>
      </c>
      <c r="H89" s="40">
        <v>0</v>
      </c>
      <c r="I89" s="42"/>
      <c r="J89" s="42">
        <v>1</v>
      </c>
      <c r="K89" s="40">
        <v>0</v>
      </c>
      <c r="L89" s="43"/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ht="15" x14ac:dyDescent="0.25">
      <c r="G90" s="83">
        <v>560.24</v>
      </c>
      <c r="H90" s="83"/>
      <c r="J90" s="83">
        <v>18048.71</v>
      </c>
      <c r="K90" s="83"/>
      <c r="L90" s="44">
        <v>21.273251999999996</v>
      </c>
      <c r="O90" s="29">
        <v>560.24</v>
      </c>
      <c r="P90" s="29">
        <v>18048.71</v>
      </c>
      <c r="Q90" s="29">
        <v>21.273251999999996</v>
      </c>
      <c r="W90">
        <v>560.24</v>
      </c>
      <c r="X90">
        <v>0</v>
      </c>
      <c r="Y90">
        <v>0</v>
      </c>
      <c r="Z90">
        <v>0</v>
      </c>
    </row>
    <row r="91" spans="1:26" ht="42.75" x14ac:dyDescent="0.2">
      <c r="A91" s="17" t="s">
        <v>68</v>
      </c>
      <c r="B91" s="61" t="s">
        <v>69</v>
      </c>
      <c r="C91" s="61" t="s">
        <v>70</v>
      </c>
      <c r="D91" s="32" t="s">
        <v>19</v>
      </c>
      <c r="E91" s="24">
        <v>0.52790000000000004</v>
      </c>
      <c r="F91" s="33">
        <v>4297.2199999999993</v>
      </c>
      <c r="G91" s="34"/>
      <c r="H91" s="33"/>
      <c r="I91" s="34" t="s">
        <v>69</v>
      </c>
      <c r="J91" s="34"/>
      <c r="K91" s="33"/>
      <c r="L91" s="35"/>
      <c r="S91">
        <v>385.71</v>
      </c>
      <c r="T91">
        <v>12662.77</v>
      </c>
      <c r="U91">
        <v>205.93</v>
      </c>
      <c r="V91">
        <v>6760.63</v>
      </c>
    </row>
    <row r="92" spans="1:26" x14ac:dyDescent="0.2">
      <c r="C92" s="28" t="s">
        <v>1887</v>
      </c>
    </row>
    <row r="93" spans="1:26" ht="14.25" x14ac:dyDescent="0.2">
      <c r="A93" s="17"/>
      <c r="B93" s="61"/>
      <c r="C93" s="61" t="s">
        <v>1863</v>
      </c>
      <c r="D93" s="32"/>
      <c r="E93" s="24"/>
      <c r="F93" s="33">
        <v>879.79</v>
      </c>
      <c r="G93" s="34" t="s">
        <v>60</v>
      </c>
      <c r="H93" s="33">
        <v>325.11</v>
      </c>
      <c r="I93" s="34"/>
      <c r="J93" s="34">
        <v>32.83</v>
      </c>
      <c r="K93" s="33">
        <v>10673.27</v>
      </c>
      <c r="L93" s="35"/>
      <c r="R93">
        <v>325.11</v>
      </c>
    </row>
    <row r="94" spans="1:26" ht="14.25" x14ac:dyDescent="0.2">
      <c r="A94" s="17"/>
      <c r="B94" s="61"/>
      <c r="C94" s="61" t="s">
        <v>230</v>
      </c>
      <c r="D94" s="32"/>
      <c r="E94" s="24"/>
      <c r="F94" s="33">
        <v>45.16</v>
      </c>
      <c r="G94" s="34" t="s">
        <v>60</v>
      </c>
      <c r="H94" s="33">
        <v>16.690000000000001</v>
      </c>
      <c r="I94" s="34"/>
      <c r="J94" s="34">
        <v>7.79</v>
      </c>
      <c r="K94" s="33">
        <v>129.99</v>
      </c>
      <c r="L94" s="35"/>
    </row>
    <row r="95" spans="1:26" ht="14.25" x14ac:dyDescent="0.2">
      <c r="A95" s="17"/>
      <c r="B95" s="61"/>
      <c r="C95" s="61" t="s">
        <v>1869</v>
      </c>
      <c r="D95" s="32"/>
      <c r="E95" s="24"/>
      <c r="F95" s="33">
        <v>4.7699999999999996</v>
      </c>
      <c r="G95" s="34" t="s">
        <v>60</v>
      </c>
      <c r="H95" s="45">
        <v>1.76</v>
      </c>
      <c r="I95" s="34"/>
      <c r="J95" s="34">
        <v>32.83</v>
      </c>
      <c r="K95" s="45">
        <v>57.89</v>
      </c>
      <c r="L95" s="35"/>
      <c r="R95">
        <v>1.76</v>
      </c>
    </row>
    <row r="96" spans="1:26" ht="14.25" x14ac:dyDescent="0.2">
      <c r="A96" s="17"/>
      <c r="B96" s="61"/>
      <c r="C96" s="61" t="s">
        <v>1864</v>
      </c>
      <c r="D96" s="32" t="s">
        <v>1865</v>
      </c>
      <c r="E96" s="24">
        <v>118</v>
      </c>
      <c r="F96" s="68"/>
      <c r="G96" s="34"/>
      <c r="H96" s="33">
        <v>385.71</v>
      </c>
      <c r="I96" s="36"/>
      <c r="J96" s="31">
        <v>118</v>
      </c>
      <c r="K96" s="33">
        <v>12662.77</v>
      </c>
      <c r="L96" s="35"/>
    </row>
    <row r="97" spans="1:26" ht="14.25" x14ac:dyDescent="0.2">
      <c r="A97" s="17"/>
      <c r="B97" s="61"/>
      <c r="C97" s="61" t="s">
        <v>1866</v>
      </c>
      <c r="D97" s="32" t="s">
        <v>1865</v>
      </c>
      <c r="E97" s="24">
        <v>63</v>
      </c>
      <c r="F97" s="68"/>
      <c r="G97" s="34"/>
      <c r="H97" s="33">
        <v>205.93</v>
      </c>
      <c r="I97" s="36"/>
      <c r="J97" s="31">
        <v>63</v>
      </c>
      <c r="K97" s="33">
        <v>6760.63</v>
      </c>
      <c r="L97" s="35"/>
    </row>
    <row r="98" spans="1:26" ht="14.25" x14ac:dyDescent="0.2">
      <c r="A98" s="17"/>
      <c r="B98" s="61"/>
      <c r="C98" s="61" t="s">
        <v>1867</v>
      </c>
      <c r="D98" s="32" t="s">
        <v>1868</v>
      </c>
      <c r="E98" s="24">
        <v>97</v>
      </c>
      <c r="F98" s="33"/>
      <c r="G98" s="34" t="s">
        <v>60</v>
      </c>
      <c r="H98" s="33"/>
      <c r="I98" s="34"/>
      <c r="J98" s="34"/>
      <c r="K98" s="33"/>
      <c r="L98" s="37">
        <v>35.844409999999996</v>
      </c>
    </row>
    <row r="99" spans="1:26" ht="14.25" x14ac:dyDescent="0.2">
      <c r="A99" s="62" t="s">
        <v>72</v>
      </c>
      <c r="B99" s="63" t="s">
        <v>29</v>
      </c>
      <c r="C99" s="63" t="s">
        <v>30</v>
      </c>
      <c r="D99" s="38" t="s">
        <v>31</v>
      </c>
      <c r="E99" s="39">
        <v>0.41176200000000002</v>
      </c>
      <c r="F99" s="40">
        <v>0</v>
      </c>
      <c r="G99" s="41" t="s">
        <v>3</v>
      </c>
      <c r="H99" s="40">
        <v>0</v>
      </c>
      <c r="I99" s="42"/>
      <c r="J99" s="42">
        <v>1</v>
      </c>
      <c r="K99" s="40">
        <v>0</v>
      </c>
      <c r="L99" s="43"/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ht="15" x14ac:dyDescent="0.25">
      <c r="G100" s="83">
        <v>933.44</v>
      </c>
      <c r="H100" s="83"/>
      <c r="J100" s="83">
        <v>30226.66</v>
      </c>
      <c r="K100" s="83"/>
      <c r="L100" s="44">
        <v>35.844409999999996</v>
      </c>
      <c r="O100" s="29">
        <v>933.44</v>
      </c>
      <c r="P100" s="29">
        <v>30226.66</v>
      </c>
      <c r="Q100" s="29">
        <v>35.844409999999996</v>
      </c>
      <c r="W100">
        <v>933.44</v>
      </c>
      <c r="X100">
        <v>0</v>
      </c>
      <c r="Y100">
        <v>0</v>
      </c>
      <c r="Z100">
        <v>0</v>
      </c>
    </row>
    <row r="101" spans="1:26" ht="28.5" x14ac:dyDescent="0.2">
      <c r="A101" s="17" t="s">
        <v>73</v>
      </c>
      <c r="B101" s="61" t="s">
        <v>74</v>
      </c>
      <c r="C101" s="61" t="s">
        <v>75</v>
      </c>
      <c r="D101" s="32" t="s">
        <v>19</v>
      </c>
      <c r="E101" s="24">
        <v>0.02</v>
      </c>
      <c r="F101" s="33">
        <v>3515.3900000000003</v>
      </c>
      <c r="G101" s="34"/>
      <c r="H101" s="33"/>
      <c r="I101" s="34" t="s">
        <v>74</v>
      </c>
      <c r="J101" s="34"/>
      <c r="K101" s="33"/>
      <c r="L101" s="35"/>
      <c r="S101">
        <v>6.04</v>
      </c>
      <c r="T101">
        <v>198.42</v>
      </c>
      <c r="U101">
        <v>3.23</v>
      </c>
      <c r="V101">
        <v>105.93</v>
      </c>
    </row>
    <row r="102" spans="1:26" x14ac:dyDescent="0.2">
      <c r="C102" s="28" t="s">
        <v>1888</v>
      </c>
    </row>
    <row r="103" spans="1:26" ht="14.25" x14ac:dyDescent="0.2">
      <c r="A103" s="17"/>
      <c r="B103" s="61"/>
      <c r="C103" s="61" t="s">
        <v>1863</v>
      </c>
      <c r="D103" s="32"/>
      <c r="E103" s="24"/>
      <c r="F103" s="33">
        <v>313.63</v>
      </c>
      <c r="G103" s="34" t="s">
        <v>23</v>
      </c>
      <c r="H103" s="33">
        <v>5.0199999999999996</v>
      </c>
      <c r="I103" s="34"/>
      <c r="J103" s="34">
        <v>32.83</v>
      </c>
      <c r="K103" s="33">
        <v>164.74</v>
      </c>
      <c r="L103" s="35"/>
      <c r="R103">
        <v>5.0199999999999996</v>
      </c>
    </row>
    <row r="104" spans="1:26" ht="14.25" x14ac:dyDescent="0.2">
      <c r="A104" s="17"/>
      <c r="B104" s="61"/>
      <c r="C104" s="61" t="s">
        <v>230</v>
      </c>
      <c r="D104" s="32"/>
      <c r="E104" s="24"/>
      <c r="F104" s="33">
        <v>36.799999999999997</v>
      </c>
      <c r="G104" s="34" t="s">
        <v>23</v>
      </c>
      <c r="H104" s="33">
        <v>0.59</v>
      </c>
      <c r="I104" s="34"/>
      <c r="J104" s="34">
        <v>12.1</v>
      </c>
      <c r="K104" s="33">
        <v>7.12</v>
      </c>
      <c r="L104" s="35"/>
    </row>
    <row r="105" spans="1:26" ht="14.25" x14ac:dyDescent="0.2">
      <c r="A105" s="17"/>
      <c r="B105" s="61"/>
      <c r="C105" s="61" t="s">
        <v>1869</v>
      </c>
      <c r="D105" s="32"/>
      <c r="E105" s="24"/>
      <c r="F105" s="33">
        <v>6.5</v>
      </c>
      <c r="G105" s="34" t="s">
        <v>23</v>
      </c>
      <c r="H105" s="45">
        <v>0.1</v>
      </c>
      <c r="I105" s="34"/>
      <c r="J105" s="34">
        <v>32.83</v>
      </c>
      <c r="K105" s="45">
        <v>3.41</v>
      </c>
      <c r="L105" s="35"/>
      <c r="R105">
        <v>0.1</v>
      </c>
    </row>
    <row r="106" spans="1:26" ht="14.25" x14ac:dyDescent="0.2">
      <c r="A106" s="17"/>
      <c r="B106" s="61"/>
      <c r="C106" s="61" t="s">
        <v>1864</v>
      </c>
      <c r="D106" s="32" t="s">
        <v>1865</v>
      </c>
      <c r="E106" s="24">
        <v>118</v>
      </c>
      <c r="F106" s="68"/>
      <c r="G106" s="34"/>
      <c r="H106" s="33">
        <v>6.04</v>
      </c>
      <c r="I106" s="36"/>
      <c r="J106" s="31">
        <v>118</v>
      </c>
      <c r="K106" s="33">
        <v>198.42</v>
      </c>
      <c r="L106" s="35"/>
    </row>
    <row r="107" spans="1:26" ht="14.25" x14ac:dyDescent="0.2">
      <c r="A107" s="17"/>
      <c r="B107" s="61"/>
      <c r="C107" s="61" t="s">
        <v>1866</v>
      </c>
      <c r="D107" s="32" t="s">
        <v>1865</v>
      </c>
      <c r="E107" s="24">
        <v>63</v>
      </c>
      <c r="F107" s="68"/>
      <c r="G107" s="34"/>
      <c r="H107" s="33">
        <v>3.23</v>
      </c>
      <c r="I107" s="36"/>
      <c r="J107" s="31">
        <v>63</v>
      </c>
      <c r="K107" s="33">
        <v>105.93</v>
      </c>
      <c r="L107" s="35"/>
    </row>
    <row r="108" spans="1:26" ht="14.25" x14ac:dyDescent="0.2">
      <c r="A108" s="17"/>
      <c r="B108" s="61"/>
      <c r="C108" s="61" t="s">
        <v>1867</v>
      </c>
      <c r="D108" s="32" t="s">
        <v>1868</v>
      </c>
      <c r="E108" s="24">
        <v>36.299999999999997</v>
      </c>
      <c r="F108" s="33"/>
      <c r="G108" s="34" t="s">
        <v>23</v>
      </c>
      <c r="H108" s="33"/>
      <c r="I108" s="34"/>
      <c r="J108" s="34"/>
      <c r="K108" s="33"/>
      <c r="L108" s="37">
        <v>0.58079999999999998</v>
      </c>
    </row>
    <row r="109" spans="1:26" ht="14.25" x14ac:dyDescent="0.2">
      <c r="A109" s="62" t="s">
        <v>77</v>
      </c>
      <c r="B109" s="63" t="s">
        <v>29</v>
      </c>
      <c r="C109" s="63" t="s">
        <v>30</v>
      </c>
      <c r="D109" s="38" t="s">
        <v>31</v>
      </c>
      <c r="E109" s="39">
        <v>2.4E-2</v>
      </c>
      <c r="F109" s="40">
        <v>0</v>
      </c>
      <c r="G109" s="41" t="s">
        <v>3</v>
      </c>
      <c r="H109" s="40">
        <v>0</v>
      </c>
      <c r="I109" s="42"/>
      <c r="J109" s="42">
        <v>1</v>
      </c>
      <c r="K109" s="40">
        <v>0</v>
      </c>
      <c r="L109" s="43"/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ht="15" x14ac:dyDescent="0.25">
      <c r="G110" s="83">
        <v>14.879999999999999</v>
      </c>
      <c r="H110" s="83"/>
      <c r="J110" s="83">
        <v>476.21</v>
      </c>
      <c r="K110" s="83"/>
      <c r="L110" s="44">
        <v>0.58079999999999998</v>
      </c>
      <c r="O110" s="29">
        <v>14.879999999999999</v>
      </c>
      <c r="P110" s="29">
        <v>476.21</v>
      </c>
      <c r="Q110" s="29">
        <v>0.58079999999999998</v>
      </c>
      <c r="W110">
        <v>14.879999999999999</v>
      </c>
      <c r="X110">
        <v>0</v>
      </c>
      <c r="Y110">
        <v>0</v>
      </c>
      <c r="Z110">
        <v>0</v>
      </c>
    </row>
    <row r="111" spans="1:26" ht="28.5" x14ac:dyDescent="0.2">
      <c r="A111" s="17" t="s">
        <v>78</v>
      </c>
      <c r="B111" s="61" t="s">
        <v>79</v>
      </c>
      <c r="C111" s="61" t="s">
        <v>80</v>
      </c>
      <c r="D111" s="32" t="s">
        <v>19</v>
      </c>
      <c r="E111" s="24">
        <v>1.52E-2</v>
      </c>
      <c r="F111" s="33">
        <v>113.78</v>
      </c>
      <c r="G111" s="34"/>
      <c r="H111" s="33"/>
      <c r="I111" s="34" t="s">
        <v>79</v>
      </c>
      <c r="J111" s="34"/>
      <c r="K111" s="33"/>
      <c r="L111" s="35"/>
      <c r="S111">
        <v>1.42</v>
      </c>
      <c r="T111">
        <v>46.56</v>
      </c>
      <c r="U111">
        <v>1.07</v>
      </c>
      <c r="V111">
        <v>35.200000000000003</v>
      </c>
    </row>
    <row r="112" spans="1:26" x14ac:dyDescent="0.2">
      <c r="C112" s="28" t="s">
        <v>1889</v>
      </c>
    </row>
    <row r="113" spans="1:26" ht="14.25" x14ac:dyDescent="0.2">
      <c r="A113" s="17"/>
      <c r="B113" s="61"/>
      <c r="C113" s="61" t="s">
        <v>1863</v>
      </c>
      <c r="D113" s="32"/>
      <c r="E113" s="24"/>
      <c r="F113" s="33">
        <v>113.78</v>
      </c>
      <c r="G113" s="34" t="s">
        <v>3</v>
      </c>
      <c r="H113" s="33">
        <v>1.73</v>
      </c>
      <c r="I113" s="34"/>
      <c r="J113" s="34">
        <v>32.83</v>
      </c>
      <c r="K113" s="33">
        <v>56.78</v>
      </c>
      <c r="L113" s="35"/>
      <c r="R113">
        <v>1.73</v>
      </c>
    </row>
    <row r="114" spans="1:26" ht="14.25" x14ac:dyDescent="0.2">
      <c r="A114" s="17"/>
      <c r="B114" s="61"/>
      <c r="C114" s="61" t="s">
        <v>1864</v>
      </c>
      <c r="D114" s="32" t="s">
        <v>1865</v>
      </c>
      <c r="E114" s="24">
        <v>82</v>
      </c>
      <c r="F114" s="68"/>
      <c r="G114" s="34"/>
      <c r="H114" s="33">
        <v>1.42</v>
      </c>
      <c r="I114" s="36"/>
      <c r="J114" s="31">
        <v>82</v>
      </c>
      <c r="K114" s="33">
        <v>46.56</v>
      </c>
      <c r="L114" s="35"/>
    </row>
    <row r="115" spans="1:26" ht="14.25" x14ac:dyDescent="0.2">
      <c r="A115" s="17"/>
      <c r="B115" s="61"/>
      <c r="C115" s="61" t="s">
        <v>1866</v>
      </c>
      <c r="D115" s="32" t="s">
        <v>1865</v>
      </c>
      <c r="E115" s="24">
        <v>62</v>
      </c>
      <c r="F115" s="68"/>
      <c r="G115" s="34"/>
      <c r="H115" s="33">
        <v>1.07</v>
      </c>
      <c r="I115" s="36"/>
      <c r="J115" s="31">
        <v>62</v>
      </c>
      <c r="K115" s="33">
        <v>35.200000000000003</v>
      </c>
      <c r="L115" s="35"/>
    </row>
    <row r="116" spans="1:26" ht="14.25" x14ac:dyDescent="0.2">
      <c r="A116" s="17"/>
      <c r="B116" s="61"/>
      <c r="C116" s="61" t="s">
        <v>1867</v>
      </c>
      <c r="D116" s="32" t="s">
        <v>1868</v>
      </c>
      <c r="E116" s="24">
        <v>14.7</v>
      </c>
      <c r="F116" s="33"/>
      <c r="G116" s="34" t="s">
        <v>3</v>
      </c>
      <c r="H116" s="33"/>
      <c r="I116" s="34"/>
      <c r="J116" s="34"/>
      <c r="K116" s="33"/>
      <c r="L116" s="37">
        <v>0.22344</v>
      </c>
    </row>
    <row r="117" spans="1:26" ht="14.25" x14ac:dyDescent="0.2">
      <c r="A117" s="62" t="s">
        <v>84</v>
      </c>
      <c r="B117" s="63" t="s">
        <v>29</v>
      </c>
      <c r="C117" s="63" t="s">
        <v>30</v>
      </c>
      <c r="D117" s="38" t="s">
        <v>31</v>
      </c>
      <c r="E117" s="39">
        <v>1.064E-2</v>
      </c>
      <c r="F117" s="40">
        <v>0</v>
      </c>
      <c r="G117" s="41" t="s">
        <v>3</v>
      </c>
      <c r="H117" s="40">
        <v>0</v>
      </c>
      <c r="I117" s="42"/>
      <c r="J117" s="42">
        <v>1</v>
      </c>
      <c r="K117" s="40">
        <v>0</v>
      </c>
      <c r="L117" s="43"/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ht="15" x14ac:dyDescent="0.25">
      <c r="G118" s="83">
        <v>4.22</v>
      </c>
      <c r="H118" s="83"/>
      <c r="J118" s="83">
        <v>138.54000000000002</v>
      </c>
      <c r="K118" s="83"/>
      <c r="L118" s="44">
        <v>0.22344</v>
      </c>
      <c r="O118" s="29">
        <v>4.22</v>
      </c>
      <c r="P118" s="29">
        <v>138.54000000000002</v>
      </c>
      <c r="Q118" s="29">
        <v>0.22344</v>
      </c>
      <c r="W118">
        <v>4.22</v>
      </c>
      <c r="X118">
        <v>0</v>
      </c>
      <c r="Y118">
        <v>0</v>
      </c>
      <c r="Z118">
        <v>0</v>
      </c>
    </row>
    <row r="119" spans="1:26" ht="42.75" x14ac:dyDescent="0.2">
      <c r="A119" s="17" t="s">
        <v>85</v>
      </c>
      <c r="B119" s="61" t="s">
        <v>86</v>
      </c>
      <c r="C119" s="61" t="s">
        <v>87</v>
      </c>
      <c r="D119" s="32" t="s">
        <v>88</v>
      </c>
      <c r="E119" s="24">
        <v>0.02</v>
      </c>
      <c r="F119" s="33">
        <v>1148.79</v>
      </c>
      <c r="G119" s="34"/>
      <c r="H119" s="33"/>
      <c r="I119" s="34" t="s">
        <v>86</v>
      </c>
      <c r="J119" s="34"/>
      <c r="K119" s="33"/>
      <c r="L119" s="35"/>
      <c r="S119">
        <v>17.399999999999999</v>
      </c>
      <c r="T119">
        <v>571.34</v>
      </c>
      <c r="U119">
        <v>13.16</v>
      </c>
      <c r="V119">
        <v>431.99</v>
      </c>
    </row>
    <row r="120" spans="1:26" x14ac:dyDescent="0.2">
      <c r="C120" s="28" t="s">
        <v>1888</v>
      </c>
    </row>
    <row r="121" spans="1:26" ht="14.25" x14ac:dyDescent="0.2">
      <c r="A121" s="17"/>
      <c r="B121" s="61"/>
      <c r="C121" s="61" t="s">
        <v>1863</v>
      </c>
      <c r="D121" s="32"/>
      <c r="E121" s="24"/>
      <c r="F121" s="33">
        <v>1051.72</v>
      </c>
      <c r="G121" s="34" t="s">
        <v>3</v>
      </c>
      <c r="H121" s="33">
        <v>21.03</v>
      </c>
      <c r="I121" s="34"/>
      <c r="J121" s="34">
        <v>32.83</v>
      </c>
      <c r="K121" s="33">
        <v>690.56</v>
      </c>
      <c r="L121" s="35"/>
      <c r="R121">
        <v>21.03</v>
      </c>
    </row>
    <row r="122" spans="1:26" ht="14.25" x14ac:dyDescent="0.2">
      <c r="A122" s="17"/>
      <c r="B122" s="61"/>
      <c r="C122" s="61" t="s">
        <v>230</v>
      </c>
      <c r="D122" s="32"/>
      <c r="E122" s="24"/>
      <c r="F122" s="33">
        <v>97.07</v>
      </c>
      <c r="G122" s="34" t="s">
        <v>3</v>
      </c>
      <c r="H122" s="33">
        <v>1.94</v>
      </c>
      <c r="I122" s="34"/>
      <c r="J122" s="34">
        <v>5.37</v>
      </c>
      <c r="K122" s="33">
        <v>10.43</v>
      </c>
      <c r="L122" s="35"/>
    </row>
    <row r="123" spans="1:26" ht="14.25" x14ac:dyDescent="0.2">
      <c r="A123" s="17"/>
      <c r="B123" s="61"/>
      <c r="C123" s="61" t="s">
        <v>1869</v>
      </c>
      <c r="D123" s="32"/>
      <c r="E123" s="24"/>
      <c r="F123" s="33">
        <v>9.4499999999999993</v>
      </c>
      <c r="G123" s="34" t="s">
        <v>3</v>
      </c>
      <c r="H123" s="45">
        <v>0.19</v>
      </c>
      <c r="I123" s="34"/>
      <c r="J123" s="34">
        <v>32.83</v>
      </c>
      <c r="K123" s="45">
        <v>6.2</v>
      </c>
      <c r="L123" s="35"/>
      <c r="R123">
        <v>0.19</v>
      </c>
    </row>
    <row r="124" spans="1:26" ht="14.25" x14ac:dyDescent="0.2">
      <c r="A124" s="17"/>
      <c r="B124" s="61"/>
      <c r="C124" s="61" t="s">
        <v>1864</v>
      </c>
      <c r="D124" s="32" t="s">
        <v>1865</v>
      </c>
      <c r="E124" s="24">
        <v>82</v>
      </c>
      <c r="F124" s="68"/>
      <c r="G124" s="34"/>
      <c r="H124" s="33">
        <v>17.399999999999999</v>
      </c>
      <c r="I124" s="36"/>
      <c r="J124" s="31">
        <v>82</v>
      </c>
      <c r="K124" s="33">
        <v>571.34</v>
      </c>
      <c r="L124" s="35"/>
    </row>
    <row r="125" spans="1:26" ht="14.25" x14ac:dyDescent="0.2">
      <c r="A125" s="17"/>
      <c r="B125" s="61"/>
      <c r="C125" s="61" t="s">
        <v>1866</v>
      </c>
      <c r="D125" s="32" t="s">
        <v>1865</v>
      </c>
      <c r="E125" s="24">
        <v>62</v>
      </c>
      <c r="F125" s="68"/>
      <c r="G125" s="34"/>
      <c r="H125" s="33">
        <v>13.16</v>
      </c>
      <c r="I125" s="36"/>
      <c r="J125" s="31">
        <v>62</v>
      </c>
      <c r="K125" s="33">
        <v>431.99</v>
      </c>
      <c r="L125" s="35"/>
    </row>
    <row r="126" spans="1:26" ht="14.25" x14ac:dyDescent="0.2">
      <c r="A126" s="17"/>
      <c r="B126" s="61"/>
      <c r="C126" s="61" t="s">
        <v>1867</v>
      </c>
      <c r="D126" s="32" t="s">
        <v>1868</v>
      </c>
      <c r="E126" s="24">
        <v>128.72999999999999</v>
      </c>
      <c r="F126" s="33"/>
      <c r="G126" s="34" t="s">
        <v>3</v>
      </c>
      <c r="H126" s="33"/>
      <c r="I126" s="34"/>
      <c r="J126" s="34"/>
      <c r="K126" s="33"/>
      <c r="L126" s="37">
        <v>2.5745999999999998</v>
      </c>
    </row>
    <row r="127" spans="1:26" ht="14.25" x14ac:dyDescent="0.2">
      <c r="A127" s="62" t="s">
        <v>90</v>
      </c>
      <c r="B127" s="63" t="s">
        <v>29</v>
      </c>
      <c r="C127" s="63" t="s">
        <v>30</v>
      </c>
      <c r="D127" s="38" t="s">
        <v>31</v>
      </c>
      <c r="E127" s="39">
        <v>0.2132</v>
      </c>
      <c r="F127" s="40">
        <v>0</v>
      </c>
      <c r="G127" s="41" t="s">
        <v>3</v>
      </c>
      <c r="H127" s="40">
        <v>0</v>
      </c>
      <c r="I127" s="42"/>
      <c r="J127" s="42">
        <v>1</v>
      </c>
      <c r="K127" s="40">
        <v>0</v>
      </c>
      <c r="L127" s="43"/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ht="15" x14ac:dyDescent="0.25">
      <c r="G128" s="83">
        <v>53.53</v>
      </c>
      <c r="H128" s="83"/>
      <c r="J128" s="83">
        <v>1704.32</v>
      </c>
      <c r="K128" s="83"/>
      <c r="L128" s="44">
        <v>2.5745999999999998</v>
      </c>
      <c r="O128" s="29">
        <v>53.53</v>
      </c>
      <c r="P128" s="29">
        <v>1704.32</v>
      </c>
      <c r="Q128" s="29">
        <v>2.5745999999999998</v>
      </c>
      <c r="W128">
        <v>53.53</v>
      </c>
      <c r="X128">
        <v>0</v>
      </c>
      <c r="Y128">
        <v>0</v>
      </c>
      <c r="Z128">
        <v>0</v>
      </c>
    </row>
    <row r="129" spans="1:26" ht="28.5" x14ac:dyDescent="0.2">
      <c r="A129" s="17" t="s">
        <v>91</v>
      </c>
      <c r="B129" s="61" t="s">
        <v>92</v>
      </c>
      <c r="C129" s="61" t="s">
        <v>93</v>
      </c>
      <c r="D129" s="32" t="s">
        <v>19</v>
      </c>
      <c r="E129" s="24">
        <v>1.06E-2</v>
      </c>
      <c r="F129" s="33">
        <v>398.87</v>
      </c>
      <c r="G129" s="34"/>
      <c r="H129" s="33"/>
      <c r="I129" s="34" t="s">
        <v>92</v>
      </c>
      <c r="J129" s="34"/>
      <c r="K129" s="33"/>
      <c r="L129" s="35"/>
      <c r="S129">
        <v>3.32</v>
      </c>
      <c r="T129">
        <v>109.11</v>
      </c>
      <c r="U129">
        <v>2.5099999999999998</v>
      </c>
      <c r="V129">
        <v>82.5</v>
      </c>
    </row>
    <row r="130" spans="1:26" x14ac:dyDescent="0.2">
      <c r="C130" s="28" t="s">
        <v>1890</v>
      </c>
    </row>
    <row r="131" spans="1:26" ht="14.25" x14ac:dyDescent="0.2">
      <c r="A131" s="17"/>
      <c r="B131" s="61"/>
      <c r="C131" s="61" t="s">
        <v>1863</v>
      </c>
      <c r="D131" s="32"/>
      <c r="E131" s="24"/>
      <c r="F131" s="33">
        <v>369.8</v>
      </c>
      <c r="G131" s="34" t="s">
        <v>3</v>
      </c>
      <c r="H131" s="33">
        <v>3.92</v>
      </c>
      <c r="I131" s="34"/>
      <c r="J131" s="34">
        <v>32.83</v>
      </c>
      <c r="K131" s="33">
        <v>128.69</v>
      </c>
      <c r="L131" s="35"/>
      <c r="R131">
        <v>3.92</v>
      </c>
    </row>
    <row r="132" spans="1:26" ht="14.25" x14ac:dyDescent="0.2">
      <c r="A132" s="17"/>
      <c r="B132" s="61"/>
      <c r="C132" s="61" t="s">
        <v>230</v>
      </c>
      <c r="D132" s="32"/>
      <c r="E132" s="24"/>
      <c r="F132" s="33">
        <v>29.07</v>
      </c>
      <c r="G132" s="34" t="s">
        <v>3</v>
      </c>
      <c r="H132" s="33">
        <v>0.31</v>
      </c>
      <c r="I132" s="34"/>
      <c r="J132" s="34">
        <v>14.32</v>
      </c>
      <c r="K132" s="33">
        <v>4.41</v>
      </c>
      <c r="L132" s="35"/>
    </row>
    <row r="133" spans="1:26" ht="14.25" x14ac:dyDescent="0.2">
      <c r="A133" s="17"/>
      <c r="B133" s="61"/>
      <c r="C133" s="61" t="s">
        <v>1869</v>
      </c>
      <c r="D133" s="32"/>
      <c r="E133" s="24"/>
      <c r="F133" s="33">
        <v>12.56</v>
      </c>
      <c r="G133" s="34" t="s">
        <v>3</v>
      </c>
      <c r="H133" s="45">
        <v>0.13</v>
      </c>
      <c r="I133" s="34"/>
      <c r="J133" s="34">
        <v>32.83</v>
      </c>
      <c r="K133" s="45">
        <v>4.37</v>
      </c>
      <c r="L133" s="35"/>
      <c r="R133">
        <v>0.13</v>
      </c>
    </row>
    <row r="134" spans="1:26" ht="14.25" x14ac:dyDescent="0.2">
      <c r="A134" s="17"/>
      <c r="B134" s="61"/>
      <c r="C134" s="61" t="s">
        <v>1864</v>
      </c>
      <c r="D134" s="32" t="s">
        <v>1865</v>
      </c>
      <c r="E134" s="24">
        <v>82</v>
      </c>
      <c r="F134" s="68"/>
      <c r="G134" s="34"/>
      <c r="H134" s="33">
        <v>3.32</v>
      </c>
      <c r="I134" s="36"/>
      <c r="J134" s="31">
        <v>82</v>
      </c>
      <c r="K134" s="33">
        <v>109.11</v>
      </c>
      <c r="L134" s="35"/>
    </row>
    <row r="135" spans="1:26" ht="14.25" x14ac:dyDescent="0.2">
      <c r="A135" s="17"/>
      <c r="B135" s="61"/>
      <c r="C135" s="61" t="s">
        <v>1866</v>
      </c>
      <c r="D135" s="32" t="s">
        <v>1865</v>
      </c>
      <c r="E135" s="24">
        <v>62</v>
      </c>
      <c r="F135" s="68"/>
      <c r="G135" s="34"/>
      <c r="H135" s="33">
        <v>2.5099999999999998</v>
      </c>
      <c r="I135" s="36"/>
      <c r="J135" s="31">
        <v>62</v>
      </c>
      <c r="K135" s="33">
        <v>82.5</v>
      </c>
      <c r="L135" s="35"/>
    </row>
    <row r="136" spans="1:26" ht="14.25" x14ac:dyDescent="0.2">
      <c r="A136" s="17"/>
      <c r="B136" s="61"/>
      <c r="C136" s="61" t="s">
        <v>1867</v>
      </c>
      <c r="D136" s="32" t="s">
        <v>1868</v>
      </c>
      <c r="E136" s="24">
        <v>46.11</v>
      </c>
      <c r="F136" s="33"/>
      <c r="G136" s="34" t="s">
        <v>3</v>
      </c>
      <c r="H136" s="33"/>
      <c r="I136" s="34"/>
      <c r="J136" s="34"/>
      <c r="K136" s="33"/>
      <c r="L136" s="37">
        <v>0.48876599999999998</v>
      </c>
    </row>
    <row r="137" spans="1:26" ht="14.25" x14ac:dyDescent="0.2">
      <c r="A137" s="62" t="s">
        <v>95</v>
      </c>
      <c r="B137" s="63" t="s">
        <v>29</v>
      </c>
      <c r="C137" s="63" t="s">
        <v>30</v>
      </c>
      <c r="D137" s="38" t="s">
        <v>31</v>
      </c>
      <c r="E137" s="39">
        <v>3.6252E-2</v>
      </c>
      <c r="F137" s="40">
        <v>0</v>
      </c>
      <c r="G137" s="41" t="s">
        <v>3</v>
      </c>
      <c r="H137" s="40">
        <v>0</v>
      </c>
      <c r="I137" s="42"/>
      <c r="J137" s="42">
        <v>1</v>
      </c>
      <c r="K137" s="40">
        <v>0</v>
      </c>
      <c r="L137" s="43"/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ht="15" x14ac:dyDescent="0.25">
      <c r="G138" s="83">
        <v>10.059999999999999</v>
      </c>
      <c r="H138" s="83"/>
      <c r="J138" s="83">
        <v>324.70999999999998</v>
      </c>
      <c r="K138" s="83"/>
      <c r="L138" s="44">
        <v>0.48876599999999998</v>
      </c>
      <c r="O138" s="29">
        <v>10.059999999999999</v>
      </c>
      <c r="P138" s="29">
        <v>324.70999999999998</v>
      </c>
      <c r="Q138" s="29">
        <v>0.48876599999999998</v>
      </c>
      <c r="W138">
        <v>10.059999999999999</v>
      </c>
      <c r="X138">
        <v>0</v>
      </c>
      <c r="Y138">
        <v>0</v>
      </c>
      <c r="Z138">
        <v>0</v>
      </c>
    </row>
    <row r="139" spans="1:26" ht="42.75" x14ac:dyDescent="0.2">
      <c r="A139" s="17" t="s">
        <v>96</v>
      </c>
      <c r="B139" s="61" t="s">
        <v>97</v>
      </c>
      <c r="C139" s="61" t="s">
        <v>98</v>
      </c>
      <c r="D139" s="32" t="s">
        <v>99</v>
      </c>
      <c r="E139" s="24">
        <v>0.48599999999999999</v>
      </c>
      <c r="F139" s="33">
        <v>2585.1899999999996</v>
      </c>
      <c r="G139" s="34"/>
      <c r="H139" s="33"/>
      <c r="I139" s="34" t="s">
        <v>97</v>
      </c>
      <c r="J139" s="34"/>
      <c r="K139" s="33"/>
      <c r="L139" s="35"/>
      <c r="S139">
        <v>229.45</v>
      </c>
      <c r="T139">
        <v>7532.77</v>
      </c>
      <c r="U139">
        <v>148.79</v>
      </c>
      <c r="V139">
        <v>4884.53</v>
      </c>
    </row>
    <row r="140" spans="1:26" x14ac:dyDescent="0.2">
      <c r="C140" s="28" t="s">
        <v>1891</v>
      </c>
    </row>
    <row r="141" spans="1:26" ht="14.25" x14ac:dyDescent="0.2">
      <c r="A141" s="17"/>
      <c r="B141" s="61"/>
      <c r="C141" s="61" t="s">
        <v>1863</v>
      </c>
      <c r="D141" s="32"/>
      <c r="E141" s="24"/>
      <c r="F141" s="33">
        <v>921.99</v>
      </c>
      <c r="G141" s="34" t="s">
        <v>102</v>
      </c>
      <c r="H141" s="33">
        <v>179.24</v>
      </c>
      <c r="I141" s="34"/>
      <c r="J141" s="34">
        <v>32.83</v>
      </c>
      <c r="K141" s="33">
        <v>5884.34</v>
      </c>
      <c r="L141" s="35"/>
      <c r="R141">
        <v>179.24</v>
      </c>
    </row>
    <row r="142" spans="1:26" ht="14.25" x14ac:dyDescent="0.2">
      <c r="A142" s="17"/>
      <c r="B142" s="61"/>
      <c r="C142" s="61" t="s">
        <v>230</v>
      </c>
      <c r="D142" s="32"/>
      <c r="E142" s="24"/>
      <c r="F142" s="33">
        <v>468.37</v>
      </c>
      <c r="G142" s="34" t="s">
        <v>102</v>
      </c>
      <c r="H142" s="33">
        <v>91.05</v>
      </c>
      <c r="I142" s="34"/>
      <c r="J142" s="34">
        <v>3.03</v>
      </c>
      <c r="K142" s="33">
        <v>275.89</v>
      </c>
      <c r="L142" s="35"/>
    </row>
    <row r="143" spans="1:26" ht="14.25" x14ac:dyDescent="0.2">
      <c r="A143" s="17"/>
      <c r="B143" s="61"/>
      <c r="C143" s="61" t="s">
        <v>1869</v>
      </c>
      <c r="D143" s="32"/>
      <c r="E143" s="24"/>
      <c r="F143" s="33">
        <v>0.09</v>
      </c>
      <c r="G143" s="34" t="s">
        <v>102</v>
      </c>
      <c r="H143" s="45">
        <v>0.02</v>
      </c>
      <c r="I143" s="34"/>
      <c r="J143" s="34">
        <v>32.83</v>
      </c>
      <c r="K143" s="45">
        <v>0.64</v>
      </c>
      <c r="L143" s="35"/>
      <c r="R143">
        <v>0.02</v>
      </c>
    </row>
    <row r="144" spans="1:26" ht="14.25" x14ac:dyDescent="0.2">
      <c r="A144" s="17"/>
      <c r="B144" s="61"/>
      <c r="C144" s="61" t="s">
        <v>1864</v>
      </c>
      <c r="D144" s="32" t="s">
        <v>1865</v>
      </c>
      <c r="E144" s="24">
        <v>128</v>
      </c>
      <c r="F144" s="68"/>
      <c r="G144" s="34"/>
      <c r="H144" s="33">
        <v>229.45</v>
      </c>
      <c r="I144" s="36"/>
      <c r="J144" s="31">
        <v>128</v>
      </c>
      <c r="K144" s="33">
        <v>7532.77</v>
      </c>
      <c r="L144" s="35"/>
    </row>
    <row r="145" spans="1:26" ht="14.25" x14ac:dyDescent="0.2">
      <c r="A145" s="17"/>
      <c r="B145" s="61"/>
      <c r="C145" s="61" t="s">
        <v>1866</v>
      </c>
      <c r="D145" s="32" t="s">
        <v>1865</v>
      </c>
      <c r="E145" s="24">
        <v>83</v>
      </c>
      <c r="F145" s="68"/>
      <c r="G145" s="34"/>
      <c r="H145" s="33">
        <v>148.79</v>
      </c>
      <c r="I145" s="36"/>
      <c r="J145" s="31">
        <v>83</v>
      </c>
      <c r="K145" s="33">
        <v>4884.53</v>
      </c>
      <c r="L145" s="35"/>
    </row>
    <row r="146" spans="1:26" ht="14.25" x14ac:dyDescent="0.2">
      <c r="A146" s="17"/>
      <c r="B146" s="61"/>
      <c r="C146" s="61" t="s">
        <v>1867</v>
      </c>
      <c r="D146" s="32" t="s">
        <v>1868</v>
      </c>
      <c r="E146" s="24">
        <v>96.95</v>
      </c>
      <c r="F146" s="33"/>
      <c r="G146" s="34" t="s">
        <v>102</v>
      </c>
      <c r="H146" s="33"/>
      <c r="I146" s="34"/>
      <c r="J146" s="34"/>
      <c r="K146" s="33"/>
      <c r="L146" s="37">
        <v>18.847080000000002</v>
      </c>
    </row>
    <row r="147" spans="1:26" ht="14.25" x14ac:dyDescent="0.2">
      <c r="A147" s="62" t="s">
        <v>106</v>
      </c>
      <c r="B147" s="63" t="s">
        <v>29</v>
      </c>
      <c r="C147" s="63" t="s">
        <v>30</v>
      </c>
      <c r="D147" s="38" t="s">
        <v>31</v>
      </c>
      <c r="E147" s="39">
        <v>8.2129999999999998E-3</v>
      </c>
      <c r="F147" s="40">
        <v>0</v>
      </c>
      <c r="G147" s="41" t="s">
        <v>3</v>
      </c>
      <c r="H147" s="40">
        <v>0</v>
      </c>
      <c r="I147" s="42"/>
      <c r="J147" s="42">
        <v>1</v>
      </c>
      <c r="K147" s="40">
        <v>0</v>
      </c>
      <c r="L147" s="43"/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ht="15" x14ac:dyDescent="0.25">
      <c r="G148" s="83">
        <v>648.53</v>
      </c>
      <c r="H148" s="83"/>
      <c r="J148" s="83">
        <v>18577.53</v>
      </c>
      <c r="K148" s="83"/>
      <c r="L148" s="44">
        <v>18.847080000000002</v>
      </c>
      <c r="O148" s="29">
        <v>648.53</v>
      </c>
      <c r="P148" s="29">
        <v>18577.53</v>
      </c>
      <c r="Q148" s="29">
        <v>18.847080000000002</v>
      </c>
      <c r="W148">
        <v>648.53</v>
      </c>
      <c r="X148">
        <v>0</v>
      </c>
      <c r="Y148">
        <v>0</v>
      </c>
      <c r="Z148">
        <v>0</v>
      </c>
    </row>
    <row r="149" spans="1:26" ht="42.75" x14ac:dyDescent="0.2">
      <c r="A149" s="17" t="s">
        <v>107</v>
      </c>
      <c r="B149" s="61" t="s">
        <v>108</v>
      </c>
      <c r="C149" s="61" t="s">
        <v>109</v>
      </c>
      <c r="D149" s="32" t="s">
        <v>99</v>
      </c>
      <c r="E149" s="24">
        <v>0.13600000000000001</v>
      </c>
      <c r="F149" s="33">
        <v>624.32999999999993</v>
      </c>
      <c r="G149" s="34"/>
      <c r="H149" s="33"/>
      <c r="I149" s="34" t="s">
        <v>108</v>
      </c>
      <c r="J149" s="34"/>
      <c r="K149" s="33"/>
      <c r="L149" s="35"/>
      <c r="S149">
        <v>36.950000000000003</v>
      </c>
      <c r="T149">
        <v>1213.1300000000001</v>
      </c>
      <c r="U149">
        <v>23.96</v>
      </c>
      <c r="V149">
        <v>786.64</v>
      </c>
    </row>
    <row r="150" spans="1:26" x14ac:dyDescent="0.2">
      <c r="C150" s="28" t="s">
        <v>1892</v>
      </c>
    </row>
    <row r="151" spans="1:26" ht="14.25" x14ac:dyDescent="0.2">
      <c r="A151" s="17"/>
      <c r="B151" s="61"/>
      <c r="C151" s="61" t="s">
        <v>1863</v>
      </c>
      <c r="D151" s="32"/>
      <c r="E151" s="24"/>
      <c r="F151" s="33">
        <v>524.79999999999995</v>
      </c>
      <c r="G151" s="34" t="s">
        <v>102</v>
      </c>
      <c r="H151" s="33">
        <v>28.55</v>
      </c>
      <c r="I151" s="34"/>
      <c r="J151" s="34">
        <v>32.83</v>
      </c>
      <c r="K151" s="33">
        <v>937.27</v>
      </c>
      <c r="L151" s="35"/>
      <c r="R151">
        <v>28.55</v>
      </c>
    </row>
    <row r="152" spans="1:26" ht="14.25" x14ac:dyDescent="0.2">
      <c r="A152" s="17"/>
      <c r="B152" s="61"/>
      <c r="C152" s="61" t="s">
        <v>230</v>
      </c>
      <c r="D152" s="32"/>
      <c r="E152" s="24"/>
      <c r="F152" s="33">
        <v>41.24</v>
      </c>
      <c r="G152" s="34" t="s">
        <v>102</v>
      </c>
      <c r="H152" s="33">
        <v>2.2400000000000002</v>
      </c>
      <c r="I152" s="34"/>
      <c r="J152" s="34">
        <v>9.7100000000000009</v>
      </c>
      <c r="K152" s="33">
        <v>21.79</v>
      </c>
      <c r="L152" s="35"/>
    </row>
    <row r="153" spans="1:26" ht="14.25" x14ac:dyDescent="0.2">
      <c r="A153" s="17"/>
      <c r="B153" s="61"/>
      <c r="C153" s="61" t="s">
        <v>1869</v>
      </c>
      <c r="D153" s="32"/>
      <c r="E153" s="24"/>
      <c r="F153" s="33">
        <v>5.87</v>
      </c>
      <c r="G153" s="34" t="s">
        <v>102</v>
      </c>
      <c r="H153" s="45">
        <v>0.32</v>
      </c>
      <c r="I153" s="34"/>
      <c r="J153" s="34">
        <v>32.83</v>
      </c>
      <c r="K153" s="45">
        <v>10.49</v>
      </c>
      <c r="L153" s="35"/>
      <c r="R153">
        <v>0.32</v>
      </c>
    </row>
    <row r="154" spans="1:26" ht="14.25" x14ac:dyDescent="0.2">
      <c r="A154" s="17"/>
      <c r="B154" s="61"/>
      <c r="C154" s="61" t="s">
        <v>1864</v>
      </c>
      <c r="D154" s="32" t="s">
        <v>1865</v>
      </c>
      <c r="E154" s="24">
        <v>128</v>
      </c>
      <c r="F154" s="68"/>
      <c r="G154" s="34"/>
      <c r="H154" s="33">
        <v>36.950000000000003</v>
      </c>
      <c r="I154" s="36"/>
      <c r="J154" s="31">
        <v>128</v>
      </c>
      <c r="K154" s="33">
        <v>1213.1300000000001</v>
      </c>
      <c r="L154" s="35"/>
    </row>
    <row r="155" spans="1:26" ht="14.25" x14ac:dyDescent="0.2">
      <c r="A155" s="17"/>
      <c r="B155" s="61"/>
      <c r="C155" s="61" t="s">
        <v>1866</v>
      </c>
      <c r="D155" s="32" t="s">
        <v>1865</v>
      </c>
      <c r="E155" s="24">
        <v>83</v>
      </c>
      <c r="F155" s="68"/>
      <c r="G155" s="34"/>
      <c r="H155" s="33">
        <v>23.96</v>
      </c>
      <c r="I155" s="36"/>
      <c r="J155" s="31">
        <v>83</v>
      </c>
      <c r="K155" s="33">
        <v>786.64</v>
      </c>
      <c r="L155" s="35"/>
    </row>
    <row r="156" spans="1:26" ht="14.25" x14ac:dyDescent="0.2">
      <c r="A156" s="17"/>
      <c r="B156" s="61"/>
      <c r="C156" s="61" t="s">
        <v>1867</v>
      </c>
      <c r="D156" s="32" t="s">
        <v>1868</v>
      </c>
      <c r="E156" s="24">
        <v>55.83</v>
      </c>
      <c r="F156" s="33"/>
      <c r="G156" s="34" t="s">
        <v>102</v>
      </c>
      <c r="H156" s="33"/>
      <c r="I156" s="34"/>
      <c r="J156" s="34"/>
      <c r="K156" s="33"/>
      <c r="L156" s="37">
        <v>3.0371520000000003</v>
      </c>
    </row>
    <row r="157" spans="1:26" ht="14.25" x14ac:dyDescent="0.2">
      <c r="A157" s="62" t="s">
        <v>111</v>
      </c>
      <c r="B157" s="63" t="s">
        <v>29</v>
      </c>
      <c r="C157" s="63" t="s">
        <v>30</v>
      </c>
      <c r="D157" s="38" t="s">
        <v>31</v>
      </c>
      <c r="E157" s="39">
        <v>1.4144E-2</v>
      </c>
      <c r="F157" s="40">
        <v>0</v>
      </c>
      <c r="G157" s="41" t="s">
        <v>3</v>
      </c>
      <c r="H157" s="40">
        <v>0</v>
      </c>
      <c r="I157" s="42"/>
      <c r="J157" s="42">
        <v>1</v>
      </c>
      <c r="K157" s="40">
        <v>0</v>
      </c>
      <c r="L157" s="43"/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ht="15" x14ac:dyDescent="0.25">
      <c r="G158" s="83">
        <v>91.700000000000017</v>
      </c>
      <c r="H158" s="83"/>
      <c r="J158" s="83">
        <v>2958.83</v>
      </c>
      <c r="K158" s="83"/>
      <c r="L158" s="44">
        <v>3.0371520000000003</v>
      </c>
      <c r="O158" s="29">
        <v>91.700000000000017</v>
      </c>
      <c r="P158" s="29">
        <v>2958.83</v>
      </c>
      <c r="Q158" s="29">
        <v>3.0371520000000003</v>
      </c>
      <c r="W158">
        <v>91.700000000000017</v>
      </c>
      <c r="X158">
        <v>0</v>
      </c>
      <c r="Y158">
        <v>0</v>
      </c>
      <c r="Z158">
        <v>0</v>
      </c>
    </row>
    <row r="159" spans="1:26" ht="14.25" x14ac:dyDescent="0.2">
      <c r="A159" s="17" t="s">
        <v>112</v>
      </c>
      <c r="B159" s="61" t="s">
        <v>113</v>
      </c>
      <c r="C159" s="61" t="s">
        <v>114</v>
      </c>
      <c r="D159" s="32" t="s">
        <v>19</v>
      </c>
      <c r="E159" s="24">
        <v>4.4400000000000002E-2</v>
      </c>
      <c r="F159" s="33">
        <v>288.06</v>
      </c>
      <c r="G159" s="34"/>
      <c r="H159" s="33"/>
      <c r="I159" s="34" t="s">
        <v>113</v>
      </c>
      <c r="J159" s="34"/>
      <c r="K159" s="33"/>
      <c r="L159" s="35"/>
      <c r="S159">
        <v>10.49</v>
      </c>
      <c r="T159">
        <v>344.31</v>
      </c>
      <c r="U159">
        <v>7.93</v>
      </c>
      <c r="V159">
        <v>260.33</v>
      </c>
    </row>
    <row r="160" spans="1:26" x14ac:dyDescent="0.2">
      <c r="C160" s="28" t="s">
        <v>1893</v>
      </c>
    </row>
    <row r="161" spans="1:26" ht="14.25" x14ac:dyDescent="0.2">
      <c r="A161" s="17"/>
      <c r="B161" s="61"/>
      <c r="C161" s="61" t="s">
        <v>1863</v>
      </c>
      <c r="D161" s="32"/>
      <c r="E161" s="24"/>
      <c r="F161" s="33">
        <v>288.06</v>
      </c>
      <c r="G161" s="34" t="s">
        <v>3</v>
      </c>
      <c r="H161" s="33">
        <v>12.79</v>
      </c>
      <c r="I161" s="34"/>
      <c r="J161" s="34">
        <v>32.83</v>
      </c>
      <c r="K161" s="33">
        <v>419.89</v>
      </c>
      <c r="L161" s="35"/>
      <c r="R161">
        <v>12.79</v>
      </c>
    </row>
    <row r="162" spans="1:26" ht="14.25" x14ac:dyDescent="0.2">
      <c r="A162" s="17"/>
      <c r="B162" s="61"/>
      <c r="C162" s="61" t="s">
        <v>1864</v>
      </c>
      <c r="D162" s="32" t="s">
        <v>1865</v>
      </c>
      <c r="E162" s="24">
        <v>82</v>
      </c>
      <c r="F162" s="68"/>
      <c r="G162" s="34"/>
      <c r="H162" s="33">
        <v>10.49</v>
      </c>
      <c r="I162" s="36"/>
      <c r="J162" s="31">
        <v>82</v>
      </c>
      <c r="K162" s="33">
        <v>344.31</v>
      </c>
      <c r="L162" s="35"/>
    </row>
    <row r="163" spans="1:26" ht="14.25" x14ac:dyDescent="0.2">
      <c r="A163" s="17"/>
      <c r="B163" s="61"/>
      <c r="C163" s="61" t="s">
        <v>1866</v>
      </c>
      <c r="D163" s="32" t="s">
        <v>1865</v>
      </c>
      <c r="E163" s="24">
        <v>62</v>
      </c>
      <c r="F163" s="68"/>
      <c r="G163" s="34"/>
      <c r="H163" s="33">
        <v>7.93</v>
      </c>
      <c r="I163" s="36"/>
      <c r="J163" s="31">
        <v>62</v>
      </c>
      <c r="K163" s="33">
        <v>260.33</v>
      </c>
      <c r="L163" s="35"/>
    </row>
    <row r="164" spans="1:26" ht="14.25" x14ac:dyDescent="0.2">
      <c r="A164" s="17"/>
      <c r="B164" s="61"/>
      <c r="C164" s="61" t="s">
        <v>1867</v>
      </c>
      <c r="D164" s="32" t="s">
        <v>1868</v>
      </c>
      <c r="E164" s="24">
        <v>36.28</v>
      </c>
      <c r="F164" s="33"/>
      <c r="G164" s="34" t="s">
        <v>3</v>
      </c>
      <c r="H164" s="33"/>
      <c r="I164" s="34"/>
      <c r="J164" s="34"/>
      <c r="K164" s="33"/>
      <c r="L164" s="37">
        <v>1.610832</v>
      </c>
    </row>
    <row r="165" spans="1:26" ht="14.25" x14ac:dyDescent="0.2">
      <c r="A165" s="62" t="s">
        <v>116</v>
      </c>
      <c r="B165" s="63" t="s">
        <v>29</v>
      </c>
      <c r="C165" s="63" t="s">
        <v>30</v>
      </c>
      <c r="D165" s="38" t="s">
        <v>31</v>
      </c>
      <c r="E165" s="39">
        <v>5.2392000000000001E-2</v>
      </c>
      <c r="F165" s="40">
        <v>0</v>
      </c>
      <c r="G165" s="41" t="s">
        <v>3</v>
      </c>
      <c r="H165" s="40">
        <v>0</v>
      </c>
      <c r="I165" s="42"/>
      <c r="J165" s="42">
        <v>1</v>
      </c>
      <c r="K165" s="40">
        <v>0</v>
      </c>
      <c r="L165" s="43"/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ht="15" x14ac:dyDescent="0.25">
      <c r="G166" s="83">
        <v>31.21</v>
      </c>
      <c r="H166" s="83"/>
      <c r="J166" s="83">
        <v>1024.53</v>
      </c>
      <c r="K166" s="83"/>
      <c r="L166" s="44">
        <v>1.610832</v>
      </c>
      <c r="O166" s="29">
        <v>31.21</v>
      </c>
      <c r="P166" s="29">
        <v>1024.53</v>
      </c>
      <c r="Q166" s="29">
        <v>1.610832</v>
      </c>
      <c r="W166">
        <v>31.21</v>
      </c>
      <c r="X166">
        <v>0</v>
      </c>
      <c r="Y166">
        <v>0</v>
      </c>
      <c r="Z166">
        <v>0</v>
      </c>
    </row>
    <row r="167" spans="1:26" ht="42.75" x14ac:dyDescent="0.2">
      <c r="A167" s="17" t="s">
        <v>117</v>
      </c>
      <c r="B167" s="61" t="s">
        <v>118</v>
      </c>
      <c r="C167" s="61" t="s">
        <v>119</v>
      </c>
      <c r="D167" s="32" t="s">
        <v>88</v>
      </c>
      <c r="E167" s="24">
        <v>0.03</v>
      </c>
      <c r="F167" s="33">
        <v>1643.9</v>
      </c>
      <c r="G167" s="34"/>
      <c r="H167" s="33"/>
      <c r="I167" s="34" t="s">
        <v>118</v>
      </c>
      <c r="J167" s="34"/>
      <c r="K167" s="33"/>
      <c r="L167" s="35"/>
      <c r="S167">
        <v>35.369999999999997</v>
      </c>
      <c r="T167">
        <v>1161.3499999999999</v>
      </c>
      <c r="U167">
        <v>26.75</v>
      </c>
      <c r="V167">
        <v>878.09</v>
      </c>
    </row>
    <row r="168" spans="1:26" x14ac:dyDescent="0.2">
      <c r="C168" s="28" t="s">
        <v>1894</v>
      </c>
    </row>
    <row r="169" spans="1:26" ht="14.25" x14ac:dyDescent="0.2">
      <c r="A169" s="17"/>
      <c r="B169" s="61"/>
      <c r="C169" s="61" t="s">
        <v>1863</v>
      </c>
      <c r="D169" s="32"/>
      <c r="E169" s="24"/>
      <c r="F169" s="33">
        <v>1437.99</v>
      </c>
      <c r="G169" s="34" t="s">
        <v>3</v>
      </c>
      <c r="H169" s="33">
        <v>43.14</v>
      </c>
      <c r="I169" s="34"/>
      <c r="J169" s="34">
        <v>32.83</v>
      </c>
      <c r="K169" s="33">
        <v>1416.28</v>
      </c>
      <c r="L169" s="35"/>
      <c r="R169">
        <v>43.14</v>
      </c>
    </row>
    <row r="170" spans="1:26" ht="14.25" x14ac:dyDescent="0.2">
      <c r="A170" s="17"/>
      <c r="B170" s="61"/>
      <c r="C170" s="61" t="s">
        <v>230</v>
      </c>
      <c r="D170" s="32"/>
      <c r="E170" s="24"/>
      <c r="F170" s="33">
        <v>205.91</v>
      </c>
      <c r="G170" s="34" t="s">
        <v>3</v>
      </c>
      <c r="H170" s="33">
        <v>6.18</v>
      </c>
      <c r="I170" s="34"/>
      <c r="J170" s="34">
        <v>2.76</v>
      </c>
      <c r="K170" s="33">
        <v>17.05</v>
      </c>
      <c r="L170" s="35"/>
    </row>
    <row r="171" spans="1:26" ht="14.25" x14ac:dyDescent="0.2">
      <c r="A171" s="17"/>
      <c r="B171" s="61"/>
      <c r="C171" s="61" t="s">
        <v>1864</v>
      </c>
      <c r="D171" s="32" t="s">
        <v>1865</v>
      </c>
      <c r="E171" s="24">
        <v>82</v>
      </c>
      <c r="F171" s="68"/>
      <c r="G171" s="34"/>
      <c r="H171" s="33">
        <v>35.369999999999997</v>
      </c>
      <c r="I171" s="36"/>
      <c r="J171" s="31">
        <v>82</v>
      </c>
      <c r="K171" s="33">
        <v>1161.3499999999999</v>
      </c>
      <c r="L171" s="35"/>
    </row>
    <row r="172" spans="1:26" ht="14.25" x14ac:dyDescent="0.2">
      <c r="A172" s="17"/>
      <c r="B172" s="61"/>
      <c r="C172" s="61" t="s">
        <v>1866</v>
      </c>
      <c r="D172" s="32" t="s">
        <v>1865</v>
      </c>
      <c r="E172" s="24">
        <v>62</v>
      </c>
      <c r="F172" s="68"/>
      <c r="G172" s="34"/>
      <c r="H172" s="33">
        <v>26.75</v>
      </c>
      <c r="I172" s="36"/>
      <c r="J172" s="31">
        <v>62</v>
      </c>
      <c r="K172" s="33">
        <v>878.09</v>
      </c>
      <c r="L172" s="35"/>
    </row>
    <row r="173" spans="1:26" ht="14.25" x14ac:dyDescent="0.2">
      <c r="A173" s="17"/>
      <c r="B173" s="61"/>
      <c r="C173" s="61" t="s">
        <v>1867</v>
      </c>
      <c r="D173" s="32" t="s">
        <v>1868</v>
      </c>
      <c r="E173" s="24">
        <v>179.3</v>
      </c>
      <c r="F173" s="33"/>
      <c r="G173" s="34" t="s">
        <v>3</v>
      </c>
      <c r="H173" s="33"/>
      <c r="I173" s="34"/>
      <c r="J173" s="34"/>
      <c r="K173" s="33"/>
      <c r="L173" s="37">
        <v>5.3790000000000004</v>
      </c>
    </row>
    <row r="174" spans="1:26" ht="14.25" x14ac:dyDescent="0.2">
      <c r="A174" s="62" t="s">
        <v>121</v>
      </c>
      <c r="B174" s="63" t="s">
        <v>29</v>
      </c>
      <c r="C174" s="63" t="s">
        <v>30</v>
      </c>
      <c r="D174" s="38" t="s">
        <v>31</v>
      </c>
      <c r="E174" s="39">
        <v>0.315</v>
      </c>
      <c r="F174" s="40">
        <v>0</v>
      </c>
      <c r="G174" s="41" t="s">
        <v>3</v>
      </c>
      <c r="H174" s="40">
        <v>0</v>
      </c>
      <c r="I174" s="42"/>
      <c r="J174" s="42">
        <v>1</v>
      </c>
      <c r="K174" s="40">
        <v>0</v>
      </c>
      <c r="L174" s="43"/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ht="15" x14ac:dyDescent="0.25">
      <c r="G175" s="83">
        <v>111.44</v>
      </c>
      <c r="H175" s="83"/>
      <c r="J175" s="83">
        <v>3472.77</v>
      </c>
      <c r="K175" s="83"/>
      <c r="L175" s="44">
        <v>5.3790000000000004</v>
      </c>
      <c r="O175" s="29">
        <v>111.44</v>
      </c>
      <c r="P175" s="29">
        <v>3472.77</v>
      </c>
      <c r="Q175" s="29">
        <v>5.3790000000000004</v>
      </c>
      <c r="W175">
        <v>111.44</v>
      </c>
      <c r="X175">
        <v>0</v>
      </c>
      <c r="Y175">
        <v>0</v>
      </c>
      <c r="Z175">
        <v>0</v>
      </c>
    </row>
    <row r="176" spans="1:26" ht="28.5" x14ac:dyDescent="0.2">
      <c r="A176" s="17" t="s">
        <v>122</v>
      </c>
      <c r="B176" s="61" t="s">
        <v>123</v>
      </c>
      <c r="C176" s="61" t="s">
        <v>124</v>
      </c>
      <c r="D176" s="32" t="s">
        <v>88</v>
      </c>
      <c r="E176" s="24">
        <v>0.09</v>
      </c>
      <c r="F176" s="33">
        <v>145.97999999999999</v>
      </c>
      <c r="G176" s="34"/>
      <c r="H176" s="33"/>
      <c r="I176" s="34" t="s">
        <v>123</v>
      </c>
      <c r="J176" s="34"/>
      <c r="K176" s="33"/>
      <c r="L176" s="35"/>
      <c r="S176">
        <v>11.06</v>
      </c>
      <c r="T176">
        <v>363.06</v>
      </c>
      <c r="U176">
        <v>8.4600000000000009</v>
      </c>
      <c r="V176">
        <v>277.63</v>
      </c>
    </row>
    <row r="177" spans="1:26" x14ac:dyDescent="0.2">
      <c r="C177" s="28" t="s">
        <v>1895</v>
      </c>
    </row>
    <row r="178" spans="1:26" ht="14.25" x14ac:dyDescent="0.2">
      <c r="A178" s="17"/>
      <c r="B178" s="61"/>
      <c r="C178" s="61" t="s">
        <v>1863</v>
      </c>
      <c r="D178" s="32"/>
      <c r="E178" s="24"/>
      <c r="F178" s="33">
        <v>143.47999999999999</v>
      </c>
      <c r="G178" s="34" t="s">
        <v>3</v>
      </c>
      <c r="H178" s="33">
        <v>12.91</v>
      </c>
      <c r="I178" s="34"/>
      <c r="J178" s="34">
        <v>32.83</v>
      </c>
      <c r="K178" s="33">
        <v>423.94</v>
      </c>
      <c r="L178" s="35"/>
      <c r="R178">
        <v>12.91</v>
      </c>
    </row>
    <row r="179" spans="1:26" ht="14.25" x14ac:dyDescent="0.2">
      <c r="A179" s="17"/>
      <c r="B179" s="61"/>
      <c r="C179" s="61" t="s">
        <v>230</v>
      </c>
      <c r="D179" s="32"/>
      <c r="E179" s="24"/>
      <c r="F179" s="33">
        <v>2.5</v>
      </c>
      <c r="G179" s="34" t="s">
        <v>3</v>
      </c>
      <c r="H179" s="33">
        <v>0.23</v>
      </c>
      <c r="I179" s="34"/>
      <c r="J179" s="34">
        <v>14.32</v>
      </c>
      <c r="K179" s="33">
        <v>3.22</v>
      </c>
      <c r="L179" s="35"/>
    </row>
    <row r="180" spans="1:26" ht="14.25" x14ac:dyDescent="0.2">
      <c r="A180" s="17"/>
      <c r="B180" s="61"/>
      <c r="C180" s="61" t="s">
        <v>1869</v>
      </c>
      <c r="D180" s="32"/>
      <c r="E180" s="24"/>
      <c r="F180" s="33">
        <v>1.08</v>
      </c>
      <c r="G180" s="34" t="s">
        <v>3</v>
      </c>
      <c r="H180" s="45">
        <v>0.1</v>
      </c>
      <c r="I180" s="34"/>
      <c r="J180" s="34">
        <v>32.83</v>
      </c>
      <c r="K180" s="45">
        <v>3.19</v>
      </c>
      <c r="L180" s="35"/>
      <c r="R180">
        <v>0.1</v>
      </c>
    </row>
    <row r="181" spans="1:26" ht="14.25" x14ac:dyDescent="0.2">
      <c r="A181" s="17"/>
      <c r="B181" s="61"/>
      <c r="C181" s="61" t="s">
        <v>1864</v>
      </c>
      <c r="D181" s="32" t="s">
        <v>1865</v>
      </c>
      <c r="E181" s="24">
        <v>85</v>
      </c>
      <c r="F181" s="68"/>
      <c r="G181" s="34"/>
      <c r="H181" s="33">
        <v>11.06</v>
      </c>
      <c r="I181" s="36"/>
      <c r="J181" s="31">
        <v>85</v>
      </c>
      <c r="K181" s="33">
        <v>363.06</v>
      </c>
      <c r="L181" s="35"/>
    </row>
    <row r="182" spans="1:26" ht="14.25" x14ac:dyDescent="0.2">
      <c r="A182" s="17"/>
      <c r="B182" s="61"/>
      <c r="C182" s="61" t="s">
        <v>1866</v>
      </c>
      <c r="D182" s="32" t="s">
        <v>1865</v>
      </c>
      <c r="E182" s="24">
        <v>65</v>
      </c>
      <c r="F182" s="68"/>
      <c r="G182" s="34"/>
      <c r="H182" s="33">
        <v>8.4600000000000009</v>
      </c>
      <c r="I182" s="36"/>
      <c r="J182" s="31">
        <v>65</v>
      </c>
      <c r="K182" s="33">
        <v>277.63</v>
      </c>
      <c r="L182" s="35"/>
    </row>
    <row r="183" spans="1:26" ht="14.25" x14ac:dyDescent="0.2">
      <c r="A183" s="62"/>
      <c r="B183" s="63"/>
      <c r="C183" s="63" t="s">
        <v>1867</v>
      </c>
      <c r="D183" s="38" t="s">
        <v>1868</v>
      </c>
      <c r="E183" s="39">
        <v>17.89</v>
      </c>
      <c r="F183" s="40"/>
      <c r="G183" s="42" t="s">
        <v>3</v>
      </c>
      <c r="H183" s="40"/>
      <c r="I183" s="42"/>
      <c r="J183" s="42"/>
      <c r="K183" s="40"/>
      <c r="L183" s="46">
        <v>1.6101000000000001</v>
      </c>
    </row>
    <row r="184" spans="1:26" ht="15" x14ac:dyDescent="0.25">
      <c r="G184" s="83">
        <v>32.660000000000004</v>
      </c>
      <c r="H184" s="83"/>
      <c r="J184" s="83">
        <v>1067.8499999999999</v>
      </c>
      <c r="K184" s="83"/>
      <c r="L184" s="44">
        <v>1.6101000000000001</v>
      </c>
      <c r="O184" s="29">
        <v>32.660000000000004</v>
      </c>
      <c r="P184" s="29">
        <v>1067.8499999999999</v>
      </c>
      <c r="Q184" s="29">
        <v>1.6101000000000001</v>
      </c>
      <c r="W184">
        <v>32.660000000000004</v>
      </c>
      <c r="X184">
        <v>0</v>
      </c>
      <c r="Y184">
        <v>0</v>
      </c>
      <c r="Z184">
        <v>0</v>
      </c>
    </row>
    <row r="185" spans="1:26" ht="14.25" x14ac:dyDescent="0.2">
      <c r="A185" s="17" t="s">
        <v>128</v>
      </c>
      <c r="B185" s="61" t="s">
        <v>129</v>
      </c>
      <c r="C185" s="61" t="s">
        <v>130</v>
      </c>
      <c r="D185" s="32" t="s">
        <v>88</v>
      </c>
      <c r="E185" s="24">
        <v>0.02</v>
      </c>
      <c r="F185" s="33">
        <v>45.55</v>
      </c>
      <c r="G185" s="34"/>
      <c r="H185" s="33"/>
      <c r="I185" s="34" t="s">
        <v>129</v>
      </c>
      <c r="J185" s="34"/>
      <c r="K185" s="33"/>
      <c r="L185" s="35"/>
      <c r="S185">
        <v>0.77</v>
      </c>
      <c r="T185">
        <v>25.42</v>
      </c>
      <c r="U185">
        <v>0.59</v>
      </c>
      <c r="V185">
        <v>19.440000000000001</v>
      </c>
    </row>
    <row r="186" spans="1:26" x14ac:dyDescent="0.2">
      <c r="C186" s="28" t="s">
        <v>1888</v>
      </c>
    </row>
    <row r="187" spans="1:26" ht="14.25" x14ac:dyDescent="0.2">
      <c r="A187" s="17"/>
      <c r="B187" s="61"/>
      <c r="C187" s="61" t="s">
        <v>1863</v>
      </c>
      <c r="D187" s="32"/>
      <c r="E187" s="24"/>
      <c r="F187" s="33">
        <v>45.55</v>
      </c>
      <c r="G187" s="34" t="s">
        <v>3</v>
      </c>
      <c r="H187" s="33">
        <v>0.91</v>
      </c>
      <c r="I187" s="34"/>
      <c r="J187" s="34">
        <v>32.83</v>
      </c>
      <c r="K187" s="33">
        <v>29.91</v>
      </c>
      <c r="L187" s="35"/>
      <c r="R187">
        <v>0.91</v>
      </c>
    </row>
    <row r="188" spans="1:26" ht="14.25" x14ac:dyDescent="0.2">
      <c r="A188" s="17"/>
      <c r="B188" s="61"/>
      <c r="C188" s="61" t="s">
        <v>1864</v>
      </c>
      <c r="D188" s="32" t="s">
        <v>1865</v>
      </c>
      <c r="E188" s="24">
        <v>85</v>
      </c>
      <c r="F188" s="68"/>
      <c r="G188" s="34"/>
      <c r="H188" s="33">
        <v>0.77</v>
      </c>
      <c r="I188" s="36"/>
      <c r="J188" s="31">
        <v>85</v>
      </c>
      <c r="K188" s="33">
        <v>25.42</v>
      </c>
      <c r="L188" s="35"/>
    </row>
    <row r="189" spans="1:26" ht="14.25" x14ac:dyDescent="0.2">
      <c r="A189" s="17"/>
      <c r="B189" s="61"/>
      <c r="C189" s="61" t="s">
        <v>1866</v>
      </c>
      <c r="D189" s="32" t="s">
        <v>1865</v>
      </c>
      <c r="E189" s="24">
        <v>65</v>
      </c>
      <c r="F189" s="68"/>
      <c r="G189" s="34"/>
      <c r="H189" s="33">
        <v>0.59</v>
      </c>
      <c r="I189" s="36"/>
      <c r="J189" s="31">
        <v>65</v>
      </c>
      <c r="K189" s="33">
        <v>19.440000000000001</v>
      </c>
      <c r="L189" s="35"/>
    </row>
    <row r="190" spans="1:26" ht="14.25" x14ac:dyDescent="0.2">
      <c r="A190" s="62"/>
      <c r="B190" s="63"/>
      <c r="C190" s="63" t="s">
        <v>1867</v>
      </c>
      <c r="D190" s="38" t="s">
        <v>1868</v>
      </c>
      <c r="E190" s="39">
        <v>5.84</v>
      </c>
      <c r="F190" s="40"/>
      <c r="G190" s="42" t="s">
        <v>3</v>
      </c>
      <c r="H190" s="40"/>
      <c r="I190" s="42"/>
      <c r="J190" s="42"/>
      <c r="K190" s="40"/>
      <c r="L190" s="46">
        <v>0.1168</v>
      </c>
    </row>
    <row r="191" spans="1:26" ht="15" x14ac:dyDescent="0.25">
      <c r="G191" s="83">
        <v>2.27</v>
      </c>
      <c r="H191" s="83"/>
      <c r="J191" s="83">
        <v>74.77</v>
      </c>
      <c r="K191" s="83"/>
      <c r="L191" s="44">
        <v>0.1168</v>
      </c>
      <c r="O191" s="29">
        <v>2.27</v>
      </c>
      <c r="P191" s="29">
        <v>74.77</v>
      </c>
      <c r="Q191" s="29">
        <v>0.1168</v>
      </c>
      <c r="W191">
        <v>2.27</v>
      </c>
      <c r="X191">
        <v>0</v>
      </c>
      <c r="Y191">
        <v>0</v>
      </c>
      <c r="Z191">
        <v>0</v>
      </c>
    </row>
    <row r="192" spans="1:26" ht="14.25" x14ac:dyDescent="0.2">
      <c r="A192" s="17" t="s">
        <v>132</v>
      </c>
      <c r="B192" s="61" t="s">
        <v>133</v>
      </c>
      <c r="C192" s="61" t="s">
        <v>134</v>
      </c>
      <c r="D192" s="32" t="s">
        <v>99</v>
      </c>
      <c r="E192" s="24">
        <v>1.105</v>
      </c>
      <c r="F192" s="33">
        <v>19.809999999999999</v>
      </c>
      <c r="G192" s="34"/>
      <c r="H192" s="33"/>
      <c r="I192" s="34" t="s">
        <v>133</v>
      </c>
      <c r="J192" s="34"/>
      <c r="K192" s="33"/>
      <c r="L192" s="35"/>
      <c r="S192">
        <v>18.61</v>
      </c>
      <c r="T192">
        <v>610.85</v>
      </c>
      <c r="U192">
        <v>14.23</v>
      </c>
      <c r="V192">
        <v>467.12</v>
      </c>
    </row>
    <row r="193" spans="1:26" x14ac:dyDescent="0.2">
      <c r="C193" s="28" t="s">
        <v>1896</v>
      </c>
    </row>
    <row r="194" spans="1:26" ht="14.25" x14ac:dyDescent="0.2">
      <c r="A194" s="17"/>
      <c r="B194" s="61"/>
      <c r="C194" s="61" t="s">
        <v>1863</v>
      </c>
      <c r="D194" s="32"/>
      <c r="E194" s="24"/>
      <c r="F194" s="33">
        <v>19.809999999999999</v>
      </c>
      <c r="G194" s="34" t="s">
        <v>3</v>
      </c>
      <c r="H194" s="33">
        <v>21.89</v>
      </c>
      <c r="I194" s="34"/>
      <c r="J194" s="34">
        <v>32.83</v>
      </c>
      <c r="K194" s="33">
        <v>718.65</v>
      </c>
      <c r="L194" s="35"/>
      <c r="R194">
        <v>21.89</v>
      </c>
    </row>
    <row r="195" spans="1:26" ht="14.25" x14ac:dyDescent="0.2">
      <c r="A195" s="17"/>
      <c r="B195" s="61"/>
      <c r="C195" s="61" t="s">
        <v>1864</v>
      </c>
      <c r="D195" s="32" t="s">
        <v>1865</v>
      </c>
      <c r="E195" s="24">
        <v>85</v>
      </c>
      <c r="F195" s="68"/>
      <c r="G195" s="34"/>
      <c r="H195" s="33">
        <v>18.61</v>
      </c>
      <c r="I195" s="36"/>
      <c r="J195" s="31">
        <v>85</v>
      </c>
      <c r="K195" s="33">
        <v>610.85</v>
      </c>
      <c r="L195" s="35"/>
    </row>
    <row r="196" spans="1:26" ht="14.25" x14ac:dyDescent="0.2">
      <c r="A196" s="17"/>
      <c r="B196" s="61"/>
      <c r="C196" s="61" t="s">
        <v>1866</v>
      </c>
      <c r="D196" s="32" t="s">
        <v>1865</v>
      </c>
      <c r="E196" s="24">
        <v>65</v>
      </c>
      <c r="F196" s="68"/>
      <c r="G196" s="34"/>
      <c r="H196" s="33">
        <v>14.23</v>
      </c>
      <c r="I196" s="36"/>
      <c r="J196" s="31">
        <v>65</v>
      </c>
      <c r="K196" s="33">
        <v>467.12</v>
      </c>
      <c r="L196" s="35"/>
    </row>
    <row r="197" spans="1:26" ht="14.25" x14ac:dyDescent="0.2">
      <c r="A197" s="17"/>
      <c r="B197" s="61"/>
      <c r="C197" s="61" t="s">
        <v>1867</v>
      </c>
      <c r="D197" s="32" t="s">
        <v>1868</v>
      </c>
      <c r="E197" s="24">
        <v>2.54</v>
      </c>
      <c r="F197" s="33"/>
      <c r="G197" s="34" t="s">
        <v>3</v>
      </c>
      <c r="H197" s="33"/>
      <c r="I197" s="34"/>
      <c r="J197" s="34"/>
      <c r="K197" s="33"/>
      <c r="L197" s="37">
        <v>2.8067000000000002</v>
      </c>
    </row>
    <row r="198" spans="1:26" ht="14.25" x14ac:dyDescent="0.2">
      <c r="A198" s="62" t="s">
        <v>136</v>
      </c>
      <c r="B198" s="63" t="s">
        <v>29</v>
      </c>
      <c r="C198" s="63" t="s">
        <v>30</v>
      </c>
      <c r="D198" s="38" t="s">
        <v>31</v>
      </c>
      <c r="E198" s="39">
        <v>4.4200000000000003E-3</v>
      </c>
      <c r="F198" s="40">
        <v>0</v>
      </c>
      <c r="G198" s="41" t="s">
        <v>3</v>
      </c>
      <c r="H198" s="40">
        <v>0</v>
      </c>
      <c r="I198" s="42"/>
      <c r="J198" s="42">
        <v>1</v>
      </c>
      <c r="K198" s="40">
        <v>0</v>
      </c>
      <c r="L198" s="43"/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ht="15" x14ac:dyDescent="0.25">
      <c r="G199" s="83">
        <v>54.730000000000004</v>
      </c>
      <c r="H199" s="83"/>
      <c r="J199" s="83">
        <v>1796.62</v>
      </c>
      <c r="K199" s="83"/>
      <c r="L199" s="44">
        <v>2.8067000000000002</v>
      </c>
      <c r="O199" s="29">
        <v>54.730000000000004</v>
      </c>
      <c r="P199" s="29">
        <v>1796.62</v>
      </c>
      <c r="Q199" s="29">
        <v>2.8067000000000002</v>
      </c>
      <c r="W199">
        <v>54.730000000000004</v>
      </c>
      <c r="X199">
        <v>0</v>
      </c>
      <c r="Y199">
        <v>0</v>
      </c>
      <c r="Z199">
        <v>0</v>
      </c>
    </row>
    <row r="200" spans="1:26" ht="71.25" x14ac:dyDescent="0.2">
      <c r="A200" s="17" t="s">
        <v>137</v>
      </c>
      <c r="B200" s="61" t="s">
        <v>56</v>
      </c>
      <c r="C200" s="61" t="s">
        <v>57</v>
      </c>
      <c r="D200" s="32" t="s">
        <v>19</v>
      </c>
      <c r="E200" s="24">
        <v>2.9250000000000002E-2</v>
      </c>
      <c r="F200" s="33">
        <v>3618.6599999999994</v>
      </c>
      <c r="G200" s="34"/>
      <c r="H200" s="33"/>
      <c r="I200" s="34" t="s">
        <v>56</v>
      </c>
      <c r="J200" s="34"/>
      <c r="K200" s="33"/>
      <c r="L200" s="35"/>
      <c r="S200">
        <v>21.91</v>
      </c>
      <c r="T200">
        <v>719.21</v>
      </c>
      <c r="U200">
        <v>11.7</v>
      </c>
      <c r="V200">
        <v>383.99</v>
      </c>
    </row>
    <row r="201" spans="1:26" x14ac:dyDescent="0.2">
      <c r="C201" s="28" t="s">
        <v>1897</v>
      </c>
    </row>
    <row r="202" spans="1:26" ht="14.25" x14ac:dyDescent="0.2">
      <c r="A202" s="17"/>
      <c r="B202" s="61"/>
      <c r="C202" s="61" t="s">
        <v>1863</v>
      </c>
      <c r="D202" s="32"/>
      <c r="E202" s="24"/>
      <c r="F202" s="33">
        <v>897.93</v>
      </c>
      <c r="G202" s="34" t="s">
        <v>60</v>
      </c>
      <c r="H202" s="33">
        <v>18.39</v>
      </c>
      <c r="I202" s="34"/>
      <c r="J202" s="34">
        <v>32.83</v>
      </c>
      <c r="K202" s="33">
        <v>603.58000000000004</v>
      </c>
      <c r="L202" s="35"/>
      <c r="R202">
        <v>18.39</v>
      </c>
    </row>
    <row r="203" spans="1:26" ht="14.25" x14ac:dyDescent="0.2">
      <c r="A203" s="17"/>
      <c r="B203" s="61"/>
      <c r="C203" s="61" t="s">
        <v>230</v>
      </c>
      <c r="D203" s="32"/>
      <c r="E203" s="24"/>
      <c r="F203" s="33">
        <v>74.239999999999995</v>
      </c>
      <c r="G203" s="34" t="s">
        <v>60</v>
      </c>
      <c r="H203" s="33">
        <v>1.52</v>
      </c>
      <c r="I203" s="34"/>
      <c r="J203" s="34">
        <v>8.8000000000000007</v>
      </c>
      <c r="K203" s="33">
        <v>13.38</v>
      </c>
      <c r="L203" s="35"/>
    </row>
    <row r="204" spans="1:26" ht="14.25" x14ac:dyDescent="0.2">
      <c r="A204" s="17"/>
      <c r="B204" s="61"/>
      <c r="C204" s="61" t="s">
        <v>1869</v>
      </c>
      <c r="D204" s="32"/>
      <c r="E204" s="24"/>
      <c r="F204" s="33">
        <v>8.8000000000000007</v>
      </c>
      <c r="G204" s="34" t="s">
        <v>60</v>
      </c>
      <c r="H204" s="45">
        <v>0.18</v>
      </c>
      <c r="I204" s="34"/>
      <c r="J204" s="34">
        <v>32.83</v>
      </c>
      <c r="K204" s="45">
        <v>5.92</v>
      </c>
      <c r="L204" s="35"/>
      <c r="R204">
        <v>0.18</v>
      </c>
    </row>
    <row r="205" spans="1:26" ht="14.25" x14ac:dyDescent="0.2">
      <c r="A205" s="17"/>
      <c r="B205" s="61"/>
      <c r="C205" s="61" t="s">
        <v>1864</v>
      </c>
      <c r="D205" s="32" t="s">
        <v>1865</v>
      </c>
      <c r="E205" s="24">
        <v>118</v>
      </c>
      <c r="F205" s="68"/>
      <c r="G205" s="34"/>
      <c r="H205" s="33">
        <v>21.91</v>
      </c>
      <c r="I205" s="36"/>
      <c r="J205" s="31">
        <v>118</v>
      </c>
      <c r="K205" s="33">
        <v>719.21</v>
      </c>
      <c r="L205" s="35"/>
    </row>
    <row r="206" spans="1:26" ht="14.25" x14ac:dyDescent="0.2">
      <c r="A206" s="17"/>
      <c r="B206" s="61"/>
      <c r="C206" s="61" t="s">
        <v>1866</v>
      </c>
      <c r="D206" s="32" t="s">
        <v>1865</v>
      </c>
      <c r="E206" s="24">
        <v>63</v>
      </c>
      <c r="F206" s="68"/>
      <c r="G206" s="34"/>
      <c r="H206" s="33">
        <v>11.7</v>
      </c>
      <c r="I206" s="36"/>
      <c r="J206" s="31">
        <v>63</v>
      </c>
      <c r="K206" s="33">
        <v>383.99</v>
      </c>
      <c r="L206" s="35"/>
    </row>
    <row r="207" spans="1:26" ht="14.25" x14ac:dyDescent="0.2">
      <c r="A207" s="17"/>
      <c r="B207" s="61"/>
      <c r="C207" s="61" t="s">
        <v>1867</v>
      </c>
      <c r="D207" s="32" t="s">
        <v>1868</v>
      </c>
      <c r="E207" s="24">
        <v>99</v>
      </c>
      <c r="F207" s="33"/>
      <c r="G207" s="34" t="s">
        <v>60</v>
      </c>
      <c r="H207" s="33"/>
      <c r="I207" s="34"/>
      <c r="J207" s="34"/>
      <c r="K207" s="33"/>
      <c r="L207" s="37">
        <v>2.0270250000000001</v>
      </c>
    </row>
    <row r="208" spans="1:26" ht="14.25" x14ac:dyDescent="0.2">
      <c r="A208" s="62" t="s">
        <v>138</v>
      </c>
      <c r="B208" s="63" t="s">
        <v>29</v>
      </c>
      <c r="C208" s="63" t="s">
        <v>30</v>
      </c>
      <c r="D208" s="38" t="s">
        <v>31</v>
      </c>
      <c r="E208" s="39">
        <v>4.3874999999999997E-2</v>
      </c>
      <c r="F208" s="40">
        <v>0</v>
      </c>
      <c r="G208" s="41" t="s">
        <v>3</v>
      </c>
      <c r="H208" s="40">
        <v>0</v>
      </c>
      <c r="I208" s="42"/>
      <c r="J208" s="42">
        <v>1</v>
      </c>
      <c r="K208" s="40">
        <v>0</v>
      </c>
      <c r="L208" s="43"/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ht="15" x14ac:dyDescent="0.25">
      <c r="G209" s="83">
        <v>53.519999999999996</v>
      </c>
      <c r="H209" s="83"/>
      <c r="J209" s="83">
        <v>1720.16</v>
      </c>
      <c r="K209" s="83"/>
      <c r="L209" s="44">
        <v>2.0270250000000001</v>
      </c>
      <c r="O209" s="29">
        <v>53.519999999999996</v>
      </c>
      <c r="P209" s="29">
        <v>1720.16</v>
      </c>
      <c r="Q209" s="29">
        <v>2.0270250000000001</v>
      </c>
      <c r="W209">
        <v>53.519999999999996</v>
      </c>
      <c r="X209">
        <v>0</v>
      </c>
      <c r="Y209">
        <v>0</v>
      </c>
      <c r="Z209">
        <v>0</v>
      </c>
    </row>
    <row r="210" spans="1:26" ht="57" x14ac:dyDescent="0.2">
      <c r="A210" s="17" t="s">
        <v>139</v>
      </c>
      <c r="B210" s="61" t="s">
        <v>140</v>
      </c>
      <c r="C210" s="61" t="s">
        <v>141</v>
      </c>
      <c r="D210" s="32" t="s">
        <v>19</v>
      </c>
      <c r="E210" s="24">
        <v>5.8500000000000003E-2</v>
      </c>
      <c r="F210" s="33">
        <v>270.82</v>
      </c>
      <c r="G210" s="34"/>
      <c r="H210" s="33"/>
      <c r="I210" s="34" t="s">
        <v>140</v>
      </c>
      <c r="J210" s="34"/>
      <c r="K210" s="33"/>
      <c r="L210" s="35"/>
      <c r="S210">
        <v>11.14</v>
      </c>
      <c r="T210">
        <v>365.97</v>
      </c>
      <c r="U210">
        <v>7.53</v>
      </c>
      <c r="V210">
        <v>247.28</v>
      </c>
    </row>
    <row r="211" spans="1:26" x14ac:dyDescent="0.2">
      <c r="C211" s="28" t="s">
        <v>1898</v>
      </c>
    </row>
    <row r="212" spans="1:26" ht="14.25" x14ac:dyDescent="0.2">
      <c r="A212" s="17"/>
      <c r="B212" s="61"/>
      <c r="C212" s="61" t="s">
        <v>1863</v>
      </c>
      <c r="D212" s="32"/>
      <c r="E212" s="24"/>
      <c r="F212" s="33">
        <v>247.37</v>
      </c>
      <c r="G212" s="34" t="s">
        <v>3</v>
      </c>
      <c r="H212" s="33">
        <v>14.47</v>
      </c>
      <c r="I212" s="34"/>
      <c r="J212" s="34">
        <v>32.83</v>
      </c>
      <c r="K212" s="33">
        <v>475.09</v>
      </c>
      <c r="L212" s="35"/>
      <c r="R212">
        <v>14.47</v>
      </c>
    </row>
    <row r="213" spans="1:26" ht="14.25" x14ac:dyDescent="0.2">
      <c r="A213" s="17"/>
      <c r="B213" s="61"/>
      <c r="C213" s="61" t="s">
        <v>230</v>
      </c>
      <c r="D213" s="32"/>
      <c r="E213" s="24"/>
      <c r="F213" s="33">
        <v>23.45</v>
      </c>
      <c r="G213" s="34" t="s">
        <v>3</v>
      </c>
      <c r="H213" s="33">
        <v>1.37</v>
      </c>
      <c r="I213" s="34"/>
      <c r="J213" s="34">
        <v>14.32</v>
      </c>
      <c r="K213" s="33">
        <v>19.64</v>
      </c>
      <c r="L213" s="35"/>
    </row>
    <row r="214" spans="1:26" ht="14.25" x14ac:dyDescent="0.2">
      <c r="A214" s="17"/>
      <c r="B214" s="61"/>
      <c r="C214" s="61" t="s">
        <v>1869</v>
      </c>
      <c r="D214" s="32"/>
      <c r="E214" s="24"/>
      <c r="F214" s="33">
        <v>10.130000000000001</v>
      </c>
      <c r="G214" s="34" t="s">
        <v>3</v>
      </c>
      <c r="H214" s="45">
        <v>0.59</v>
      </c>
      <c r="I214" s="34"/>
      <c r="J214" s="34">
        <v>32.83</v>
      </c>
      <c r="K214" s="45">
        <v>19.46</v>
      </c>
      <c r="L214" s="35"/>
      <c r="R214">
        <v>0.59</v>
      </c>
    </row>
    <row r="215" spans="1:26" ht="14.25" x14ac:dyDescent="0.2">
      <c r="A215" s="17"/>
      <c r="B215" s="61"/>
      <c r="C215" s="61" t="s">
        <v>1864</v>
      </c>
      <c r="D215" s="32" t="s">
        <v>1865</v>
      </c>
      <c r="E215" s="24">
        <v>74</v>
      </c>
      <c r="F215" s="68"/>
      <c r="G215" s="34"/>
      <c r="H215" s="33">
        <v>11.14</v>
      </c>
      <c r="I215" s="36"/>
      <c r="J215" s="31">
        <v>74</v>
      </c>
      <c r="K215" s="33">
        <v>365.97</v>
      </c>
      <c r="L215" s="35"/>
    </row>
    <row r="216" spans="1:26" ht="14.25" x14ac:dyDescent="0.2">
      <c r="A216" s="17"/>
      <c r="B216" s="61"/>
      <c r="C216" s="61" t="s">
        <v>1866</v>
      </c>
      <c r="D216" s="32" t="s">
        <v>1865</v>
      </c>
      <c r="E216" s="24">
        <v>50</v>
      </c>
      <c r="F216" s="68"/>
      <c r="G216" s="34"/>
      <c r="H216" s="33">
        <v>7.53</v>
      </c>
      <c r="I216" s="36"/>
      <c r="J216" s="31">
        <v>50</v>
      </c>
      <c r="K216" s="33">
        <v>247.28</v>
      </c>
      <c r="L216" s="35"/>
    </row>
    <row r="217" spans="1:26" ht="14.25" x14ac:dyDescent="0.2">
      <c r="A217" s="17"/>
      <c r="B217" s="61"/>
      <c r="C217" s="61" t="s">
        <v>1867</v>
      </c>
      <c r="D217" s="32" t="s">
        <v>1868</v>
      </c>
      <c r="E217" s="24">
        <v>29</v>
      </c>
      <c r="F217" s="33"/>
      <c r="G217" s="34" t="s">
        <v>3</v>
      </c>
      <c r="H217" s="33"/>
      <c r="I217" s="34"/>
      <c r="J217" s="34"/>
      <c r="K217" s="33"/>
      <c r="L217" s="37">
        <v>1.6965000000000001</v>
      </c>
    </row>
    <row r="218" spans="1:26" ht="14.25" x14ac:dyDescent="0.2">
      <c r="A218" s="62" t="s">
        <v>145</v>
      </c>
      <c r="B218" s="63" t="s">
        <v>29</v>
      </c>
      <c r="C218" s="63" t="s">
        <v>30</v>
      </c>
      <c r="D218" s="38" t="s">
        <v>31</v>
      </c>
      <c r="E218" s="39">
        <v>6.318E-2</v>
      </c>
      <c r="F218" s="40">
        <v>0</v>
      </c>
      <c r="G218" s="41" t="s">
        <v>3</v>
      </c>
      <c r="H218" s="40">
        <v>0</v>
      </c>
      <c r="I218" s="42"/>
      <c r="J218" s="42">
        <v>1</v>
      </c>
      <c r="K218" s="40">
        <v>0</v>
      </c>
      <c r="L218" s="43"/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</row>
    <row r="219" spans="1:26" ht="15" x14ac:dyDescent="0.25">
      <c r="G219" s="83">
        <v>34.51</v>
      </c>
      <c r="H219" s="83"/>
      <c r="J219" s="83">
        <v>1107.98</v>
      </c>
      <c r="K219" s="83"/>
      <c r="L219" s="44">
        <v>1.6965000000000001</v>
      </c>
      <c r="O219" s="29">
        <v>34.51</v>
      </c>
      <c r="P219" s="29">
        <v>1107.98</v>
      </c>
      <c r="Q219" s="29">
        <v>1.6965000000000001</v>
      </c>
      <c r="W219">
        <v>34.51</v>
      </c>
      <c r="X219">
        <v>0</v>
      </c>
      <c r="Y219">
        <v>0</v>
      </c>
      <c r="Z219">
        <v>0</v>
      </c>
    </row>
    <row r="220" spans="1:26" ht="28.5" x14ac:dyDescent="0.2">
      <c r="A220" s="17" t="s">
        <v>146</v>
      </c>
      <c r="B220" s="61" t="s">
        <v>147</v>
      </c>
      <c r="C220" s="61" t="s">
        <v>148</v>
      </c>
      <c r="D220" s="32" t="s">
        <v>88</v>
      </c>
      <c r="E220" s="24">
        <v>0.01</v>
      </c>
      <c r="F220" s="33">
        <v>3947.25</v>
      </c>
      <c r="G220" s="34"/>
      <c r="H220" s="33"/>
      <c r="I220" s="34" t="s">
        <v>147</v>
      </c>
      <c r="J220" s="34"/>
      <c r="K220" s="33"/>
      <c r="L220" s="35"/>
      <c r="S220">
        <v>29.11</v>
      </c>
      <c r="T220">
        <v>955.72</v>
      </c>
      <c r="U220">
        <v>19.670000000000002</v>
      </c>
      <c r="V220">
        <v>645.76</v>
      </c>
    </row>
    <row r="221" spans="1:26" x14ac:dyDescent="0.2">
      <c r="C221" s="28" t="s">
        <v>1899</v>
      </c>
    </row>
    <row r="222" spans="1:26" ht="14.25" x14ac:dyDescent="0.2">
      <c r="A222" s="17"/>
      <c r="B222" s="61"/>
      <c r="C222" s="61" t="s">
        <v>1863</v>
      </c>
      <c r="D222" s="32"/>
      <c r="E222" s="24"/>
      <c r="F222" s="33">
        <v>3923.8</v>
      </c>
      <c r="G222" s="34" t="s">
        <v>3</v>
      </c>
      <c r="H222" s="33">
        <v>39.24</v>
      </c>
      <c r="I222" s="34"/>
      <c r="J222" s="34">
        <v>32.83</v>
      </c>
      <c r="K222" s="33">
        <v>1288.18</v>
      </c>
      <c r="L222" s="35"/>
      <c r="R222">
        <v>39.24</v>
      </c>
    </row>
    <row r="223" spans="1:26" ht="14.25" x14ac:dyDescent="0.2">
      <c r="A223" s="17"/>
      <c r="B223" s="61"/>
      <c r="C223" s="61" t="s">
        <v>230</v>
      </c>
      <c r="D223" s="32"/>
      <c r="E223" s="24"/>
      <c r="F223" s="33">
        <v>23.45</v>
      </c>
      <c r="G223" s="34" t="s">
        <v>3</v>
      </c>
      <c r="H223" s="33">
        <v>0.23</v>
      </c>
      <c r="I223" s="34"/>
      <c r="J223" s="34">
        <v>14.32</v>
      </c>
      <c r="K223" s="33">
        <v>3.36</v>
      </c>
      <c r="L223" s="35"/>
    </row>
    <row r="224" spans="1:26" ht="14.25" x14ac:dyDescent="0.2">
      <c r="A224" s="17"/>
      <c r="B224" s="61"/>
      <c r="C224" s="61" t="s">
        <v>1869</v>
      </c>
      <c r="D224" s="32"/>
      <c r="E224" s="24"/>
      <c r="F224" s="33">
        <v>10.130000000000001</v>
      </c>
      <c r="G224" s="34" t="s">
        <v>3</v>
      </c>
      <c r="H224" s="45">
        <v>0.1</v>
      </c>
      <c r="I224" s="34"/>
      <c r="J224" s="34">
        <v>32.83</v>
      </c>
      <c r="K224" s="45">
        <v>3.33</v>
      </c>
      <c r="L224" s="35"/>
      <c r="R224">
        <v>0.1</v>
      </c>
    </row>
    <row r="225" spans="1:26" ht="14.25" x14ac:dyDescent="0.2">
      <c r="A225" s="17"/>
      <c r="B225" s="61"/>
      <c r="C225" s="61" t="s">
        <v>1864</v>
      </c>
      <c r="D225" s="32" t="s">
        <v>1865</v>
      </c>
      <c r="E225" s="24">
        <v>74</v>
      </c>
      <c r="F225" s="68"/>
      <c r="G225" s="34"/>
      <c r="H225" s="33">
        <v>29.11</v>
      </c>
      <c r="I225" s="36"/>
      <c r="J225" s="31">
        <v>74</v>
      </c>
      <c r="K225" s="33">
        <v>955.72</v>
      </c>
      <c r="L225" s="35"/>
    </row>
    <row r="226" spans="1:26" ht="14.25" x14ac:dyDescent="0.2">
      <c r="A226" s="17"/>
      <c r="B226" s="61"/>
      <c r="C226" s="61" t="s">
        <v>1866</v>
      </c>
      <c r="D226" s="32" t="s">
        <v>1865</v>
      </c>
      <c r="E226" s="24">
        <v>50</v>
      </c>
      <c r="F226" s="68"/>
      <c r="G226" s="34"/>
      <c r="H226" s="33">
        <v>19.670000000000002</v>
      </c>
      <c r="I226" s="36"/>
      <c r="J226" s="31">
        <v>50</v>
      </c>
      <c r="K226" s="33">
        <v>645.76</v>
      </c>
      <c r="L226" s="35"/>
    </row>
    <row r="227" spans="1:26" ht="14.25" x14ac:dyDescent="0.2">
      <c r="A227" s="62"/>
      <c r="B227" s="63"/>
      <c r="C227" s="63" t="s">
        <v>1867</v>
      </c>
      <c r="D227" s="38" t="s">
        <v>1868</v>
      </c>
      <c r="E227" s="39">
        <v>460</v>
      </c>
      <c r="F227" s="40"/>
      <c r="G227" s="42" t="s">
        <v>3</v>
      </c>
      <c r="H227" s="40"/>
      <c r="I227" s="42"/>
      <c r="J227" s="42"/>
      <c r="K227" s="40"/>
      <c r="L227" s="46">
        <v>4.6000000000000005</v>
      </c>
    </row>
    <row r="228" spans="1:26" ht="15" x14ac:dyDescent="0.25">
      <c r="G228" s="83">
        <v>88.25</v>
      </c>
      <c r="H228" s="83"/>
      <c r="J228" s="83">
        <v>2893.0200000000004</v>
      </c>
      <c r="K228" s="83"/>
      <c r="L228" s="44">
        <v>4.6000000000000005</v>
      </c>
      <c r="O228" s="29">
        <v>88.25</v>
      </c>
      <c r="P228" s="29">
        <v>2893.0200000000004</v>
      </c>
      <c r="Q228" s="29">
        <v>4.6000000000000005</v>
      </c>
      <c r="W228">
        <v>88.25</v>
      </c>
      <c r="X228">
        <v>0</v>
      </c>
      <c r="Y228">
        <v>0</v>
      </c>
      <c r="Z228">
        <v>0</v>
      </c>
    </row>
    <row r="229" spans="1:26" ht="14.25" x14ac:dyDescent="0.2">
      <c r="A229" s="17" t="s">
        <v>150</v>
      </c>
      <c r="B229" s="61" t="s">
        <v>151</v>
      </c>
      <c r="C229" s="61" t="s">
        <v>152</v>
      </c>
      <c r="D229" s="32" t="s">
        <v>88</v>
      </c>
      <c r="E229" s="24">
        <v>0.09</v>
      </c>
      <c r="F229" s="33">
        <v>553.63</v>
      </c>
      <c r="G229" s="34"/>
      <c r="H229" s="33"/>
      <c r="I229" s="34" t="s">
        <v>151</v>
      </c>
      <c r="J229" s="34"/>
      <c r="K229" s="33"/>
      <c r="L229" s="35"/>
      <c r="S229">
        <v>36.53</v>
      </c>
      <c r="T229">
        <v>1199.24</v>
      </c>
      <c r="U229">
        <v>24.68</v>
      </c>
      <c r="V229">
        <v>810.3</v>
      </c>
    </row>
    <row r="230" spans="1:26" x14ac:dyDescent="0.2">
      <c r="C230" s="28" t="s">
        <v>1895</v>
      </c>
    </row>
    <row r="231" spans="1:26" ht="14.25" x14ac:dyDescent="0.2">
      <c r="A231" s="17"/>
      <c r="B231" s="61"/>
      <c r="C231" s="61" t="s">
        <v>1863</v>
      </c>
      <c r="D231" s="32"/>
      <c r="E231" s="24"/>
      <c r="F231" s="33">
        <v>544.55999999999995</v>
      </c>
      <c r="G231" s="34" t="s">
        <v>3</v>
      </c>
      <c r="H231" s="33">
        <v>49.01</v>
      </c>
      <c r="I231" s="34"/>
      <c r="J231" s="34">
        <v>32.83</v>
      </c>
      <c r="K231" s="33">
        <v>1609.01</v>
      </c>
      <c r="L231" s="35"/>
      <c r="R231">
        <v>49.01</v>
      </c>
    </row>
    <row r="232" spans="1:26" ht="14.25" x14ac:dyDescent="0.2">
      <c r="A232" s="17"/>
      <c r="B232" s="61"/>
      <c r="C232" s="61" t="s">
        <v>230</v>
      </c>
      <c r="D232" s="32"/>
      <c r="E232" s="24"/>
      <c r="F232" s="33">
        <v>9.07</v>
      </c>
      <c r="G232" s="34" t="s">
        <v>3</v>
      </c>
      <c r="H232" s="33">
        <v>0.82</v>
      </c>
      <c r="I232" s="34"/>
      <c r="J232" s="34">
        <v>14.32</v>
      </c>
      <c r="K232" s="33">
        <v>11.69</v>
      </c>
      <c r="L232" s="35"/>
    </row>
    <row r="233" spans="1:26" ht="14.25" x14ac:dyDescent="0.2">
      <c r="A233" s="17"/>
      <c r="B233" s="61"/>
      <c r="C233" s="61" t="s">
        <v>1869</v>
      </c>
      <c r="D233" s="32"/>
      <c r="E233" s="24"/>
      <c r="F233" s="33">
        <v>3.92</v>
      </c>
      <c r="G233" s="34" t="s">
        <v>3</v>
      </c>
      <c r="H233" s="45">
        <v>0.35</v>
      </c>
      <c r="I233" s="34"/>
      <c r="J233" s="34">
        <v>32.83</v>
      </c>
      <c r="K233" s="45">
        <v>11.58</v>
      </c>
      <c r="L233" s="35"/>
      <c r="R233">
        <v>0.35</v>
      </c>
    </row>
    <row r="234" spans="1:26" ht="14.25" x14ac:dyDescent="0.2">
      <c r="A234" s="17"/>
      <c r="B234" s="61"/>
      <c r="C234" s="61" t="s">
        <v>1864</v>
      </c>
      <c r="D234" s="32" t="s">
        <v>1865</v>
      </c>
      <c r="E234" s="24">
        <v>74</v>
      </c>
      <c r="F234" s="68"/>
      <c r="G234" s="34"/>
      <c r="H234" s="33">
        <v>36.53</v>
      </c>
      <c r="I234" s="36"/>
      <c r="J234" s="31">
        <v>74</v>
      </c>
      <c r="K234" s="33">
        <v>1199.24</v>
      </c>
      <c r="L234" s="35"/>
    </row>
    <row r="235" spans="1:26" ht="14.25" x14ac:dyDescent="0.2">
      <c r="A235" s="17"/>
      <c r="B235" s="61"/>
      <c r="C235" s="61" t="s">
        <v>1866</v>
      </c>
      <c r="D235" s="32" t="s">
        <v>1865</v>
      </c>
      <c r="E235" s="24">
        <v>50</v>
      </c>
      <c r="F235" s="68"/>
      <c r="G235" s="34"/>
      <c r="H235" s="33">
        <v>24.68</v>
      </c>
      <c r="I235" s="36"/>
      <c r="J235" s="31">
        <v>50</v>
      </c>
      <c r="K235" s="33">
        <v>810.3</v>
      </c>
      <c r="L235" s="35"/>
    </row>
    <row r="236" spans="1:26" ht="14.25" x14ac:dyDescent="0.2">
      <c r="A236" s="17"/>
      <c r="B236" s="61"/>
      <c r="C236" s="61" t="s">
        <v>1867</v>
      </c>
      <c r="D236" s="32" t="s">
        <v>1868</v>
      </c>
      <c r="E236" s="24">
        <v>63.84</v>
      </c>
      <c r="F236" s="33"/>
      <c r="G236" s="34" t="s">
        <v>3</v>
      </c>
      <c r="H236" s="33"/>
      <c r="I236" s="34"/>
      <c r="J236" s="34"/>
      <c r="K236" s="33"/>
      <c r="L236" s="37">
        <v>5.7456000000000005</v>
      </c>
    </row>
    <row r="237" spans="1:26" ht="14.25" x14ac:dyDescent="0.2">
      <c r="A237" s="62" t="s">
        <v>154</v>
      </c>
      <c r="B237" s="63" t="s">
        <v>29</v>
      </c>
      <c r="C237" s="63" t="s">
        <v>30</v>
      </c>
      <c r="D237" s="38" t="s">
        <v>31</v>
      </c>
      <c r="E237" s="39">
        <v>0.23849999999999999</v>
      </c>
      <c r="F237" s="40">
        <v>0</v>
      </c>
      <c r="G237" s="41" t="s">
        <v>3</v>
      </c>
      <c r="H237" s="40">
        <v>0</v>
      </c>
      <c r="I237" s="42"/>
      <c r="J237" s="42">
        <v>1</v>
      </c>
      <c r="K237" s="40">
        <v>0</v>
      </c>
      <c r="L237" s="43"/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ht="15" x14ac:dyDescent="0.25">
      <c r="G238" s="83">
        <v>111.03999999999999</v>
      </c>
      <c r="H238" s="83"/>
      <c r="J238" s="83">
        <v>3630.24</v>
      </c>
      <c r="K238" s="83"/>
      <c r="L238" s="44">
        <v>5.7456000000000005</v>
      </c>
      <c r="O238" s="29">
        <v>111.03999999999999</v>
      </c>
      <c r="P238" s="29">
        <v>3630.24</v>
      </c>
      <c r="Q238" s="29">
        <v>5.7456000000000005</v>
      </c>
      <c r="W238">
        <v>111.03999999999999</v>
      </c>
      <c r="X238">
        <v>0</v>
      </c>
      <c r="Y238">
        <v>0</v>
      </c>
      <c r="Z238">
        <v>0</v>
      </c>
    </row>
    <row r="239" spans="1:26" ht="14.25" x14ac:dyDescent="0.2">
      <c r="A239" s="17" t="s">
        <v>155</v>
      </c>
      <c r="B239" s="61" t="s">
        <v>156</v>
      </c>
      <c r="C239" s="61" t="s">
        <v>157</v>
      </c>
      <c r="D239" s="32" t="s">
        <v>88</v>
      </c>
      <c r="E239" s="24">
        <v>0.05</v>
      </c>
      <c r="F239" s="33">
        <v>445.71999999999997</v>
      </c>
      <c r="G239" s="34"/>
      <c r="H239" s="33"/>
      <c r="I239" s="34" t="s">
        <v>156</v>
      </c>
      <c r="J239" s="34"/>
      <c r="K239" s="33"/>
      <c r="L239" s="35"/>
      <c r="S239">
        <v>16.32</v>
      </c>
      <c r="T239">
        <v>535.79999999999995</v>
      </c>
      <c r="U239">
        <v>11.03</v>
      </c>
      <c r="V239">
        <v>362.03</v>
      </c>
    </row>
    <row r="240" spans="1:26" x14ac:dyDescent="0.2">
      <c r="C240" s="28" t="s">
        <v>1900</v>
      </c>
    </row>
    <row r="241" spans="1:26" ht="14.25" x14ac:dyDescent="0.2">
      <c r="A241" s="17"/>
      <c r="B241" s="61"/>
      <c r="C241" s="61" t="s">
        <v>1863</v>
      </c>
      <c r="D241" s="32"/>
      <c r="E241" s="24"/>
      <c r="F241" s="33">
        <v>437.59</v>
      </c>
      <c r="G241" s="34" t="s">
        <v>3</v>
      </c>
      <c r="H241" s="33">
        <v>21.88</v>
      </c>
      <c r="I241" s="34"/>
      <c r="J241" s="34">
        <v>32.83</v>
      </c>
      <c r="K241" s="33">
        <v>718.3</v>
      </c>
      <c r="L241" s="35"/>
      <c r="R241">
        <v>21.88</v>
      </c>
    </row>
    <row r="242" spans="1:26" ht="14.25" x14ac:dyDescent="0.2">
      <c r="A242" s="17"/>
      <c r="B242" s="61"/>
      <c r="C242" s="61" t="s">
        <v>230</v>
      </c>
      <c r="D242" s="32"/>
      <c r="E242" s="24"/>
      <c r="F242" s="33">
        <v>8.1300000000000008</v>
      </c>
      <c r="G242" s="34" t="s">
        <v>3</v>
      </c>
      <c r="H242" s="33">
        <v>0.41</v>
      </c>
      <c r="I242" s="34"/>
      <c r="J242" s="34">
        <v>14.32</v>
      </c>
      <c r="K242" s="33">
        <v>5.82</v>
      </c>
      <c r="L242" s="35"/>
    </row>
    <row r="243" spans="1:26" ht="14.25" x14ac:dyDescent="0.2">
      <c r="A243" s="17"/>
      <c r="B243" s="61"/>
      <c r="C243" s="61" t="s">
        <v>1869</v>
      </c>
      <c r="D243" s="32"/>
      <c r="E243" s="24"/>
      <c r="F243" s="33">
        <v>3.51</v>
      </c>
      <c r="G243" s="34" t="s">
        <v>3</v>
      </c>
      <c r="H243" s="45">
        <v>0.18</v>
      </c>
      <c r="I243" s="34"/>
      <c r="J243" s="34">
        <v>32.83</v>
      </c>
      <c r="K243" s="45">
        <v>5.76</v>
      </c>
      <c r="L243" s="35"/>
      <c r="R243">
        <v>0.18</v>
      </c>
    </row>
    <row r="244" spans="1:26" ht="14.25" x14ac:dyDescent="0.2">
      <c r="A244" s="17"/>
      <c r="B244" s="61"/>
      <c r="C244" s="61" t="s">
        <v>1864</v>
      </c>
      <c r="D244" s="32" t="s">
        <v>1865</v>
      </c>
      <c r="E244" s="24">
        <v>74</v>
      </c>
      <c r="F244" s="68"/>
      <c r="G244" s="34"/>
      <c r="H244" s="33">
        <v>16.32</v>
      </c>
      <c r="I244" s="36"/>
      <c r="J244" s="31">
        <v>74</v>
      </c>
      <c r="K244" s="33">
        <v>535.79999999999995</v>
      </c>
      <c r="L244" s="35"/>
    </row>
    <row r="245" spans="1:26" ht="14.25" x14ac:dyDescent="0.2">
      <c r="A245" s="17"/>
      <c r="B245" s="61"/>
      <c r="C245" s="61" t="s">
        <v>1866</v>
      </c>
      <c r="D245" s="32" t="s">
        <v>1865</v>
      </c>
      <c r="E245" s="24">
        <v>50</v>
      </c>
      <c r="F245" s="68"/>
      <c r="G245" s="34"/>
      <c r="H245" s="33">
        <v>11.03</v>
      </c>
      <c r="I245" s="36"/>
      <c r="J245" s="31">
        <v>50</v>
      </c>
      <c r="K245" s="33">
        <v>362.03</v>
      </c>
      <c r="L245" s="35"/>
    </row>
    <row r="246" spans="1:26" ht="14.25" x14ac:dyDescent="0.2">
      <c r="A246" s="17"/>
      <c r="B246" s="61"/>
      <c r="C246" s="61" t="s">
        <v>1867</v>
      </c>
      <c r="D246" s="32" t="s">
        <v>1868</v>
      </c>
      <c r="E246" s="24">
        <v>51.3</v>
      </c>
      <c r="F246" s="33"/>
      <c r="G246" s="34" t="s">
        <v>3</v>
      </c>
      <c r="H246" s="33"/>
      <c r="I246" s="34"/>
      <c r="J246" s="34"/>
      <c r="K246" s="33"/>
      <c r="L246" s="37">
        <v>2.5649999999999999</v>
      </c>
    </row>
    <row r="247" spans="1:26" ht="14.25" x14ac:dyDescent="0.2">
      <c r="A247" s="62" t="s">
        <v>159</v>
      </c>
      <c r="B247" s="63" t="s">
        <v>29</v>
      </c>
      <c r="C247" s="63" t="s">
        <v>30</v>
      </c>
      <c r="D247" s="38" t="s">
        <v>31</v>
      </c>
      <c r="E247" s="39">
        <v>8.3000000000000004E-2</v>
      </c>
      <c r="F247" s="40">
        <v>0</v>
      </c>
      <c r="G247" s="41" t="s">
        <v>3</v>
      </c>
      <c r="H247" s="40">
        <v>0</v>
      </c>
      <c r="I247" s="42"/>
      <c r="J247" s="42">
        <v>1</v>
      </c>
      <c r="K247" s="40">
        <v>0</v>
      </c>
      <c r="L247" s="43"/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ht="15" x14ac:dyDescent="0.25">
      <c r="G248" s="83">
        <v>49.64</v>
      </c>
      <c r="H248" s="83"/>
      <c r="J248" s="83">
        <v>1621.95</v>
      </c>
      <c r="K248" s="83"/>
      <c r="L248" s="44">
        <v>2.5649999999999999</v>
      </c>
      <c r="O248" s="29">
        <v>49.64</v>
      </c>
      <c r="P248" s="29">
        <v>1621.95</v>
      </c>
      <c r="Q248" s="29">
        <v>2.5649999999999999</v>
      </c>
      <c r="W248">
        <v>49.64</v>
      </c>
      <c r="X248">
        <v>0</v>
      </c>
      <c r="Y248">
        <v>0</v>
      </c>
      <c r="Z248">
        <v>0</v>
      </c>
    </row>
    <row r="249" spans="1:26" ht="42.75" x14ac:dyDescent="0.2">
      <c r="A249" s="17" t="s">
        <v>160</v>
      </c>
      <c r="B249" s="61" t="s">
        <v>161</v>
      </c>
      <c r="C249" s="61" t="s">
        <v>162</v>
      </c>
      <c r="D249" s="32" t="s">
        <v>163</v>
      </c>
      <c r="E249" s="24">
        <v>0.2</v>
      </c>
      <c r="F249" s="33">
        <v>32.880000000000003</v>
      </c>
      <c r="G249" s="34"/>
      <c r="H249" s="33"/>
      <c r="I249" s="34" t="s">
        <v>161</v>
      </c>
      <c r="J249" s="34"/>
      <c r="K249" s="33"/>
      <c r="L249" s="35"/>
      <c r="S249">
        <v>5.52</v>
      </c>
      <c r="T249">
        <v>181.12</v>
      </c>
      <c r="U249">
        <v>3.58</v>
      </c>
      <c r="V249">
        <v>117.45</v>
      </c>
    </row>
    <row r="250" spans="1:26" x14ac:dyDescent="0.2">
      <c r="C250" s="28" t="s">
        <v>1901</v>
      </c>
    </row>
    <row r="251" spans="1:26" ht="14.25" x14ac:dyDescent="0.2">
      <c r="A251" s="17"/>
      <c r="B251" s="61"/>
      <c r="C251" s="61" t="s">
        <v>1863</v>
      </c>
      <c r="D251" s="32"/>
      <c r="E251" s="24"/>
      <c r="F251" s="33">
        <v>26.94</v>
      </c>
      <c r="G251" s="34" t="s">
        <v>23</v>
      </c>
      <c r="H251" s="33">
        <v>4.3099999999999996</v>
      </c>
      <c r="I251" s="34"/>
      <c r="J251" s="34">
        <v>32.83</v>
      </c>
      <c r="K251" s="33">
        <v>141.5</v>
      </c>
      <c r="L251" s="35"/>
      <c r="R251">
        <v>4.3099999999999996</v>
      </c>
    </row>
    <row r="252" spans="1:26" ht="14.25" x14ac:dyDescent="0.2">
      <c r="A252" s="17"/>
      <c r="B252" s="61"/>
      <c r="C252" s="61" t="s">
        <v>1864</v>
      </c>
      <c r="D252" s="32" t="s">
        <v>1865</v>
      </c>
      <c r="E252" s="24">
        <v>128</v>
      </c>
      <c r="F252" s="68"/>
      <c r="G252" s="34"/>
      <c r="H252" s="33">
        <v>5.52</v>
      </c>
      <c r="I252" s="36"/>
      <c r="J252" s="31">
        <v>128</v>
      </c>
      <c r="K252" s="33">
        <v>181.12</v>
      </c>
      <c r="L252" s="35"/>
    </row>
    <row r="253" spans="1:26" ht="14.25" x14ac:dyDescent="0.2">
      <c r="A253" s="17"/>
      <c r="B253" s="61"/>
      <c r="C253" s="61" t="s">
        <v>1866</v>
      </c>
      <c r="D253" s="32" t="s">
        <v>1865</v>
      </c>
      <c r="E253" s="24">
        <v>83</v>
      </c>
      <c r="F253" s="68"/>
      <c r="G253" s="34"/>
      <c r="H253" s="33">
        <v>3.58</v>
      </c>
      <c r="I253" s="36"/>
      <c r="J253" s="31">
        <v>83</v>
      </c>
      <c r="K253" s="33">
        <v>117.45</v>
      </c>
      <c r="L253" s="35"/>
    </row>
    <row r="254" spans="1:26" ht="14.25" x14ac:dyDescent="0.2">
      <c r="A254" s="62"/>
      <c r="B254" s="63"/>
      <c r="C254" s="63" t="s">
        <v>1867</v>
      </c>
      <c r="D254" s="38" t="s">
        <v>1868</v>
      </c>
      <c r="E254" s="39">
        <v>2.8</v>
      </c>
      <c r="F254" s="40"/>
      <c r="G254" s="42" t="s">
        <v>23</v>
      </c>
      <c r="H254" s="40"/>
      <c r="I254" s="42"/>
      <c r="J254" s="42"/>
      <c r="K254" s="40"/>
      <c r="L254" s="46">
        <v>0.44799999999999995</v>
      </c>
    </row>
    <row r="255" spans="1:26" ht="15" x14ac:dyDescent="0.25">
      <c r="G255" s="83">
        <v>13.409999999999998</v>
      </c>
      <c r="H255" s="83"/>
      <c r="J255" s="83">
        <v>440.07</v>
      </c>
      <c r="K255" s="83"/>
      <c r="L255" s="44">
        <v>0.44799999999999995</v>
      </c>
      <c r="O255" s="29">
        <v>13.409999999999998</v>
      </c>
      <c r="P255" s="29">
        <v>440.07</v>
      </c>
      <c r="Q255" s="29">
        <v>0.44799999999999995</v>
      </c>
      <c r="W255">
        <v>13.409999999999998</v>
      </c>
      <c r="X255">
        <v>0</v>
      </c>
      <c r="Y255">
        <v>0</v>
      </c>
      <c r="Z255">
        <v>0</v>
      </c>
    </row>
    <row r="256" spans="1:26" ht="57" x14ac:dyDescent="0.2">
      <c r="A256" s="17" t="s">
        <v>168</v>
      </c>
      <c r="B256" s="61" t="s">
        <v>169</v>
      </c>
      <c r="C256" s="61" t="s">
        <v>170</v>
      </c>
      <c r="D256" s="32" t="s">
        <v>171</v>
      </c>
      <c r="E256" s="24">
        <v>2</v>
      </c>
      <c r="F256" s="33">
        <v>8.31</v>
      </c>
      <c r="G256" s="34"/>
      <c r="H256" s="33"/>
      <c r="I256" s="34" t="s">
        <v>169</v>
      </c>
      <c r="J256" s="34"/>
      <c r="K256" s="33"/>
      <c r="L256" s="35"/>
      <c r="S256">
        <v>7.6</v>
      </c>
      <c r="T256">
        <v>249.61</v>
      </c>
      <c r="U256">
        <v>4.93</v>
      </c>
      <c r="V256">
        <v>161.86000000000001</v>
      </c>
    </row>
    <row r="257" spans="1:26" ht="14.25" x14ac:dyDescent="0.2">
      <c r="A257" s="17"/>
      <c r="B257" s="61"/>
      <c r="C257" s="61" t="s">
        <v>1863</v>
      </c>
      <c r="D257" s="32"/>
      <c r="E257" s="24"/>
      <c r="F257" s="33">
        <v>7.42</v>
      </c>
      <c r="G257" s="34" t="s">
        <v>102</v>
      </c>
      <c r="H257" s="33">
        <v>5.94</v>
      </c>
      <c r="I257" s="34"/>
      <c r="J257" s="34">
        <v>32.83</v>
      </c>
      <c r="K257" s="33">
        <v>195.01</v>
      </c>
      <c r="L257" s="35"/>
      <c r="R257">
        <v>5.94</v>
      </c>
    </row>
    <row r="258" spans="1:26" ht="14.25" x14ac:dyDescent="0.2">
      <c r="A258" s="17"/>
      <c r="B258" s="61"/>
      <c r="C258" s="61" t="s">
        <v>1864</v>
      </c>
      <c r="D258" s="32" t="s">
        <v>1865</v>
      </c>
      <c r="E258" s="24">
        <v>128</v>
      </c>
      <c r="F258" s="68"/>
      <c r="G258" s="34"/>
      <c r="H258" s="33">
        <v>7.6</v>
      </c>
      <c r="I258" s="36"/>
      <c r="J258" s="31">
        <v>128</v>
      </c>
      <c r="K258" s="33">
        <v>249.61</v>
      </c>
      <c r="L258" s="35"/>
    </row>
    <row r="259" spans="1:26" ht="14.25" x14ac:dyDescent="0.2">
      <c r="A259" s="17"/>
      <c r="B259" s="61"/>
      <c r="C259" s="61" t="s">
        <v>1866</v>
      </c>
      <c r="D259" s="32" t="s">
        <v>1865</v>
      </c>
      <c r="E259" s="24">
        <v>83</v>
      </c>
      <c r="F259" s="68"/>
      <c r="G259" s="34"/>
      <c r="H259" s="33">
        <v>4.93</v>
      </c>
      <c r="I259" s="36"/>
      <c r="J259" s="31">
        <v>83</v>
      </c>
      <c r="K259" s="33">
        <v>161.86000000000001</v>
      </c>
      <c r="L259" s="35"/>
    </row>
    <row r="260" spans="1:26" ht="14.25" x14ac:dyDescent="0.2">
      <c r="A260" s="62"/>
      <c r="B260" s="63"/>
      <c r="C260" s="63" t="s">
        <v>1867</v>
      </c>
      <c r="D260" s="38" t="s">
        <v>1868</v>
      </c>
      <c r="E260" s="39">
        <v>0.87</v>
      </c>
      <c r="F260" s="40"/>
      <c r="G260" s="42" t="s">
        <v>102</v>
      </c>
      <c r="H260" s="40"/>
      <c r="I260" s="42"/>
      <c r="J260" s="42"/>
      <c r="K260" s="40"/>
      <c r="L260" s="46">
        <v>0.69600000000000006</v>
      </c>
    </row>
    <row r="261" spans="1:26" ht="15" x14ac:dyDescent="0.25">
      <c r="G261" s="83">
        <v>18.47</v>
      </c>
      <c r="H261" s="83"/>
      <c r="J261" s="83">
        <v>606.48</v>
      </c>
      <c r="K261" s="83"/>
      <c r="L261" s="44">
        <v>0.69600000000000006</v>
      </c>
      <c r="O261" s="29">
        <v>18.47</v>
      </c>
      <c r="P261" s="29">
        <v>606.48</v>
      </c>
      <c r="Q261" s="29">
        <v>0.69600000000000006</v>
      </c>
      <c r="W261">
        <v>18.47</v>
      </c>
      <c r="X261">
        <v>0</v>
      </c>
      <c r="Y261">
        <v>0</v>
      </c>
      <c r="Z261">
        <v>0</v>
      </c>
    </row>
    <row r="262" spans="1:26" ht="14.25" x14ac:dyDescent="0.2">
      <c r="A262" s="17" t="s">
        <v>175</v>
      </c>
      <c r="B262" s="61" t="s">
        <v>176</v>
      </c>
      <c r="C262" s="61" t="s">
        <v>177</v>
      </c>
      <c r="D262" s="32" t="s">
        <v>88</v>
      </c>
      <c r="E262" s="24">
        <v>0.01</v>
      </c>
      <c r="F262" s="33">
        <v>1362.8700000000001</v>
      </c>
      <c r="G262" s="34"/>
      <c r="H262" s="33"/>
      <c r="I262" s="34" t="s">
        <v>176</v>
      </c>
      <c r="J262" s="34"/>
      <c r="K262" s="33"/>
      <c r="L262" s="35"/>
      <c r="S262">
        <v>9.58</v>
      </c>
      <c r="T262">
        <v>314.62</v>
      </c>
      <c r="U262">
        <v>6.48</v>
      </c>
      <c r="V262">
        <v>212.58</v>
      </c>
    </row>
    <row r="263" spans="1:26" x14ac:dyDescent="0.2">
      <c r="C263" s="28" t="s">
        <v>1899</v>
      </c>
    </row>
    <row r="264" spans="1:26" ht="14.25" x14ac:dyDescent="0.2">
      <c r="A264" s="17"/>
      <c r="B264" s="61"/>
      <c r="C264" s="61" t="s">
        <v>1863</v>
      </c>
      <c r="D264" s="32"/>
      <c r="E264" s="24"/>
      <c r="F264" s="33">
        <v>1243.46</v>
      </c>
      <c r="G264" s="34" t="s">
        <v>3</v>
      </c>
      <c r="H264" s="33">
        <v>12.43</v>
      </c>
      <c r="I264" s="34"/>
      <c r="J264" s="34">
        <v>32.83</v>
      </c>
      <c r="K264" s="33">
        <v>408.23</v>
      </c>
      <c r="L264" s="35"/>
      <c r="R264">
        <v>12.43</v>
      </c>
    </row>
    <row r="265" spans="1:26" ht="14.25" x14ac:dyDescent="0.2">
      <c r="A265" s="17"/>
      <c r="B265" s="61"/>
      <c r="C265" s="61" t="s">
        <v>230</v>
      </c>
      <c r="D265" s="32"/>
      <c r="E265" s="24"/>
      <c r="F265" s="33">
        <v>119.41</v>
      </c>
      <c r="G265" s="34" t="s">
        <v>3</v>
      </c>
      <c r="H265" s="33">
        <v>1.19</v>
      </c>
      <c r="I265" s="34"/>
      <c r="J265" s="34">
        <v>14.32</v>
      </c>
      <c r="K265" s="33">
        <v>17.100000000000001</v>
      </c>
      <c r="L265" s="35"/>
    </row>
    <row r="266" spans="1:26" ht="14.25" x14ac:dyDescent="0.2">
      <c r="A266" s="17"/>
      <c r="B266" s="61"/>
      <c r="C266" s="61" t="s">
        <v>1869</v>
      </c>
      <c r="D266" s="32"/>
      <c r="E266" s="24"/>
      <c r="F266" s="33">
        <v>51.57</v>
      </c>
      <c r="G266" s="34" t="s">
        <v>3</v>
      </c>
      <c r="H266" s="45">
        <v>0.52</v>
      </c>
      <c r="I266" s="34"/>
      <c r="J266" s="34">
        <v>32.83</v>
      </c>
      <c r="K266" s="45">
        <v>16.93</v>
      </c>
      <c r="L266" s="35"/>
      <c r="R266">
        <v>0.52</v>
      </c>
    </row>
    <row r="267" spans="1:26" ht="14.25" x14ac:dyDescent="0.2">
      <c r="A267" s="17"/>
      <c r="B267" s="61"/>
      <c r="C267" s="61" t="s">
        <v>1864</v>
      </c>
      <c r="D267" s="32" t="s">
        <v>1865</v>
      </c>
      <c r="E267" s="24">
        <v>74</v>
      </c>
      <c r="F267" s="68"/>
      <c r="G267" s="34"/>
      <c r="H267" s="33">
        <v>9.58</v>
      </c>
      <c r="I267" s="36"/>
      <c r="J267" s="31">
        <v>74</v>
      </c>
      <c r="K267" s="33">
        <v>314.62</v>
      </c>
      <c r="L267" s="35"/>
    </row>
    <row r="268" spans="1:26" ht="14.25" x14ac:dyDescent="0.2">
      <c r="A268" s="17"/>
      <c r="B268" s="61"/>
      <c r="C268" s="61" t="s">
        <v>1866</v>
      </c>
      <c r="D268" s="32" t="s">
        <v>1865</v>
      </c>
      <c r="E268" s="24">
        <v>50</v>
      </c>
      <c r="F268" s="68"/>
      <c r="G268" s="34"/>
      <c r="H268" s="33">
        <v>6.48</v>
      </c>
      <c r="I268" s="36"/>
      <c r="J268" s="31">
        <v>50</v>
      </c>
      <c r="K268" s="33">
        <v>212.58</v>
      </c>
      <c r="L268" s="35"/>
    </row>
    <row r="269" spans="1:26" ht="14.25" x14ac:dyDescent="0.2">
      <c r="A269" s="62"/>
      <c r="B269" s="63"/>
      <c r="C269" s="63" t="s">
        <v>1867</v>
      </c>
      <c r="D269" s="38" t="s">
        <v>1868</v>
      </c>
      <c r="E269" s="39">
        <v>158</v>
      </c>
      <c r="F269" s="40"/>
      <c r="G269" s="42" t="s">
        <v>3</v>
      </c>
      <c r="H269" s="40"/>
      <c r="I269" s="42"/>
      <c r="J269" s="42"/>
      <c r="K269" s="40"/>
      <c r="L269" s="46">
        <v>1.58</v>
      </c>
    </row>
    <row r="270" spans="1:26" ht="15" x14ac:dyDescent="0.25">
      <c r="G270" s="83">
        <v>29.68</v>
      </c>
      <c r="H270" s="83"/>
      <c r="J270" s="83">
        <v>952.53000000000009</v>
      </c>
      <c r="K270" s="83"/>
      <c r="L270" s="44">
        <v>1.58</v>
      </c>
      <c r="O270" s="29">
        <v>29.68</v>
      </c>
      <c r="P270" s="29">
        <v>952.53000000000009</v>
      </c>
      <c r="Q270" s="29">
        <v>1.58</v>
      </c>
      <c r="W270">
        <v>29.68</v>
      </c>
      <c r="X270">
        <v>0</v>
      </c>
      <c r="Y270">
        <v>0</v>
      </c>
      <c r="Z270">
        <v>0</v>
      </c>
    </row>
    <row r="271" spans="1:26" ht="28.5" x14ac:dyDescent="0.2">
      <c r="A271" s="17" t="s">
        <v>179</v>
      </c>
      <c r="B271" s="61" t="s">
        <v>180</v>
      </c>
      <c r="C271" s="61" t="s">
        <v>181</v>
      </c>
      <c r="D271" s="32" t="s">
        <v>171</v>
      </c>
      <c r="E271" s="24">
        <v>2</v>
      </c>
      <c r="F271" s="33">
        <v>13.84</v>
      </c>
      <c r="G271" s="34"/>
      <c r="H271" s="33"/>
      <c r="I271" s="34" t="s">
        <v>180</v>
      </c>
      <c r="J271" s="34"/>
      <c r="K271" s="33"/>
      <c r="L271" s="35"/>
      <c r="S271">
        <v>13</v>
      </c>
      <c r="T271">
        <v>426.66</v>
      </c>
      <c r="U271">
        <v>8.89</v>
      </c>
      <c r="V271">
        <v>291.93</v>
      </c>
    </row>
    <row r="272" spans="1:26" ht="14.25" x14ac:dyDescent="0.2">
      <c r="A272" s="17"/>
      <c r="B272" s="61"/>
      <c r="C272" s="61" t="s">
        <v>1863</v>
      </c>
      <c r="D272" s="32"/>
      <c r="E272" s="24"/>
      <c r="F272" s="33">
        <v>9.52</v>
      </c>
      <c r="G272" s="34" t="s">
        <v>60</v>
      </c>
      <c r="H272" s="33">
        <v>13.32</v>
      </c>
      <c r="I272" s="34"/>
      <c r="J272" s="34">
        <v>32.83</v>
      </c>
      <c r="K272" s="33">
        <v>437.3</v>
      </c>
      <c r="L272" s="35"/>
      <c r="R272">
        <v>13.32</v>
      </c>
    </row>
    <row r="273" spans="1:26" ht="14.25" x14ac:dyDescent="0.2">
      <c r="A273" s="17"/>
      <c r="B273" s="61"/>
      <c r="C273" s="61" t="s">
        <v>230</v>
      </c>
      <c r="D273" s="32"/>
      <c r="E273" s="24"/>
      <c r="F273" s="33">
        <v>1.81</v>
      </c>
      <c r="G273" s="34" t="s">
        <v>60</v>
      </c>
      <c r="H273" s="33">
        <v>2.54</v>
      </c>
      <c r="I273" s="34"/>
      <c r="J273" s="34">
        <v>10.039999999999999</v>
      </c>
      <c r="K273" s="33">
        <v>25.5</v>
      </c>
      <c r="L273" s="35"/>
    </row>
    <row r="274" spans="1:26" ht="14.25" x14ac:dyDescent="0.2">
      <c r="A274" s="17"/>
      <c r="B274" s="61"/>
      <c r="C274" s="61" t="s">
        <v>1869</v>
      </c>
      <c r="D274" s="32"/>
      <c r="E274" s="24"/>
      <c r="F274" s="33">
        <v>0.26</v>
      </c>
      <c r="G274" s="34" t="s">
        <v>60</v>
      </c>
      <c r="H274" s="45">
        <v>0.36</v>
      </c>
      <c r="I274" s="34"/>
      <c r="J274" s="34">
        <v>32.83</v>
      </c>
      <c r="K274" s="45">
        <v>11.82</v>
      </c>
      <c r="L274" s="35"/>
      <c r="R274">
        <v>0.36</v>
      </c>
    </row>
    <row r="275" spans="1:26" ht="14.25" x14ac:dyDescent="0.2">
      <c r="A275" s="17"/>
      <c r="B275" s="61"/>
      <c r="C275" s="61" t="s">
        <v>1864</v>
      </c>
      <c r="D275" s="32" t="s">
        <v>1865</v>
      </c>
      <c r="E275" s="24">
        <v>95</v>
      </c>
      <c r="F275" s="68"/>
      <c r="G275" s="34"/>
      <c r="H275" s="33">
        <v>13</v>
      </c>
      <c r="I275" s="36"/>
      <c r="J275" s="31">
        <v>95</v>
      </c>
      <c r="K275" s="33">
        <v>426.66</v>
      </c>
      <c r="L275" s="35"/>
    </row>
    <row r="276" spans="1:26" ht="14.25" x14ac:dyDescent="0.2">
      <c r="A276" s="17"/>
      <c r="B276" s="61"/>
      <c r="C276" s="61" t="s">
        <v>1866</v>
      </c>
      <c r="D276" s="32" t="s">
        <v>1865</v>
      </c>
      <c r="E276" s="24">
        <v>65</v>
      </c>
      <c r="F276" s="68"/>
      <c r="G276" s="34"/>
      <c r="H276" s="33">
        <v>8.89</v>
      </c>
      <c r="I276" s="36"/>
      <c r="J276" s="31">
        <v>65</v>
      </c>
      <c r="K276" s="33">
        <v>291.93</v>
      </c>
      <c r="L276" s="35"/>
    </row>
    <row r="277" spans="1:26" ht="14.25" x14ac:dyDescent="0.2">
      <c r="A277" s="62"/>
      <c r="B277" s="63"/>
      <c r="C277" s="63" t="s">
        <v>1867</v>
      </c>
      <c r="D277" s="38" t="s">
        <v>1868</v>
      </c>
      <c r="E277" s="39">
        <v>0.96</v>
      </c>
      <c r="F277" s="40"/>
      <c r="G277" s="42" t="s">
        <v>60</v>
      </c>
      <c r="H277" s="40"/>
      <c r="I277" s="42"/>
      <c r="J277" s="42"/>
      <c r="K277" s="40"/>
      <c r="L277" s="46">
        <v>1.3439999999999999</v>
      </c>
    </row>
    <row r="278" spans="1:26" ht="15" x14ac:dyDescent="0.25">
      <c r="G278" s="83">
        <v>37.75</v>
      </c>
      <c r="H278" s="83"/>
      <c r="J278" s="83">
        <v>1181.3900000000001</v>
      </c>
      <c r="K278" s="83"/>
      <c r="L278" s="44">
        <v>1.3439999999999999</v>
      </c>
      <c r="O278" s="29">
        <v>37.75</v>
      </c>
      <c r="P278" s="29">
        <v>1181.3900000000001</v>
      </c>
      <c r="Q278" s="29">
        <v>1.3439999999999999</v>
      </c>
      <c r="W278">
        <v>0</v>
      </c>
      <c r="X278">
        <v>37.75</v>
      </c>
      <c r="Y278">
        <v>0</v>
      </c>
      <c r="Z278">
        <v>0</v>
      </c>
    </row>
    <row r="279" spans="1:26" ht="28.5" x14ac:dyDescent="0.2">
      <c r="A279" s="17" t="s">
        <v>188</v>
      </c>
      <c r="B279" s="61" t="s">
        <v>189</v>
      </c>
      <c r="C279" s="61" t="s">
        <v>190</v>
      </c>
      <c r="D279" s="32" t="s">
        <v>31</v>
      </c>
      <c r="E279" s="24">
        <v>19.031040000000001</v>
      </c>
      <c r="F279" s="33">
        <v>23.81</v>
      </c>
      <c r="G279" s="34"/>
      <c r="H279" s="33"/>
      <c r="I279" s="34" t="s">
        <v>189</v>
      </c>
      <c r="J279" s="34"/>
      <c r="K279" s="33"/>
      <c r="L279" s="35"/>
      <c r="S279">
        <v>110</v>
      </c>
      <c r="T279">
        <v>3611.16</v>
      </c>
      <c r="U279">
        <v>70.510000000000005</v>
      </c>
      <c r="V279">
        <v>2314.85</v>
      </c>
    </row>
    <row r="280" spans="1:26" ht="14.25" x14ac:dyDescent="0.2">
      <c r="A280" s="17"/>
      <c r="B280" s="61"/>
      <c r="C280" s="61" t="s">
        <v>1863</v>
      </c>
      <c r="D280" s="32"/>
      <c r="E280" s="24"/>
      <c r="F280" s="33">
        <v>7.41</v>
      </c>
      <c r="G280" s="34" t="s">
        <v>3</v>
      </c>
      <c r="H280" s="33">
        <v>141.02000000000001</v>
      </c>
      <c r="I280" s="34"/>
      <c r="J280" s="34">
        <v>32.83</v>
      </c>
      <c r="K280" s="33">
        <v>4629.6899999999996</v>
      </c>
      <c r="L280" s="35"/>
      <c r="R280">
        <v>141.02000000000001</v>
      </c>
    </row>
    <row r="281" spans="1:26" ht="14.25" x14ac:dyDescent="0.2">
      <c r="A281" s="17"/>
      <c r="B281" s="61"/>
      <c r="C281" s="61" t="s">
        <v>1870</v>
      </c>
      <c r="D281" s="32"/>
      <c r="E281" s="24"/>
      <c r="F281" s="33">
        <v>16.399999999999999</v>
      </c>
      <c r="G281" s="34" t="s">
        <v>3</v>
      </c>
      <c r="H281" s="33">
        <v>312.11</v>
      </c>
      <c r="I281" s="34"/>
      <c r="J281" s="34">
        <v>5.65</v>
      </c>
      <c r="K281" s="33">
        <v>1763.42</v>
      </c>
      <c r="L281" s="35"/>
    </row>
    <row r="282" spans="1:26" ht="14.25" x14ac:dyDescent="0.2">
      <c r="A282" s="17"/>
      <c r="B282" s="61"/>
      <c r="C282" s="61" t="s">
        <v>1864</v>
      </c>
      <c r="D282" s="32" t="s">
        <v>1865</v>
      </c>
      <c r="E282" s="24">
        <v>78</v>
      </c>
      <c r="F282" s="68"/>
      <c r="G282" s="34"/>
      <c r="H282" s="33">
        <v>110</v>
      </c>
      <c r="I282" s="36"/>
      <c r="J282" s="31">
        <v>78</v>
      </c>
      <c r="K282" s="33">
        <v>3611.16</v>
      </c>
      <c r="L282" s="35"/>
    </row>
    <row r="283" spans="1:26" ht="14.25" x14ac:dyDescent="0.2">
      <c r="A283" s="17"/>
      <c r="B283" s="61"/>
      <c r="C283" s="61" t="s">
        <v>1866</v>
      </c>
      <c r="D283" s="32" t="s">
        <v>1865</v>
      </c>
      <c r="E283" s="24">
        <v>50</v>
      </c>
      <c r="F283" s="68"/>
      <c r="G283" s="34"/>
      <c r="H283" s="33">
        <v>70.510000000000005</v>
      </c>
      <c r="I283" s="36"/>
      <c r="J283" s="31">
        <v>50</v>
      </c>
      <c r="K283" s="33">
        <v>2314.85</v>
      </c>
      <c r="L283" s="35"/>
    </row>
    <row r="284" spans="1:26" ht="14.25" x14ac:dyDescent="0.2">
      <c r="A284" s="62"/>
      <c r="B284" s="63"/>
      <c r="C284" s="63" t="s">
        <v>1867</v>
      </c>
      <c r="D284" s="38" t="s">
        <v>1868</v>
      </c>
      <c r="E284" s="39">
        <v>1.03</v>
      </c>
      <c r="F284" s="40"/>
      <c r="G284" s="42" t="s">
        <v>3</v>
      </c>
      <c r="H284" s="40"/>
      <c r="I284" s="42"/>
      <c r="J284" s="42"/>
      <c r="K284" s="40"/>
      <c r="L284" s="46">
        <v>19.601971200000001</v>
      </c>
    </row>
    <row r="285" spans="1:26" ht="15" x14ac:dyDescent="0.25">
      <c r="G285" s="83">
        <v>633.64</v>
      </c>
      <c r="H285" s="83"/>
      <c r="J285" s="83">
        <v>12319.12</v>
      </c>
      <c r="K285" s="83"/>
      <c r="L285" s="44">
        <v>19.601971200000001</v>
      </c>
      <c r="O285" s="29">
        <v>633.64</v>
      </c>
      <c r="P285" s="29">
        <v>12319.12</v>
      </c>
      <c r="Q285" s="29">
        <v>19.601971200000001</v>
      </c>
      <c r="W285">
        <v>633.64</v>
      </c>
      <c r="X285">
        <v>0</v>
      </c>
      <c r="Y285">
        <v>0</v>
      </c>
      <c r="Z285">
        <v>0</v>
      </c>
    </row>
    <row r="286" spans="1:26" ht="42.75" x14ac:dyDescent="0.2">
      <c r="A286" s="62" t="s">
        <v>194</v>
      </c>
      <c r="B286" s="63" t="s">
        <v>195</v>
      </c>
      <c r="C286" s="63" t="s">
        <v>196</v>
      </c>
      <c r="D286" s="38" t="s">
        <v>197</v>
      </c>
      <c r="E286" s="39">
        <v>19.031040000000001</v>
      </c>
      <c r="F286" s="40">
        <v>42.98</v>
      </c>
      <c r="G286" s="42" t="s">
        <v>3</v>
      </c>
      <c r="H286" s="40">
        <v>817.95</v>
      </c>
      <c r="I286" s="42" t="s">
        <v>195</v>
      </c>
      <c r="J286" s="42">
        <v>14.48</v>
      </c>
      <c r="K286" s="40">
        <v>11843.98</v>
      </c>
      <c r="L286" s="43"/>
      <c r="S286">
        <v>0</v>
      </c>
      <c r="T286">
        <v>0</v>
      </c>
      <c r="U286">
        <v>0</v>
      </c>
      <c r="V286">
        <v>0</v>
      </c>
    </row>
    <row r="287" spans="1:26" ht="15" x14ac:dyDescent="0.25">
      <c r="G287" s="83">
        <v>817.95</v>
      </c>
      <c r="H287" s="83"/>
      <c r="J287" s="83">
        <v>11843.98</v>
      </c>
      <c r="K287" s="83"/>
      <c r="L287" s="44">
        <v>0</v>
      </c>
      <c r="O287" s="29">
        <v>817.95</v>
      </c>
      <c r="P287" s="29">
        <v>11843.98</v>
      </c>
      <c r="Q287" s="29">
        <v>0</v>
      </c>
      <c r="W287">
        <v>817.95</v>
      </c>
      <c r="X287">
        <v>0</v>
      </c>
      <c r="Y287">
        <v>0</v>
      </c>
      <c r="Z287">
        <v>0</v>
      </c>
    </row>
    <row r="288" spans="1:26" ht="57" x14ac:dyDescent="0.2">
      <c r="A288" s="62" t="s">
        <v>202</v>
      </c>
      <c r="B288" s="63" t="s">
        <v>203</v>
      </c>
      <c r="C288" s="63" t="s">
        <v>204</v>
      </c>
      <c r="D288" s="38" t="s">
        <v>197</v>
      </c>
      <c r="E288" s="39">
        <v>19.031040000000001</v>
      </c>
      <c r="F288" s="40">
        <v>19.29</v>
      </c>
      <c r="G288" s="42" t="s">
        <v>3</v>
      </c>
      <c r="H288" s="40">
        <v>367.11</v>
      </c>
      <c r="I288" s="42" t="s">
        <v>203</v>
      </c>
      <c r="J288" s="42">
        <v>7.39</v>
      </c>
      <c r="K288" s="40">
        <v>2712.93</v>
      </c>
      <c r="L288" s="43"/>
      <c r="S288">
        <v>0</v>
      </c>
      <c r="T288">
        <v>0</v>
      </c>
      <c r="U288">
        <v>0</v>
      </c>
      <c r="V288">
        <v>0</v>
      </c>
    </row>
    <row r="289" spans="1:26" ht="15" x14ac:dyDescent="0.25">
      <c r="G289" s="83">
        <v>367.11</v>
      </c>
      <c r="H289" s="83"/>
      <c r="J289" s="83">
        <v>2712.93</v>
      </c>
      <c r="K289" s="83"/>
      <c r="L289" s="44">
        <v>0</v>
      </c>
      <c r="O289" s="29">
        <v>367.11</v>
      </c>
      <c r="P289" s="29">
        <v>2712.93</v>
      </c>
      <c r="Q289" s="29">
        <v>0</v>
      </c>
      <c r="W289">
        <v>367.11</v>
      </c>
      <c r="X289">
        <v>0</v>
      </c>
      <c r="Y289">
        <v>0</v>
      </c>
      <c r="Z289">
        <v>0</v>
      </c>
    </row>
    <row r="291" spans="1:26" ht="15" x14ac:dyDescent="0.25">
      <c r="A291" s="81" t="s">
        <v>1902</v>
      </c>
      <c r="B291" s="81"/>
      <c r="C291" s="81"/>
      <c r="D291" s="81"/>
      <c r="E291" s="81"/>
      <c r="F291" s="81"/>
      <c r="G291" s="82">
        <v>10306.65</v>
      </c>
      <c r="H291" s="82"/>
      <c r="I291" s="30"/>
      <c r="J291" s="82">
        <v>286542.88999999996</v>
      </c>
      <c r="K291" s="82"/>
      <c r="L291" s="44">
        <v>366.54509159999998</v>
      </c>
    </row>
    <row r="294" spans="1:26" ht="16.5" x14ac:dyDescent="0.25">
      <c r="A294" s="86" t="s">
        <v>1903</v>
      </c>
      <c r="B294" s="86"/>
      <c r="C294" s="86"/>
      <c r="D294" s="86"/>
      <c r="E294" s="86"/>
      <c r="F294" s="86"/>
      <c r="G294" s="86"/>
      <c r="H294" s="86"/>
      <c r="I294" s="86"/>
      <c r="J294" s="86"/>
      <c r="K294" s="86"/>
      <c r="L294" s="86"/>
    </row>
    <row r="295" spans="1:26" ht="57" x14ac:dyDescent="0.2">
      <c r="A295" s="17" t="s">
        <v>263</v>
      </c>
      <c r="B295" s="61" t="s">
        <v>17</v>
      </c>
      <c r="C295" s="61" t="s">
        <v>18</v>
      </c>
      <c r="D295" s="32" t="s">
        <v>19</v>
      </c>
      <c r="E295" s="24">
        <v>0.26</v>
      </c>
      <c r="F295" s="33">
        <v>70425.8</v>
      </c>
      <c r="G295" s="34"/>
      <c r="H295" s="33"/>
      <c r="I295" s="34" t="s">
        <v>17</v>
      </c>
      <c r="J295" s="34"/>
      <c r="K295" s="33"/>
      <c r="L295" s="35"/>
      <c r="S295">
        <v>104.02</v>
      </c>
      <c r="T295">
        <v>3414.7</v>
      </c>
      <c r="U295">
        <v>55.53</v>
      </c>
      <c r="V295">
        <v>1823.1</v>
      </c>
    </row>
    <row r="296" spans="1:26" x14ac:dyDescent="0.2">
      <c r="C296" s="28" t="s">
        <v>1904</v>
      </c>
    </row>
    <row r="297" spans="1:26" ht="14.25" x14ac:dyDescent="0.2">
      <c r="A297" s="17"/>
      <c r="B297" s="61"/>
      <c r="C297" s="61" t="s">
        <v>1863</v>
      </c>
      <c r="D297" s="32"/>
      <c r="E297" s="24"/>
      <c r="F297" s="33">
        <v>294.8</v>
      </c>
      <c r="G297" s="34" t="s">
        <v>264</v>
      </c>
      <c r="H297" s="33">
        <v>88.15</v>
      </c>
      <c r="I297" s="34"/>
      <c r="J297" s="34">
        <v>32.83</v>
      </c>
      <c r="K297" s="33">
        <v>2893.81</v>
      </c>
      <c r="L297" s="35"/>
      <c r="R297">
        <v>88.15</v>
      </c>
    </row>
    <row r="298" spans="1:26" ht="14.25" x14ac:dyDescent="0.2">
      <c r="A298" s="17"/>
      <c r="B298" s="61"/>
      <c r="C298" s="61" t="s">
        <v>1870</v>
      </c>
      <c r="D298" s="32"/>
      <c r="E298" s="24"/>
      <c r="F298" s="33">
        <v>70131</v>
      </c>
      <c r="G298" s="34" t="s">
        <v>3</v>
      </c>
      <c r="H298" s="33">
        <v>18234.060000000001</v>
      </c>
      <c r="I298" s="34"/>
      <c r="J298" s="34">
        <v>5.7</v>
      </c>
      <c r="K298" s="33">
        <v>103934.14</v>
      </c>
      <c r="L298" s="35"/>
    </row>
    <row r="299" spans="1:26" ht="14.25" x14ac:dyDescent="0.2">
      <c r="A299" s="17"/>
      <c r="B299" s="61"/>
      <c r="C299" s="61" t="s">
        <v>1864</v>
      </c>
      <c r="D299" s="32" t="s">
        <v>1865</v>
      </c>
      <c r="E299" s="24">
        <v>118</v>
      </c>
      <c r="F299" s="68"/>
      <c r="G299" s="34"/>
      <c r="H299" s="33">
        <v>104.02</v>
      </c>
      <c r="I299" s="36"/>
      <c r="J299" s="31">
        <v>118</v>
      </c>
      <c r="K299" s="33">
        <v>3414.7</v>
      </c>
      <c r="L299" s="35"/>
    </row>
    <row r="300" spans="1:26" ht="14.25" x14ac:dyDescent="0.2">
      <c r="A300" s="17"/>
      <c r="B300" s="61"/>
      <c r="C300" s="61" t="s">
        <v>1866</v>
      </c>
      <c r="D300" s="32" t="s">
        <v>1865</v>
      </c>
      <c r="E300" s="24">
        <v>63</v>
      </c>
      <c r="F300" s="68"/>
      <c r="G300" s="34"/>
      <c r="H300" s="33">
        <v>55.53</v>
      </c>
      <c r="I300" s="36"/>
      <c r="J300" s="31">
        <v>63</v>
      </c>
      <c r="K300" s="33">
        <v>1823.1</v>
      </c>
      <c r="L300" s="35"/>
    </row>
    <row r="301" spans="1:26" ht="14.25" x14ac:dyDescent="0.2">
      <c r="A301" s="17"/>
      <c r="B301" s="61"/>
      <c r="C301" s="61" t="s">
        <v>1867</v>
      </c>
      <c r="D301" s="32" t="s">
        <v>1868</v>
      </c>
      <c r="E301" s="24">
        <v>34.56</v>
      </c>
      <c r="F301" s="33"/>
      <c r="G301" s="34" t="s">
        <v>264</v>
      </c>
      <c r="H301" s="33"/>
      <c r="I301" s="34"/>
      <c r="J301" s="34"/>
      <c r="K301" s="33"/>
      <c r="L301" s="37">
        <v>10.33344</v>
      </c>
    </row>
    <row r="302" spans="1:26" ht="42.75" x14ac:dyDescent="0.2">
      <c r="A302" s="17" t="s">
        <v>266</v>
      </c>
      <c r="B302" s="61" t="s">
        <v>267</v>
      </c>
      <c r="C302" s="61" t="s">
        <v>268</v>
      </c>
      <c r="D302" s="32" t="s">
        <v>269</v>
      </c>
      <c r="E302" s="24">
        <v>-26</v>
      </c>
      <c r="F302" s="33">
        <v>701.31</v>
      </c>
      <c r="G302" s="47" t="s">
        <v>3</v>
      </c>
      <c r="H302" s="33">
        <v>-18234.060000000001</v>
      </c>
      <c r="I302" s="34"/>
      <c r="J302" s="34">
        <v>5.7</v>
      </c>
      <c r="K302" s="33">
        <v>-103934.14</v>
      </c>
      <c r="L302" s="35"/>
      <c r="S302">
        <v>0</v>
      </c>
      <c r="T302">
        <v>0</v>
      </c>
      <c r="U302">
        <v>0</v>
      </c>
      <c r="V302">
        <v>0</v>
      </c>
      <c r="W302">
        <v>-18234.060000000001</v>
      </c>
      <c r="X302">
        <v>0</v>
      </c>
      <c r="Y302">
        <v>0</v>
      </c>
      <c r="Z302">
        <v>0</v>
      </c>
    </row>
    <row r="303" spans="1:26" ht="28.5" x14ac:dyDescent="0.2">
      <c r="A303" s="62" t="s">
        <v>271</v>
      </c>
      <c r="B303" s="63" t="s">
        <v>272</v>
      </c>
      <c r="C303" s="63" t="s">
        <v>273</v>
      </c>
      <c r="D303" s="38" t="s">
        <v>269</v>
      </c>
      <c r="E303" s="39">
        <v>26</v>
      </c>
      <c r="F303" s="40">
        <v>353.51</v>
      </c>
      <c r="G303" s="41" t="s">
        <v>3</v>
      </c>
      <c r="H303" s="40">
        <v>9191.26</v>
      </c>
      <c r="I303" s="42"/>
      <c r="J303" s="42">
        <v>5.42</v>
      </c>
      <c r="K303" s="40">
        <v>49816.63</v>
      </c>
      <c r="L303" s="43"/>
      <c r="S303">
        <v>0</v>
      </c>
      <c r="T303">
        <v>0</v>
      </c>
      <c r="U303">
        <v>0</v>
      </c>
      <c r="V303">
        <v>0</v>
      </c>
      <c r="W303">
        <v>9191.26</v>
      </c>
      <c r="X303">
        <v>0</v>
      </c>
      <c r="Y303">
        <v>0</v>
      </c>
      <c r="Z303">
        <v>0</v>
      </c>
    </row>
    <row r="304" spans="1:26" ht="15" x14ac:dyDescent="0.25">
      <c r="G304" s="83">
        <v>9438.9600000000009</v>
      </c>
      <c r="H304" s="83"/>
      <c r="J304" s="83">
        <v>57948.24</v>
      </c>
      <c r="K304" s="83"/>
      <c r="L304" s="44">
        <v>10.33344</v>
      </c>
      <c r="O304" s="29">
        <v>9438.9600000000009</v>
      </c>
      <c r="P304" s="29">
        <v>57948.24</v>
      </c>
      <c r="Q304" s="29">
        <v>10.33344</v>
      </c>
      <c r="W304">
        <v>18481.760000000002</v>
      </c>
      <c r="X304">
        <v>0</v>
      </c>
      <c r="Y304">
        <v>0</v>
      </c>
      <c r="Z304">
        <v>0</v>
      </c>
    </row>
    <row r="305" spans="1:26" ht="85.5" x14ac:dyDescent="0.2">
      <c r="A305" s="17" t="s">
        <v>275</v>
      </c>
      <c r="B305" s="61" t="s">
        <v>276</v>
      </c>
      <c r="C305" s="61" t="s">
        <v>277</v>
      </c>
      <c r="D305" s="32" t="s">
        <v>19</v>
      </c>
      <c r="E305" s="24">
        <v>1.4232</v>
      </c>
      <c r="F305" s="33">
        <v>4954.7700000000004</v>
      </c>
      <c r="G305" s="34"/>
      <c r="H305" s="33"/>
      <c r="I305" s="34" t="s">
        <v>276</v>
      </c>
      <c r="J305" s="34"/>
      <c r="K305" s="33"/>
      <c r="L305" s="35"/>
      <c r="S305">
        <v>3302.78</v>
      </c>
      <c r="T305">
        <v>108430.1</v>
      </c>
      <c r="U305">
        <v>1730.03</v>
      </c>
      <c r="V305">
        <v>56796.72</v>
      </c>
    </row>
    <row r="306" spans="1:26" x14ac:dyDescent="0.2">
      <c r="C306" s="28" t="s">
        <v>1905</v>
      </c>
    </row>
    <row r="307" spans="1:26" ht="14.25" x14ac:dyDescent="0.2">
      <c r="A307" s="17"/>
      <c r="B307" s="61"/>
      <c r="C307" s="61" t="s">
        <v>1863</v>
      </c>
      <c r="D307" s="32"/>
      <c r="E307" s="24"/>
      <c r="F307" s="33">
        <v>1909.44</v>
      </c>
      <c r="G307" s="34" t="s">
        <v>264</v>
      </c>
      <c r="H307" s="33">
        <v>3125.15</v>
      </c>
      <c r="I307" s="34"/>
      <c r="J307" s="34">
        <v>32.83</v>
      </c>
      <c r="K307" s="33">
        <v>102598.61</v>
      </c>
      <c r="L307" s="35"/>
      <c r="R307">
        <v>3125.15</v>
      </c>
    </row>
    <row r="308" spans="1:26" ht="14.25" x14ac:dyDescent="0.2">
      <c r="A308" s="17"/>
      <c r="B308" s="61"/>
      <c r="C308" s="61" t="s">
        <v>230</v>
      </c>
      <c r="D308" s="32"/>
      <c r="E308" s="24"/>
      <c r="F308" s="33">
        <v>29.82</v>
      </c>
      <c r="G308" s="34" t="s">
        <v>279</v>
      </c>
      <c r="H308" s="33">
        <v>53.06</v>
      </c>
      <c r="I308" s="34"/>
      <c r="J308" s="34">
        <v>13.29</v>
      </c>
      <c r="K308" s="33">
        <v>705.13</v>
      </c>
      <c r="L308" s="35"/>
    </row>
    <row r="309" spans="1:26" ht="14.25" x14ac:dyDescent="0.2">
      <c r="A309" s="17"/>
      <c r="B309" s="61"/>
      <c r="C309" s="61" t="s">
        <v>1869</v>
      </c>
      <c r="D309" s="32"/>
      <c r="E309" s="24"/>
      <c r="F309" s="33">
        <v>11.44</v>
      </c>
      <c r="G309" s="34" t="s">
        <v>279</v>
      </c>
      <c r="H309" s="45">
        <v>20.350000000000001</v>
      </c>
      <c r="I309" s="34"/>
      <c r="J309" s="34">
        <v>32.83</v>
      </c>
      <c r="K309" s="45">
        <v>668.15</v>
      </c>
      <c r="L309" s="35"/>
      <c r="R309">
        <v>20.350000000000001</v>
      </c>
    </row>
    <row r="310" spans="1:26" ht="14.25" x14ac:dyDescent="0.2">
      <c r="A310" s="17"/>
      <c r="B310" s="61"/>
      <c r="C310" s="61" t="s">
        <v>1870</v>
      </c>
      <c r="D310" s="32"/>
      <c r="E310" s="24"/>
      <c r="F310" s="33">
        <v>3015.51</v>
      </c>
      <c r="G310" s="34" t="s">
        <v>3</v>
      </c>
      <c r="H310" s="33">
        <v>4291.67</v>
      </c>
      <c r="I310" s="34"/>
      <c r="J310" s="34">
        <v>4.58</v>
      </c>
      <c r="K310" s="33">
        <v>19655.87</v>
      </c>
      <c r="L310" s="35"/>
    </row>
    <row r="311" spans="1:26" ht="14.25" x14ac:dyDescent="0.2">
      <c r="A311" s="17"/>
      <c r="B311" s="61"/>
      <c r="C311" s="61" t="s">
        <v>1864</v>
      </c>
      <c r="D311" s="32" t="s">
        <v>1865</v>
      </c>
      <c r="E311" s="24">
        <v>105</v>
      </c>
      <c r="F311" s="68"/>
      <c r="G311" s="34"/>
      <c r="H311" s="33">
        <v>3302.78</v>
      </c>
      <c r="I311" s="36"/>
      <c r="J311" s="31">
        <v>105</v>
      </c>
      <c r="K311" s="33">
        <v>108430.1</v>
      </c>
      <c r="L311" s="35"/>
    </row>
    <row r="312" spans="1:26" ht="14.25" x14ac:dyDescent="0.2">
      <c r="A312" s="17"/>
      <c r="B312" s="61"/>
      <c r="C312" s="61" t="s">
        <v>1866</v>
      </c>
      <c r="D312" s="32" t="s">
        <v>1865</v>
      </c>
      <c r="E312" s="24">
        <v>55</v>
      </c>
      <c r="F312" s="68"/>
      <c r="G312" s="34"/>
      <c r="H312" s="33">
        <v>1730.03</v>
      </c>
      <c r="I312" s="36"/>
      <c r="J312" s="31">
        <v>55</v>
      </c>
      <c r="K312" s="33">
        <v>56796.72</v>
      </c>
      <c r="L312" s="35"/>
    </row>
    <row r="313" spans="1:26" ht="14.25" x14ac:dyDescent="0.2">
      <c r="A313" s="17"/>
      <c r="B313" s="61"/>
      <c r="C313" s="61" t="s">
        <v>1867</v>
      </c>
      <c r="D313" s="32" t="s">
        <v>1868</v>
      </c>
      <c r="E313" s="24">
        <v>208</v>
      </c>
      <c r="F313" s="33"/>
      <c r="G313" s="34" t="s">
        <v>264</v>
      </c>
      <c r="H313" s="33"/>
      <c r="I313" s="34"/>
      <c r="J313" s="34"/>
      <c r="K313" s="33"/>
      <c r="L313" s="37">
        <v>340.42944</v>
      </c>
    </row>
    <row r="314" spans="1:26" ht="57" x14ac:dyDescent="0.2">
      <c r="A314" s="62" t="s">
        <v>283</v>
      </c>
      <c r="B314" s="63" t="s">
        <v>284</v>
      </c>
      <c r="C314" s="63" t="s">
        <v>285</v>
      </c>
      <c r="D314" s="38" t="s">
        <v>269</v>
      </c>
      <c r="E314" s="39">
        <v>140.89680000000001</v>
      </c>
      <c r="F314" s="40">
        <v>108.12</v>
      </c>
      <c r="G314" s="41" t="s">
        <v>3</v>
      </c>
      <c r="H314" s="40">
        <v>15233.76</v>
      </c>
      <c r="I314" s="42"/>
      <c r="J314" s="42">
        <v>3.67</v>
      </c>
      <c r="K314" s="40">
        <v>55907.91</v>
      </c>
      <c r="L314" s="43"/>
      <c r="S314">
        <v>0</v>
      </c>
      <c r="T314">
        <v>0</v>
      </c>
      <c r="U314">
        <v>0</v>
      </c>
      <c r="V314">
        <v>0</v>
      </c>
      <c r="W314">
        <v>15233.76</v>
      </c>
      <c r="X314">
        <v>0</v>
      </c>
      <c r="Y314">
        <v>0</v>
      </c>
      <c r="Z314">
        <v>0</v>
      </c>
    </row>
    <row r="315" spans="1:26" ht="15" x14ac:dyDescent="0.25">
      <c r="G315" s="83">
        <v>27736.45</v>
      </c>
      <c r="H315" s="83"/>
      <c r="J315" s="83">
        <v>344094.34000000008</v>
      </c>
      <c r="K315" s="83"/>
      <c r="L315" s="44">
        <v>340.42944</v>
      </c>
      <c r="O315" s="29">
        <v>27736.45</v>
      </c>
      <c r="P315" s="29">
        <v>344094.34000000008</v>
      </c>
      <c r="Q315" s="29">
        <v>340.42944</v>
      </c>
      <c r="W315">
        <v>12502.69</v>
      </c>
      <c r="X315">
        <v>0</v>
      </c>
      <c r="Y315">
        <v>0</v>
      </c>
      <c r="Z315">
        <v>0</v>
      </c>
    </row>
    <row r="316" spans="1:26" ht="57" x14ac:dyDescent="0.2">
      <c r="A316" s="17" t="s">
        <v>287</v>
      </c>
      <c r="B316" s="61" t="s">
        <v>288</v>
      </c>
      <c r="C316" s="61" t="s">
        <v>289</v>
      </c>
      <c r="D316" s="32" t="s">
        <v>19</v>
      </c>
      <c r="E316" s="24">
        <v>0.60199999999999998</v>
      </c>
      <c r="F316" s="33">
        <v>103.97</v>
      </c>
      <c r="G316" s="34"/>
      <c r="H316" s="33"/>
      <c r="I316" s="34" t="s">
        <v>288</v>
      </c>
      <c r="J316" s="34"/>
      <c r="K316" s="33"/>
      <c r="L316" s="35"/>
      <c r="S316">
        <v>65.819999999999993</v>
      </c>
      <c r="T316">
        <v>2161.13</v>
      </c>
      <c r="U316">
        <v>43.16</v>
      </c>
      <c r="V316">
        <v>1417.14</v>
      </c>
    </row>
    <row r="317" spans="1:26" x14ac:dyDescent="0.2">
      <c r="C317" s="28" t="s">
        <v>1906</v>
      </c>
    </row>
    <row r="318" spans="1:26" ht="14.25" x14ac:dyDescent="0.2">
      <c r="A318" s="17"/>
      <c r="B318" s="61"/>
      <c r="C318" s="61" t="s">
        <v>1863</v>
      </c>
      <c r="D318" s="32"/>
      <c r="E318" s="24"/>
      <c r="F318" s="33">
        <v>86.7</v>
      </c>
      <c r="G318" s="34" t="s">
        <v>3</v>
      </c>
      <c r="H318" s="33">
        <v>52.19</v>
      </c>
      <c r="I318" s="34"/>
      <c r="J318" s="34">
        <v>32.83</v>
      </c>
      <c r="K318" s="33">
        <v>1713.51</v>
      </c>
      <c r="L318" s="35"/>
      <c r="R318">
        <v>52.19</v>
      </c>
    </row>
    <row r="319" spans="1:26" ht="14.25" x14ac:dyDescent="0.2">
      <c r="A319" s="17"/>
      <c r="B319" s="61"/>
      <c r="C319" s="61" t="s">
        <v>230</v>
      </c>
      <c r="D319" s="32"/>
      <c r="E319" s="24"/>
      <c r="F319" s="33">
        <v>16.61</v>
      </c>
      <c r="G319" s="34" t="s">
        <v>3</v>
      </c>
      <c r="H319" s="33">
        <v>10</v>
      </c>
      <c r="I319" s="34"/>
      <c r="J319" s="34">
        <v>11</v>
      </c>
      <c r="K319" s="33">
        <v>109.99</v>
      </c>
      <c r="L319" s="35"/>
    </row>
    <row r="320" spans="1:26" ht="14.25" x14ac:dyDescent="0.2">
      <c r="A320" s="17"/>
      <c r="B320" s="61"/>
      <c r="C320" s="61" t="s">
        <v>1869</v>
      </c>
      <c r="D320" s="32"/>
      <c r="E320" s="24"/>
      <c r="F320" s="33">
        <v>2.93</v>
      </c>
      <c r="G320" s="34" t="s">
        <v>3</v>
      </c>
      <c r="H320" s="45">
        <v>1.76</v>
      </c>
      <c r="I320" s="34"/>
      <c r="J320" s="34">
        <v>32.83</v>
      </c>
      <c r="K320" s="45">
        <v>57.91</v>
      </c>
      <c r="L320" s="35"/>
      <c r="R320">
        <v>1.76</v>
      </c>
    </row>
    <row r="321" spans="1:26" ht="14.25" x14ac:dyDescent="0.2">
      <c r="A321" s="17"/>
      <c r="B321" s="61"/>
      <c r="C321" s="61" t="s">
        <v>1870</v>
      </c>
      <c r="D321" s="32"/>
      <c r="E321" s="24"/>
      <c r="F321" s="33">
        <v>0.66</v>
      </c>
      <c r="G321" s="34" t="s">
        <v>3</v>
      </c>
      <c r="H321" s="33">
        <v>0.4</v>
      </c>
      <c r="I321" s="34"/>
      <c r="J321" s="34">
        <v>12.01</v>
      </c>
      <c r="K321" s="33">
        <v>4.7699999999999996</v>
      </c>
      <c r="L321" s="35"/>
    </row>
    <row r="322" spans="1:26" ht="14.25" x14ac:dyDescent="0.2">
      <c r="A322" s="17"/>
      <c r="B322" s="61"/>
      <c r="C322" s="61" t="s">
        <v>1864</v>
      </c>
      <c r="D322" s="32" t="s">
        <v>1865</v>
      </c>
      <c r="E322" s="24">
        <v>122</v>
      </c>
      <c r="F322" s="68"/>
      <c r="G322" s="34"/>
      <c r="H322" s="33">
        <v>65.819999999999993</v>
      </c>
      <c r="I322" s="36"/>
      <c r="J322" s="31">
        <v>122</v>
      </c>
      <c r="K322" s="33">
        <v>2161.13</v>
      </c>
      <c r="L322" s="35"/>
    </row>
    <row r="323" spans="1:26" ht="14.25" x14ac:dyDescent="0.2">
      <c r="A323" s="17"/>
      <c r="B323" s="61"/>
      <c r="C323" s="61" t="s">
        <v>1866</v>
      </c>
      <c r="D323" s="32" t="s">
        <v>1865</v>
      </c>
      <c r="E323" s="24">
        <v>80</v>
      </c>
      <c r="F323" s="68"/>
      <c r="G323" s="34"/>
      <c r="H323" s="33">
        <v>43.16</v>
      </c>
      <c r="I323" s="36"/>
      <c r="J323" s="31">
        <v>80</v>
      </c>
      <c r="K323" s="33">
        <v>1417.14</v>
      </c>
      <c r="L323" s="35"/>
    </row>
    <row r="324" spans="1:26" ht="14.25" x14ac:dyDescent="0.2">
      <c r="A324" s="17"/>
      <c r="B324" s="61"/>
      <c r="C324" s="61" t="s">
        <v>1867</v>
      </c>
      <c r="D324" s="32" t="s">
        <v>1868</v>
      </c>
      <c r="E324" s="24">
        <v>10.92</v>
      </c>
      <c r="F324" s="33"/>
      <c r="G324" s="34" t="s">
        <v>3</v>
      </c>
      <c r="H324" s="33"/>
      <c r="I324" s="34"/>
      <c r="J324" s="34"/>
      <c r="K324" s="33"/>
      <c r="L324" s="37">
        <v>6.5738399999999997</v>
      </c>
    </row>
    <row r="325" spans="1:26" ht="57" x14ac:dyDescent="0.2">
      <c r="A325" s="62" t="s">
        <v>293</v>
      </c>
      <c r="B325" s="63" t="s">
        <v>294</v>
      </c>
      <c r="C325" s="63" t="s">
        <v>295</v>
      </c>
      <c r="D325" s="38" t="s">
        <v>31</v>
      </c>
      <c r="E325" s="39">
        <v>0.18962999999999999</v>
      </c>
      <c r="F325" s="40">
        <v>26238.17</v>
      </c>
      <c r="G325" s="41" t="s">
        <v>3</v>
      </c>
      <c r="H325" s="40">
        <v>4975.54</v>
      </c>
      <c r="I325" s="42"/>
      <c r="J325" s="42">
        <v>3.65</v>
      </c>
      <c r="K325" s="40">
        <v>18160.740000000002</v>
      </c>
      <c r="L325" s="43"/>
      <c r="S325">
        <v>0</v>
      </c>
      <c r="T325">
        <v>0</v>
      </c>
      <c r="U325">
        <v>0</v>
      </c>
      <c r="V325">
        <v>0</v>
      </c>
      <c r="W325">
        <v>4975.54</v>
      </c>
      <c r="X325">
        <v>0</v>
      </c>
      <c r="Y325">
        <v>0</v>
      </c>
      <c r="Z325">
        <v>0</v>
      </c>
    </row>
    <row r="326" spans="1:26" ht="15" x14ac:dyDescent="0.25">
      <c r="G326" s="83">
        <v>5147.1099999999997</v>
      </c>
      <c r="H326" s="83"/>
      <c r="J326" s="83">
        <v>23567.280000000002</v>
      </c>
      <c r="K326" s="83"/>
      <c r="L326" s="44">
        <v>6.5738399999999997</v>
      </c>
      <c r="O326" s="29">
        <v>5147.1099999999997</v>
      </c>
      <c r="P326" s="29">
        <v>23567.280000000002</v>
      </c>
      <c r="Q326" s="29">
        <v>6.5738399999999997</v>
      </c>
      <c r="W326">
        <v>171.57</v>
      </c>
      <c r="X326">
        <v>0</v>
      </c>
      <c r="Y326">
        <v>0</v>
      </c>
      <c r="Z326">
        <v>0</v>
      </c>
    </row>
    <row r="327" spans="1:26" ht="42.75" x14ac:dyDescent="0.2">
      <c r="A327" s="17" t="s">
        <v>297</v>
      </c>
      <c r="B327" s="61" t="s">
        <v>298</v>
      </c>
      <c r="C327" s="61" t="s">
        <v>299</v>
      </c>
      <c r="D327" s="32" t="s">
        <v>19</v>
      </c>
      <c r="E327" s="24">
        <v>0.54510000000000003</v>
      </c>
      <c r="F327" s="33">
        <v>8860.99</v>
      </c>
      <c r="G327" s="34"/>
      <c r="H327" s="33"/>
      <c r="I327" s="34" t="s">
        <v>298</v>
      </c>
      <c r="J327" s="34"/>
      <c r="K327" s="33"/>
      <c r="L327" s="35"/>
      <c r="S327">
        <v>746.11</v>
      </c>
      <c r="T327">
        <v>24494.76</v>
      </c>
      <c r="U327">
        <v>454.94</v>
      </c>
      <c r="V327">
        <v>14935.83</v>
      </c>
    </row>
    <row r="328" spans="1:26" x14ac:dyDescent="0.2">
      <c r="C328" s="28" t="s">
        <v>1907</v>
      </c>
    </row>
    <row r="329" spans="1:26" ht="14.25" x14ac:dyDescent="0.2">
      <c r="A329" s="17"/>
      <c r="B329" s="61"/>
      <c r="C329" s="61" t="s">
        <v>1863</v>
      </c>
      <c r="D329" s="32"/>
      <c r="E329" s="24"/>
      <c r="F329" s="33">
        <v>926.44</v>
      </c>
      <c r="G329" s="34" t="s">
        <v>264</v>
      </c>
      <c r="H329" s="33">
        <v>580.75</v>
      </c>
      <c r="I329" s="34"/>
      <c r="J329" s="34">
        <v>32.83</v>
      </c>
      <c r="K329" s="33">
        <v>19066.189999999999</v>
      </c>
      <c r="L329" s="35"/>
      <c r="R329">
        <v>580.75</v>
      </c>
    </row>
    <row r="330" spans="1:26" ht="14.25" x14ac:dyDescent="0.2">
      <c r="A330" s="17"/>
      <c r="B330" s="61"/>
      <c r="C330" s="61" t="s">
        <v>230</v>
      </c>
      <c r="D330" s="32"/>
      <c r="E330" s="24"/>
      <c r="F330" s="33">
        <v>122.7</v>
      </c>
      <c r="G330" s="34" t="s">
        <v>279</v>
      </c>
      <c r="H330" s="33">
        <v>83.61</v>
      </c>
      <c r="I330" s="34"/>
      <c r="J330" s="34">
        <v>12.18</v>
      </c>
      <c r="K330" s="33">
        <v>1018.34</v>
      </c>
      <c r="L330" s="35"/>
    </row>
    <row r="331" spans="1:26" ht="14.25" x14ac:dyDescent="0.2">
      <c r="A331" s="17"/>
      <c r="B331" s="61"/>
      <c r="C331" s="61" t="s">
        <v>1869</v>
      </c>
      <c r="D331" s="32"/>
      <c r="E331" s="24"/>
      <c r="F331" s="33">
        <v>37.92</v>
      </c>
      <c r="G331" s="34" t="s">
        <v>279</v>
      </c>
      <c r="H331" s="45">
        <v>25.84</v>
      </c>
      <c r="I331" s="34"/>
      <c r="J331" s="34">
        <v>32.83</v>
      </c>
      <c r="K331" s="45">
        <v>848.25</v>
      </c>
      <c r="L331" s="35"/>
      <c r="R331">
        <v>25.84</v>
      </c>
    </row>
    <row r="332" spans="1:26" ht="14.25" x14ac:dyDescent="0.2">
      <c r="A332" s="17"/>
      <c r="B332" s="61"/>
      <c r="C332" s="61" t="s">
        <v>1870</v>
      </c>
      <c r="D332" s="32"/>
      <c r="E332" s="24"/>
      <c r="F332" s="33">
        <v>7811.85</v>
      </c>
      <c r="G332" s="34" t="s">
        <v>3</v>
      </c>
      <c r="H332" s="33">
        <v>4258.24</v>
      </c>
      <c r="I332" s="34"/>
      <c r="J332" s="34">
        <v>5.61</v>
      </c>
      <c r="K332" s="33">
        <v>23888.720000000001</v>
      </c>
      <c r="L332" s="35"/>
    </row>
    <row r="333" spans="1:26" ht="14.25" x14ac:dyDescent="0.2">
      <c r="A333" s="17"/>
      <c r="B333" s="61"/>
      <c r="C333" s="61" t="s">
        <v>1864</v>
      </c>
      <c r="D333" s="32" t="s">
        <v>1865</v>
      </c>
      <c r="E333" s="24">
        <v>123</v>
      </c>
      <c r="F333" s="68"/>
      <c r="G333" s="34"/>
      <c r="H333" s="33">
        <v>746.11</v>
      </c>
      <c r="I333" s="36"/>
      <c r="J333" s="31">
        <v>123</v>
      </c>
      <c r="K333" s="33">
        <v>24494.76</v>
      </c>
      <c r="L333" s="35"/>
    </row>
    <row r="334" spans="1:26" ht="14.25" x14ac:dyDescent="0.2">
      <c r="A334" s="17"/>
      <c r="B334" s="61"/>
      <c r="C334" s="61" t="s">
        <v>1866</v>
      </c>
      <c r="D334" s="32" t="s">
        <v>1865</v>
      </c>
      <c r="E334" s="24">
        <v>75</v>
      </c>
      <c r="F334" s="68"/>
      <c r="G334" s="34"/>
      <c r="H334" s="33">
        <v>454.94</v>
      </c>
      <c r="I334" s="36"/>
      <c r="J334" s="31">
        <v>75</v>
      </c>
      <c r="K334" s="33">
        <v>14935.83</v>
      </c>
      <c r="L334" s="35"/>
    </row>
    <row r="335" spans="1:26" ht="14.25" x14ac:dyDescent="0.2">
      <c r="A335" s="62"/>
      <c r="B335" s="63"/>
      <c r="C335" s="63" t="s">
        <v>1867</v>
      </c>
      <c r="D335" s="38" t="s">
        <v>1868</v>
      </c>
      <c r="E335" s="39">
        <v>106</v>
      </c>
      <c r="F335" s="40"/>
      <c r="G335" s="42" t="s">
        <v>264</v>
      </c>
      <c r="H335" s="40"/>
      <c r="I335" s="42"/>
      <c r="J335" s="42"/>
      <c r="K335" s="40"/>
      <c r="L335" s="46">
        <v>66.447689999999994</v>
      </c>
    </row>
    <row r="336" spans="1:26" ht="15" x14ac:dyDescent="0.25">
      <c r="G336" s="83">
        <v>6123.6499999999987</v>
      </c>
      <c r="H336" s="83"/>
      <c r="J336" s="83">
        <v>83403.839999999997</v>
      </c>
      <c r="K336" s="83"/>
      <c r="L336" s="44">
        <v>66.447689999999994</v>
      </c>
      <c r="O336" s="29">
        <v>6123.6499999999987</v>
      </c>
      <c r="P336" s="29">
        <v>83403.839999999997</v>
      </c>
      <c r="Q336" s="29">
        <v>66.447689999999994</v>
      </c>
      <c r="W336">
        <v>6123.6499999999987</v>
      </c>
      <c r="X336">
        <v>0</v>
      </c>
      <c r="Y336">
        <v>0</v>
      </c>
      <c r="Z336">
        <v>0</v>
      </c>
    </row>
    <row r="337" spans="1:26" ht="28.5" x14ac:dyDescent="0.2">
      <c r="A337" s="17" t="s">
        <v>302</v>
      </c>
      <c r="B337" s="61" t="s">
        <v>303</v>
      </c>
      <c r="C337" s="61" t="s">
        <v>304</v>
      </c>
      <c r="D337" s="32" t="s">
        <v>19</v>
      </c>
      <c r="E337" s="24">
        <v>0.54510000000000003</v>
      </c>
      <c r="F337" s="33">
        <v>237.39000000000001</v>
      </c>
      <c r="G337" s="34"/>
      <c r="H337" s="33"/>
      <c r="I337" s="34" t="s">
        <v>303</v>
      </c>
      <c r="J337" s="34"/>
      <c r="K337" s="33"/>
      <c r="L337" s="35"/>
      <c r="S337">
        <v>157.21</v>
      </c>
      <c r="T337">
        <v>5161.07</v>
      </c>
      <c r="U337">
        <v>95.86</v>
      </c>
      <c r="V337">
        <v>3146.99</v>
      </c>
    </row>
    <row r="338" spans="1:26" x14ac:dyDescent="0.2">
      <c r="C338" s="28" t="s">
        <v>1907</v>
      </c>
    </row>
    <row r="339" spans="1:26" ht="14.25" x14ac:dyDescent="0.2">
      <c r="A339" s="17"/>
      <c r="B339" s="61"/>
      <c r="C339" s="61" t="s">
        <v>1863</v>
      </c>
      <c r="D339" s="32"/>
      <c r="E339" s="24"/>
      <c r="F339" s="33">
        <v>185.24</v>
      </c>
      <c r="G339" s="34" t="s">
        <v>264</v>
      </c>
      <c r="H339" s="33">
        <v>116.12</v>
      </c>
      <c r="I339" s="34"/>
      <c r="J339" s="34">
        <v>32.83</v>
      </c>
      <c r="K339" s="33">
        <v>3812.31</v>
      </c>
      <c r="L339" s="35"/>
      <c r="R339">
        <v>116.12</v>
      </c>
    </row>
    <row r="340" spans="1:26" ht="14.25" x14ac:dyDescent="0.2">
      <c r="A340" s="17"/>
      <c r="B340" s="61"/>
      <c r="C340" s="61" t="s">
        <v>230</v>
      </c>
      <c r="D340" s="32"/>
      <c r="E340" s="24"/>
      <c r="F340" s="33">
        <v>43.61</v>
      </c>
      <c r="G340" s="34" t="s">
        <v>279</v>
      </c>
      <c r="H340" s="33">
        <v>29.72</v>
      </c>
      <c r="I340" s="34"/>
      <c r="J340" s="34">
        <v>13.49</v>
      </c>
      <c r="K340" s="33">
        <v>400.91</v>
      </c>
      <c r="L340" s="35"/>
    </row>
    <row r="341" spans="1:26" ht="14.25" x14ac:dyDescent="0.2">
      <c r="A341" s="17"/>
      <c r="B341" s="61"/>
      <c r="C341" s="61" t="s">
        <v>1869</v>
      </c>
      <c r="D341" s="32"/>
      <c r="E341" s="24"/>
      <c r="F341" s="33">
        <v>17.149999999999999</v>
      </c>
      <c r="G341" s="34" t="s">
        <v>279</v>
      </c>
      <c r="H341" s="45">
        <v>11.69</v>
      </c>
      <c r="I341" s="34"/>
      <c r="J341" s="34">
        <v>32.83</v>
      </c>
      <c r="K341" s="45">
        <v>383.68</v>
      </c>
      <c r="L341" s="35"/>
      <c r="R341">
        <v>11.69</v>
      </c>
    </row>
    <row r="342" spans="1:26" ht="14.25" x14ac:dyDescent="0.2">
      <c r="A342" s="17"/>
      <c r="B342" s="61"/>
      <c r="C342" s="61" t="s">
        <v>1870</v>
      </c>
      <c r="D342" s="32"/>
      <c r="E342" s="24"/>
      <c r="F342" s="33">
        <v>8.5399999999999991</v>
      </c>
      <c r="G342" s="34" t="s">
        <v>3</v>
      </c>
      <c r="H342" s="33">
        <v>4.66</v>
      </c>
      <c r="I342" s="34"/>
      <c r="J342" s="34">
        <v>12.01</v>
      </c>
      <c r="K342" s="33">
        <v>55.91</v>
      </c>
      <c r="L342" s="35"/>
    </row>
    <row r="343" spans="1:26" ht="14.25" x14ac:dyDescent="0.2">
      <c r="A343" s="17"/>
      <c r="B343" s="61"/>
      <c r="C343" s="61" t="s">
        <v>1864</v>
      </c>
      <c r="D343" s="32" t="s">
        <v>1865</v>
      </c>
      <c r="E343" s="24">
        <v>123</v>
      </c>
      <c r="F343" s="68"/>
      <c r="G343" s="34"/>
      <c r="H343" s="33">
        <v>157.21</v>
      </c>
      <c r="I343" s="36"/>
      <c r="J343" s="31">
        <v>123</v>
      </c>
      <c r="K343" s="33">
        <v>5161.07</v>
      </c>
      <c r="L343" s="35"/>
    </row>
    <row r="344" spans="1:26" ht="14.25" x14ac:dyDescent="0.2">
      <c r="A344" s="17"/>
      <c r="B344" s="61"/>
      <c r="C344" s="61" t="s">
        <v>1866</v>
      </c>
      <c r="D344" s="32" t="s">
        <v>1865</v>
      </c>
      <c r="E344" s="24">
        <v>75</v>
      </c>
      <c r="F344" s="68"/>
      <c r="G344" s="34"/>
      <c r="H344" s="33">
        <v>95.86</v>
      </c>
      <c r="I344" s="36"/>
      <c r="J344" s="31">
        <v>75</v>
      </c>
      <c r="K344" s="33">
        <v>3146.99</v>
      </c>
      <c r="L344" s="35"/>
    </row>
    <row r="345" spans="1:26" ht="14.25" x14ac:dyDescent="0.2">
      <c r="A345" s="17"/>
      <c r="B345" s="61"/>
      <c r="C345" s="61" t="s">
        <v>1867</v>
      </c>
      <c r="D345" s="32" t="s">
        <v>1868</v>
      </c>
      <c r="E345" s="24">
        <v>23.33</v>
      </c>
      <c r="F345" s="33"/>
      <c r="G345" s="34" t="s">
        <v>264</v>
      </c>
      <c r="H345" s="33"/>
      <c r="I345" s="34"/>
      <c r="J345" s="34"/>
      <c r="K345" s="33"/>
      <c r="L345" s="37">
        <v>14.624760449999998</v>
      </c>
    </row>
    <row r="346" spans="1:26" ht="28.5" x14ac:dyDescent="0.2">
      <c r="A346" s="62" t="s">
        <v>306</v>
      </c>
      <c r="B346" s="63" t="s">
        <v>307</v>
      </c>
      <c r="C346" s="63" t="s">
        <v>308</v>
      </c>
      <c r="D346" s="38" t="s">
        <v>31</v>
      </c>
      <c r="E346" s="39">
        <v>1.7443200000000001</v>
      </c>
      <c r="F346" s="40">
        <v>1780.58</v>
      </c>
      <c r="G346" s="41" t="s">
        <v>3</v>
      </c>
      <c r="H346" s="40">
        <v>3105.9</v>
      </c>
      <c r="I346" s="42"/>
      <c r="J346" s="42">
        <v>3.44</v>
      </c>
      <c r="K346" s="40">
        <v>10684.3</v>
      </c>
      <c r="L346" s="43"/>
      <c r="S346">
        <v>0</v>
      </c>
      <c r="T346">
        <v>0</v>
      </c>
      <c r="U346">
        <v>0</v>
      </c>
      <c r="V346">
        <v>0</v>
      </c>
      <c r="W346">
        <v>3105.9</v>
      </c>
      <c r="X346">
        <v>0</v>
      </c>
      <c r="Y346">
        <v>0</v>
      </c>
      <c r="Z346">
        <v>0</v>
      </c>
    </row>
    <row r="347" spans="1:26" ht="15" x14ac:dyDescent="0.25">
      <c r="G347" s="83">
        <v>3509.4700000000003</v>
      </c>
      <c r="H347" s="83"/>
      <c r="J347" s="83">
        <v>23261.489999999998</v>
      </c>
      <c r="K347" s="83"/>
      <c r="L347" s="44">
        <v>14.624760449999998</v>
      </c>
      <c r="O347" s="29">
        <v>3509.4700000000003</v>
      </c>
      <c r="P347" s="29">
        <v>23261.489999999998</v>
      </c>
      <c r="Q347" s="29">
        <v>14.624760449999998</v>
      </c>
      <c r="W347">
        <v>403.57000000000005</v>
      </c>
      <c r="X347">
        <v>0</v>
      </c>
      <c r="Y347">
        <v>0</v>
      </c>
      <c r="Z347">
        <v>0</v>
      </c>
    </row>
    <row r="348" spans="1:26" ht="42.75" x14ac:dyDescent="0.2">
      <c r="A348" s="17" t="s">
        <v>310</v>
      </c>
      <c r="B348" s="61" t="s">
        <v>311</v>
      </c>
      <c r="C348" s="61" t="s">
        <v>312</v>
      </c>
      <c r="D348" s="32" t="s">
        <v>19</v>
      </c>
      <c r="E348" s="24">
        <v>0.54510000000000003</v>
      </c>
      <c r="F348" s="33">
        <v>11.05</v>
      </c>
      <c r="G348" s="34"/>
      <c r="H348" s="33"/>
      <c r="I348" s="34" t="s">
        <v>311</v>
      </c>
      <c r="J348" s="34"/>
      <c r="K348" s="33"/>
      <c r="L348" s="35"/>
      <c r="S348">
        <v>30.43</v>
      </c>
      <c r="T348">
        <v>998.9</v>
      </c>
      <c r="U348">
        <v>18.559999999999999</v>
      </c>
      <c r="V348">
        <v>609.08000000000004</v>
      </c>
    </row>
    <row r="349" spans="1:26" x14ac:dyDescent="0.2">
      <c r="C349" s="28" t="s">
        <v>1907</v>
      </c>
    </row>
    <row r="350" spans="1:26" ht="14.25" x14ac:dyDescent="0.2">
      <c r="A350" s="17"/>
      <c r="B350" s="61"/>
      <c r="C350" s="61" t="s">
        <v>1863</v>
      </c>
      <c r="D350" s="32"/>
      <c r="E350" s="24"/>
      <c r="F350" s="33">
        <v>3.49</v>
      </c>
      <c r="G350" s="34" t="s">
        <v>315</v>
      </c>
      <c r="H350" s="33">
        <v>13.13</v>
      </c>
      <c r="I350" s="34"/>
      <c r="J350" s="34">
        <v>32.83</v>
      </c>
      <c r="K350" s="33">
        <v>430.93</v>
      </c>
      <c r="L350" s="35"/>
      <c r="R350">
        <v>13.13</v>
      </c>
    </row>
    <row r="351" spans="1:26" ht="14.25" x14ac:dyDescent="0.2">
      <c r="A351" s="17"/>
      <c r="B351" s="61"/>
      <c r="C351" s="61" t="s">
        <v>230</v>
      </c>
      <c r="D351" s="32"/>
      <c r="E351" s="24"/>
      <c r="F351" s="33">
        <v>7.56</v>
      </c>
      <c r="G351" s="34" t="s">
        <v>314</v>
      </c>
      <c r="H351" s="33">
        <v>30.91</v>
      </c>
      <c r="I351" s="34"/>
      <c r="J351" s="34">
        <v>13.1</v>
      </c>
      <c r="K351" s="33">
        <v>404.88</v>
      </c>
      <c r="L351" s="35"/>
    </row>
    <row r="352" spans="1:26" ht="14.25" x14ac:dyDescent="0.2">
      <c r="A352" s="17"/>
      <c r="B352" s="61"/>
      <c r="C352" s="61" t="s">
        <v>1869</v>
      </c>
      <c r="D352" s="32"/>
      <c r="E352" s="24"/>
      <c r="F352" s="33">
        <v>2.84</v>
      </c>
      <c r="G352" s="34" t="s">
        <v>314</v>
      </c>
      <c r="H352" s="45">
        <v>11.61</v>
      </c>
      <c r="I352" s="34"/>
      <c r="J352" s="34">
        <v>32.83</v>
      </c>
      <c r="K352" s="45">
        <v>381.18</v>
      </c>
      <c r="L352" s="35"/>
      <c r="R352">
        <v>11.61</v>
      </c>
    </row>
    <row r="353" spans="1:26" ht="14.25" x14ac:dyDescent="0.2">
      <c r="A353" s="17"/>
      <c r="B353" s="61"/>
      <c r="C353" s="61" t="s">
        <v>1864</v>
      </c>
      <c r="D353" s="32" t="s">
        <v>1865</v>
      </c>
      <c r="E353" s="24">
        <v>123</v>
      </c>
      <c r="F353" s="68"/>
      <c r="G353" s="34"/>
      <c r="H353" s="33">
        <v>30.43</v>
      </c>
      <c r="I353" s="36"/>
      <c r="J353" s="31">
        <v>123</v>
      </c>
      <c r="K353" s="33">
        <v>998.9</v>
      </c>
      <c r="L353" s="35"/>
    </row>
    <row r="354" spans="1:26" ht="14.25" x14ac:dyDescent="0.2">
      <c r="A354" s="17"/>
      <c r="B354" s="61"/>
      <c r="C354" s="61" t="s">
        <v>1866</v>
      </c>
      <c r="D354" s="32" t="s">
        <v>1865</v>
      </c>
      <c r="E354" s="24">
        <v>75</v>
      </c>
      <c r="F354" s="68"/>
      <c r="G354" s="34"/>
      <c r="H354" s="33">
        <v>18.559999999999999</v>
      </c>
      <c r="I354" s="36"/>
      <c r="J354" s="31">
        <v>75</v>
      </c>
      <c r="K354" s="33">
        <v>609.08000000000004</v>
      </c>
      <c r="L354" s="35"/>
    </row>
    <row r="355" spans="1:26" ht="14.25" x14ac:dyDescent="0.2">
      <c r="A355" s="17"/>
      <c r="B355" s="61"/>
      <c r="C355" s="61" t="s">
        <v>1867</v>
      </c>
      <c r="D355" s="32" t="s">
        <v>1868</v>
      </c>
      <c r="E355" s="24">
        <v>0.44</v>
      </c>
      <c r="F355" s="33"/>
      <c r="G355" s="34" t="s">
        <v>315</v>
      </c>
      <c r="H355" s="33"/>
      <c r="I355" s="34"/>
      <c r="J355" s="34"/>
      <c r="K355" s="33"/>
      <c r="L355" s="37">
        <v>1.6549236000000001</v>
      </c>
    </row>
    <row r="356" spans="1:26" ht="28.5" x14ac:dyDescent="0.2">
      <c r="A356" s="62" t="s">
        <v>316</v>
      </c>
      <c r="B356" s="63" t="s">
        <v>307</v>
      </c>
      <c r="C356" s="63" t="s">
        <v>308</v>
      </c>
      <c r="D356" s="38" t="s">
        <v>31</v>
      </c>
      <c r="E356" s="39">
        <v>2.6164800000000001</v>
      </c>
      <c r="F356" s="40">
        <v>1780.58</v>
      </c>
      <c r="G356" s="41" t="s">
        <v>3</v>
      </c>
      <c r="H356" s="40">
        <v>4658.8500000000004</v>
      </c>
      <c r="I356" s="42"/>
      <c r="J356" s="42">
        <v>3.44</v>
      </c>
      <c r="K356" s="40">
        <v>16026.45</v>
      </c>
      <c r="L356" s="43"/>
      <c r="S356">
        <v>0</v>
      </c>
      <c r="T356">
        <v>0</v>
      </c>
      <c r="U356">
        <v>0</v>
      </c>
      <c r="V356">
        <v>0</v>
      </c>
      <c r="W356">
        <v>4658.8500000000004</v>
      </c>
      <c r="X356">
        <v>0</v>
      </c>
      <c r="Y356">
        <v>0</v>
      </c>
      <c r="Z356">
        <v>0</v>
      </c>
    </row>
    <row r="357" spans="1:26" ht="15" x14ac:dyDescent="0.25">
      <c r="G357" s="83">
        <v>4751.88</v>
      </c>
      <c r="H357" s="83"/>
      <c r="J357" s="83">
        <v>18470.240000000002</v>
      </c>
      <c r="K357" s="83"/>
      <c r="L357" s="44">
        <v>1.6549236000000001</v>
      </c>
      <c r="O357" s="29">
        <v>4751.88</v>
      </c>
      <c r="P357" s="29">
        <v>18470.240000000002</v>
      </c>
      <c r="Q357" s="29">
        <v>1.6549236000000001</v>
      </c>
      <c r="W357">
        <v>93.03</v>
      </c>
      <c r="X357">
        <v>0</v>
      </c>
      <c r="Y357">
        <v>0</v>
      </c>
      <c r="Z357">
        <v>0</v>
      </c>
    </row>
    <row r="358" spans="1:26" ht="71.25" x14ac:dyDescent="0.2">
      <c r="A358" s="17" t="s">
        <v>317</v>
      </c>
      <c r="B358" s="61" t="s">
        <v>318</v>
      </c>
      <c r="C358" s="61" t="s">
        <v>319</v>
      </c>
      <c r="D358" s="32" t="s">
        <v>19</v>
      </c>
      <c r="E358" s="24">
        <v>0.88100000000000001</v>
      </c>
      <c r="F358" s="33">
        <v>3646.29</v>
      </c>
      <c r="G358" s="34"/>
      <c r="H358" s="33"/>
      <c r="I358" s="34" t="s">
        <v>318</v>
      </c>
      <c r="J358" s="34"/>
      <c r="K358" s="33"/>
      <c r="L358" s="35"/>
      <c r="S358">
        <v>1138.6300000000001</v>
      </c>
      <c r="T358">
        <v>37381.26</v>
      </c>
      <c r="U358">
        <v>607.91</v>
      </c>
      <c r="V358">
        <v>19957.79</v>
      </c>
    </row>
    <row r="359" spans="1:26" x14ac:dyDescent="0.2">
      <c r="C359" s="28" t="s">
        <v>1885</v>
      </c>
    </row>
    <row r="360" spans="1:26" ht="14.25" x14ac:dyDescent="0.2">
      <c r="A360" s="17"/>
      <c r="B360" s="61"/>
      <c r="C360" s="61" t="s">
        <v>1863</v>
      </c>
      <c r="D360" s="32"/>
      <c r="E360" s="24"/>
      <c r="F360" s="33">
        <v>943.28</v>
      </c>
      <c r="G360" s="34" t="s">
        <v>264</v>
      </c>
      <c r="H360" s="33">
        <v>955.68</v>
      </c>
      <c r="I360" s="34"/>
      <c r="J360" s="34">
        <v>32.83</v>
      </c>
      <c r="K360" s="33">
        <v>31375.05</v>
      </c>
      <c r="L360" s="35"/>
      <c r="R360">
        <v>955.68</v>
      </c>
    </row>
    <row r="361" spans="1:26" ht="14.25" x14ac:dyDescent="0.2">
      <c r="A361" s="17"/>
      <c r="B361" s="61"/>
      <c r="C361" s="61" t="s">
        <v>230</v>
      </c>
      <c r="D361" s="32"/>
      <c r="E361" s="24"/>
      <c r="F361" s="33">
        <v>71.61</v>
      </c>
      <c r="G361" s="34" t="s">
        <v>279</v>
      </c>
      <c r="H361" s="33">
        <v>78.86</v>
      </c>
      <c r="I361" s="34"/>
      <c r="J361" s="34">
        <v>8.73</v>
      </c>
      <c r="K361" s="33">
        <v>688.43</v>
      </c>
      <c r="L361" s="35"/>
    </row>
    <row r="362" spans="1:26" ht="14.25" x14ac:dyDescent="0.2">
      <c r="A362" s="17"/>
      <c r="B362" s="61"/>
      <c r="C362" s="61" t="s">
        <v>1869</v>
      </c>
      <c r="D362" s="32"/>
      <c r="E362" s="24"/>
      <c r="F362" s="33">
        <v>8.41</v>
      </c>
      <c r="G362" s="34" t="s">
        <v>279</v>
      </c>
      <c r="H362" s="45">
        <v>9.26</v>
      </c>
      <c r="I362" s="34"/>
      <c r="J362" s="34">
        <v>32.83</v>
      </c>
      <c r="K362" s="45">
        <v>303.98</v>
      </c>
      <c r="L362" s="35"/>
      <c r="R362">
        <v>9.26</v>
      </c>
    </row>
    <row r="363" spans="1:26" ht="14.25" x14ac:dyDescent="0.2">
      <c r="A363" s="17"/>
      <c r="B363" s="61"/>
      <c r="C363" s="61" t="s">
        <v>1870</v>
      </c>
      <c r="D363" s="32"/>
      <c r="E363" s="24"/>
      <c r="F363" s="33">
        <v>2631.4</v>
      </c>
      <c r="G363" s="34" t="s">
        <v>3</v>
      </c>
      <c r="H363" s="33">
        <v>2318.2600000000002</v>
      </c>
      <c r="I363" s="34"/>
      <c r="J363" s="34">
        <v>7.25</v>
      </c>
      <c r="K363" s="33">
        <v>16807.41</v>
      </c>
      <c r="L363" s="35"/>
    </row>
    <row r="364" spans="1:26" ht="14.25" x14ac:dyDescent="0.2">
      <c r="A364" s="17"/>
      <c r="B364" s="61"/>
      <c r="C364" s="61" t="s">
        <v>1864</v>
      </c>
      <c r="D364" s="32" t="s">
        <v>1865</v>
      </c>
      <c r="E364" s="24">
        <v>118</v>
      </c>
      <c r="F364" s="68"/>
      <c r="G364" s="34"/>
      <c r="H364" s="33">
        <v>1138.6300000000001</v>
      </c>
      <c r="I364" s="36"/>
      <c r="J364" s="31">
        <v>118</v>
      </c>
      <c r="K364" s="33">
        <v>37381.26</v>
      </c>
      <c r="L364" s="35"/>
    </row>
    <row r="365" spans="1:26" ht="14.25" x14ac:dyDescent="0.2">
      <c r="A365" s="17"/>
      <c r="B365" s="61"/>
      <c r="C365" s="61" t="s">
        <v>1866</v>
      </c>
      <c r="D365" s="32" t="s">
        <v>1865</v>
      </c>
      <c r="E365" s="24">
        <v>63</v>
      </c>
      <c r="F365" s="68"/>
      <c r="G365" s="34"/>
      <c r="H365" s="33">
        <v>607.91</v>
      </c>
      <c r="I365" s="36"/>
      <c r="J365" s="31">
        <v>63</v>
      </c>
      <c r="K365" s="33">
        <v>19957.79</v>
      </c>
      <c r="L365" s="35"/>
    </row>
    <row r="366" spans="1:26" ht="14.25" x14ac:dyDescent="0.2">
      <c r="A366" s="17"/>
      <c r="B366" s="61"/>
      <c r="C366" s="61" t="s">
        <v>1867</v>
      </c>
      <c r="D366" s="32" t="s">
        <v>1868</v>
      </c>
      <c r="E366" s="24">
        <v>104</v>
      </c>
      <c r="F366" s="33"/>
      <c r="G366" s="34" t="s">
        <v>264</v>
      </c>
      <c r="H366" s="33"/>
      <c r="I366" s="34"/>
      <c r="J366" s="34"/>
      <c r="K366" s="33"/>
      <c r="L366" s="37">
        <v>105.3676</v>
      </c>
    </row>
    <row r="367" spans="1:26" ht="28.5" x14ac:dyDescent="0.2">
      <c r="A367" s="17" t="s">
        <v>321</v>
      </c>
      <c r="B367" s="61" t="s">
        <v>322</v>
      </c>
      <c r="C367" s="61" t="s">
        <v>323</v>
      </c>
      <c r="D367" s="32" t="s">
        <v>269</v>
      </c>
      <c r="E367" s="24">
        <v>186.77199999999999</v>
      </c>
      <c r="F367" s="33">
        <v>20.47</v>
      </c>
      <c r="G367" s="47" t="s">
        <v>3</v>
      </c>
      <c r="H367" s="33">
        <v>3823.22</v>
      </c>
      <c r="I367" s="34"/>
      <c r="J367" s="34">
        <v>5.34</v>
      </c>
      <c r="K367" s="33">
        <v>20416.009999999998</v>
      </c>
      <c r="L367" s="35"/>
      <c r="S367">
        <v>0</v>
      </c>
      <c r="T367">
        <v>0</v>
      </c>
      <c r="U367">
        <v>0</v>
      </c>
      <c r="V367">
        <v>0</v>
      </c>
      <c r="W367">
        <v>3823.22</v>
      </c>
      <c r="X367">
        <v>0</v>
      </c>
      <c r="Y367">
        <v>0</v>
      </c>
      <c r="Z367">
        <v>0</v>
      </c>
    </row>
    <row r="368" spans="1:26" ht="28.5" x14ac:dyDescent="0.2">
      <c r="A368" s="62" t="s">
        <v>325</v>
      </c>
      <c r="B368" s="63" t="s">
        <v>326</v>
      </c>
      <c r="C368" s="63" t="s">
        <v>327</v>
      </c>
      <c r="D368" s="38" t="s">
        <v>328</v>
      </c>
      <c r="E368" s="39">
        <v>73.123000000000005</v>
      </c>
      <c r="F368" s="40">
        <v>0.83</v>
      </c>
      <c r="G368" s="41" t="s">
        <v>3</v>
      </c>
      <c r="H368" s="40">
        <v>60.69</v>
      </c>
      <c r="I368" s="42"/>
      <c r="J368" s="42">
        <v>4.3899999999999997</v>
      </c>
      <c r="K368" s="40">
        <v>266.44</v>
      </c>
      <c r="L368" s="43"/>
      <c r="S368">
        <v>0</v>
      </c>
      <c r="T368">
        <v>0</v>
      </c>
      <c r="U368">
        <v>0</v>
      </c>
      <c r="V368">
        <v>0</v>
      </c>
      <c r="W368">
        <v>60.69</v>
      </c>
      <c r="X368">
        <v>0</v>
      </c>
      <c r="Y368">
        <v>0</v>
      </c>
      <c r="Z368">
        <v>0</v>
      </c>
    </row>
    <row r="369" spans="1:26" ht="15" x14ac:dyDescent="0.25">
      <c r="G369" s="83">
        <v>8983.25</v>
      </c>
      <c r="H369" s="83"/>
      <c r="J369" s="83">
        <v>126892.39</v>
      </c>
      <c r="K369" s="83"/>
      <c r="L369" s="44">
        <v>105.3676</v>
      </c>
      <c r="O369" s="29">
        <v>8983.25</v>
      </c>
      <c r="P369" s="29">
        <v>126892.39</v>
      </c>
      <c r="Q369" s="29">
        <v>105.3676</v>
      </c>
      <c r="W369">
        <v>5099.34</v>
      </c>
      <c r="X369">
        <v>0</v>
      </c>
      <c r="Y369">
        <v>0</v>
      </c>
      <c r="Z369">
        <v>0</v>
      </c>
    </row>
    <row r="370" spans="1:26" ht="71.25" x14ac:dyDescent="0.2">
      <c r="A370" s="17" t="s">
        <v>330</v>
      </c>
      <c r="B370" s="61" t="s">
        <v>64</v>
      </c>
      <c r="C370" s="61" t="s">
        <v>65</v>
      </c>
      <c r="D370" s="32" t="s">
        <v>19</v>
      </c>
      <c r="E370" s="24">
        <v>0.2475</v>
      </c>
      <c r="F370" s="33">
        <v>4530.92</v>
      </c>
      <c r="G370" s="34"/>
      <c r="H370" s="33"/>
      <c r="I370" s="34" t="s">
        <v>64</v>
      </c>
      <c r="J370" s="34"/>
      <c r="K370" s="33"/>
      <c r="L370" s="35"/>
      <c r="S370">
        <v>406.36</v>
      </c>
      <c r="T370">
        <v>13340.36</v>
      </c>
      <c r="U370">
        <v>216.95</v>
      </c>
      <c r="V370">
        <v>7122.4</v>
      </c>
    </row>
    <row r="371" spans="1:26" x14ac:dyDescent="0.2">
      <c r="C371" s="28" t="s">
        <v>1908</v>
      </c>
    </row>
    <row r="372" spans="1:26" ht="14.25" x14ac:dyDescent="0.2">
      <c r="A372" s="17"/>
      <c r="B372" s="61"/>
      <c r="C372" s="61" t="s">
        <v>1863</v>
      </c>
      <c r="D372" s="32"/>
      <c r="E372" s="24"/>
      <c r="F372" s="33">
        <v>1197.24</v>
      </c>
      <c r="G372" s="34" t="s">
        <v>264</v>
      </c>
      <c r="H372" s="33">
        <v>340.77</v>
      </c>
      <c r="I372" s="34"/>
      <c r="J372" s="34">
        <v>32.83</v>
      </c>
      <c r="K372" s="33">
        <v>11187.33</v>
      </c>
      <c r="L372" s="35"/>
      <c r="R372">
        <v>340.77</v>
      </c>
    </row>
    <row r="373" spans="1:26" ht="14.25" x14ac:dyDescent="0.2">
      <c r="A373" s="17"/>
      <c r="B373" s="61"/>
      <c r="C373" s="61" t="s">
        <v>230</v>
      </c>
      <c r="D373" s="32"/>
      <c r="E373" s="24"/>
      <c r="F373" s="33">
        <v>90.98</v>
      </c>
      <c r="G373" s="34" t="s">
        <v>279</v>
      </c>
      <c r="H373" s="33">
        <v>28.15</v>
      </c>
      <c r="I373" s="34"/>
      <c r="J373" s="34">
        <v>9.3800000000000008</v>
      </c>
      <c r="K373" s="33">
        <v>264.02999999999997</v>
      </c>
      <c r="L373" s="35"/>
    </row>
    <row r="374" spans="1:26" ht="14.25" x14ac:dyDescent="0.2">
      <c r="A374" s="17"/>
      <c r="B374" s="61"/>
      <c r="C374" s="61" t="s">
        <v>1869</v>
      </c>
      <c r="D374" s="32"/>
      <c r="E374" s="24"/>
      <c r="F374" s="33">
        <v>11.62</v>
      </c>
      <c r="G374" s="34" t="s">
        <v>279</v>
      </c>
      <c r="H374" s="45">
        <v>3.6</v>
      </c>
      <c r="I374" s="34"/>
      <c r="J374" s="34">
        <v>32.83</v>
      </c>
      <c r="K374" s="45">
        <v>118.06</v>
      </c>
      <c r="L374" s="35"/>
      <c r="R374">
        <v>3.6</v>
      </c>
    </row>
    <row r="375" spans="1:26" ht="14.25" x14ac:dyDescent="0.2">
      <c r="A375" s="17"/>
      <c r="B375" s="61"/>
      <c r="C375" s="61" t="s">
        <v>1870</v>
      </c>
      <c r="D375" s="32"/>
      <c r="E375" s="24"/>
      <c r="F375" s="33">
        <v>3242.7</v>
      </c>
      <c r="G375" s="34" t="s">
        <v>3</v>
      </c>
      <c r="H375" s="33">
        <v>802.57</v>
      </c>
      <c r="I375" s="34"/>
      <c r="J375" s="34">
        <v>8.43</v>
      </c>
      <c r="K375" s="33">
        <v>6765.65</v>
      </c>
      <c r="L375" s="35"/>
    </row>
    <row r="376" spans="1:26" ht="14.25" x14ac:dyDescent="0.2">
      <c r="A376" s="17"/>
      <c r="B376" s="61"/>
      <c r="C376" s="61" t="s">
        <v>1864</v>
      </c>
      <c r="D376" s="32" t="s">
        <v>1865</v>
      </c>
      <c r="E376" s="24">
        <v>118</v>
      </c>
      <c r="F376" s="68"/>
      <c r="G376" s="34"/>
      <c r="H376" s="33">
        <v>406.36</v>
      </c>
      <c r="I376" s="36"/>
      <c r="J376" s="31">
        <v>118</v>
      </c>
      <c r="K376" s="33">
        <v>13340.36</v>
      </c>
      <c r="L376" s="35"/>
    </row>
    <row r="377" spans="1:26" ht="14.25" x14ac:dyDescent="0.2">
      <c r="A377" s="17"/>
      <c r="B377" s="61"/>
      <c r="C377" s="61" t="s">
        <v>1866</v>
      </c>
      <c r="D377" s="32" t="s">
        <v>1865</v>
      </c>
      <c r="E377" s="24">
        <v>63</v>
      </c>
      <c r="F377" s="68"/>
      <c r="G377" s="34"/>
      <c r="H377" s="33">
        <v>216.95</v>
      </c>
      <c r="I377" s="36"/>
      <c r="J377" s="31">
        <v>63</v>
      </c>
      <c r="K377" s="33">
        <v>7122.4</v>
      </c>
      <c r="L377" s="35"/>
    </row>
    <row r="378" spans="1:26" ht="14.25" x14ac:dyDescent="0.2">
      <c r="A378" s="17"/>
      <c r="B378" s="61"/>
      <c r="C378" s="61" t="s">
        <v>1867</v>
      </c>
      <c r="D378" s="32" t="s">
        <v>1868</v>
      </c>
      <c r="E378" s="24">
        <v>132</v>
      </c>
      <c r="F378" s="33"/>
      <c r="G378" s="34" t="s">
        <v>264</v>
      </c>
      <c r="H378" s="33"/>
      <c r="I378" s="34"/>
      <c r="J378" s="34"/>
      <c r="K378" s="33"/>
      <c r="L378" s="37">
        <v>37.570499999999996</v>
      </c>
    </row>
    <row r="379" spans="1:26" ht="28.5" x14ac:dyDescent="0.2">
      <c r="A379" s="62" t="s">
        <v>331</v>
      </c>
      <c r="B379" s="63" t="s">
        <v>322</v>
      </c>
      <c r="C379" s="63" t="s">
        <v>323</v>
      </c>
      <c r="D379" s="38" t="s">
        <v>269</v>
      </c>
      <c r="E379" s="39">
        <v>104.19750000000001</v>
      </c>
      <c r="F379" s="40">
        <v>20.47</v>
      </c>
      <c r="G379" s="41" t="s">
        <v>3</v>
      </c>
      <c r="H379" s="40">
        <v>2132.92</v>
      </c>
      <c r="I379" s="42"/>
      <c r="J379" s="42">
        <v>5.34</v>
      </c>
      <c r="K379" s="40">
        <v>11389.81</v>
      </c>
      <c r="L379" s="43"/>
      <c r="S379">
        <v>0</v>
      </c>
      <c r="T379">
        <v>0</v>
      </c>
      <c r="U379">
        <v>0</v>
      </c>
      <c r="V379">
        <v>0</v>
      </c>
      <c r="W379">
        <v>2132.92</v>
      </c>
      <c r="X379">
        <v>0</v>
      </c>
      <c r="Y379">
        <v>0</v>
      </c>
      <c r="Z379">
        <v>0</v>
      </c>
    </row>
    <row r="380" spans="1:26" ht="15" x14ac:dyDescent="0.25">
      <c r="G380" s="83">
        <v>3927.7200000000003</v>
      </c>
      <c r="H380" s="83"/>
      <c r="J380" s="83">
        <v>50069.58</v>
      </c>
      <c r="K380" s="83"/>
      <c r="L380" s="44">
        <v>37.570499999999996</v>
      </c>
      <c r="O380" s="29">
        <v>3927.7200000000003</v>
      </c>
      <c r="P380" s="29">
        <v>50069.58</v>
      </c>
      <c r="Q380" s="29">
        <v>37.570499999999996</v>
      </c>
      <c r="W380">
        <v>1794.8</v>
      </c>
      <c r="X380">
        <v>0</v>
      </c>
      <c r="Y380">
        <v>0</v>
      </c>
      <c r="Z380">
        <v>0</v>
      </c>
    </row>
    <row r="381" spans="1:26" ht="42.75" x14ac:dyDescent="0.2">
      <c r="A381" s="17" t="s">
        <v>332</v>
      </c>
      <c r="B381" s="61" t="s">
        <v>69</v>
      </c>
      <c r="C381" s="61" t="s">
        <v>70</v>
      </c>
      <c r="D381" s="32" t="s">
        <v>19</v>
      </c>
      <c r="E381" s="24">
        <v>0.54510000000000003</v>
      </c>
      <c r="F381" s="33">
        <v>4297.2199999999993</v>
      </c>
      <c r="G381" s="34"/>
      <c r="H381" s="33"/>
      <c r="I381" s="34" t="s">
        <v>69</v>
      </c>
      <c r="J381" s="34"/>
      <c r="K381" s="33"/>
      <c r="L381" s="35"/>
      <c r="S381">
        <v>654.62</v>
      </c>
      <c r="T381">
        <v>21491.05</v>
      </c>
      <c r="U381">
        <v>349.5</v>
      </c>
      <c r="V381">
        <v>11474.03</v>
      </c>
    </row>
    <row r="382" spans="1:26" x14ac:dyDescent="0.2">
      <c r="C382" s="28" t="s">
        <v>1907</v>
      </c>
    </row>
    <row r="383" spans="1:26" ht="14.25" x14ac:dyDescent="0.2">
      <c r="A383" s="17"/>
      <c r="B383" s="61"/>
      <c r="C383" s="61" t="s">
        <v>1863</v>
      </c>
      <c r="D383" s="32"/>
      <c r="E383" s="24"/>
      <c r="F383" s="33">
        <v>879.79</v>
      </c>
      <c r="G383" s="34" t="s">
        <v>264</v>
      </c>
      <c r="H383" s="33">
        <v>551.51</v>
      </c>
      <c r="I383" s="34"/>
      <c r="J383" s="34">
        <v>32.83</v>
      </c>
      <c r="K383" s="33">
        <v>18106.09</v>
      </c>
      <c r="L383" s="35"/>
      <c r="R383">
        <v>551.51</v>
      </c>
    </row>
    <row r="384" spans="1:26" ht="14.25" x14ac:dyDescent="0.2">
      <c r="A384" s="17"/>
      <c r="B384" s="61"/>
      <c r="C384" s="61" t="s">
        <v>230</v>
      </c>
      <c r="D384" s="32"/>
      <c r="E384" s="24"/>
      <c r="F384" s="33">
        <v>45.16</v>
      </c>
      <c r="G384" s="34" t="s">
        <v>279</v>
      </c>
      <c r="H384" s="33">
        <v>30.77</v>
      </c>
      <c r="I384" s="34"/>
      <c r="J384" s="34">
        <v>7.79</v>
      </c>
      <c r="K384" s="33">
        <v>239.71</v>
      </c>
      <c r="L384" s="35"/>
    </row>
    <row r="385" spans="1:26" ht="14.25" x14ac:dyDescent="0.2">
      <c r="A385" s="17"/>
      <c r="B385" s="61"/>
      <c r="C385" s="61" t="s">
        <v>1869</v>
      </c>
      <c r="D385" s="32"/>
      <c r="E385" s="24"/>
      <c r="F385" s="33">
        <v>4.7699999999999996</v>
      </c>
      <c r="G385" s="34" t="s">
        <v>279</v>
      </c>
      <c r="H385" s="45">
        <v>3.25</v>
      </c>
      <c r="I385" s="34"/>
      <c r="J385" s="34">
        <v>32.83</v>
      </c>
      <c r="K385" s="45">
        <v>106.66</v>
      </c>
      <c r="L385" s="35"/>
      <c r="R385">
        <v>3.25</v>
      </c>
    </row>
    <row r="386" spans="1:26" ht="14.25" x14ac:dyDescent="0.2">
      <c r="A386" s="17"/>
      <c r="B386" s="61"/>
      <c r="C386" s="61" t="s">
        <v>1870</v>
      </c>
      <c r="D386" s="32"/>
      <c r="E386" s="24"/>
      <c r="F386" s="33">
        <v>3372.27</v>
      </c>
      <c r="G386" s="34" t="s">
        <v>3</v>
      </c>
      <c r="H386" s="33">
        <v>1838.22</v>
      </c>
      <c r="I386" s="34"/>
      <c r="J386" s="34">
        <v>6.89</v>
      </c>
      <c r="K386" s="33">
        <v>12665.37</v>
      </c>
      <c r="L386" s="35"/>
    </row>
    <row r="387" spans="1:26" ht="14.25" x14ac:dyDescent="0.2">
      <c r="A387" s="17"/>
      <c r="B387" s="61"/>
      <c r="C387" s="61" t="s">
        <v>1864</v>
      </c>
      <c r="D387" s="32" t="s">
        <v>1865</v>
      </c>
      <c r="E387" s="24">
        <v>118</v>
      </c>
      <c r="F387" s="68"/>
      <c r="G387" s="34"/>
      <c r="H387" s="33">
        <v>654.62</v>
      </c>
      <c r="I387" s="36"/>
      <c r="J387" s="31">
        <v>118</v>
      </c>
      <c r="K387" s="33">
        <v>21491.05</v>
      </c>
      <c r="L387" s="35"/>
    </row>
    <row r="388" spans="1:26" ht="14.25" x14ac:dyDescent="0.2">
      <c r="A388" s="17"/>
      <c r="B388" s="61"/>
      <c r="C388" s="61" t="s">
        <v>1866</v>
      </c>
      <c r="D388" s="32" t="s">
        <v>1865</v>
      </c>
      <c r="E388" s="24">
        <v>63</v>
      </c>
      <c r="F388" s="68"/>
      <c r="G388" s="34"/>
      <c r="H388" s="33">
        <v>349.5</v>
      </c>
      <c r="I388" s="36"/>
      <c r="J388" s="31">
        <v>63</v>
      </c>
      <c r="K388" s="33">
        <v>11474.03</v>
      </c>
      <c r="L388" s="35"/>
    </row>
    <row r="389" spans="1:26" ht="14.25" x14ac:dyDescent="0.2">
      <c r="A389" s="17"/>
      <c r="B389" s="61"/>
      <c r="C389" s="61" t="s">
        <v>1867</v>
      </c>
      <c r="D389" s="32" t="s">
        <v>1868</v>
      </c>
      <c r="E389" s="24">
        <v>97</v>
      </c>
      <c r="F389" s="33"/>
      <c r="G389" s="34" t="s">
        <v>264</v>
      </c>
      <c r="H389" s="33"/>
      <c r="I389" s="34"/>
      <c r="J389" s="34"/>
      <c r="K389" s="33"/>
      <c r="L389" s="37">
        <v>60.805905000000003</v>
      </c>
    </row>
    <row r="390" spans="1:26" ht="28.5" x14ac:dyDescent="0.2">
      <c r="A390" s="17" t="s">
        <v>333</v>
      </c>
      <c r="B390" s="61" t="s">
        <v>322</v>
      </c>
      <c r="C390" s="61" t="s">
        <v>323</v>
      </c>
      <c r="D390" s="32" t="s">
        <v>269</v>
      </c>
      <c r="E390" s="24">
        <v>60.506100000000004</v>
      </c>
      <c r="F390" s="33">
        <v>20.47</v>
      </c>
      <c r="G390" s="47" t="s">
        <v>3</v>
      </c>
      <c r="H390" s="33">
        <v>1238.56</v>
      </c>
      <c r="I390" s="34"/>
      <c r="J390" s="34">
        <v>5.34</v>
      </c>
      <c r="K390" s="33">
        <v>6613.91</v>
      </c>
      <c r="L390" s="35"/>
      <c r="S390">
        <v>0</v>
      </c>
      <c r="T390">
        <v>0</v>
      </c>
      <c r="U390">
        <v>0</v>
      </c>
      <c r="V390">
        <v>0</v>
      </c>
      <c r="W390">
        <v>1238.56</v>
      </c>
      <c r="X390">
        <v>0</v>
      </c>
      <c r="Y390">
        <v>0</v>
      </c>
      <c r="Z390">
        <v>0</v>
      </c>
    </row>
    <row r="391" spans="1:26" ht="42.75" x14ac:dyDescent="0.2">
      <c r="A391" s="62" t="s">
        <v>334</v>
      </c>
      <c r="B391" s="63" t="s">
        <v>335</v>
      </c>
      <c r="C391" s="63" t="s">
        <v>336</v>
      </c>
      <c r="D391" s="38" t="s">
        <v>88</v>
      </c>
      <c r="E391" s="39">
        <v>0.44153100000000001</v>
      </c>
      <c r="F391" s="40">
        <v>412</v>
      </c>
      <c r="G391" s="41" t="s">
        <v>3</v>
      </c>
      <c r="H391" s="40">
        <v>181.91</v>
      </c>
      <c r="I391" s="42"/>
      <c r="J391" s="42">
        <v>3.42</v>
      </c>
      <c r="K391" s="40">
        <v>622.13</v>
      </c>
      <c r="L391" s="43"/>
      <c r="S391">
        <v>0</v>
      </c>
      <c r="T391">
        <v>0</v>
      </c>
      <c r="U391">
        <v>0</v>
      </c>
      <c r="V391">
        <v>0</v>
      </c>
      <c r="W391">
        <v>181.91</v>
      </c>
      <c r="X391">
        <v>0</v>
      </c>
      <c r="Y391">
        <v>0</v>
      </c>
      <c r="Z391">
        <v>0</v>
      </c>
    </row>
    <row r="392" spans="1:26" ht="15" x14ac:dyDescent="0.25">
      <c r="G392" s="83">
        <v>4845.09</v>
      </c>
      <c r="H392" s="83"/>
      <c r="J392" s="83">
        <v>71212.289999999994</v>
      </c>
      <c r="K392" s="83"/>
      <c r="L392" s="44">
        <v>60.805905000000003</v>
      </c>
      <c r="O392" s="29">
        <v>4845.09</v>
      </c>
      <c r="P392" s="29">
        <v>71212.289999999994</v>
      </c>
      <c r="Q392" s="29">
        <v>60.805905000000003</v>
      </c>
      <c r="W392">
        <v>3424.62</v>
      </c>
      <c r="X392">
        <v>0</v>
      </c>
      <c r="Y392">
        <v>0</v>
      </c>
      <c r="Z392">
        <v>0</v>
      </c>
    </row>
    <row r="393" spans="1:26" ht="28.5" x14ac:dyDescent="0.2">
      <c r="A393" s="17" t="s">
        <v>338</v>
      </c>
      <c r="B393" s="61" t="s">
        <v>339</v>
      </c>
      <c r="C393" s="61" t="s">
        <v>340</v>
      </c>
      <c r="D393" s="32" t="s">
        <v>171</v>
      </c>
      <c r="E393" s="24">
        <v>2</v>
      </c>
      <c r="F393" s="33">
        <v>22.810000000000002</v>
      </c>
      <c r="G393" s="34"/>
      <c r="H393" s="33"/>
      <c r="I393" s="34" t="s">
        <v>339</v>
      </c>
      <c r="J393" s="34"/>
      <c r="K393" s="33"/>
      <c r="L393" s="35"/>
      <c r="S393">
        <v>37.56</v>
      </c>
      <c r="T393">
        <v>1232.93</v>
      </c>
      <c r="U393">
        <v>24.35</v>
      </c>
      <c r="V393">
        <v>799.48</v>
      </c>
    </row>
    <row r="394" spans="1:26" ht="14.25" x14ac:dyDescent="0.2">
      <c r="A394" s="17"/>
      <c r="B394" s="61"/>
      <c r="C394" s="61" t="s">
        <v>1863</v>
      </c>
      <c r="D394" s="32"/>
      <c r="E394" s="24"/>
      <c r="F394" s="33">
        <v>12.47</v>
      </c>
      <c r="G394" s="34" t="s">
        <v>264</v>
      </c>
      <c r="H394" s="33">
        <v>28.68</v>
      </c>
      <c r="I394" s="34"/>
      <c r="J394" s="34">
        <v>32.83</v>
      </c>
      <c r="K394" s="33">
        <v>941.56</v>
      </c>
      <c r="L394" s="35"/>
      <c r="R394">
        <v>28.68</v>
      </c>
    </row>
    <row r="395" spans="1:26" ht="14.25" x14ac:dyDescent="0.2">
      <c r="A395" s="17"/>
      <c r="B395" s="61"/>
      <c r="C395" s="61" t="s">
        <v>230</v>
      </c>
      <c r="D395" s="32"/>
      <c r="E395" s="24"/>
      <c r="F395" s="33">
        <v>2.62</v>
      </c>
      <c r="G395" s="34" t="s">
        <v>279</v>
      </c>
      <c r="H395" s="33">
        <v>6.56</v>
      </c>
      <c r="I395" s="34"/>
      <c r="J395" s="34">
        <v>8.43</v>
      </c>
      <c r="K395" s="33">
        <v>55.3</v>
      </c>
      <c r="L395" s="35"/>
    </row>
    <row r="396" spans="1:26" ht="14.25" x14ac:dyDescent="0.2">
      <c r="A396" s="17"/>
      <c r="B396" s="61"/>
      <c r="C396" s="61" t="s">
        <v>1869</v>
      </c>
      <c r="D396" s="32"/>
      <c r="E396" s="24"/>
      <c r="F396" s="33">
        <v>0.26</v>
      </c>
      <c r="G396" s="34" t="s">
        <v>279</v>
      </c>
      <c r="H396" s="45">
        <v>0.66</v>
      </c>
      <c r="I396" s="34"/>
      <c r="J396" s="34">
        <v>32.83</v>
      </c>
      <c r="K396" s="45">
        <v>21.67</v>
      </c>
      <c r="L396" s="35"/>
      <c r="R396">
        <v>0.66</v>
      </c>
    </row>
    <row r="397" spans="1:26" ht="14.25" x14ac:dyDescent="0.2">
      <c r="A397" s="17"/>
      <c r="B397" s="61"/>
      <c r="C397" s="61" t="s">
        <v>1870</v>
      </c>
      <c r="D397" s="32"/>
      <c r="E397" s="24"/>
      <c r="F397" s="33">
        <v>7.72</v>
      </c>
      <c r="G397" s="34" t="s">
        <v>3</v>
      </c>
      <c r="H397" s="33">
        <v>15.44</v>
      </c>
      <c r="I397" s="34"/>
      <c r="J397" s="34">
        <v>8.1</v>
      </c>
      <c r="K397" s="33">
        <v>125.06</v>
      </c>
      <c r="L397" s="35"/>
    </row>
    <row r="398" spans="1:26" ht="14.25" x14ac:dyDescent="0.2">
      <c r="A398" s="17"/>
      <c r="B398" s="61"/>
      <c r="C398" s="61" t="s">
        <v>1864</v>
      </c>
      <c r="D398" s="32" t="s">
        <v>1865</v>
      </c>
      <c r="E398" s="24">
        <v>128</v>
      </c>
      <c r="F398" s="68"/>
      <c r="G398" s="34"/>
      <c r="H398" s="33">
        <v>37.56</v>
      </c>
      <c r="I398" s="36"/>
      <c r="J398" s="31">
        <v>128</v>
      </c>
      <c r="K398" s="33">
        <v>1232.93</v>
      </c>
      <c r="L398" s="35"/>
    </row>
    <row r="399" spans="1:26" ht="14.25" x14ac:dyDescent="0.2">
      <c r="A399" s="17"/>
      <c r="B399" s="61"/>
      <c r="C399" s="61" t="s">
        <v>1866</v>
      </c>
      <c r="D399" s="32" t="s">
        <v>1865</v>
      </c>
      <c r="E399" s="24">
        <v>83</v>
      </c>
      <c r="F399" s="68"/>
      <c r="G399" s="34"/>
      <c r="H399" s="33">
        <v>24.35</v>
      </c>
      <c r="I399" s="36"/>
      <c r="J399" s="31">
        <v>83</v>
      </c>
      <c r="K399" s="33">
        <v>799.48</v>
      </c>
      <c r="L399" s="35"/>
    </row>
    <row r="400" spans="1:26" ht="14.25" x14ac:dyDescent="0.2">
      <c r="A400" s="17"/>
      <c r="B400" s="61"/>
      <c r="C400" s="61" t="s">
        <v>1867</v>
      </c>
      <c r="D400" s="32" t="s">
        <v>1868</v>
      </c>
      <c r="E400" s="24">
        <v>1.39</v>
      </c>
      <c r="F400" s="33"/>
      <c r="G400" s="34" t="s">
        <v>264</v>
      </c>
      <c r="H400" s="33"/>
      <c r="I400" s="34"/>
      <c r="J400" s="34"/>
      <c r="K400" s="33"/>
      <c r="L400" s="37">
        <v>3.1969999999999996</v>
      </c>
    </row>
    <row r="401" spans="1:26" ht="28.5" x14ac:dyDescent="0.2">
      <c r="A401" s="62" t="s">
        <v>344</v>
      </c>
      <c r="B401" s="63" t="s">
        <v>272</v>
      </c>
      <c r="C401" s="63" t="s">
        <v>345</v>
      </c>
      <c r="D401" s="38" t="s">
        <v>171</v>
      </c>
      <c r="E401" s="39">
        <v>2</v>
      </c>
      <c r="F401" s="40">
        <v>67.53</v>
      </c>
      <c r="G401" s="41" t="s">
        <v>3</v>
      </c>
      <c r="H401" s="40">
        <v>135.06</v>
      </c>
      <c r="I401" s="42"/>
      <c r="J401" s="42">
        <v>5.42</v>
      </c>
      <c r="K401" s="40">
        <v>732.03</v>
      </c>
      <c r="L401" s="43"/>
      <c r="S401">
        <v>0</v>
      </c>
      <c r="T401">
        <v>0</v>
      </c>
      <c r="U401">
        <v>0</v>
      </c>
      <c r="V401">
        <v>0</v>
      </c>
      <c r="W401">
        <v>135.06</v>
      </c>
      <c r="X401">
        <v>0</v>
      </c>
      <c r="Y401">
        <v>0</v>
      </c>
      <c r="Z401">
        <v>0</v>
      </c>
    </row>
    <row r="402" spans="1:26" ht="15" x14ac:dyDescent="0.25">
      <c r="G402" s="83">
        <v>247.65</v>
      </c>
      <c r="H402" s="83"/>
      <c r="J402" s="83">
        <v>3886.3599999999997</v>
      </c>
      <c r="K402" s="83"/>
      <c r="L402" s="44">
        <v>3.1969999999999996</v>
      </c>
      <c r="O402" s="29">
        <v>247.65</v>
      </c>
      <c r="P402" s="29">
        <v>3886.3599999999997</v>
      </c>
      <c r="Q402" s="29">
        <v>3.1969999999999996</v>
      </c>
      <c r="W402">
        <v>112.59</v>
      </c>
      <c r="X402">
        <v>0</v>
      </c>
      <c r="Y402">
        <v>0</v>
      </c>
      <c r="Z402">
        <v>0</v>
      </c>
    </row>
    <row r="403" spans="1:26" ht="42.75" x14ac:dyDescent="0.2">
      <c r="A403" s="17" t="s">
        <v>346</v>
      </c>
      <c r="B403" s="61" t="s">
        <v>347</v>
      </c>
      <c r="C403" s="61" t="s">
        <v>348</v>
      </c>
      <c r="D403" s="32" t="s">
        <v>99</v>
      </c>
      <c r="E403" s="24">
        <v>0.02</v>
      </c>
      <c r="F403" s="33">
        <v>3575.75</v>
      </c>
      <c r="G403" s="34"/>
      <c r="H403" s="33"/>
      <c r="I403" s="34" t="s">
        <v>347</v>
      </c>
      <c r="J403" s="34"/>
      <c r="K403" s="33"/>
      <c r="L403" s="35"/>
      <c r="S403">
        <v>4.67</v>
      </c>
      <c r="T403">
        <v>153.11000000000001</v>
      </c>
      <c r="U403">
        <v>2.4900000000000002</v>
      </c>
      <c r="V403">
        <v>81.739999999999995</v>
      </c>
    </row>
    <row r="404" spans="1:26" x14ac:dyDescent="0.2">
      <c r="C404" s="28" t="s">
        <v>1888</v>
      </c>
    </row>
    <row r="405" spans="1:26" ht="14.25" x14ac:dyDescent="0.2">
      <c r="A405" s="17"/>
      <c r="B405" s="61"/>
      <c r="C405" s="61" t="s">
        <v>1863</v>
      </c>
      <c r="D405" s="32"/>
      <c r="E405" s="24"/>
      <c r="F405" s="33">
        <v>167.27</v>
      </c>
      <c r="G405" s="34" t="s">
        <v>264</v>
      </c>
      <c r="H405" s="33">
        <v>3.85</v>
      </c>
      <c r="I405" s="34"/>
      <c r="J405" s="34">
        <v>32.83</v>
      </c>
      <c r="K405" s="33">
        <v>126.3</v>
      </c>
      <c r="L405" s="35"/>
      <c r="R405">
        <v>3.85</v>
      </c>
    </row>
    <row r="406" spans="1:26" ht="14.25" x14ac:dyDescent="0.2">
      <c r="A406" s="17"/>
      <c r="B406" s="61"/>
      <c r="C406" s="61" t="s">
        <v>230</v>
      </c>
      <c r="D406" s="32"/>
      <c r="E406" s="24"/>
      <c r="F406" s="33">
        <v>20.59</v>
      </c>
      <c r="G406" s="34" t="s">
        <v>279</v>
      </c>
      <c r="H406" s="33">
        <v>0.51</v>
      </c>
      <c r="I406" s="34"/>
      <c r="J406" s="34">
        <v>12.34</v>
      </c>
      <c r="K406" s="33">
        <v>6.35</v>
      </c>
      <c r="L406" s="35"/>
    </row>
    <row r="407" spans="1:26" ht="14.25" x14ac:dyDescent="0.2">
      <c r="A407" s="17"/>
      <c r="B407" s="61"/>
      <c r="C407" s="61" t="s">
        <v>1869</v>
      </c>
      <c r="D407" s="32"/>
      <c r="E407" s="24"/>
      <c r="F407" s="33">
        <v>4.2</v>
      </c>
      <c r="G407" s="34" t="s">
        <v>279</v>
      </c>
      <c r="H407" s="45">
        <v>0.11</v>
      </c>
      <c r="I407" s="34"/>
      <c r="J407" s="34">
        <v>32.83</v>
      </c>
      <c r="K407" s="45">
        <v>3.45</v>
      </c>
      <c r="L407" s="35"/>
      <c r="R407">
        <v>0.11</v>
      </c>
    </row>
    <row r="408" spans="1:26" ht="14.25" x14ac:dyDescent="0.2">
      <c r="A408" s="17"/>
      <c r="B408" s="61"/>
      <c r="C408" s="61" t="s">
        <v>1870</v>
      </c>
      <c r="D408" s="32"/>
      <c r="E408" s="24"/>
      <c r="F408" s="33">
        <v>3387.89</v>
      </c>
      <c r="G408" s="34" t="s">
        <v>3</v>
      </c>
      <c r="H408" s="33">
        <v>67.760000000000005</v>
      </c>
      <c r="I408" s="34"/>
      <c r="J408" s="34">
        <v>4.68</v>
      </c>
      <c r="K408" s="33">
        <v>317.11</v>
      </c>
      <c r="L408" s="35"/>
    </row>
    <row r="409" spans="1:26" ht="14.25" x14ac:dyDescent="0.2">
      <c r="A409" s="17"/>
      <c r="B409" s="61"/>
      <c r="C409" s="61" t="s">
        <v>1864</v>
      </c>
      <c r="D409" s="32" t="s">
        <v>1865</v>
      </c>
      <c r="E409" s="24">
        <v>118</v>
      </c>
      <c r="F409" s="68"/>
      <c r="G409" s="34"/>
      <c r="H409" s="33">
        <v>4.67</v>
      </c>
      <c r="I409" s="36"/>
      <c r="J409" s="31">
        <v>118</v>
      </c>
      <c r="K409" s="33">
        <v>153.11000000000001</v>
      </c>
      <c r="L409" s="35"/>
    </row>
    <row r="410" spans="1:26" ht="14.25" x14ac:dyDescent="0.2">
      <c r="A410" s="17"/>
      <c r="B410" s="61"/>
      <c r="C410" s="61" t="s">
        <v>1866</v>
      </c>
      <c r="D410" s="32" t="s">
        <v>1865</v>
      </c>
      <c r="E410" s="24">
        <v>63</v>
      </c>
      <c r="F410" s="68"/>
      <c r="G410" s="34"/>
      <c r="H410" s="33">
        <v>2.4900000000000002</v>
      </c>
      <c r="I410" s="36"/>
      <c r="J410" s="31">
        <v>63</v>
      </c>
      <c r="K410" s="33">
        <v>81.739999999999995</v>
      </c>
      <c r="L410" s="35"/>
    </row>
    <row r="411" spans="1:26" ht="14.25" x14ac:dyDescent="0.2">
      <c r="A411" s="17"/>
      <c r="B411" s="61"/>
      <c r="C411" s="61" t="s">
        <v>1867</v>
      </c>
      <c r="D411" s="32" t="s">
        <v>1868</v>
      </c>
      <c r="E411" s="24">
        <v>19.61</v>
      </c>
      <c r="F411" s="33"/>
      <c r="G411" s="34" t="s">
        <v>264</v>
      </c>
      <c r="H411" s="33"/>
      <c r="I411" s="34"/>
      <c r="J411" s="34"/>
      <c r="K411" s="33"/>
      <c r="L411" s="37">
        <v>0.45102999999999993</v>
      </c>
    </row>
    <row r="412" spans="1:26" ht="28.5" x14ac:dyDescent="0.2">
      <c r="A412" s="62" t="s">
        <v>350</v>
      </c>
      <c r="B412" s="63" t="s">
        <v>272</v>
      </c>
      <c r="C412" s="63" t="s">
        <v>351</v>
      </c>
      <c r="D412" s="38" t="s">
        <v>328</v>
      </c>
      <c r="E412" s="39">
        <v>2</v>
      </c>
      <c r="F412" s="40">
        <v>697.42</v>
      </c>
      <c r="G412" s="41" t="s">
        <v>3</v>
      </c>
      <c r="H412" s="40">
        <v>1394.84</v>
      </c>
      <c r="I412" s="42"/>
      <c r="J412" s="42">
        <v>5.42</v>
      </c>
      <c r="K412" s="40">
        <v>7560.03</v>
      </c>
      <c r="L412" s="43"/>
      <c r="S412">
        <v>0</v>
      </c>
      <c r="T412">
        <v>0</v>
      </c>
      <c r="U412">
        <v>0</v>
      </c>
      <c r="V412">
        <v>0</v>
      </c>
      <c r="W412">
        <v>1394.84</v>
      </c>
      <c r="X412">
        <v>0</v>
      </c>
      <c r="Y412">
        <v>0</v>
      </c>
      <c r="Z412">
        <v>0</v>
      </c>
    </row>
    <row r="413" spans="1:26" ht="15" x14ac:dyDescent="0.25">
      <c r="G413" s="83">
        <v>1474.12</v>
      </c>
      <c r="H413" s="83"/>
      <c r="J413" s="83">
        <v>8244.64</v>
      </c>
      <c r="K413" s="83"/>
      <c r="L413" s="44">
        <v>0.45102999999999993</v>
      </c>
      <c r="O413" s="29">
        <v>1474.12</v>
      </c>
      <c r="P413" s="29">
        <v>8244.64</v>
      </c>
      <c r="Q413" s="29">
        <v>0.45102999999999993</v>
      </c>
      <c r="W413">
        <v>79.28</v>
      </c>
      <c r="X413">
        <v>0</v>
      </c>
      <c r="Y413">
        <v>0</v>
      </c>
      <c r="Z413">
        <v>0</v>
      </c>
    </row>
    <row r="414" spans="1:26" ht="71.25" x14ac:dyDescent="0.2">
      <c r="A414" s="17" t="s">
        <v>354</v>
      </c>
      <c r="B414" s="61" t="s">
        <v>355</v>
      </c>
      <c r="C414" s="61" t="s">
        <v>356</v>
      </c>
      <c r="D414" s="32" t="s">
        <v>19</v>
      </c>
      <c r="E414" s="24">
        <v>1.06E-2</v>
      </c>
      <c r="F414" s="33">
        <v>10074.280000000001</v>
      </c>
      <c r="G414" s="34"/>
      <c r="H414" s="33"/>
      <c r="I414" s="34" t="s">
        <v>355</v>
      </c>
      <c r="J414" s="34"/>
      <c r="K414" s="33"/>
      <c r="L414" s="35"/>
      <c r="S414">
        <v>24.54</v>
      </c>
      <c r="T414">
        <v>805.81</v>
      </c>
      <c r="U414">
        <v>13.1</v>
      </c>
      <c r="V414">
        <v>430.22</v>
      </c>
    </row>
    <row r="415" spans="1:26" x14ac:dyDescent="0.2">
      <c r="C415" s="28" t="s">
        <v>1890</v>
      </c>
    </row>
    <row r="416" spans="1:26" ht="14.25" x14ac:dyDescent="0.2">
      <c r="A416" s="17"/>
      <c r="B416" s="61"/>
      <c r="C416" s="61" t="s">
        <v>1863</v>
      </c>
      <c r="D416" s="32"/>
      <c r="E416" s="24"/>
      <c r="F416" s="33">
        <v>1639.19</v>
      </c>
      <c r="G416" s="34" t="s">
        <v>264</v>
      </c>
      <c r="H416" s="33">
        <v>19.98</v>
      </c>
      <c r="I416" s="34"/>
      <c r="J416" s="34">
        <v>32.83</v>
      </c>
      <c r="K416" s="33">
        <v>656</v>
      </c>
      <c r="L416" s="35"/>
      <c r="R416">
        <v>19.98</v>
      </c>
    </row>
    <row r="417" spans="1:26" ht="14.25" x14ac:dyDescent="0.2">
      <c r="A417" s="17"/>
      <c r="B417" s="61"/>
      <c r="C417" s="61" t="s">
        <v>230</v>
      </c>
      <c r="D417" s="32"/>
      <c r="E417" s="24"/>
      <c r="F417" s="33">
        <v>270.55</v>
      </c>
      <c r="G417" s="34" t="s">
        <v>279</v>
      </c>
      <c r="H417" s="33">
        <v>3.58</v>
      </c>
      <c r="I417" s="34"/>
      <c r="J417" s="34">
        <v>12.55</v>
      </c>
      <c r="K417" s="33">
        <v>44.99</v>
      </c>
      <c r="L417" s="35"/>
    </row>
    <row r="418" spans="1:26" ht="14.25" x14ac:dyDescent="0.2">
      <c r="A418" s="17"/>
      <c r="B418" s="61"/>
      <c r="C418" s="61" t="s">
        <v>1869</v>
      </c>
      <c r="D418" s="32"/>
      <c r="E418" s="24"/>
      <c r="F418" s="33">
        <v>61.81</v>
      </c>
      <c r="G418" s="34" t="s">
        <v>279</v>
      </c>
      <c r="H418" s="45">
        <v>0.82</v>
      </c>
      <c r="I418" s="34"/>
      <c r="J418" s="34">
        <v>32.83</v>
      </c>
      <c r="K418" s="45">
        <v>26.89</v>
      </c>
      <c r="L418" s="35"/>
      <c r="R418">
        <v>0.82</v>
      </c>
    </row>
    <row r="419" spans="1:26" ht="14.25" x14ac:dyDescent="0.2">
      <c r="A419" s="17"/>
      <c r="B419" s="61"/>
      <c r="C419" s="61" t="s">
        <v>1870</v>
      </c>
      <c r="D419" s="32"/>
      <c r="E419" s="24"/>
      <c r="F419" s="33">
        <v>8164.54</v>
      </c>
      <c r="G419" s="34" t="s">
        <v>3</v>
      </c>
      <c r="H419" s="33">
        <v>86.54</v>
      </c>
      <c r="I419" s="34"/>
      <c r="J419" s="34">
        <v>3.41</v>
      </c>
      <c r="K419" s="33">
        <v>295.12</v>
      </c>
      <c r="L419" s="35"/>
    </row>
    <row r="420" spans="1:26" ht="14.25" x14ac:dyDescent="0.2">
      <c r="A420" s="17"/>
      <c r="B420" s="61"/>
      <c r="C420" s="61" t="s">
        <v>1864</v>
      </c>
      <c r="D420" s="32" t="s">
        <v>1865</v>
      </c>
      <c r="E420" s="24">
        <v>118</v>
      </c>
      <c r="F420" s="68"/>
      <c r="G420" s="34"/>
      <c r="H420" s="33">
        <v>24.54</v>
      </c>
      <c r="I420" s="36"/>
      <c r="J420" s="31">
        <v>118</v>
      </c>
      <c r="K420" s="33">
        <v>805.81</v>
      </c>
      <c r="L420" s="35"/>
    </row>
    <row r="421" spans="1:26" ht="14.25" x14ac:dyDescent="0.2">
      <c r="A421" s="17"/>
      <c r="B421" s="61"/>
      <c r="C421" s="61" t="s">
        <v>1866</v>
      </c>
      <c r="D421" s="32" t="s">
        <v>1865</v>
      </c>
      <c r="E421" s="24">
        <v>63</v>
      </c>
      <c r="F421" s="68"/>
      <c r="G421" s="34"/>
      <c r="H421" s="33">
        <v>13.1</v>
      </c>
      <c r="I421" s="36"/>
      <c r="J421" s="31">
        <v>63</v>
      </c>
      <c r="K421" s="33">
        <v>430.22</v>
      </c>
      <c r="L421" s="35"/>
    </row>
    <row r="422" spans="1:26" ht="14.25" x14ac:dyDescent="0.2">
      <c r="A422" s="17"/>
      <c r="B422" s="61"/>
      <c r="C422" s="61" t="s">
        <v>1867</v>
      </c>
      <c r="D422" s="32" t="s">
        <v>1868</v>
      </c>
      <c r="E422" s="24">
        <v>187.55</v>
      </c>
      <c r="F422" s="33"/>
      <c r="G422" s="34" t="s">
        <v>264</v>
      </c>
      <c r="H422" s="33"/>
      <c r="I422" s="34"/>
      <c r="J422" s="34"/>
      <c r="K422" s="33"/>
      <c r="L422" s="37">
        <v>2.2862344999999999</v>
      </c>
    </row>
    <row r="423" spans="1:26" ht="57" x14ac:dyDescent="0.2">
      <c r="A423" s="62" t="s">
        <v>358</v>
      </c>
      <c r="B423" s="63" t="s">
        <v>359</v>
      </c>
      <c r="C423" s="63" t="s">
        <v>360</v>
      </c>
      <c r="D423" s="38" t="s">
        <v>269</v>
      </c>
      <c r="E423" s="39">
        <v>1.06</v>
      </c>
      <c r="F423" s="40">
        <v>2379.8200000000002</v>
      </c>
      <c r="G423" s="41" t="s">
        <v>3</v>
      </c>
      <c r="H423" s="40">
        <v>2522.61</v>
      </c>
      <c r="I423" s="42"/>
      <c r="J423" s="42">
        <v>1.78</v>
      </c>
      <c r="K423" s="40">
        <v>4490.24</v>
      </c>
      <c r="L423" s="43"/>
      <c r="S423">
        <v>0</v>
      </c>
      <c r="T423">
        <v>0</v>
      </c>
      <c r="U423">
        <v>0</v>
      </c>
      <c r="V423">
        <v>0</v>
      </c>
      <c r="W423">
        <v>2522.61</v>
      </c>
      <c r="X423">
        <v>0</v>
      </c>
      <c r="Y423">
        <v>0</v>
      </c>
      <c r="Z423">
        <v>0</v>
      </c>
    </row>
    <row r="424" spans="1:26" ht="15" x14ac:dyDescent="0.25">
      <c r="G424" s="83">
        <v>2670.3500000000004</v>
      </c>
      <c r="H424" s="83"/>
      <c r="J424" s="83">
        <v>6722.38</v>
      </c>
      <c r="K424" s="83"/>
      <c r="L424" s="44">
        <v>2.2862344999999999</v>
      </c>
      <c r="O424" s="29">
        <v>2670.3500000000004</v>
      </c>
      <c r="P424" s="29">
        <v>6722.38</v>
      </c>
      <c r="Q424" s="29">
        <v>2.2862344999999999</v>
      </c>
      <c r="W424">
        <v>147.74</v>
      </c>
      <c r="X424">
        <v>0</v>
      </c>
      <c r="Y424">
        <v>0</v>
      </c>
      <c r="Z424">
        <v>0</v>
      </c>
    </row>
    <row r="425" spans="1:26" ht="42.75" x14ac:dyDescent="0.2">
      <c r="A425" s="17" t="s">
        <v>362</v>
      </c>
      <c r="B425" s="61" t="s">
        <v>97</v>
      </c>
      <c r="C425" s="61" t="s">
        <v>98</v>
      </c>
      <c r="D425" s="32" t="s">
        <v>99</v>
      </c>
      <c r="E425" s="24">
        <v>0.32200000000000001</v>
      </c>
      <c r="F425" s="33">
        <v>2585.1899999999996</v>
      </c>
      <c r="G425" s="34"/>
      <c r="H425" s="33"/>
      <c r="I425" s="34" t="s">
        <v>97</v>
      </c>
      <c r="J425" s="34"/>
      <c r="K425" s="33"/>
      <c r="L425" s="35"/>
      <c r="S425">
        <v>437.06</v>
      </c>
      <c r="T425">
        <v>14348.49</v>
      </c>
      <c r="U425">
        <v>283.39999999999998</v>
      </c>
      <c r="V425">
        <v>9304.1</v>
      </c>
    </row>
    <row r="426" spans="1:26" x14ac:dyDescent="0.2">
      <c r="C426" s="28" t="s">
        <v>1909</v>
      </c>
    </row>
    <row r="427" spans="1:26" ht="14.25" x14ac:dyDescent="0.2">
      <c r="A427" s="17"/>
      <c r="B427" s="61"/>
      <c r="C427" s="61" t="s">
        <v>1863</v>
      </c>
      <c r="D427" s="32"/>
      <c r="E427" s="24"/>
      <c r="F427" s="33">
        <v>921.99</v>
      </c>
      <c r="G427" s="34" t="s">
        <v>264</v>
      </c>
      <c r="H427" s="33">
        <v>341.41</v>
      </c>
      <c r="I427" s="34"/>
      <c r="J427" s="34">
        <v>32.83</v>
      </c>
      <c r="K427" s="33">
        <v>11208.6</v>
      </c>
      <c r="L427" s="35"/>
      <c r="R427">
        <v>341.41</v>
      </c>
    </row>
    <row r="428" spans="1:26" ht="14.25" x14ac:dyDescent="0.2">
      <c r="A428" s="17"/>
      <c r="B428" s="61"/>
      <c r="C428" s="61" t="s">
        <v>230</v>
      </c>
      <c r="D428" s="32"/>
      <c r="E428" s="24"/>
      <c r="F428" s="33">
        <v>468.37</v>
      </c>
      <c r="G428" s="34" t="s">
        <v>279</v>
      </c>
      <c r="H428" s="33">
        <v>188.52</v>
      </c>
      <c r="I428" s="34"/>
      <c r="J428" s="34">
        <v>3.03</v>
      </c>
      <c r="K428" s="33">
        <v>571.21</v>
      </c>
      <c r="L428" s="35"/>
    </row>
    <row r="429" spans="1:26" ht="14.25" x14ac:dyDescent="0.2">
      <c r="A429" s="17"/>
      <c r="B429" s="61"/>
      <c r="C429" s="61" t="s">
        <v>1869</v>
      </c>
      <c r="D429" s="32"/>
      <c r="E429" s="24"/>
      <c r="F429" s="33">
        <v>0.09</v>
      </c>
      <c r="G429" s="34" t="s">
        <v>279</v>
      </c>
      <c r="H429" s="45">
        <v>0.04</v>
      </c>
      <c r="I429" s="34"/>
      <c r="J429" s="34">
        <v>32.83</v>
      </c>
      <c r="K429" s="45">
        <v>1.1599999999999999</v>
      </c>
      <c r="L429" s="35"/>
      <c r="R429">
        <v>0.04</v>
      </c>
    </row>
    <row r="430" spans="1:26" ht="14.25" x14ac:dyDescent="0.2">
      <c r="A430" s="17"/>
      <c r="B430" s="61"/>
      <c r="C430" s="61" t="s">
        <v>1870</v>
      </c>
      <c r="D430" s="32"/>
      <c r="E430" s="24"/>
      <c r="F430" s="33">
        <v>1194.83</v>
      </c>
      <c r="G430" s="34" t="s">
        <v>3</v>
      </c>
      <c r="H430" s="33">
        <v>384.74</v>
      </c>
      <c r="I430" s="34"/>
      <c r="J430" s="34">
        <v>9.07</v>
      </c>
      <c r="K430" s="33">
        <v>3489.55</v>
      </c>
      <c r="L430" s="35"/>
    </row>
    <row r="431" spans="1:26" ht="14.25" x14ac:dyDescent="0.2">
      <c r="A431" s="17"/>
      <c r="B431" s="61"/>
      <c r="C431" s="61" t="s">
        <v>1864</v>
      </c>
      <c r="D431" s="32" t="s">
        <v>1865</v>
      </c>
      <c r="E431" s="24">
        <v>128</v>
      </c>
      <c r="F431" s="68"/>
      <c r="G431" s="34"/>
      <c r="H431" s="33">
        <v>437.06</v>
      </c>
      <c r="I431" s="36"/>
      <c r="J431" s="31">
        <v>128</v>
      </c>
      <c r="K431" s="33">
        <v>14348.49</v>
      </c>
      <c r="L431" s="35"/>
    </row>
    <row r="432" spans="1:26" ht="14.25" x14ac:dyDescent="0.2">
      <c r="A432" s="17"/>
      <c r="B432" s="61"/>
      <c r="C432" s="61" t="s">
        <v>1866</v>
      </c>
      <c r="D432" s="32" t="s">
        <v>1865</v>
      </c>
      <c r="E432" s="24">
        <v>83</v>
      </c>
      <c r="F432" s="68"/>
      <c r="G432" s="34"/>
      <c r="H432" s="33">
        <v>283.39999999999998</v>
      </c>
      <c r="I432" s="36"/>
      <c r="J432" s="31">
        <v>83</v>
      </c>
      <c r="K432" s="33">
        <v>9304.1</v>
      </c>
      <c r="L432" s="35"/>
    </row>
    <row r="433" spans="1:26" ht="14.25" x14ac:dyDescent="0.2">
      <c r="A433" s="17"/>
      <c r="B433" s="61"/>
      <c r="C433" s="61" t="s">
        <v>1867</v>
      </c>
      <c r="D433" s="32" t="s">
        <v>1868</v>
      </c>
      <c r="E433" s="24">
        <v>96.95</v>
      </c>
      <c r="F433" s="33"/>
      <c r="G433" s="34" t="s">
        <v>264</v>
      </c>
      <c r="H433" s="33"/>
      <c r="I433" s="34"/>
      <c r="J433" s="34"/>
      <c r="K433" s="33"/>
      <c r="L433" s="37">
        <v>35.900585</v>
      </c>
    </row>
    <row r="434" spans="1:26" ht="42.75" x14ac:dyDescent="0.2">
      <c r="A434" s="17" t="s">
        <v>363</v>
      </c>
      <c r="B434" s="61" t="s">
        <v>364</v>
      </c>
      <c r="C434" s="61" t="s">
        <v>365</v>
      </c>
      <c r="D434" s="32" t="s">
        <v>328</v>
      </c>
      <c r="E434" s="24">
        <v>32.360999999999997</v>
      </c>
      <c r="F434" s="33">
        <v>3.7</v>
      </c>
      <c r="G434" s="47" t="s">
        <v>3</v>
      </c>
      <c r="H434" s="33">
        <v>119.74</v>
      </c>
      <c r="I434" s="34"/>
      <c r="J434" s="34">
        <v>8.4700000000000006</v>
      </c>
      <c r="K434" s="33">
        <v>1014.16</v>
      </c>
      <c r="L434" s="35"/>
      <c r="S434">
        <v>0</v>
      </c>
      <c r="T434">
        <v>0</v>
      </c>
      <c r="U434">
        <v>0</v>
      </c>
      <c r="V434">
        <v>0</v>
      </c>
      <c r="W434">
        <v>119.74</v>
      </c>
      <c r="X434">
        <v>0</v>
      </c>
      <c r="Y434">
        <v>0</v>
      </c>
      <c r="Z434">
        <v>0</v>
      </c>
    </row>
    <row r="435" spans="1:26" ht="28.5" x14ac:dyDescent="0.2">
      <c r="A435" s="17" t="s">
        <v>367</v>
      </c>
      <c r="B435" s="61" t="s">
        <v>368</v>
      </c>
      <c r="C435" s="61" t="s">
        <v>369</v>
      </c>
      <c r="D435" s="32" t="s">
        <v>171</v>
      </c>
      <c r="E435" s="24">
        <v>64</v>
      </c>
      <c r="F435" s="33">
        <v>9.69</v>
      </c>
      <c r="G435" s="47" t="s">
        <v>3</v>
      </c>
      <c r="H435" s="33">
        <v>620.16</v>
      </c>
      <c r="I435" s="34"/>
      <c r="J435" s="34">
        <v>2.81</v>
      </c>
      <c r="K435" s="33">
        <v>1742.65</v>
      </c>
      <c r="L435" s="35"/>
      <c r="S435">
        <v>0</v>
      </c>
      <c r="T435">
        <v>0</v>
      </c>
      <c r="U435">
        <v>0</v>
      </c>
      <c r="V435">
        <v>0</v>
      </c>
      <c r="W435">
        <v>620.16</v>
      </c>
      <c r="X435">
        <v>0</v>
      </c>
      <c r="Y435">
        <v>0</v>
      </c>
      <c r="Z435">
        <v>0</v>
      </c>
    </row>
    <row r="436" spans="1:26" ht="57" x14ac:dyDescent="0.2">
      <c r="A436" s="17" t="s">
        <v>371</v>
      </c>
      <c r="B436" s="61" t="s">
        <v>372</v>
      </c>
      <c r="C436" s="61" t="s">
        <v>373</v>
      </c>
      <c r="D436" s="32" t="s">
        <v>171</v>
      </c>
      <c r="E436" s="24">
        <v>4</v>
      </c>
      <c r="F436" s="33">
        <v>291.88</v>
      </c>
      <c r="G436" s="47" t="s">
        <v>3</v>
      </c>
      <c r="H436" s="33">
        <v>1167.52</v>
      </c>
      <c r="I436" s="34"/>
      <c r="J436" s="34">
        <v>8.0399999999999991</v>
      </c>
      <c r="K436" s="33">
        <v>9386.86</v>
      </c>
      <c r="L436" s="35"/>
      <c r="S436">
        <v>0</v>
      </c>
      <c r="T436">
        <v>0</v>
      </c>
      <c r="U436">
        <v>0</v>
      </c>
      <c r="V436">
        <v>0</v>
      </c>
      <c r="W436">
        <v>1167.52</v>
      </c>
      <c r="X436">
        <v>0</v>
      </c>
      <c r="Y436">
        <v>0</v>
      </c>
      <c r="Z436">
        <v>0</v>
      </c>
    </row>
    <row r="437" spans="1:26" ht="85.5" x14ac:dyDescent="0.2">
      <c r="A437" s="62" t="s">
        <v>375</v>
      </c>
      <c r="B437" s="63" t="s">
        <v>376</v>
      </c>
      <c r="C437" s="63" t="s">
        <v>377</v>
      </c>
      <c r="D437" s="38" t="s">
        <v>171</v>
      </c>
      <c r="E437" s="39">
        <v>10</v>
      </c>
      <c r="F437" s="40">
        <v>7.73</v>
      </c>
      <c r="G437" s="41" t="s">
        <v>3</v>
      </c>
      <c r="H437" s="40">
        <v>77.3</v>
      </c>
      <c r="I437" s="42"/>
      <c r="J437" s="42">
        <v>7.04</v>
      </c>
      <c r="K437" s="40">
        <v>544.19000000000005</v>
      </c>
      <c r="L437" s="43"/>
      <c r="S437">
        <v>0</v>
      </c>
      <c r="T437">
        <v>0</v>
      </c>
      <c r="U437">
        <v>0</v>
      </c>
      <c r="V437">
        <v>0</v>
      </c>
      <c r="W437">
        <v>77.3</v>
      </c>
      <c r="X437">
        <v>0</v>
      </c>
      <c r="Y437">
        <v>0</v>
      </c>
      <c r="Z437">
        <v>0</v>
      </c>
    </row>
    <row r="438" spans="1:26" ht="15" x14ac:dyDescent="0.25">
      <c r="G438" s="83">
        <v>3619.8500000000004</v>
      </c>
      <c r="H438" s="83"/>
      <c r="J438" s="83">
        <v>51609.81</v>
      </c>
      <c r="K438" s="83"/>
      <c r="L438" s="44">
        <v>35.900585</v>
      </c>
      <c r="O438" s="29">
        <v>3619.8500000000004</v>
      </c>
      <c r="P438" s="29">
        <v>51609.81</v>
      </c>
      <c r="Q438" s="29">
        <v>35.900585</v>
      </c>
      <c r="W438">
        <v>1635.13</v>
      </c>
      <c r="X438">
        <v>0</v>
      </c>
      <c r="Y438">
        <v>0</v>
      </c>
      <c r="Z438">
        <v>0</v>
      </c>
    </row>
    <row r="439" spans="1:26" ht="42.75" x14ac:dyDescent="0.2">
      <c r="A439" s="17" t="s">
        <v>379</v>
      </c>
      <c r="B439" s="61" t="s">
        <v>108</v>
      </c>
      <c r="C439" s="61" t="s">
        <v>109</v>
      </c>
      <c r="D439" s="32" t="s">
        <v>99</v>
      </c>
      <c r="E439" s="24">
        <v>0.126</v>
      </c>
      <c r="F439" s="33">
        <v>624.32999999999993</v>
      </c>
      <c r="G439" s="34"/>
      <c r="H439" s="33"/>
      <c r="I439" s="34" t="s">
        <v>108</v>
      </c>
      <c r="J439" s="34"/>
      <c r="K439" s="33"/>
      <c r="L439" s="35"/>
      <c r="S439">
        <v>98.51</v>
      </c>
      <c r="T439">
        <v>3234.39</v>
      </c>
      <c r="U439">
        <v>63.88</v>
      </c>
      <c r="V439">
        <v>2097.3000000000002</v>
      </c>
    </row>
    <row r="440" spans="1:26" x14ac:dyDescent="0.2">
      <c r="C440" s="28" t="s">
        <v>1910</v>
      </c>
    </row>
    <row r="441" spans="1:26" ht="14.25" x14ac:dyDescent="0.2">
      <c r="A441" s="17"/>
      <c r="B441" s="61"/>
      <c r="C441" s="61" t="s">
        <v>1863</v>
      </c>
      <c r="D441" s="32"/>
      <c r="E441" s="24"/>
      <c r="F441" s="33">
        <v>524.79999999999995</v>
      </c>
      <c r="G441" s="34" t="s">
        <v>264</v>
      </c>
      <c r="H441" s="33">
        <v>76.040000000000006</v>
      </c>
      <c r="I441" s="34"/>
      <c r="J441" s="34">
        <v>32.83</v>
      </c>
      <c r="K441" s="33">
        <v>2496.5100000000002</v>
      </c>
      <c r="L441" s="35"/>
      <c r="R441">
        <v>76.040000000000006</v>
      </c>
    </row>
    <row r="442" spans="1:26" ht="14.25" x14ac:dyDescent="0.2">
      <c r="A442" s="17"/>
      <c r="B442" s="61"/>
      <c r="C442" s="61" t="s">
        <v>230</v>
      </c>
      <c r="D442" s="32"/>
      <c r="E442" s="24"/>
      <c r="F442" s="33">
        <v>41.24</v>
      </c>
      <c r="G442" s="34" t="s">
        <v>279</v>
      </c>
      <c r="H442" s="33">
        <v>6.5</v>
      </c>
      <c r="I442" s="34"/>
      <c r="J442" s="34">
        <v>9.7100000000000009</v>
      </c>
      <c r="K442" s="33">
        <v>63.07</v>
      </c>
      <c r="L442" s="35"/>
    </row>
    <row r="443" spans="1:26" ht="14.25" x14ac:dyDescent="0.2">
      <c r="A443" s="17"/>
      <c r="B443" s="61"/>
      <c r="C443" s="61" t="s">
        <v>1869</v>
      </c>
      <c r="D443" s="32"/>
      <c r="E443" s="24"/>
      <c r="F443" s="33">
        <v>5.87</v>
      </c>
      <c r="G443" s="34" t="s">
        <v>279</v>
      </c>
      <c r="H443" s="45">
        <v>0.92</v>
      </c>
      <c r="I443" s="34"/>
      <c r="J443" s="34">
        <v>32.83</v>
      </c>
      <c r="K443" s="45">
        <v>30.36</v>
      </c>
      <c r="L443" s="35"/>
      <c r="R443">
        <v>0.92</v>
      </c>
    </row>
    <row r="444" spans="1:26" ht="14.25" x14ac:dyDescent="0.2">
      <c r="A444" s="17"/>
      <c r="B444" s="61"/>
      <c r="C444" s="61" t="s">
        <v>1870</v>
      </c>
      <c r="D444" s="32"/>
      <c r="E444" s="24"/>
      <c r="F444" s="33">
        <v>58.29</v>
      </c>
      <c r="G444" s="34" t="s">
        <v>3</v>
      </c>
      <c r="H444" s="33">
        <v>7.34</v>
      </c>
      <c r="I444" s="34"/>
      <c r="J444" s="34">
        <v>6.05</v>
      </c>
      <c r="K444" s="33">
        <v>44.43</v>
      </c>
      <c r="L444" s="35"/>
    </row>
    <row r="445" spans="1:26" ht="14.25" x14ac:dyDescent="0.2">
      <c r="A445" s="17"/>
      <c r="B445" s="61"/>
      <c r="C445" s="61" t="s">
        <v>1864</v>
      </c>
      <c r="D445" s="32" t="s">
        <v>1865</v>
      </c>
      <c r="E445" s="24">
        <v>128</v>
      </c>
      <c r="F445" s="68"/>
      <c r="G445" s="34"/>
      <c r="H445" s="33">
        <v>98.51</v>
      </c>
      <c r="I445" s="36"/>
      <c r="J445" s="31">
        <v>128</v>
      </c>
      <c r="K445" s="33">
        <v>3234.39</v>
      </c>
      <c r="L445" s="35"/>
    </row>
    <row r="446" spans="1:26" ht="14.25" x14ac:dyDescent="0.2">
      <c r="A446" s="17"/>
      <c r="B446" s="61"/>
      <c r="C446" s="61" t="s">
        <v>1866</v>
      </c>
      <c r="D446" s="32" t="s">
        <v>1865</v>
      </c>
      <c r="E446" s="24">
        <v>83</v>
      </c>
      <c r="F446" s="68"/>
      <c r="G446" s="34"/>
      <c r="H446" s="33">
        <v>63.88</v>
      </c>
      <c r="I446" s="36"/>
      <c r="J446" s="31">
        <v>83</v>
      </c>
      <c r="K446" s="33">
        <v>2097.3000000000002</v>
      </c>
      <c r="L446" s="35"/>
    </row>
    <row r="447" spans="1:26" ht="14.25" x14ac:dyDescent="0.2">
      <c r="A447" s="17"/>
      <c r="B447" s="61"/>
      <c r="C447" s="61" t="s">
        <v>1867</v>
      </c>
      <c r="D447" s="32" t="s">
        <v>1868</v>
      </c>
      <c r="E447" s="24">
        <v>55.83</v>
      </c>
      <c r="F447" s="33"/>
      <c r="G447" s="34" t="s">
        <v>264</v>
      </c>
      <c r="H447" s="33"/>
      <c r="I447" s="34"/>
      <c r="J447" s="34"/>
      <c r="K447" s="33"/>
      <c r="L447" s="37">
        <v>8.0897670000000002</v>
      </c>
    </row>
    <row r="448" spans="1:26" ht="28.5" x14ac:dyDescent="0.2">
      <c r="A448" s="17" t="s">
        <v>380</v>
      </c>
      <c r="B448" s="61" t="s">
        <v>381</v>
      </c>
      <c r="C448" s="61" t="s">
        <v>382</v>
      </c>
      <c r="D448" s="32" t="s">
        <v>328</v>
      </c>
      <c r="E448" s="24">
        <v>12.5748</v>
      </c>
      <c r="F448" s="33">
        <v>43.52</v>
      </c>
      <c r="G448" s="47" t="s">
        <v>3</v>
      </c>
      <c r="H448" s="33">
        <v>547.26</v>
      </c>
      <c r="I448" s="34"/>
      <c r="J448" s="34">
        <v>5.01</v>
      </c>
      <c r="K448" s="33">
        <v>2741.75</v>
      </c>
      <c r="L448" s="35"/>
      <c r="S448">
        <v>0</v>
      </c>
      <c r="T448">
        <v>0</v>
      </c>
      <c r="U448">
        <v>0</v>
      </c>
      <c r="V448">
        <v>0</v>
      </c>
      <c r="W448">
        <v>547.26</v>
      </c>
      <c r="X448">
        <v>0</v>
      </c>
      <c r="Y448">
        <v>0</v>
      </c>
      <c r="Z448">
        <v>0</v>
      </c>
    </row>
    <row r="449" spans="1:26" ht="42.75" x14ac:dyDescent="0.2">
      <c r="A449" s="62" t="s">
        <v>384</v>
      </c>
      <c r="B449" s="63" t="s">
        <v>385</v>
      </c>
      <c r="C449" s="63" t="s">
        <v>386</v>
      </c>
      <c r="D449" s="38" t="s">
        <v>171</v>
      </c>
      <c r="E449" s="39">
        <v>2</v>
      </c>
      <c r="F449" s="40">
        <v>15.18</v>
      </c>
      <c r="G449" s="41" t="s">
        <v>3</v>
      </c>
      <c r="H449" s="40">
        <v>30.36</v>
      </c>
      <c r="I449" s="42"/>
      <c r="J449" s="42">
        <v>2.71</v>
      </c>
      <c r="K449" s="40">
        <v>82.28</v>
      </c>
      <c r="L449" s="43"/>
      <c r="S449">
        <v>0</v>
      </c>
      <c r="T449">
        <v>0</v>
      </c>
      <c r="U449">
        <v>0</v>
      </c>
      <c r="V449">
        <v>0</v>
      </c>
      <c r="W449">
        <v>30.36</v>
      </c>
      <c r="X449">
        <v>0</v>
      </c>
      <c r="Y449">
        <v>0</v>
      </c>
      <c r="Z449">
        <v>0</v>
      </c>
    </row>
    <row r="450" spans="1:26" ht="15" x14ac:dyDescent="0.25">
      <c r="G450" s="83">
        <v>829.89</v>
      </c>
      <c r="H450" s="83"/>
      <c r="J450" s="83">
        <v>10759.73</v>
      </c>
      <c r="K450" s="83"/>
      <c r="L450" s="44">
        <v>8.0897670000000002</v>
      </c>
      <c r="O450" s="29">
        <v>829.89</v>
      </c>
      <c r="P450" s="29">
        <v>10759.73</v>
      </c>
      <c r="Q450" s="29">
        <v>8.0897670000000002</v>
      </c>
      <c r="W450">
        <v>252.27</v>
      </c>
      <c r="X450">
        <v>0</v>
      </c>
      <c r="Y450">
        <v>0</v>
      </c>
      <c r="Z450">
        <v>0</v>
      </c>
    </row>
    <row r="451" spans="1:26" ht="57" x14ac:dyDescent="0.2">
      <c r="A451" s="17" t="s">
        <v>388</v>
      </c>
      <c r="B451" s="61" t="s">
        <v>389</v>
      </c>
      <c r="C451" s="61" t="s">
        <v>390</v>
      </c>
      <c r="D451" s="32" t="s">
        <v>19</v>
      </c>
      <c r="E451" s="24">
        <v>5.67E-2</v>
      </c>
      <c r="F451" s="33">
        <v>4043.34</v>
      </c>
      <c r="G451" s="34"/>
      <c r="H451" s="33"/>
      <c r="I451" s="34" t="s">
        <v>389</v>
      </c>
      <c r="J451" s="34"/>
      <c r="K451" s="33"/>
      <c r="L451" s="35"/>
      <c r="S451">
        <v>77.67</v>
      </c>
      <c r="T451">
        <v>2549.91</v>
      </c>
      <c r="U451">
        <v>41.47</v>
      </c>
      <c r="V451">
        <v>1361.39</v>
      </c>
    </row>
    <row r="452" spans="1:26" x14ac:dyDescent="0.2">
      <c r="C452" s="28" t="s">
        <v>1911</v>
      </c>
    </row>
    <row r="453" spans="1:26" ht="14.25" x14ac:dyDescent="0.2">
      <c r="A453" s="17"/>
      <c r="B453" s="61"/>
      <c r="C453" s="61" t="s">
        <v>1863</v>
      </c>
      <c r="D453" s="32"/>
      <c r="E453" s="24"/>
      <c r="F453" s="33">
        <v>821.89</v>
      </c>
      <c r="G453" s="34" t="s">
        <v>264</v>
      </c>
      <c r="H453" s="33">
        <v>53.59</v>
      </c>
      <c r="I453" s="34"/>
      <c r="J453" s="34">
        <v>32.83</v>
      </c>
      <c r="K453" s="33">
        <v>1759.4</v>
      </c>
      <c r="L453" s="35"/>
      <c r="R453">
        <v>53.59</v>
      </c>
    </row>
    <row r="454" spans="1:26" ht="14.25" x14ac:dyDescent="0.2">
      <c r="A454" s="17"/>
      <c r="B454" s="61"/>
      <c r="C454" s="61" t="s">
        <v>230</v>
      </c>
      <c r="D454" s="32"/>
      <c r="E454" s="24"/>
      <c r="F454" s="33">
        <v>1132.8800000000001</v>
      </c>
      <c r="G454" s="34" t="s">
        <v>279</v>
      </c>
      <c r="H454" s="33">
        <v>80.290000000000006</v>
      </c>
      <c r="I454" s="34"/>
      <c r="J454" s="34">
        <v>8.9</v>
      </c>
      <c r="K454" s="33">
        <v>714.61</v>
      </c>
      <c r="L454" s="35"/>
    </row>
    <row r="455" spans="1:26" ht="14.25" x14ac:dyDescent="0.2">
      <c r="A455" s="17"/>
      <c r="B455" s="61"/>
      <c r="C455" s="61" t="s">
        <v>1869</v>
      </c>
      <c r="D455" s="32"/>
      <c r="E455" s="24"/>
      <c r="F455" s="33">
        <v>172.57</v>
      </c>
      <c r="G455" s="34" t="s">
        <v>279</v>
      </c>
      <c r="H455" s="45">
        <v>12.23</v>
      </c>
      <c r="I455" s="34"/>
      <c r="J455" s="34">
        <v>32.83</v>
      </c>
      <c r="K455" s="45">
        <v>401.54</v>
      </c>
      <c r="L455" s="35"/>
      <c r="R455">
        <v>12.23</v>
      </c>
    </row>
    <row r="456" spans="1:26" ht="14.25" x14ac:dyDescent="0.2">
      <c r="A456" s="17"/>
      <c r="B456" s="61"/>
      <c r="C456" s="61" t="s">
        <v>1870</v>
      </c>
      <c r="D456" s="32"/>
      <c r="E456" s="24"/>
      <c r="F456" s="33">
        <v>2088.5700000000002</v>
      </c>
      <c r="G456" s="34" t="s">
        <v>3</v>
      </c>
      <c r="H456" s="33">
        <v>118.42</v>
      </c>
      <c r="I456" s="34"/>
      <c r="J456" s="34">
        <v>5.18</v>
      </c>
      <c r="K456" s="33">
        <v>613.42999999999995</v>
      </c>
      <c r="L456" s="35"/>
    </row>
    <row r="457" spans="1:26" ht="14.25" x14ac:dyDescent="0.2">
      <c r="A457" s="17"/>
      <c r="B457" s="61"/>
      <c r="C457" s="61" t="s">
        <v>1864</v>
      </c>
      <c r="D457" s="32" t="s">
        <v>1865</v>
      </c>
      <c r="E457" s="24">
        <v>118</v>
      </c>
      <c r="F457" s="68"/>
      <c r="G457" s="34"/>
      <c r="H457" s="33">
        <v>77.67</v>
      </c>
      <c r="I457" s="36"/>
      <c r="J457" s="31">
        <v>118</v>
      </c>
      <c r="K457" s="33">
        <v>2549.91</v>
      </c>
      <c r="L457" s="35"/>
    </row>
    <row r="458" spans="1:26" ht="14.25" x14ac:dyDescent="0.2">
      <c r="A458" s="17"/>
      <c r="B458" s="61"/>
      <c r="C458" s="61" t="s">
        <v>1866</v>
      </c>
      <c r="D458" s="32" t="s">
        <v>1865</v>
      </c>
      <c r="E458" s="24">
        <v>63</v>
      </c>
      <c r="F458" s="68"/>
      <c r="G458" s="34"/>
      <c r="H458" s="33">
        <v>41.47</v>
      </c>
      <c r="I458" s="36"/>
      <c r="J458" s="31">
        <v>63</v>
      </c>
      <c r="K458" s="33">
        <v>1361.39</v>
      </c>
      <c r="L458" s="35"/>
    </row>
    <row r="459" spans="1:26" ht="14.25" x14ac:dyDescent="0.2">
      <c r="A459" s="17"/>
      <c r="B459" s="61"/>
      <c r="C459" s="61" t="s">
        <v>1867</v>
      </c>
      <c r="D459" s="32" t="s">
        <v>1868</v>
      </c>
      <c r="E459" s="24">
        <v>89.53</v>
      </c>
      <c r="F459" s="33"/>
      <c r="G459" s="34" t="s">
        <v>264</v>
      </c>
      <c r="H459" s="33"/>
      <c r="I459" s="34"/>
      <c r="J459" s="34"/>
      <c r="K459" s="33"/>
      <c r="L459" s="37">
        <v>5.8378036499999997</v>
      </c>
    </row>
    <row r="460" spans="1:26" ht="28.5" x14ac:dyDescent="0.2">
      <c r="A460" s="17" t="s">
        <v>392</v>
      </c>
      <c r="B460" s="61" t="s">
        <v>393</v>
      </c>
      <c r="C460" s="61" t="s">
        <v>394</v>
      </c>
      <c r="D460" s="32" t="s">
        <v>395</v>
      </c>
      <c r="E460" s="24">
        <v>3</v>
      </c>
      <c r="F460" s="33">
        <v>92.52</v>
      </c>
      <c r="G460" s="47" t="s">
        <v>3</v>
      </c>
      <c r="H460" s="33">
        <v>277.56</v>
      </c>
      <c r="I460" s="34"/>
      <c r="J460" s="34">
        <v>5.33</v>
      </c>
      <c r="K460" s="33">
        <v>1479.39</v>
      </c>
      <c r="L460" s="35"/>
      <c r="S460">
        <v>0</v>
      </c>
      <c r="T460">
        <v>0</v>
      </c>
      <c r="U460">
        <v>0</v>
      </c>
      <c r="V460">
        <v>0</v>
      </c>
      <c r="W460">
        <v>277.56</v>
      </c>
      <c r="X460">
        <v>0</v>
      </c>
      <c r="Y460">
        <v>0</v>
      </c>
      <c r="Z460">
        <v>0</v>
      </c>
    </row>
    <row r="461" spans="1:26" ht="28.5" x14ac:dyDescent="0.2">
      <c r="A461" s="17" t="s">
        <v>397</v>
      </c>
      <c r="B461" s="61" t="s">
        <v>398</v>
      </c>
      <c r="C461" s="61" t="s">
        <v>399</v>
      </c>
      <c r="D461" s="32" t="s">
        <v>171</v>
      </c>
      <c r="E461" s="24">
        <v>6</v>
      </c>
      <c r="F461" s="33">
        <v>12.84</v>
      </c>
      <c r="G461" s="47" t="s">
        <v>3</v>
      </c>
      <c r="H461" s="33">
        <v>77.040000000000006</v>
      </c>
      <c r="I461" s="34"/>
      <c r="J461" s="34">
        <v>3.72</v>
      </c>
      <c r="K461" s="33">
        <v>286.58999999999997</v>
      </c>
      <c r="L461" s="35"/>
      <c r="S461">
        <v>0</v>
      </c>
      <c r="T461">
        <v>0</v>
      </c>
      <c r="U461">
        <v>0</v>
      </c>
      <c r="V461">
        <v>0</v>
      </c>
      <c r="W461">
        <v>77.040000000000006</v>
      </c>
      <c r="X461">
        <v>0</v>
      </c>
      <c r="Y461">
        <v>0</v>
      </c>
      <c r="Z461">
        <v>0</v>
      </c>
    </row>
    <row r="462" spans="1:26" ht="71.25" x14ac:dyDescent="0.2">
      <c r="A462" s="62" t="s">
        <v>401</v>
      </c>
      <c r="B462" s="63" t="s">
        <v>402</v>
      </c>
      <c r="C462" s="63" t="s">
        <v>403</v>
      </c>
      <c r="D462" s="38" t="s">
        <v>269</v>
      </c>
      <c r="E462" s="39">
        <v>5.67</v>
      </c>
      <c r="F462" s="40">
        <v>288.8</v>
      </c>
      <c r="G462" s="41" t="s">
        <v>3</v>
      </c>
      <c r="H462" s="40">
        <v>1637.5</v>
      </c>
      <c r="I462" s="42"/>
      <c r="J462" s="42">
        <v>8.82</v>
      </c>
      <c r="K462" s="40">
        <v>14442.71</v>
      </c>
      <c r="L462" s="43"/>
      <c r="S462">
        <v>0</v>
      </c>
      <c r="T462">
        <v>0</v>
      </c>
      <c r="U462">
        <v>0</v>
      </c>
      <c r="V462">
        <v>0</v>
      </c>
      <c r="W462">
        <v>1637.5</v>
      </c>
      <c r="X462">
        <v>0</v>
      </c>
      <c r="Y462">
        <v>0</v>
      </c>
      <c r="Z462">
        <v>0</v>
      </c>
    </row>
    <row r="463" spans="1:26" ht="15" x14ac:dyDescent="0.25">
      <c r="G463" s="83">
        <v>2363.54</v>
      </c>
      <c r="H463" s="83"/>
      <c r="J463" s="83">
        <v>23207.43</v>
      </c>
      <c r="K463" s="83"/>
      <c r="L463" s="44">
        <v>5.8378036499999997</v>
      </c>
      <c r="O463" s="29">
        <v>2363.54</v>
      </c>
      <c r="P463" s="29">
        <v>23207.43</v>
      </c>
      <c r="Q463" s="29">
        <v>5.8378036499999997</v>
      </c>
      <c r="W463">
        <v>371.44000000000005</v>
      </c>
      <c r="X463">
        <v>0</v>
      </c>
      <c r="Y463">
        <v>0</v>
      </c>
      <c r="Z463">
        <v>0</v>
      </c>
    </row>
    <row r="464" spans="1:26" ht="28.5" x14ac:dyDescent="0.2">
      <c r="A464" s="17" t="s">
        <v>405</v>
      </c>
      <c r="B464" s="61" t="s">
        <v>406</v>
      </c>
      <c r="C464" s="61" t="s">
        <v>407</v>
      </c>
      <c r="D464" s="32" t="s">
        <v>88</v>
      </c>
      <c r="E464" s="24">
        <v>0.11</v>
      </c>
      <c r="F464" s="33">
        <v>1093.4000000000001</v>
      </c>
      <c r="G464" s="34"/>
      <c r="H464" s="33"/>
      <c r="I464" s="34" t="s">
        <v>406</v>
      </c>
      <c r="J464" s="34"/>
      <c r="K464" s="33"/>
      <c r="L464" s="35"/>
      <c r="S464">
        <v>98.38</v>
      </c>
      <c r="T464">
        <v>3229.93</v>
      </c>
      <c r="U464">
        <v>67.31</v>
      </c>
      <c r="V464">
        <v>2209.9499999999998</v>
      </c>
    </row>
    <row r="465" spans="1:26" x14ac:dyDescent="0.2">
      <c r="C465" s="28" t="s">
        <v>1912</v>
      </c>
    </row>
    <row r="466" spans="1:26" ht="14.25" x14ac:dyDescent="0.2">
      <c r="A466" s="17"/>
      <c r="B466" s="61"/>
      <c r="C466" s="61" t="s">
        <v>1863</v>
      </c>
      <c r="D466" s="32"/>
      <c r="E466" s="24"/>
      <c r="F466" s="33">
        <v>936.45</v>
      </c>
      <c r="G466" s="34" t="s">
        <v>3</v>
      </c>
      <c r="H466" s="33">
        <v>103.01</v>
      </c>
      <c r="I466" s="34"/>
      <c r="J466" s="34">
        <v>32.83</v>
      </c>
      <c r="K466" s="33">
        <v>3381.8</v>
      </c>
      <c r="L466" s="35"/>
      <c r="R466">
        <v>103.01</v>
      </c>
    </row>
    <row r="467" spans="1:26" ht="14.25" x14ac:dyDescent="0.2">
      <c r="A467" s="17"/>
      <c r="B467" s="61"/>
      <c r="C467" s="61" t="s">
        <v>230</v>
      </c>
      <c r="D467" s="32"/>
      <c r="E467" s="24"/>
      <c r="F467" s="33">
        <v>36.22</v>
      </c>
      <c r="G467" s="34" t="s">
        <v>3</v>
      </c>
      <c r="H467" s="33">
        <v>3.98</v>
      </c>
      <c r="I467" s="34"/>
      <c r="J467" s="34">
        <v>10.039999999999999</v>
      </c>
      <c r="K467" s="33">
        <v>40</v>
      </c>
      <c r="L467" s="35"/>
    </row>
    <row r="468" spans="1:26" ht="14.25" x14ac:dyDescent="0.2">
      <c r="A468" s="17"/>
      <c r="B468" s="61"/>
      <c r="C468" s="61" t="s">
        <v>1869</v>
      </c>
      <c r="D468" s="32"/>
      <c r="E468" s="24"/>
      <c r="F468" s="33">
        <v>5.0199999999999996</v>
      </c>
      <c r="G468" s="34" t="s">
        <v>3</v>
      </c>
      <c r="H468" s="45">
        <v>0.55000000000000004</v>
      </c>
      <c r="I468" s="34"/>
      <c r="J468" s="34">
        <v>32.83</v>
      </c>
      <c r="K468" s="45">
        <v>18.13</v>
      </c>
      <c r="L468" s="35"/>
      <c r="R468">
        <v>0.55000000000000004</v>
      </c>
    </row>
    <row r="469" spans="1:26" ht="14.25" x14ac:dyDescent="0.2">
      <c r="A469" s="17"/>
      <c r="B469" s="61"/>
      <c r="C469" s="61" t="s">
        <v>1870</v>
      </c>
      <c r="D469" s="32"/>
      <c r="E469" s="24"/>
      <c r="F469" s="33">
        <v>120.73</v>
      </c>
      <c r="G469" s="34" t="s">
        <v>3</v>
      </c>
      <c r="H469" s="33">
        <v>13.28</v>
      </c>
      <c r="I469" s="34"/>
      <c r="J469" s="34">
        <v>9.69</v>
      </c>
      <c r="K469" s="33">
        <v>128.69</v>
      </c>
      <c r="L469" s="35"/>
    </row>
    <row r="470" spans="1:26" ht="14.25" x14ac:dyDescent="0.2">
      <c r="A470" s="17"/>
      <c r="B470" s="61"/>
      <c r="C470" s="61" t="s">
        <v>1864</v>
      </c>
      <c r="D470" s="32" t="s">
        <v>1865</v>
      </c>
      <c r="E470" s="24">
        <v>95</v>
      </c>
      <c r="F470" s="68"/>
      <c r="G470" s="34"/>
      <c r="H470" s="33">
        <v>98.38</v>
      </c>
      <c r="I470" s="36"/>
      <c r="J470" s="31">
        <v>95</v>
      </c>
      <c r="K470" s="33">
        <v>3229.93</v>
      </c>
      <c r="L470" s="35"/>
    </row>
    <row r="471" spans="1:26" ht="14.25" x14ac:dyDescent="0.2">
      <c r="A471" s="17"/>
      <c r="B471" s="61"/>
      <c r="C471" s="61" t="s">
        <v>1866</v>
      </c>
      <c r="D471" s="32" t="s">
        <v>1865</v>
      </c>
      <c r="E471" s="24">
        <v>65</v>
      </c>
      <c r="F471" s="68"/>
      <c r="G471" s="34"/>
      <c r="H471" s="33">
        <v>67.31</v>
      </c>
      <c r="I471" s="36"/>
      <c r="J471" s="31">
        <v>65</v>
      </c>
      <c r="K471" s="33">
        <v>2209.9499999999998</v>
      </c>
      <c r="L471" s="35"/>
    </row>
    <row r="472" spans="1:26" ht="14.25" x14ac:dyDescent="0.2">
      <c r="A472" s="17"/>
      <c r="B472" s="61"/>
      <c r="C472" s="61" t="s">
        <v>1867</v>
      </c>
      <c r="D472" s="32" t="s">
        <v>1868</v>
      </c>
      <c r="E472" s="24">
        <v>94.4</v>
      </c>
      <c r="F472" s="33"/>
      <c r="G472" s="34" t="s">
        <v>3</v>
      </c>
      <c r="H472" s="33"/>
      <c r="I472" s="34"/>
      <c r="J472" s="34"/>
      <c r="K472" s="33"/>
      <c r="L472" s="37">
        <v>10.384</v>
      </c>
    </row>
    <row r="473" spans="1:26" ht="57" x14ac:dyDescent="0.2">
      <c r="A473" s="62" t="s">
        <v>409</v>
      </c>
      <c r="B473" s="63" t="s">
        <v>410</v>
      </c>
      <c r="C473" s="63" t="s">
        <v>411</v>
      </c>
      <c r="D473" s="38" t="s">
        <v>171</v>
      </c>
      <c r="E473" s="39">
        <v>11</v>
      </c>
      <c r="F473" s="40">
        <v>1618.28</v>
      </c>
      <c r="G473" s="41" t="s">
        <v>3</v>
      </c>
      <c r="H473" s="40">
        <v>17801.080000000002</v>
      </c>
      <c r="I473" s="42"/>
      <c r="J473" s="42">
        <v>2.4500000000000002</v>
      </c>
      <c r="K473" s="40">
        <v>43612.65</v>
      </c>
      <c r="L473" s="43"/>
      <c r="S473">
        <v>0</v>
      </c>
      <c r="T473">
        <v>0</v>
      </c>
      <c r="U473">
        <v>0</v>
      </c>
      <c r="V473">
        <v>0</v>
      </c>
      <c r="W473">
        <v>0</v>
      </c>
      <c r="X473">
        <v>17801.080000000002</v>
      </c>
      <c r="Y473">
        <v>0</v>
      </c>
      <c r="Z473">
        <v>0</v>
      </c>
    </row>
    <row r="474" spans="1:26" ht="15" x14ac:dyDescent="0.25">
      <c r="G474" s="83">
        <v>18087.04</v>
      </c>
      <c r="H474" s="83"/>
      <c r="J474" s="83">
        <v>52603.020000000004</v>
      </c>
      <c r="K474" s="83"/>
      <c r="L474" s="44">
        <v>10.384</v>
      </c>
      <c r="O474" s="29">
        <v>18087.04</v>
      </c>
      <c r="P474" s="29">
        <v>52603.020000000004</v>
      </c>
      <c r="Q474" s="29">
        <v>10.384</v>
      </c>
      <c r="W474">
        <v>0</v>
      </c>
      <c r="X474">
        <v>285.96000000000004</v>
      </c>
      <c r="Y474">
        <v>0</v>
      </c>
      <c r="Z474">
        <v>0</v>
      </c>
    </row>
    <row r="475" spans="1:26" ht="42.75" x14ac:dyDescent="0.2">
      <c r="A475" s="17" t="s">
        <v>413</v>
      </c>
      <c r="B475" s="61" t="s">
        <v>414</v>
      </c>
      <c r="C475" s="61" t="s">
        <v>415</v>
      </c>
      <c r="D475" s="32" t="s">
        <v>88</v>
      </c>
      <c r="E475" s="24">
        <v>0.02</v>
      </c>
      <c r="F475" s="33">
        <v>424.07000000000005</v>
      </c>
      <c r="G475" s="34"/>
      <c r="H475" s="33"/>
      <c r="I475" s="34" t="s">
        <v>414</v>
      </c>
      <c r="J475" s="34"/>
      <c r="K475" s="33"/>
      <c r="L475" s="35"/>
      <c r="S475">
        <v>5.97</v>
      </c>
      <c r="T475">
        <v>195.93</v>
      </c>
      <c r="U475">
        <v>4.08</v>
      </c>
      <c r="V475">
        <v>134.06</v>
      </c>
    </row>
    <row r="476" spans="1:26" x14ac:dyDescent="0.2">
      <c r="C476" s="28" t="s">
        <v>1888</v>
      </c>
    </row>
    <row r="477" spans="1:26" ht="14.25" x14ac:dyDescent="0.2">
      <c r="A477" s="17"/>
      <c r="B477" s="61"/>
      <c r="C477" s="61" t="s">
        <v>1863</v>
      </c>
      <c r="D477" s="32"/>
      <c r="E477" s="24"/>
      <c r="F477" s="33">
        <v>313.47000000000003</v>
      </c>
      <c r="G477" s="34" t="s">
        <v>3</v>
      </c>
      <c r="H477" s="33">
        <v>6.27</v>
      </c>
      <c r="I477" s="34"/>
      <c r="J477" s="34">
        <v>32.83</v>
      </c>
      <c r="K477" s="33">
        <v>205.82</v>
      </c>
      <c r="L477" s="35"/>
      <c r="R477">
        <v>6.27</v>
      </c>
    </row>
    <row r="478" spans="1:26" ht="14.25" x14ac:dyDescent="0.2">
      <c r="A478" s="17"/>
      <c r="B478" s="61"/>
      <c r="C478" s="61" t="s">
        <v>230</v>
      </c>
      <c r="D478" s="32"/>
      <c r="E478" s="24"/>
      <c r="F478" s="33">
        <v>4.7699999999999996</v>
      </c>
      <c r="G478" s="34" t="s">
        <v>3</v>
      </c>
      <c r="H478" s="33">
        <v>0.1</v>
      </c>
      <c r="I478" s="34"/>
      <c r="J478" s="34">
        <v>9.76</v>
      </c>
      <c r="K478" s="33">
        <v>0.93</v>
      </c>
      <c r="L478" s="35"/>
    </row>
    <row r="479" spans="1:26" ht="14.25" x14ac:dyDescent="0.2">
      <c r="A479" s="17"/>
      <c r="B479" s="61"/>
      <c r="C479" s="61" t="s">
        <v>1869</v>
      </c>
      <c r="D479" s="32"/>
      <c r="E479" s="24"/>
      <c r="F479" s="33">
        <v>0.64</v>
      </c>
      <c r="G479" s="34" t="s">
        <v>3</v>
      </c>
      <c r="H479" s="45">
        <v>0.01</v>
      </c>
      <c r="I479" s="34"/>
      <c r="J479" s="34">
        <v>32.83</v>
      </c>
      <c r="K479" s="45">
        <v>0.42</v>
      </c>
      <c r="L479" s="35"/>
      <c r="R479">
        <v>0.01</v>
      </c>
    </row>
    <row r="480" spans="1:26" ht="14.25" x14ac:dyDescent="0.2">
      <c r="A480" s="17"/>
      <c r="B480" s="61"/>
      <c r="C480" s="61" t="s">
        <v>1870</v>
      </c>
      <c r="D480" s="32"/>
      <c r="E480" s="24"/>
      <c r="F480" s="33">
        <v>105.83</v>
      </c>
      <c r="G480" s="34" t="s">
        <v>3</v>
      </c>
      <c r="H480" s="33">
        <v>2.12</v>
      </c>
      <c r="I480" s="34"/>
      <c r="J480" s="34">
        <v>5.95</v>
      </c>
      <c r="K480" s="33">
        <v>12.59</v>
      </c>
      <c r="L480" s="35"/>
    </row>
    <row r="481" spans="1:26" ht="14.25" x14ac:dyDescent="0.2">
      <c r="A481" s="17"/>
      <c r="B481" s="61"/>
      <c r="C481" s="61" t="s">
        <v>1864</v>
      </c>
      <c r="D481" s="32" t="s">
        <v>1865</v>
      </c>
      <c r="E481" s="24">
        <v>95</v>
      </c>
      <c r="F481" s="68"/>
      <c r="G481" s="34"/>
      <c r="H481" s="33">
        <v>5.97</v>
      </c>
      <c r="I481" s="36"/>
      <c r="J481" s="31">
        <v>95</v>
      </c>
      <c r="K481" s="33">
        <v>195.93</v>
      </c>
      <c r="L481" s="35"/>
    </row>
    <row r="482" spans="1:26" ht="14.25" x14ac:dyDescent="0.2">
      <c r="A482" s="17"/>
      <c r="B482" s="61"/>
      <c r="C482" s="61" t="s">
        <v>1866</v>
      </c>
      <c r="D482" s="32" t="s">
        <v>1865</v>
      </c>
      <c r="E482" s="24">
        <v>65</v>
      </c>
      <c r="F482" s="68"/>
      <c r="G482" s="34"/>
      <c r="H482" s="33">
        <v>4.08</v>
      </c>
      <c r="I482" s="36"/>
      <c r="J482" s="31">
        <v>65</v>
      </c>
      <c r="K482" s="33">
        <v>134.06</v>
      </c>
      <c r="L482" s="35"/>
    </row>
    <row r="483" spans="1:26" ht="14.25" x14ac:dyDescent="0.2">
      <c r="A483" s="17"/>
      <c r="B483" s="61"/>
      <c r="C483" s="61" t="s">
        <v>1867</v>
      </c>
      <c r="D483" s="32" t="s">
        <v>1868</v>
      </c>
      <c r="E483" s="24">
        <v>31.6</v>
      </c>
      <c r="F483" s="33"/>
      <c r="G483" s="34" t="s">
        <v>3</v>
      </c>
      <c r="H483" s="33"/>
      <c r="I483" s="34"/>
      <c r="J483" s="34"/>
      <c r="K483" s="33"/>
      <c r="L483" s="37">
        <v>0.63200000000000001</v>
      </c>
    </row>
    <row r="484" spans="1:26" ht="57" x14ac:dyDescent="0.2">
      <c r="A484" s="62" t="s">
        <v>417</v>
      </c>
      <c r="B484" s="63" t="s">
        <v>418</v>
      </c>
      <c r="C484" s="63" t="s">
        <v>419</v>
      </c>
      <c r="D484" s="38" t="s">
        <v>163</v>
      </c>
      <c r="E484" s="39">
        <v>0.2</v>
      </c>
      <c r="F484" s="40">
        <v>154.19999999999999</v>
      </c>
      <c r="G484" s="41" t="s">
        <v>3</v>
      </c>
      <c r="H484" s="40">
        <v>30.84</v>
      </c>
      <c r="I484" s="42"/>
      <c r="J484" s="42">
        <v>5.59</v>
      </c>
      <c r="K484" s="40">
        <v>172.4</v>
      </c>
      <c r="L484" s="43"/>
      <c r="S484">
        <v>0</v>
      </c>
      <c r="T484">
        <v>0</v>
      </c>
      <c r="U484">
        <v>0</v>
      </c>
      <c r="V484">
        <v>0</v>
      </c>
      <c r="W484">
        <v>0</v>
      </c>
      <c r="X484">
        <v>30.84</v>
      </c>
      <c r="Y484">
        <v>0</v>
      </c>
      <c r="Z484">
        <v>0</v>
      </c>
    </row>
    <row r="485" spans="1:26" ht="15" x14ac:dyDescent="0.25">
      <c r="G485" s="83">
        <v>49.379999999999995</v>
      </c>
      <c r="H485" s="83"/>
      <c r="J485" s="83">
        <v>721.7299999999999</v>
      </c>
      <c r="K485" s="83"/>
      <c r="L485" s="44">
        <v>0.63200000000000001</v>
      </c>
      <c r="O485" s="29">
        <v>49.379999999999995</v>
      </c>
      <c r="P485" s="29">
        <v>721.7299999999999</v>
      </c>
      <c r="Q485" s="29">
        <v>0.63200000000000001</v>
      </c>
      <c r="W485">
        <v>0</v>
      </c>
      <c r="X485">
        <v>18.54</v>
      </c>
      <c r="Y485">
        <v>0</v>
      </c>
      <c r="Z485">
        <v>0</v>
      </c>
    </row>
    <row r="486" spans="1:26" ht="57" x14ac:dyDescent="0.2">
      <c r="A486" s="17" t="s">
        <v>421</v>
      </c>
      <c r="B486" s="61" t="s">
        <v>422</v>
      </c>
      <c r="C486" s="61" t="s">
        <v>423</v>
      </c>
      <c r="D486" s="32" t="s">
        <v>99</v>
      </c>
      <c r="E486" s="24">
        <v>0.6</v>
      </c>
      <c r="F486" s="33">
        <v>630.1099999999999</v>
      </c>
      <c r="G486" s="34"/>
      <c r="H486" s="33"/>
      <c r="I486" s="34" t="s">
        <v>422</v>
      </c>
      <c r="J486" s="34"/>
      <c r="K486" s="33"/>
      <c r="L486" s="35"/>
      <c r="S486">
        <v>224.04</v>
      </c>
      <c r="T486">
        <v>7355.18</v>
      </c>
      <c r="U486">
        <v>153.29</v>
      </c>
      <c r="V486">
        <v>5032.49</v>
      </c>
    </row>
    <row r="487" spans="1:26" x14ac:dyDescent="0.2">
      <c r="C487" s="28" t="s">
        <v>1913</v>
      </c>
    </row>
    <row r="488" spans="1:26" ht="14.25" x14ac:dyDescent="0.2">
      <c r="A488" s="17"/>
      <c r="B488" s="61"/>
      <c r="C488" s="61" t="s">
        <v>1863</v>
      </c>
      <c r="D488" s="32"/>
      <c r="E488" s="24"/>
      <c r="F488" s="33">
        <v>388.03</v>
      </c>
      <c r="G488" s="34" t="s">
        <v>3</v>
      </c>
      <c r="H488" s="33">
        <v>232.82</v>
      </c>
      <c r="I488" s="34"/>
      <c r="J488" s="34">
        <v>32.83</v>
      </c>
      <c r="K488" s="33">
        <v>7643.41</v>
      </c>
      <c r="L488" s="35"/>
      <c r="R488">
        <v>232.82</v>
      </c>
    </row>
    <row r="489" spans="1:26" ht="14.25" x14ac:dyDescent="0.2">
      <c r="A489" s="17"/>
      <c r="B489" s="61"/>
      <c r="C489" s="61" t="s">
        <v>230</v>
      </c>
      <c r="D489" s="32"/>
      <c r="E489" s="24"/>
      <c r="F489" s="33">
        <v>52.26</v>
      </c>
      <c r="G489" s="34" t="s">
        <v>3</v>
      </c>
      <c r="H489" s="33">
        <v>31.36</v>
      </c>
      <c r="I489" s="34"/>
      <c r="J489" s="34">
        <v>8.44</v>
      </c>
      <c r="K489" s="33">
        <v>264.64</v>
      </c>
      <c r="L489" s="35"/>
    </row>
    <row r="490" spans="1:26" ht="14.25" x14ac:dyDescent="0.2">
      <c r="A490" s="17"/>
      <c r="B490" s="61"/>
      <c r="C490" s="61" t="s">
        <v>1869</v>
      </c>
      <c r="D490" s="32"/>
      <c r="E490" s="24"/>
      <c r="F490" s="33">
        <v>5.0199999999999996</v>
      </c>
      <c r="G490" s="34" t="s">
        <v>3</v>
      </c>
      <c r="H490" s="45">
        <v>3.01</v>
      </c>
      <c r="I490" s="34"/>
      <c r="J490" s="34">
        <v>32.83</v>
      </c>
      <c r="K490" s="45">
        <v>98.88</v>
      </c>
      <c r="L490" s="35"/>
      <c r="R490">
        <v>3.01</v>
      </c>
    </row>
    <row r="491" spans="1:26" ht="14.25" x14ac:dyDescent="0.2">
      <c r="A491" s="17"/>
      <c r="B491" s="61"/>
      <c r="C491" s="61" t="s">
        <v>1870</v>
      </c>
      <c r="D491" s="32"/>
      <c r="E491" s="24"/>
      <c r="F491" s="33">
        <v>189.82</v>
      </c>
      <c r="G491" s="34" t="s">
        <v>3</v>
      </c>
      <c r="H491" s="33">
        <v>113.89</v>
      </c>
      <c r="I491" s="34"/>
      <c r="J491" s="34">
        <v>7</v>
      </c>
      <c r="K491" s="33">
        <v>797.24</v>
      </c>
      <c r="L491" s="35"/>
    </row>
    <row r="492" spans="1:26" ht="14.25" x14ac:dyDescent="0.2">
      <c r="A492" s="17"/>
      <c r="B492" s="61"/>
      <c r="C492" s="61" t="s">
        <v>1864</v>
      </c>
      <c r="D492" s="32" t="s">
        <v>1865</v>
      </c>
      <c r="E492" s="24">
        <v>95</v>
      </c>
      <c r="F492" s="68"/>
      <c r="G492" s="34"/>
      <c r="H492" s="33">
        <v>224.04</v>
      </c>
      <c r="I492" s="36"/>
      <c r="J492" s="31">
        <v>95</v>
      </c>
      <c r="K492" s="33">
        <v>7355.18</v>
      </c>
      <c r="L492" s="35"/>
    </row>
    <row r="493" spans="1:26" ht="14.25" x14ac:dyDescent="0.2">
      <c r="A493" s="17"/>
      <c r="B493" s="61"/>
      <c r="C493" s="61" t="s">
        <v>1866</v>
      </c>
      <c r="D493" s="32" t="s">
        <v>1865</v>
      </c>
      <c r="E493" s="24">
        <v>65</v>
      </c>
      <c r="F493" s="68"/>
      <c r="G493" s="34"/>
      <c r="H493" s="33">
        <v>153.29</v>
      </c>
      <c r="I493" s="36"/>
      <c r="J493" s="31">
        <v>65</v>
      </c>
      <c r="K493" s="33">
        <v>5032.49</v>
      </c>
      <c r="L493" s="35"/>
    </row>
    <row r="494" spans="1:26" ht="14.25" x14ac:dyDescent="0.2">
      <c r="A494" s="17"/>
      <c r="B494" s="61"/>
      <c r="C494" s="61" t="s">
        <v>1867</v>
      </c>
      <c r="D494" s="32" t="s">
        <v>1868</v>
      </c>
      <c r="E494" s="24">
        <v>41.28</v>
      </c>
      <c r="F494" s="33"/>
      <c r="G494" s="34" t="s">
        <v>3</v>
      </c>
      <c r="H494" s="33"/>
      <c r="I494" s="34"/>
      <c r="J494" s="34"/>
      <c r="K494" s="33"/>
      <c r="L494" s="37">
        <v>24.768000000000001</v>
      </c>
    </row>
    <row r="495" spans="1:26" ht="114" x14ac:dyDescent="0.2">
      <c r="A495" s="62" t="s">
        <v>425</v>
      </c>
      <c r="B495" s="63" t="s">
        <v>426</v>
      </c>
      <c r="C495" s="63" t="s">
        <v>427</v>
      </c>
      <c r="D495" s="38" t="s">
        <v>428</v>
      </c>
      <c r="E495" s="39">
        <v>0.06</v>
      </c>
      <c r="F495" s="40">
        <v>41193.550000000003</v>
      </c>
      <c r="G495" s="41" t="s">
        <v>3</v>
      </c>
      <c r="H495" s="40">
        <v>2471.61</v>
      </c>
      <c r="I495" s="42"/>
      <c r="J495" s="42">
        <v>3.13</v>
      </c>
      <c r="K495" s="40">
        <v>7736.15</v>
      </c>
      <c r="L495" s="43"/>
      <c r="S495">
        <v>0</v>
      </c>
      <c r="T495">
        <v>0</v>
      </c>
      <c r="U495">
        <v>0</v>
      </c>
      <c r="V495">
        <v>0</v>
      </c>
      <c r="W495">
        <v>0</v>
      </c>
      <c r="X495">
        <v>2471.61</v>
      </c>
      <c r="Y495">
        <v>0</v>
      </c>
      <c r="Z495">
        <v>0</v>
      </c>
    </row>
    <row r="496" spans="1:26" ht="15" x14ac:dyDescent="0.25">
      <c r="G496" s="83">
        <v>3227.01</v>
      </c>
      <c r="H496" s="83"/>
      <c r="J496" s="83">
        <v>28829.11</v>
      </c>
      <c r="K496" s="83"/>
      <c r="L496" s="44">
        <v>24.768000000000001</v>
      </c>
      <c r="O496" s="29">
        <v>3227.01</v>
      </c>
      <c r="P496" s="29">
        <v>28829.11</v>
      </c>
      <c r="Q496" s="29">
        <v>24.768000000000001</v>
      </c>
      <c r="W496">
        <v>0</v>
      </c>
      <c r="X496">
        <v>755.4</v>
      </c>
      <c r="Y496">
        <v>0</v>
      </c>
      <c r="Z496">
        <v>0</v>
      </c>
    </row>
    <row r="497" spans="1:26" ht="28.5" x14ac:dyDescent="0.2">
      <c r="A497" s="17" t="s">
        <v>431</v>
      </c>
      <c r="B497" s="61" t="s">
        <v>432</v>
      </c>
      <c r="C497" s="61" t="s">
        <v>433</v>
      </c>
      <c r="D497" s="32" t="s">
        <v>99</v>
      </c>
      <c r="E497" s="24">
        <v>0.505</v>
      </c>
      <c r="F497" s="33">
        <v>38.590000000000003</v>
      </c>
      <c r="G497" s="34"/>
      <c r="H497" s="33"/>
      <c r="I497" s="34" t="s">
        <v>432</v>
      </c>
      <c r="J497" s="34"/>
      <c r="K497" s="33"/>
      <c r="L497" s="35"/>
      <c r="S497">
        <v>12.84</v>
      </c>
      <c r="T497">
        <v>421.63</v>
      </c>
      <c r="U497">
        <v>8.7899999999999991</v>
      </c>
      <c r="V497">
        <v>288.48</v>
      </c>
    </row>
    <row r="498" spans="1:26" x14ac:dyDescent="0.2">
      <c r="C498" s="28" t="s">
        <v>1914</v>
      </c>
    </row>
    <row r="499" spans="1:26" ht="14.25" x14ac:dyDescent="0.2">
      <c r="A499" s="17"/>
      <c r="B499" s="61"/>
      <c r="C499" s="61" t="s">
        <v>1863</v>
      </c>
      <c r="D499" s="32"/>
      <c r="E499" s="24"/>
      <c r="F499" s="33">
        <v>26.51</v>
      </c>
      <c r="G499" s="34" t="s">
        <v>3</v>
      </c>
      <c r="H499" s="33">
        <v>13.39</v>
      </c>
      <c r="I499" s="34"/>
      <c r="J499" s="34">
        <v>32.83</v>
      </c>
      <c r="K499" s="33">
        <v>439.51</v>
      </c>
      <c r="L499" s="35"/>
      <c r="R499">
        <v>13.39</v>
      </c>
    </row>
    <row r="500" spans="1:26" ht="14.25" x14ac:dyDescent="0.2">
      <c r="A500" s="17"/>
      <c r="B500" s="61"/>
      <c r="C500" s="61" t="s">
        <v>230</v>
      </c>
      <c r="D500" s="32"/>
      <c r="E500" s="24"/>
      <c r="F500" s="33">
        <v>1.81</v>
      </c>
      <c r="G500" s="34" t="s">
        <v>3</v>
      </c>
      <c r="H500" s="33">
        <v>0.91</v>
      </c>
      <c r="I500" s="34"/>
      <c r="J500" s="34">
        <v>10.039999999999999</v>
      </c>
      <c r="K500" s="33">
        <v>9.18</v>
      </c>
      <c r="L500" s="35"/>
    </row>
    <row r="501" spans="1:26" ht="14.25" x14ac:dyDescent="0.2">
      <c r="A501" s="17"/>
      <c r="B501" s="61"/>
      <c r="C501" s="61" t="s">
        <v>1869</v>
      </c>
      <c r="D501" s="32"/>
      <c r="E501" s="24"/>
      <c r="F501" s="33">
        <v>0.26</v>
      </c>
      <c r="G501" s="34" t="s">
        <v>3</v>
      </c>
      <c r="H501" s="45">
        <v>0.13</v>
      </c>
      <c r="I501" s="34"/>
      <c r="J501" s="34">
        <v>32.83</v>
      </c>
      <c r="K501" s="45">
        <v>4.3099999999999996</v>
      </c>
      <c r="L501" s="35"/>
      <c r="R501">
        <v>0.13</v>
      </c>
    </row>
    <row r="502" spans="1:26" ht="14.25" x14ac:dyDescent="0.2">
      <c r="A502" s="17"/>
      <c r="B502" s="61"/>
      <c r="C502" s="61" t="s">
        <v>1870</v>
      </c>
      <c r="D502" s="32"/>
      <c r="E502" s="24"/>
      <c r="F502" s="33">
        <v>10.27</v>
      </c>
      <c r="G502" s="34" t="s">
        <v>3</v>
      </c>
      <c r="H502" s="33">
        <v>5.19</v>
      </c>
      <c r="I502" s="34"/>
      <c r="J502" s="34">
        <v>7.73</v>
      </c>
      <c r="K502" s="33">
        <v>40.090000000000003</v>
      </c>
      <c r="L502" s="35"/>
    </row>
    <row r="503" spans="1:26" ht="14.25" x14ac:dyDescent="0.2">
      <c r="A503" s="17"/>
      <c r="B503" s="61"/>
      <c r="C503" s="61" t="s">
        <v>1864</v>
      </c>
      <c r="D503" s="32" t="s">
        <v>1865</v>
      </c>
      <c r="E503" s="24">
        <v>95</v>
      </c>
      <c r="F503" s="68"/>
      <c r="G503" s="34"/>
      <c r="H503" s="33">
        <v>12.84</v>
      </c>
      <c r="I503" s="36"/>
      <c r="J503" s="31">
        <v>95</v>
      </c>
      <c r="K503" s="33">
        <v>421.63</v>
      </c>
      <c r="L503" s="35"/>
    </row>
    <row r="504" spans="1:26" ht="14.25" x14ac:dyDescent="0.2">
      <c r="A504" s="17"/>
      <c r="B504" s="61"/>
      <c r="C504" s="61" t="s">
        <v>1866</v>
      </c>
      <c r="D504" s="32" t="s">
        <v>1865</v>
      </c>
      <c r="E504" s="24">
        <v>65</v>
      </c>
      <c r="F504" s="68"/>
      <c r="G504" s="34"/>
      <c r="H504" s="33">
        <v>8.7899999999999991</v>
      </c>
      <c r="I504" s="36"/>
      <c r="J504" s="31">
        <v>65</v>
      </c>
      <c r="K504" s="33">
        <v>288.48</v>
      </c>
      <c r="L504" s="35"/>
    </row>
    <row r="505" spans="1:26" ht="14.25" x14ac:dyDescent="0.2">
      <c r="A505" s="17"/>
      <c r="B505" s="61"/>
      <c r="C505" s="61" t="s">
        <v>1867</v>
      </c>
      <c r="D505" s="32" t="s">
        <v>1868</v>
      </c>
      <c r="E505" s="24">
        <v>2.82</v>
      </c>
      <c r="F505" s="33"/>
      <c r="G505" s="34" t="s">
        <v>3</v>
      </c>
      <c r="H505" s="33"/>
      <c r="I505" s="34"/>
      <c r="J505" s="34"/>
      <c r="K505" s="33"/>
      <c r="L505" s="37">
        <v>1.4240999999999999</v>
      </c>
    </row>
    <row r="506" spans="1:26" ht="114" x14ac:dyDescent="0.2">
      <c r="A506" s="62" t="s">
        <v>435</v>
      </c>
      <c r="B506" s="63" t="s">
        <v>436</v>
      </c>
      <c r="C506" s="63" t="s">
        <v>437</v>
      </c>
      <c r="D506" s="38" t="s">
        <v>428</v>
      </c>
      <c r="E506" s="39">
        <v>5.0500000000000003E-2</v>
      </c>
      <c r="F506" s="40">
        <v>5400</v>
      </c>
      <c r="G506" s="41" t="s">
        <v>3</v>
      </c>
      <c r="H506" s="40">
        <v>272.7</v>
      </c>
      <c r="I506" s="42"/>
      <c r="J506" s="42">
        <v>3.84</v>
      </c>
      <c r="K506" s="40">
        <v>1047.17</v>
      </c>
      <c r="L506" s="43"/>
      <c r="S506">
        <v>0</v>
      </c>
      <c r="T506">
        <v>0</v>
      </c>
      <c r="U506">
        <v>0</v>
      </c>
      <c r="V506">
        <v>0</v>
      </c>
      <c r="W506">
        <v>0</v>
      </c>
      <c r="X506">
        <v>272.7</v>
      </c>
      <c r="Y506">
        <v>0</v>
      </c>
      <c r="Z506">
        <v>0</v>
      </c>
    </row>
    <row r="507" spans="1:26" ht="15" x14ac:dyDescent="0.25">
      <c r="G507" s="83">
        <v>313.82</v>
      </c>
      <c r="H507" s="83"/>
      <c r="J507" s="83">
        <v>2246.06</v>
      </c>
      <c r="K507" s="83"/>
      <c r="L507" s="44">
        <v>1.4240999999999999</v>
      </c>
      <c r="O507" s="29">
        <v>313.82</v>
      </c>
      <c r="P507" s="29">
        <v>2246.06</v>
      </c>
      <c r="Q507" s="29">
        <v>1.4240999999999999</v>
      </c>
      <c r="W507">
        <v>0</v>
      </c>
      <c r="X507">
        <v>41.12</v>
      </c>
      <c r="Y507">
        <v>0</v>
      </c>
      <c r="Z507">
        <v>0</v>
      </c>
    </row>
    <row r="508" spans="1:26" ht="42.75" x14ac:dyDescent="0.2">
      <c r="A508" s="17" t="s">
        <v>439</v>
      </c>
      <c r="B508" s="61" t="s">
        <v>97</v>
      </c>
      <c r="C508" s="61" t="s">
        <v>98</v>
      </c>
      <c r="D508" s="32" t="s">
        <v>99</v>
      </c>
      <c r="E508" s="24">
        <v>0.17</v>
      </c>
      <c r="F508" s="33">
        <v>2585.1899999999996</v>
      </c>
      <c r="G508" s="34"/>
      <c r="H508" s="33"/>
      <c r="I508" s="34" t="s">
        <v>97</v>
      </c>
      <c r="J508" s="34"/>
      <c r="K508" s="33"/>
      <c r="L508" s="35"/>
      <c r="S508">
        <v>230.75</v>
      </c>
      <c r="T508">
        <v>7575.28</v>
      </c>
      <c r="U508">
        <v>149.62</v>
      </c>
      <c r="V508">
        <v>4912.1000000000004</v>
      </c>
    </row>
    <row r="509" spans="1:26" x14ac:dyDescent="0.2">
      <c r="C509" s="28" t="s">
        <v>1915</v>
      </c>
    </row>
    <row r="510" spans="1:26" ht="14.25" x14ac:dyDescent="0.2">
      <c r="A510" s="17"/>
      <c r="B510" s="61"/>
      <c r="C510" s="61" t="s">
        <v>1863</v>
      </c>
      <c r="D510" s="32"/>
      <c r="E510" s="24"/>
      <c r="F510" s="33">
        <v>921.99</v>
      </c>
      <c r="G510" s="34" t="s">
        <v>264</v>
      </c>
      <c r="H510" s="33">
        <v>180.25</v>
      </c>
      <c r="I510" s="34"/>
      <c r="J510" s="34">
        <v>32.83</v>
      </c>
      <c r="K510" s="33">
        <v>5917.58</v>
      </c>
      <c r="L510" s="35"/>
      <c r="R510">
        <v>180.25</v>
      </c>
    </row>
    <row r="511" spans="1:26" ht="14.25" x14ac:dyDescent="0.2">
      <c r="A511" s="17"/>
      <c r="B511" s="61"/>
      <c r="C511" s="61" t="s">
        <v>230</v>
      </c>
      <c r="D511" s="32"/>
      <c r="E511" s="24"/>
      <c r="F511" s="33">
        <v>468.37</v>
      </c>
      <c r="G511" s="34" t="s">
        <v>279</v>
      </c>
      <c r="H511" s="33">
        <v>99.53</v>
      </c>
      <c r="I511" s="34"/>
      <c r="J511" s="34">
        <v>3.03</v>
      </c>
      <c r="K511" s="33">
        <v>301.57</v>
      </c>
      <c r="L511" s="35"/>
    </row>
    <row r="512" spans="1:26" ht="14.25" x14ac:dyDescent="0.2">
      <c r="A512" s="17"/>
      <c r="B512" s="61"/>
      <c r="C512" s="61" t="s">
        <v>1869</v>
      </c>
      <c r="D512" s="32"/>
      <c r="E512" s="24"/>
      <c r="F512" s="33">
        <v>0.09</v>
      </c>
      <c r="G512" s="34" t="s">
        <v>279</v>
      </c>
      <c r="H512" s="45">
        <v>0.02</v>
      </c>
      <c r="I512" s="34"/>
      <c r="J512" s="34">
        <v>32.83</v>
      </c>
      <c r="K512" s="45">
        <v>0.61</v>
      </c>
      <c r="L512" s="35"/>
      <c r="R512">
        <v>0.02</v>
      </c>
    </row>
    <row r="513" spans="1:26" ht="14.25" x14ac:dyDescent="0.2">
      <c r="A513" s="17"/>
      <c r="B513" s="61"/>
      <c r="C513" s="61" t="s">
        <v>1870</v>
      </c>
      <c r="D513" s="32"/>
      <c r="E513" s="24"/>
      <c r="F513" s="33">
        <v>1194.83</v>
      </c>
      <c r="G513" s="34" t="s">
        <v>3</v>
      </c>
      <c r="H513" s="33">
        <v>203.12</v>
      </c>
      <c r="I513" s="34"/>
      <c r="J513" s="34">
        <v>9.07</v>
      </c>
      <c r="K513" s="33">
        <v>1842.31</v>
      </c>
      <c r="L513" s="35"/>
    </row>
    <row r="514" spans="1:26" ht="14.25" x14ac:dyDescent="0.2">
      <c r="A514" s="17"/>
      <c r="B514" s="61"/>
      <c r="C514" s="61" t="s">
        <v>1864</v>
      </c>
      <c r="D514" s="32" t="s">
        <v>1865</v>
      </c>
      <c r="E514" s="24">
        <v>128</v>
      </c>
      <c r="F514" s="68"/>
      <c r="G514" s="34"/>
      <c r="H514" s="33">
        <v>230.75</v>
      </c>
      <c r="I514" s="36"/>
      <c r="J514" s="31">
        <v>128</v>
      </c>
      <c r="K514" s="33">
        <v>7575.28</v>
      </c>
      <c r="L514" s="35"/>
    </row>
    <row r="515" spans="1:26" ht="14.25" x14ac:dyDescent="0.2">
      <c r="A515" s="17"/>
      <c r="B515" s="61"/>
      <c r="C515" s="61" t="s">
        <v>1866</v>
      </c>
      <c r="D515" s="32" t="s">
        <v>1865</v>
      </c>
      <c r="E515" s="24">
        <v>83</v>
      </c>
      <c r="F515" s="68"/>
      <c r="G515" s="34"/>
      <c r="H515" s="33">
        <v>149.62</v>
      </c>
      <c r="I515" s="36"/>
      <c r="J515" s="31">
        <v>83</v>
      </c>
      <c r="K515" s="33">
        <v>4912.1000000000004</v>
      </c>
      <c r="L515" s="35"/>
    </row>
    <row r="516" spans="1:26" ht="14.25" x14ac:dyDescent="0.2">
      <c r="A516" s="17"/>
      <c r="B516" s="61"/>
      <c r="C516" s="61" t="s">
        <v>1867</v>
      </c>
      <c r="D516" s="32" t="s">
        <v>1868</v>
      </c>
      <c r="E516" s="24">
        <v>96.95</v>
      </c>
      <c r="F516" s="33"/>
      <c r="G516" s="34" t="s">
        <v>264</v>
      </c>
      <c r="H516" s="33"/>
      <c r="I516" s="34"/>
      <c r="J516" s="34"/>
      <c r="K516" s="33"/>
      <c r="L516" s="37">
        <v>18.953724999999999</v>
      </c>
    </row>
    <row r="517" spans="1:26" ht="42.75" x14ac:dyDescent="0.2">
      <c r="A517" s="17" t="s">
        <v>440</v>
      </c>
      <c r="B517" s="61" t="s">
        <v>364</v>
      </c>
      <c r="C517" s="61" t="s">
        <v>365</v>
      </c>
      <c r="D517" s="32" t="s">
        <v>328</v>
      </c>
      <c r="E517" s="24">
        <v>17</v>
      </c>
      <c r="F517" s="33">
        <v>3.7</v>
      </c>
      <c r="G517" s="47" t="s">
        <v>3</v>
      </c>
      <c r="H517" s="33">
        <v>62.9</v>
      </c>
      <c r="I517" s="34"/>
      <c r="J517" s="34">
        <v>8.4700000000000006</v>
      </c>
      <c r="K517" s="33">
        <v>532.76</v>
      </c>
      <c r="L517" s="35"/>
      <c r="S517">
        <v>0</v>
      </c>
      <c r="T517">
        <v>0</v>
      </c>
      <c r="U517">
        <v>0</v>
      </c>
      <c r="V517">
        <v>0</v>
      </c>
      <c r="W517">
        <v>62.9</v>
      </c>
      <c r="X517">
        <v>0</v>
      </c>
      <c r="Y517">
        <v>0</v>
      </c>
      <c r="Z517">
        <v>0</v>
      </c>
    </row>
    <row r="518" spans="1:26" ht="28.5" x14ac:dyDescent="0.2">
      <c r="A518" s="62" t="s">
        <v>441</v>
      </c>
      <c r="B518" s="63" t="s">
        <v>368</v>
      </c>
      <c r="C518" s="63" t="s">
        <v>369</v>
      </c>
      <c r="D518" s="38" t="s">
        <v>171</v>
      </c>
      <c r="E518" s="39">
        <v>34</v>
      </c>
      <c r="F518" s="40">
        <v>9.69</v>
      </c>
      <c r="G518" s="41" t="s">
        <v>3</v>
      </c>
      <c r="H518" s="40">
        <v>329.46</v>
      </c>
      <c r="I518" s="42"/>
      <c r="J518" s="42">
        <v>2.81</v>
      </c>
      <c r="K518" s="40">
        <v>925.78</v>
      </c>
      <c r="L518" s="43"/>
      <c r="S518">
        <v>0</v>
      </c>
      <c r="T518">
        <v>0</v>
      </c>
      <c r="U518">
        <v>0</v>
      </c>
      <c r="V518">
        <v>0</v>
      </c>
      <c r="W518">
        <v>329.46</v>
      </c>
      <c r="X518">
        <v>0</v>
      </c>
      <c r="Y518">
        <v>0</v>
      </c>
      <c r="Z518">
        <v>0</v>
      </c>
    </row>
    <row r="519" spans="1:26" ht="15" x14ac:dyDescent="0.25">
      <c r="G519" s="83">
        <v>1255.6299999999999</v>
      </c>
      <c r="H519" s="83"/>
      <c r="J519" s="83">
        <v>22007.379999999997</v>
      </c>
      <c r="K519" s="83"/>
      <c r="L519" s="44">
        <v>18.953724999999999</v>
      </c>
      <c r="O519" s="29">
        <v>1255.6299999999999</v>
      </c>
      <c r="P519" s="29">
        <v>22007.379999999997</v>
      </c>
      <c r="Q519" s="29">
        <v>18.953724999999999</v>
      </c>
      <c r="W519">
        <v>863.27</v>
      </c>
      <c r="X519">
        <v>0</v>
      </c>
      <c r="Y519">
        <v>0</v>
      </c>
      <c r="Z519">
        <v>0</v>
      </c>
    </row>
    <row r="520" spans="1:26" ht="85.5" x14ac:dyDescent="0.2">
      <c r="A520" s="62" t="s">
        <v>442</v>
      </c>
      <c r="B520" s="63" t="s">
        <v>376</v>
      </c>
      <c r="C520" s="63" t="s">
        <v>377</v>
      </c>
      <c r="D520" s="38" t="s">
        <v>171</v>
      </c>
      <c r="E520" s="39">
        <v>5</v>
      </c>
      <c r="F520" s="40">
        <v>7.73</v>
      </c>
      <c r="G520" s="42" t="s">
        <v>3</v>
      </c>
      <c r="H520" s="40">
        <v>38.65</v>
      </c>
      <c r="I520" s="42" t="s">
        <v>376</v>
      </c>
      <c r="J520" s="42">
        <v>7.04</v>
      </c>
      <c r="K520" s="40">
        <v>272.10000000000002</v>
      </c>
      <c r="L520" s="43"/>
      <c r="S520">
        <v>0</v>
      </c>
      <c r="T520">
        <v>0</v>
      </c>
      <c r="U520">
        <v>0</v>
      </c>
      <c r="V520">
        <v>0</v>
      </c>
    </row>
    <row r="521" spans="1:26" ht="15" x14ac:dyDescent="0.25">
      <c r="G521" s="83">
        <v>38.65</v>
      </c>
      <c r="H521" s="83"/>
      <c r="J521" s="83">
        <v>272.10000000000002</v>
      </c>
      <c r="K521" s="83"/>
      <c r="L521" s="44">
        <v>0</v>
      </c>
      <c r="O521" s="29">
        <v>38.65</v>
      </c>
      <c r="P521" s="29">
        <v>272.10000000000002</v>
      </c>
      <c r="Q521" s="29">
        <v>0</v>
      </c>
      <c r="W521">
        <v>38.65</v>
      </c>
      <c r="X521">
        <v>0</v>
      </c>
      <c r="Y521">
        <v>0</v>
      </c>
      <c r="Z521">
        <v>0</v>
      </c>
    </row>
    <row r="522" spans="1:26" ht="71.25" x14ac:dyDescent="0.2">
      <c r="A522" s="17" t="s">
        <v>446</v>
      </c>
      <c r="B522" s="61" t="s">
        <v>318</v>
      </c>
      <c r="C522" s="61" t="s">
        <v>319</v>
      </c>
      <c r="D522" s="32" t="s">
        <v>19</v>
      </c>
      <c r="E522" s="24">
        <v>5.0220000000000001E-2</v>
      </c>
      <c r="F522" s="33">
        <v>3646.29</v>
      </c>
      <c r="G522" s="34"/>
      <c r="H522" s="33"/>
      <c r="I522" s="34" t="s">
        <v>318</v>
      </c>
      <c r="J522" s="34"/>
      <c r="K522" s="33"/>
      <c r="L522" s="35"/>
      <c r="S522">
        <v>64.91</v>
      </c>
      <c r="T522">
        <v>2130.86</v>
      </c>
      <c r="U522">
        <v>34.659999999999997</v>
      </c>
      <c r="V522">
        <v>1137.6600000000001</v>
      </c>
    </row>
    <row r="523" spans="1:26" x14ac:dyDescent="0.2">
      <c r="C523" s="28" t="s">
        <v>1916</v>
      </c>
    </row>
    <row r="524" spans="1:26" ht="14.25" x14ac:dyDescent="0.2">
      <c r="A524" s="17"/>
      <c r="B524" s="61"/>
      <c r="C524" s="61" t="s">
        <v>1863</v>
      </c>
      <c r="D524" s="32"/>
      <c r="E524" s="24"/>
      <c r="F524" s="33">
        <v>943.28</v>
      </c>
      <c r="G524" s="34" t="s">
        <v>264</v>
      </c>
      <c r="H524" s="33">
        <v>54.48</v>
      </c>
      <c r="I524" s="34"/>
      <c r="J524" s="34">
        <v>32.83</v>
      </c>
      <c r="K524" s="33">
        <v>1788.48</v>
      </c>
      <c r="L524" s="35"/>
      <c r="R524">
        <v>54.48</v>
      </c>
    </row>
    <row r="525" spans="1:26" ht="14.25" x14ac:dyDescent="0.2">
      <c r="A525" s="17"/>
      <c r="B525" s="61"/>
      <c r="C525" s="61" t="s">
        <v>230</v>
      </c>
      <c r="D525" s="32"/>
      <c r="E525" s="24"/>
      <c r="F525" s="33">
        <v>71.61</v>
      </c>
      <c r="G525" s="34" t="s">
        <v>279</v>
      </c>
      <c r="H525" s="33">
        <v>4.5</v>
      </c>
      <c r="I525" s="34"/>
      <c r="J525" s="34">
        <v>8.73</v>
      </c>
      <c r="K525" s="33">
        <v>39.24</v>
      </c>
      <c r="L525" s="35"/>
    </row>
    <row r="526" spans="1:26" ht="14.25" x14ac:dyDescent="0.2">
      <c r="A526" s="17"/>
      <c r="B526" s="61"/>
      <c r="C526" s="61" t="s">
        <v>1869</v>
      </c>
      <c r="D526" s="32"/>
      <c r="E526" s="24"/>
      <c r="F526" s="33">
        <v>8.41</v>
      </c>
      <c r="G526" s="34" t="s">
        <v>279</v>
      </c>
      <c r="H526" s="45">
        <v>0.53</v>
      </c>
      <c r="I526" s="34"/>
      <c r="J526" s="34">
        <v>32.83</v>
      </c>
      <c r="K526" s="45">
        <v>17.329999999999998</v>
      </c>
      <c r="L526" s="35"/>
      <c r="R526">
        <v>0.53</v>
      </c>
    </row>
    <row r="527" spans="1:26" ht="14.25" x14ac:dyDescent="0.2">
      <c r="A527" s="17"/>
      <c r="B527" s="61"/>
      <c r="C527" s="61" t="s">
        <v>1870</v>
      </c>
      <c r="D527" s="32"/>
      <c r="E527" s="24"/>
      <c r="F527" s="33">
        <v>2631.4</v>
      </c>
      <c r="G527" s="34" t="s">
        <v>3</v>
      </c>
      <c r="H527" s="33">
        <v>132.15</v>
      </c>
      <c r="I527" s="34"/>
      <c r="J527" s="34">
        <v>7.25</v>
      </c>
      <c r="K527" s="33">
        <v>958.08</v>
      </c>
      <c r="L527" s="35"/>
    </row>
    <row r="528" spans="1:26" ht="14.25" x14ac:dyDescent="0.2">
      <c r="A528" s="17"/>
      <c r="B528" s="61"/>
      <c r="C528" s="61" t="s">
        <v>1864</v>
      </c>
      <c r="D528" s="32" t="s">
        <v>1865</v>
      </c>
      <c r="E528" s="24">
        <v>118</v>
      </c>
      <c r="F528" s="68"/>
      <c r="G528" s="34"/>
      <c r="H528" s="33">
        <v>64.91</v>
      </c>
      <c r="I528" s="36"/>
      <c r="J528" s="31">
        <v>118</v>
      </c>
      <c r="K528" s="33">
        <v>2130.86</v>
      </c>
      <c r="L528" s="35"/>
    </row>
    <row r="529" spans="1:26" ht="14.25" x14ac:dyDescent="0.2">
      <c r="A529" s="17"/>
      <c r="B529" s="61"/>
      <c r="C529" s="61" t="s">
        <v>1866</v>
      </c>
      <c r="D529" s="32" t="s">
        <v>1865</v>
      </c>
      <c r="E529" s="24">
        <v>63</v>
      </c>
      <c r="F529" s="68"/>
      <c r="G529" s="34"/>
      <c r="H529" s="33">
        <v>34.659999999999997</v>
      </c>
      <c r="I529" s="36"/>
      <c r="J529" s="31">
        <v>63</v>
      </c>
      <c r="K529" s="33">
        <v>1137.6600000000001</v>
      </c>
      <c r="L529" s="35"/>
    </row>
    <row r="530" spans="1:26" ht="14.25" x14ac:dyDescent="0.2">
      <c r="A530" s="17"/>
      <c r="B530" s="61"/>
      <c r="C530" s="61" t="s">
        <v>1867</v>
      </c>
      <c r="D530" s="32" t="s">
        <v>1868</v>
      </c>
      <c r="E530" s="24">
        <v>104</v>
      </c>
      <c r="F530" s="33"/>
      <c r="G530" s="34" t="s">
        <v>264</v>
      </c>
      <c r="H530" s="33"/>
      <c r="I530" s="34"/>
      <c r="J530" s="34"/>
      <c r="K530" s="33"/>
      <c r="L530" s="37">
        <v>6.0063119999999994</v>
      </c>
    </row>
    <row r="531" spans="1:26" ht="42.75" x14ac:dyDescent="0.2">
      <c r="A531" s="62" t="s">
        <v>447</v>
      </c>
      <c r="B531" s="63" t="s">
        <v>448</v>
      </c>
      <c r="C531" s="63" t="s">
        <v>449</v>
      </c>
      <c r="D531" s="38" t="s">
        <v>269</v>
      </c>
      <c r="E531" s="39">
        <v>10.64664</v>
      </c>
      <c r="F531" s="40">
        <v>28.94</v>
      </c>
      <c r="G531" s="41" t="s">
        <v>3</v>
      </c>
      <c r="H531" s="40">
        <v>308.11</v>
      </c>
      <c r="I531" s="42"/>
      <c r="J531" s="42">
        <v>2.77</v>
      </c>
      <c r="K531" s="40">
        <v>853.48</v>
      </c>
      <c r="L531" s="43"/>
      <c r="S531">
        <v>0</v>
      </c>
      <c r="T531">
        <v>0</v>
      </c>
      <c r="U531">
        <v>0</v>
      </c>
      <c r="V531">
        <v>0</v>
      </c>
      <c r="W531">
        <v>308.11</v>
      </c>
      <c r="X531">
        <v>0</v>
      </c>
      <c r="Y531">
        <v>0</v>
      </c>
      <c r="Z531">
        <v>0</v>
      </c>
    </row>
    <row r="532" spans="1:26" ht="15" x14ac:dyDescent="0.25">
      <c r="G532" s="83">
        <v>598.80999999999995</v>
      </c>
      <c r="H532" s="83"/>
      <c r="J532" s="83">
        <v>6907.7999999999993</v>
      </c>
      <c r="K532" s="83"/>
      <c r="L532" s="44">
        <v>6.0063119999999994</v>
      </c>
      <c r="O532" s="29">
        <v>598.80999999999995</v>
      </c>
      <c r="P532" s="29">
        <v>6907.7999999999993</v>
      </c>
      <c r="Q532" s="29">
        <v>6.0063119999999994</v>
      </c>
      <c r="W532">
        <v>290.69999999999993</v>
      </c>
      <c r="X532">
        <v>0</v>
      </c>
      <c r="Y532">
        <v>0</v>
      </c>
      <c r="Z532">
        <v>0</v>
      </c>
    </row>
    <row r="533" spans="1:26" ht="57" x14ac:dyDescent="0.2">
      <c r="A533" s="17" t="s">
        <v>451</v>
      </c>
      <c r="B533" s="61" t="s">
        <v>452</v>
      </c>
      <c r="C533" s="61" t="s">
        <v>453</v>
      </c>
      <c r="D533" s="32" t="s">
        <v>19</v>
      </c>
      <c r="E533" s="24">
        <v>5.2499999999999998E-2</v>
      </c>
      <c r="F533" s="33">
        <v>1898.04</v>
      </c>
      <c r="G533" s="34"/>
      <c r="H533" s="33"/>
      <c r="I533" s="34" t="s">
        <v>452</v>
      </c>
      <c r="J533" s="34"/>
      <c r="K533" s="33"/>
      <c r="L533" s="35"/>
      <c r="S533">
        <v>105.25</v>
      </c>
      <c r="T533">
        <v>3455.74</v>
      </c>
      <c r="U533">
        <v>68.25</v>
      </c>
      <c r="V533">
        <v>2240.83</v>
      </c>
    </row>
    <row r="534" spans="1:26" x14ac:dyDescent="0.2">
      <c r="C534" s="28" t="s">
        <v>1917</v>
      </c>
    </row>
    <row r="535" spans="1:26" ht="14.25" x14ac:dyDescent="0.2">
      <c r="A535" s="17"/>
      <c r="B535" s="61"/>
      <c r="C535" s="61" t="s">
        <v>1863</v>
      </c>
      <c r="D535" s="32"/>
      <c r="E535" s="24"/>
      <c r="F535" s="33">
        <v>1345.96</v>
      </c>
      <c r="G535" s="34" t="s">
        <v>264</v>
      </c>
      <c r="H535" s="33">
        <v>81.260000000000005</v>
      </c>
      <c r="I535" s="34"/>
      <c r="J535" s="34">
        <v>32.83</v>
      </c>
      <c r="K535" s="33">
        <v>2667.84</v>
      </c>
      <c r="L535" s="35"/>
      <c r="R535">
        <v>81.260000000000005</v>
      </c>
    </row>
    <row r="536" spans="1:26" ht="14.25" x14ac:dyDescent="0.2">
      <c r="A536" s="17"/>
      <c r="B536" s="61"/>
      <c r="C536" s="61" t="s">
        <v>230</v>
      </c>
      <c r="D536" s="32"/>
      <c r="E536" s="24"/>
      <c r="F536" s="33">
        <v>117.43</v>
      </c>
      <c r="G536" s="34" t="s">
        <v>279</v>
      </c>
      <c r="H536" s="33">
        <v>7.71</v>
      </c>
      <c r="I536" s="34"/>
      <c r="J536" s="34">
        <v>9.65</v>
      </c>
      <c r="K536" s="33">
        <v>74.37</v>
      </c>
      <c r="L536" s="35"/>
    </row>
    <row r="537" spans="1:26" ht="14.25" x14ac:dyDescent="0.2">
      <c r="A537" s="17"/>
      <c r="B537" s="61"/>
      <c r="C537" s="61" t="s">
        <v>1869</v>
      </c>
      <c r="D537" s="32"/>
      <c r="E537" s="24"/>
      <c r="F537" s="33">
        <v>14.83</v>
      </c>
      <c r="G537" s="34" t="s">
        <v>279</v>
      </c>
      <c r="H537" s="45">
        <v>0.97</v>
      </c>
      <c r="I537" s="34"/>
      <c r="J537" s="34">
        <v>32.83</v>
      </c>
      <c r="K537" s="45">
        <v>31.96</v>
      </c>
      <c r="L537" s="35"/>
      <c r="R537">
        <v>0.97</v>
      </c>
    </row>
    <row r="538" spans="1:26" ht="14.25" x14ac:dyDescent="0.2">
      <c r="A538" s="17"/>
      <c r="B538" s="61"/>
      <c r="C538" s="61" t="s">
        <v>1870</v>
      </c>
      <c r="D538" s="32"/>
      <c r="E538" s="24"/>
      <c r="F538" s="33">
        <v>434.65</v>
      </c>
      <c r="G538" s="34" t="s">
        <v>3</v>
      </c>
      <c r="H538" s="33">
        <v>22.82</v>
      </c>
      <c r="I538" s="34"/>
      <c r="J538" s="34">
        <v>6.3</v>
      </c>
      <c r="K538" s="33">
        <v>143.76</v>
      </c>
      <c r="L538" s="35"/>
    </row>
    <row r="539" spans="1:26" ht="14.25" x14ac:dyDescent="0.2">
      <c r="A539" s="17"/>
      <c r="B539" s="61"/>
      <c r="C539" s="61" t="s">
        <v>1864</v>
      </c>
      <c r="D539" s="32" t="s">
        <v>1865</v>
      </c>
      <c r="E539" s="24">
        <v>128</v>
      </c>
      <c r="F539" s="68"/>
      <c r="G539" s="34"/>
      <c r="H539" s="33">
        <v>105.25</v>
      </c>
      <c r="I539" s="36"/>
      <c r="J539" s="31">
        <v>128</v>
      </c>
      <c r="K539" s="33">
        <v>3455.74</v>
      </c>
      <c r="L539" s="35"/>
    </row>
    <row r="540" spans="1:26" ht="14.25" x14ac:dyDescent="0.2">
      <c r="A540" s="17"/>
      <c r="B540" s="61"/>
      <c r="C540" s="61" t="s">
        <v>1866</v>
      </c>
      <c r="D540" s="32" t="s">
        <v>1865</v>
      </c>
      <c r="E540" s="24">
        <v>83</v>
      </c>
      <c r="F540" s="68"/>
      <c r="G540" s="34"/>
      <c r="H540" s="33">
        <v>68.25</v>
      </c>
      <c r="I540" s="36"/>
      <c r="J540" s="31">
        <v>83</v>
      </c>
      <c r="K540" s="33">
        <v>2240.83</v>
      </c>
      <c r="L540" s="35"/>
    </row>
    <row r="541" spans="1:26" ht="14.25" x14ac:dyDescent="0.2">
      <c r="A541" s="17"/>
      <c r="B541" s="61"/>
      <c r="C541" s="61" t="s">
        <v>1867</v>
      </c>
      <c r="D541" s="32" t="s">
        <v>1868</v>
      </c>
      <c r="E541" s="24">
        <v>154</v>
      </c>
      <c r="F541" s="33"/>
      <c r="G541" s="34" t="s">
        <v>264</v>
      </c>
      <c r="H541" s="33"/>
      <c r="I541" s="34"/>
      <c r="J541" s="34"/>
      <c r="K541" s="33"/>
      <c r="L541" s="37">
        <v>9.2977499999999988</v>
      </c>
    </row>
    <row r="542" spans="1:26" ht="71.25" x14ac:dyDescent="0.2">
      <c r="A542" s="17" t="s">
        <v>455</v>
      </c>
      <c r="B542" s="61" t="s">
        <v>456</v>
      </c>
      <c r="C542" s="61" t="s">
        <v>457</v>
      </c>
      <c r="D542" s="32" t="s">
        <v>31</v>
      </c>
      <c r="E542" s="24">
        <v>2.5000000000000001E-2</v>
      </c>
      <c r="F542" s="33">
        <v>12676.79</v>
      </c>
      <c r="G542" s="47" t="s">
        <v>3</v>
      </c>
      <c r="H542" s="33">
        <v>316.92</v>
      </c>
      <c r="I542" s="34"/>
      <c r="J542" s="34">
        <v>3.93</v>
      </c>
      <c r="K542" s="33">
        <v>1245.49</v>
      </c>
      <c r="L542" s="35"/>
      <c r="S542">
        <v>0</v>
      </c>
      <c r="T542">
        <v>0</v>
      </c>
      <c r="U542">
        <v>0</v>
      </c>
      <c r="V542">
        <v>0</v>
      </c>
      <c r="W542">
        <v>316.92</v>
      </c>
      <c r="X542">
        <v>0</v>
      </c>
      <c r="Y542">
        <v>0</v>
      </c>
      <c r="Z542">
        <v>0</v>
      </c>
    </row>
    <row r="543" spans="1:26" ht="28.5" x14ac:dyDescent="0.2">
      <c r="A543" s="62" t="s">
        <v>459</v>
      </c>
      <c r="B543" s="63" t="s">
        <v>460</v>
      </c>
      <c r="C543" s="63" t="s">
        <v>461</v>
      </c>
      <c r="D543" s="38" t="s">
        <v>269</v>
      </c>
      <c r="E543" s="39">
        <v>5.25</v>
      </c>
      <c r="F543" s="40">
        <v>76.989999999999995</v>
      </c>
      <c r="G543" s="41" t="s">
        <v>3</v>
      </c>
      <c r="H543" s="40">
        <v>404.2</v>
      </c>
      <c r="I543" s="42"/>
      <c r="J543" s="42">
        <v>7.93</v>
      </c>
      <c r="K543" s="40">
        <v>3205.29</v>
      </c>
      <c r="L543" s="43"/>
      <c r="S543">
        <v>0</v>
      </c>
      <c r="T543">
        <v>0</v>
      </c>
      <c r="U543">
        <v>0</v>
      </c>
      <c r="V543">
        <v>0</v>
      </c>
      <c r="W543">
        <v>404.2</v>
      </c>
      <c r="X543">
        <v>0</v>
      </c>
      <c r="Y543">
        <v>0</v>
      </c>
      <c r="Z543">
        <v>0</v>
      </c>
    </row>
    <row r="544" spans="1:26" ht="15" x14ac:dyDescent="0.25">
      <c r="G544" s="83">
        <v>1006.41</v>
      </c>
      <c r="H544" s="83"/>
      <c r="J544" s="83">
        <v>13033.32</v>
      </c>
      <c r="K544" s="83"/>
      <c r="L544" s="44">
        <v>9.2977499999999988</v>
      </c>
      <c r="O544" s="29">
        <v>1006.41</v>
      </c>
      <c r="P544" s="29">
        <v>13033.32</v>
      </c>
      <c r="Q544" s="29">
        <v>9.2977499999999988</v>
      </c>
      <c r="W544">
        <v>285.28999999999996</v>
      </c>
      <c r="X544">
        <v>0</v>
      </c>
      <c r="Y544">
        <v>0</v>
      </c>
      <c r="Z544">
        <v>0</v>
      </c>
    </row>
    <row r="545" spans="1:26" ht="28.5" x14ac:dyDescent="0.2">
      <c r="A545" s="17" t="s">
        <v>463</v>
      </c>
      <c r="B545" s="61" t="s">
        <v>464</v>
      </c>
      <c r="C545" s="61" t="s">
        <v>465</v>
      </c>
      <c r="D545" s="32" t="s">
        <v>171</v>
      </c>
      <c r="E545" s="24">
        <v>2</v>
      </c>
      <c r="F545" s="33">
        <v>43.76</v>
      </c>
      <c r="G545" s="34"/>
      <c r="H545" s="33"/>
      <c r="I545" s="34" t="s">
        <v>464</v>
      </c>
      <c r="J545" s="34"/>
      <c r="K545" s="33"/>
      <c r="L545" s="35"/>
      <c r="S545">
        <v>105.29</v>
      </c>
      <c r="T545">
        <v>3456.77</v>
      </c>
      <c r="U545">
        <v>68.28</v>
      </c>
      <c r="V545">
        <v>2241.5</v>
      </c>
    </row>
    <row r="546" spans="1:26" ht="14.25" x14ac:dyDescent="0.2">
      <c r="A546" s="17"/>
      <c r="B546" s="61"/>
      <c r="C546" s="61" t="s">
        <v>1863</v>
      </c>
      <c r="D546" s="32"/>
      <c r="E546" s="24"/>
      <c r="F546" s="33">
        <v>35.11</v>
      </c>
      <c r="G546" s="34" t="s">
        <v>264</v>
      </c>
      <c r="H546" s="33">
        <v>80.760000000000005</v>
      </c>
      <c r="I546" s="34"/>
      <c r="J546" s="34">
        <v>32.83</v>
      </c>
      <c r="K546" s="33">
        <v>2651.35</v>
      </c>
      <c r="L546" s="35"/>
      <c r="R546">
        <v>80.760000000000005</v>
      </c>
    </row>
    <row r="547" spans="1:26" ht="14.25" x14ac:dyDescent="0.2">
      <c r="A547" s="17"/>
      <c r="B547" s="61"/>
      <c r="C547" s="61" t="s">
        <v>230</v>
      </c>
      <c r="D547" s="32"/>
      <c r="E547" s="24"/>
      <c r="F547" s="33">
        <v>6.62</v>
      </c>
      <c r="G547" s="34" t="s">
        <v>279</v>
      </c>
      <c r="H547" s="33">
        <v>16.559999999999999</v>
      </c>
      <c r="I547" s="34"/>
      <c r="J547" s="34">
        <v>8.08</v>
      </c>
      <c r="K547" s="33">
        <v>133.80000000000001</v>
      </c>
      <c r="L547" s="35"/>
    </row>
    <row r="548" spans="1:26" ht="14.25" x14ac:dyDescent="0.2">
      <c r="A548" s="17"/>
      <c r="B548" s="61"/>
      <c r="C548" s="61" t="s">
        <v>1869</v>
      </c>
      <c r="D548" s="32"/>
      <c r="E548" s="24"/>
      <c r="F548" s="33">
        <v>0.6</v>
      </c>
      <c r="G548" s="34" t="s">
        <v>279</v>
      </c>
      <c r="H548" s="45">
        <v>1.5</v>
      </c>
      <c r="I548" s="34"/>
      <c r="J548" s="34">
        <v>32.83</v>
      </c>
      <c r="K548" s="45">
        <v>49.25</v>
      </c>
      <c r="L548" s="35"/>
      <c r="R548">
        <v>1.5</v>
      </c>
    </row>
    <row r="549" spans="1:26" ht="14.25" x14ac:dyDescent="0.2">
      <c r="A549" s="17"/>
      <c r="B549" s="61"/>
      <c r="C549" s="61" t="s">
        <v>1870</v>
      </c>
      <c r="D549" s="32"/>
      <c r="E549" s="24"/>
      <c r="F549" s="33">
        <v>2.0299999999999998</v>
      </c>
      <c r="G549" s="34" t="s">
        <v>3</v>
      </c>
      <c r="H549" s="33">
        <v>4.0599999999999996</v>
      </c>
      <c r="I549" s="34"/>
      <c r="J549" s="34">
        <v>4.8099999999999996</v>
      </c>
      <c r="K549" s="33">
        <v>19.53</v>
      </c>
      <c r="L549" s="35"/>
    </row>
    <row r="550" spans="1:26" ht="14.25" x14ac:dyDescent="0.2">
      <c r="A550" s="17"/>
      <c r="B550" s="61"/>
      <c r="C550" s="61" t="s">
        <v>1864</v>
      </c>
      <c r="D550" s="32" t="s">
        <v>1865</v>
      </c>
      <c r="E550" s="24">
        <v>128</v>
      </c>
      <c r="F550" s="68"/>
      <c r="G550" s="34"/>
      <c r="H550" s="33">
        <v>105.29</v>
      </c>
      <c r="I550" s="36"/>
      <c r="J550" s="31">
        <v>128</v>
      </c>
      <c r="K550" s="33">
        <v>3456.77</v>
      </c>
      <c r="L550" s="35"/>
    </row>
    <row r="551" spans="1:26" ht="14.25" x14ac:dyDescent="0.2">
      <c r="A551" s="17"/>
      <c r="B551" s="61"/>
      <c r="C551" s="61" t="s">
        <v>1866</v>
      </c>
      <c r="D551" s="32" t="s">
        <v>1865</v>
      </c>
      <c r="E551" s="24">
        <v>83</v>
      </c>
      <c r="F551" s="68"/>
      <c r="G551" s="34"/>
      <c r="H551" s="33">
        <v>68.28</v>
      </c>
      <c r="I551" s="36"/>
      <c r="J551" s="31">
        <v>83</v>
      </c>
      <c r="K551" s="33">
        <v>2241.5</v>
      </c>
      <c r="L551" s="35"/>
    </row>
    <row r="552" spans="1:26" ht="14.25" x14ac:dyDescent="0.2">
      <c r="A552" s="17"/>
      <c r="B552" s="61"/>
      <c r="C552" s="61" t="s">
        <v>1867</v>
      </c>
      <c r="D552" s="32" t="s">
        <v>1868</v>
      </c>
      <c r="E552" s="24">
        <v>3.65</v>
      </c>
      <c r="F552" s="33"/>
      <c r="G552" s="34" t="s">
        <v>264</v>
      </c>
      <c r="H552" s="33"/>
      <c r="I552" s="34"/>
      <c r="J552" s="34"/>
      <c r="K552" s="33"/>
      <c r="L552" s="37">
        <v>8.3949999999999996</v>
      </c>
    </row>
    <row r="553" spans="1:26" ht="28.5" x14ac:dyDescent="0.2">
      <c r="A553" s="62" t="s">
        <v>467</v>
      </c>
      <c r="B553" s="63" t="s">
        <v>272</v>
      </c>
      <c r="C553" s="63" t="s">
        <v>468</v>
      </c>
      <c r="D553" s="38" t="s">
        <v>171</v>
      </c>
      <c r="E553" s="39">
        <v>2</v>
      </c>
      <c r="F553" s="40">
        <v>390.91</v>
      </c>
      <c r="G553" s="41" t="s">
        <v>3</v>
      </c>
      <c r="H553" s="40">
        <v>781.82</v>
      </c>
      <c r="I553" s="42"/>
      <c r="J553" s="42">
        <v>4.4000000000000004</v>
      </c>
      <c r="K553" s="40">
        <v>3440.01</v>
      </c>
      <c r="L553" s="43"/>
      <c r="S553">
        <v>0</v>
      </c>
      <c r="T553">
        <v>0</v>
      </c>
      <c r="U553">
        <v>0</v>
      </c>
      <c r="V553">
        <v>0</v>
      </c>
      <c r="W553">
        <v>781.82</v>
      </c>
      <c r="X553">
        <v>0</v>
      </c>
      <c r="Y553">
        <v>0</v>
      </c>
      <c r="Z553">
        <v>0</v>
      </c>
    </row>
    <row r="554" spans="1:26" ht="15" x14ac:dyDescent="0.25">
      <c r="G554" s="83">
        <v>1056.77</v>
      </c>
      <c r="H554" s="83"/>
      <c r="J554" s="83">
        <v>11942.960000000001</v>
      </c>
      <c r="K554" s="83"/>
      <c r="L554" s="44">
        <v>8.3949999999999996</v>
      </c>
      <c r="O554" s="29">
        <v>1056.77</v>
      </c>
      <c r="P554" s="29">
        <v>11942.960000000001</v>
      </c>
      <c r="Q554" s="29">
        <v>8.3949999999999996</v>
      </c>
      <c r="W554">
        <v>274.95000000000005</v>
      </c>
      <c r="X554">
        <v>0</v>
      </c>
      <c r="Y554">
        <v>0</v>
      </c>
      <c r="Z554">
        <v>0</v>
      </c>
    </row>
    <row r="555" spans="1:26" ht="28.5" x14ac:dyDescent="0.2">
      <c r="A555" s="17" t="s">
        <v>471</v>
      </c>
      <c r="B555" s="61" t="s">
        <v>472</v>
      </c>
      <c r="C555" s="61" t="s">
        <v>473</v>
      </c>
      <c r="D555" s="32" t="s">
        <v>474</v>
      </c>
      <c r="E555" s="24">
        <v>0.8</v>
      </c>
      <c r="F555" s="33">
        <v>530.28</v>
      </c>
      <c r="G555" s="34"/>
      <c r="H555" s="33"/>
      <c r="I555" s="34" t="s">
        <v>472</v>
      </c>
      <c r="J555" s="34"/>
      <c r="K555" s="33"/>
      <c r="L555" s="35"/>
      <c r="S555">
        <v>259.93</v>
      </c>
      <c r="T555">
        <v>8533.58</v>
      </c>
      <c r="U555">
        <v>168.55</v>
      </c>
      <c r="V555">
        <v>5533.49</v>
      </c>
    </row>
    <row r="556" spans="1:26" x14ac:dyDescent="0.2">
      <c r="C556" s="28" t="s">
        <v>1918</v>
      </c>
    </row>
    <row r="557" spans="1:26" ht="14.25" x14ac:dyDescent="0.2">
      <c r="A557" s="17"/>
      <c r="B557" s="61"/>
      <c r="C557" s="61" t="s">
        <v>1863</v>
      </c>
      <c r="D557" s="32"/>
      <c r="E557" s="24"/>
      <c r="F557" s="33">
        <v>211.12</v>
      </c>
      <c r="G557" s="34" t="s">
        <v>264</v>
      </c>
      <c r="H557" s="33">
        <v>194.23</v>
      </c>
      <c r="I557" s="34"/>
      <c r="J557" s="34">
        <v>32.83</v>
      </c>
      <c r="K557" s="33">
        <v>6376.64</v>
      </c>
      <c r="L557" s="35"/>
      <c r="R557">
        <v>194.23</v>
      </c>
    </row>
    <row r="558" spans="1:26" ht="14.25" x14ac:dyDescent="0.2">
      <c r="A558" s="17"/>
      <c r="B558" s="61"/>
      <c r="C558" s="61" t="s">
        <v>230</v>
      </c>
      <c r="D558" s="32"/>
      <c r="E558" s="24"/>
      <c r="F558" s="33">
        <v>35.630000000000003</v>
      </c>
      <c r="G558" s="34" t="s">
        <v>279</v>
      </c>
      <c r="H558" s="33">
        <v>35.630000000000003</v>
      </c>
      <c r="I558" s="34"/>
      <c r="J558" s="34">
        <v>12.72</v>
      </c>
      <c r="K558" s="33">
        <v>453.24</v>
      </c>
      <c r="L558" s="35"/>
    </row>
    <row r="559" spans="1:26" ht="14.25" x14ac:dyDescent="0.2">
      <c r="A559" s="17"/>
      <c r="B559" s="61"/>
      <c r="C559" s="61" t="s">
        <v>1869</v>
      </c>
      <c r="D559" s="32"/>
      <c r="E559" s="24"/>
      <c r="F559" s="33">
        <v>8.84</v>
      </c>
      <c r="G559" s="34" t="s">
        <v>279</v>
      </c>
      <c r="H559" s="45">
        <v>8.84</v>
      </c>
      <c r="I559" s="34"/>
      <c r="J559" s="34">
        <v>32.83</v>
      </c>
      <c r="K559" s="45">
        <v>290.22000000000003</v>
      </c>
      <c r="L559" s="35"/>
      <c r="R559">
        <v>8.84</v>
      </c>
    </row>
    <row r="560" spans="1:26" ht="14.25" x14ac:dyDescent="0.2">
      <c r="A560" s="17"/>
      <c r="B560" s="61"/>
      <c r="C560" s="61" t="s">
        <v>1870</v>
      </c>
      <c r="D560" s="32"/>
      <c r="E560" s="24"/>
      <c r="F560" s="33">
        <v>283.52999999999997</v>
      </c>
      <c r="G560" s="34" t="s">
        <v>3</v>
      </c>
      <c r="H560" s="33">
        <v>226.82</v>
      </c>
      <c r="I560" s="34"/>
      <c r="J560" s="34">
        <v>4.6900000000000004</v>
      </c>
      <c r="K560" s="33">
        <v>1063.8</v>
      </c>
      <c r="L560" s="35"/>
    </row>
    <row r="561" spans="1:26" ht="14.25" x14ac:dyDescent="0.2">
      <c r="A561" s="17"/>
      <c r="B561" s="61"/>
      <c r="C561" s="61" t="s">
        <v>1864</v>
      </c>
      <c r="D561" s="32" t="s">
        <v>1865</v>
      </c>
      <c r="E561" s="24">
        <v>128</v>
      </c>
      <c r="F561" s="68"/>
      <c r="G561" s="34"/>
      <c r="H561" s="33">
        <v>259.93</v>
      </c>
      <c r="I561" s="36"/>
      <c r="J561" s="31">
        <v>128</v>
      </c>
      <c r="K561" s="33">
        <v>8533.58</v>
      </c>
      <c r="L561" s="35"/>
    </row>
    <row r="562" spans="1:26" ht="14.25" x14ac:dyDescent="0.2">
      <c r="A562" s="17"/>
      <c r="B562" s="61"/>
      <c r="C562" s="61" t="s">
        <v>1866</v>
      </c>
      <c r="D562" s="32" t="s">
        <v>1865</v>
      </c>
      <c r="E562" s="24">
        <v>83</v>
      </c>
      <c r="F562" s="68"/>
      <c r="G562" s="34"/>
      <c r="H562" s="33">
        <v>168.55</v>
      </c>
      <c r="I562" s="36"/>
      <c r="J562" s="31">
        <v>83</v>
      </c>
      <c r="K562" s="33">
        <v>5533.49</v>
      </c>
      <c r="L562" s="35"/>
    </row>
    <row r="563" spans="1:26" ht="14.25" x14ac:dyDescent="0.2">
      <c r="A563" s="17"/>
      <c r="B563" s="61"/>
      <c r="C563" s="61" t="s">
        <v>1867</v>
      </c>
      <c r="D563" s="32" t="s">
        <v>1868</v>
      </c>
      <c r="E563" s="24">
        <v>22.2</v>
      </c>
      <c r="F563" s="33"/>
      <c r="G563" s="34" t="s">
        <v>264</v>
      </c>
      <c r="H563" s="33"/>
      <c r="I563" s="34"/>
      <c r="J563" s="34"/>
      <c r="K563" s="33"/>
      <c r="L563" s="37">
        <v>20.423999999999999</v>
      </c>
    </row>
    <row r="564" spans="1:26" ht="54" x14ac:dyDescent="0.2">
      <c r="A564" s="17" t="s">
        <v>476</v>
      </c>
      <c r="B564" s="61" t="s">
        <v>272</v>
      </c>
      <c r="C564" s="61" t="s">
        <v>1871</v>
      </c>
      <c r="D564" s="32" t="s">
        <v>395</v>
      </c>
      <c r="E564" s="24">
        <v>6</v>
      </c>
      <c r="F564" s="33">
        <v>1570.98</v>
      </c>
      <c r="G564" s="47" t="s">
        <v>3</v>
      </c>
      <c r="H564" s="33">
        <v>9425.8799999999992</v>
      </c>
      <c r="I564" s="34"/>
      <c r="J564" s="34">
        <v>5.42</v>
      </c>
      <c r="K564" s="33">
        <v>51088.27</v>
      </c>
      <c r="L564" s="35"/>
      <c r="S564">
        <v>0</v>
      </c>
      <c r="T564">
        <v>0</v>
      </c>
      <c r="U564">
        <v>0</v>
      </c>
      <c r="V564">
        <v>0</v>
      </c>
      <c r="W564">
        <v>9425.8799999999992</v>
      </c>
      <c r="X564">
        <v>0</v>
      </c>
      <c r="Y564">
        <v>0</v>
      </c>
      <c r="Z564">
        <v>0</v>
      </c>
    </row>
    <row r="565" spans="1:26" ht="54" x14ac:dyDescent="0.2">
      <c r="A565" s="62" t="s">
        <v>479</v>
      </c>
      <c r="B565" s="63" t="s">
        <v>272</v>
      </c>
      <c r="C565" s="63" t="s">
        <v>1872</v>
      </c>
      <c r="D565" s="38" t="s">
        <v>395</v>
      </c>
      <c r="E565" s="39">
        <v>2</v>
      </c>
      <c r="F565" s="40">
        <v>4153.5999999999995</v>
      </c>
      <c r="G565" s="41" t="s">
        <v>3</v>
      </c>
      <c r="H565" s="40">
        <v>8307.2000000000007</v>
      </c>
      <c r="I565" s="42"/>
      <c r="J565" s="42">
        <v>5.42</v>
      </c>
      <c r="K565" s="40">
        <v>45025.02</v>
      </c>
      <c r="L565" s="43"/>
      <c r="S565">
        <v>0</v>
      </c>
      <c r="T565">
        <v>0</v>
      </c>
      <c r="U565">
        <v>0</v>
      </c>
      <c r="V565">
        <v>0</v>
      </c>
      <c r="W565">
        <v>8307.2000000000007</v>
      </c>
      <c r="X565">
        <v>0</v>
      </c>
      <c r="Y565">
        <v>0</v>
      </c>
      <c r="Z565">
        <v>0</v>
      </c>
    </row>
    <row r="566" spans="1:26" ht="15" x14ac:dyDescent="0.25">
      <c r="G566" s="83">
        <v>18618.240000000002</v>
      </c>
      <c r="H566" s="83"/>
      <c r="J566" s="83">
        <v>118074.04</v>
      </c>
      <c r="K566" s="83"/>
      <c r="L566" s="44">
        <v>20.423999999999999</v>
      </c>
      <c r="O566" s="29">
        <v>18618.240000000002</v>
      </c>
      <c r="P566" s="29">
        <v>118074.04</v>
      </c>
      <c r="Q566" s="29">
        <v>20.423999999999999</v>
      </c>
      <c r="W566">
        <v>885.15999999999985</v>
      </c>
      <c r="X566">
        <v>0</v>
      </c>
      <c r="Y566">
        <v>0</v>
      </c>
      <c r="Z566">
        <v>0</v>
      </c>
    </row>
    <row r="567" spans="1:26" ht="28.5" x14ac:dyDescent="0.2">
      <c r="A567" s="17" t="s">
        <v>482</v>
      </c>
      <c r="B567" s="61" t="s">
        <v>483</v>
      </c>
      <c r="C567" s="61" t="s">
        <v>484</v>
      </c>
      <c r="D567" s="32" t="s">
        <v>474</v>
      </c>
      <c r="E567" s="24">
        <v>0.5</v>
      </c>
      <c r="F567" s="33">
        <v>870.73</v>
      </c>
      <c r="G567" s="34"/>
      <c r="H567" s="33"/>
      <c r="I567" s="34" t="s">
        <v>483</v>
      </c>
      <c r="J567" s="34"/>
      <c r="K567" s="33"/>
      <c r="L567" s="35"/>
      <c r="S567">
        <v>438.71</v>
      </c>
      <c r="T567">
        <v>14402.33</v>
      </c>
      <c r="U567">
        <v>284.47000000000003</v>
      </c>
      <c r="V567">
        <v>9339.01</v>
      </c>
    </row>
    <row r="568" spans="1:26" x14ac:dyDescent="0.2">
      <c r="C568" s="28" t="s">
        <v>1919</v>
      </c>
    </row>
    <row r="569" spans="1:26" ht="14.25" x14ac:dyDescent="0.2">
      <c r="A569" s="17"/>
      <c r="B569" s="61"/>
      <c r="C569" s="61" t="s">
        <v>1863</v>
      </c>
      <c r="D569" s="32"/>
      <c r="E569" s="24"/>
      <c r="F569" s="33">
        <v>658.97</v>
      </c>
      <c r="G569" s="34" t="s">
        <v>3</v>
      </c>
      <c r="H569" s="33">
        <v>329.49</v>
      </c>
      <c r="I569" s="34"/>
      <c r="J569" s="34">
        <v>32.83</v>
      </c>
      <c r="K569" s="33">
        <v>10816.99</v>
      </c>
      <c r="L569" s="35"/>
      <c r="R569">
        <v>329.49</v>
      </c>
    </row>
    <row r="570" spans="1:26" ht="14.25" x14ac:dyDescent="0.2">
      <c r="A570" s="17"/>
      <c r="B570" s="61"/>
      <c r="C570" s="61" t="s">
        <v>230</v>
      </c>
      <c r="D570" s="32"/>
      <c r="E570" s="24"/>
      <c r="F570" s="33">
        <v>119</v>
      </c>
      <c r="G570" s="34" t="s">
        <v>3</v>
      </c>
      <c r="H570" s="33">
        <v>59.5</v>
      </c>
      <c r="I570" s="34"/>
      <c r="J570" s="34">
        <v>11.63</v>
      </c>
      <c r="K570" s="33">
        <v>691.99</v>
      </c>
      <c r="L570" s="35"/>
    </row>
    <row r="571" spans="1:26" ht="14.25" x14ac:dyDescent="0.2">
      <c r="A571" s="17"/>
      <c r="B571" s="61"/>
      <c r="C571" s="61" t="s">
        <v>1869</v>
      </c>
      <c r="D571" s="32"/>
      <c r="E571" s="24"/>
      <c r="F571" s="33">
        <v>26.49</v>
      </c>
      <c r="G571" s="34" t="s">
        <v>3</v>
      </c>
      <c r="H571" s="45">
        <v>13.25</v>
      </c>
      <c r="I571" s="34"/>
      <c r="J571" s="34">
        <v>32.83</v>
      </c>
      <c r="K571" s="45">
        <v>434.83</v>
      </c>
      <c r="L571" s="35"/>
      <c r="R571">
        <v>13.25</v>
      </c>
    </row>
    <row r="572" spans="1:26" ht="14.25" x14ac:dyDescent="0.2">
      <c r="A572" s="17"/>
      <c r="B572" s="61"/>
      <c r="C572" s="61" t="s">
        <v>1870</v>
      </c>
      <c r="D572" s="32"/>
      <c r="E572" s="24"/>
      <c r="F572" s="33">
        <v>92.76</v>
      </c>
      <c r="G572" s="34" t="s">
        <v>3</v>
      </c>
      <c r="H572" s="33">
        <v>46.38</v>
      </c>
      <c r="I572" s="34"/>
      <c r="J572" s="34">
        <v>4.91</v>
      </c>
      <c r="K572" s="33">
        <v>227.73</v>
      </c>
      <c r="L572" s="35"/>
    </row>
    <row r="573" spans="1:26" ht="14.25" x14ac:dyDescent="0.2">
      <c r="A573" s="17"/>
      <c r="B573" s="61"/>
      <c r="C573" s="61" t="s">
        <v>1864</v>
      </c>
      <c r="D573" s="32" t="s">
        <v>1865</v>
      </c>
      <c r="E573" s="24">
        <v>128</v>
      </c>
      <c r="F573" s="68"/>
      <c r="G573" s="34"/>
      <c r="H573" s="33">
        <v>438.71</v>
      </c>
      <c r="I573" s="36"/>
      <c r="J573" s="31">
        <v>128</v>
      </c>
      <c r="K573" s="33">
        <v>14402.33</v>
      </c>
      <c r="L573" s="35"/>
    </row>
    <row r="574" spans="1:26" ht="14.25" x14ac:dyDescent="0.2">
      <c r="A574" s="17"/>
      <c r="B574" s="61"/>
      <c r="C574" s="61" t="s">
        <v>1866</v>
      </c>
      <c r="D574" s="32" t="s">
        <v>1865</v>
      </c>
      <c r="E574" s="24">
        <v>83</v>
      </c>
      <c r="F574" s="68"/>
      <c r="G574" s="34"/>
      <c r="H574" s="33">
        <v>284.47000000000003</v>
      </c>
      <c r="I574" s="36"/>
      <c r="J574" s="31">
        <v>83</v>
      </c>
      <c r="K574" s="33">
        <v>9339.01</v>
      </c>
      <c r="L574" s="35"/>
    </row>
    <row r="575" spans="1:26" ht="14.25" x14ac:dyDescent="0.2">
      <c r="A575" s="17"/>
      <c r="B575" s="61"/>
      <c r="C575" s="61" t="s">
        <v>1867</v>
      </c>
      <c r="D575" s="32" t="s">
        <v>1868</v>
      </c>
      <c r="E575" s="24">
        <v>68.5</v>
      </c>
      <c r="F575" s="33"/>
      <c r="G575" s="34" t="s">
        <v>3</v>
      </c>
      <c r="H575" s="33"/>
      <c r="I575" s="34"/>
      <c r="J575" s="34"/>
      <c r="K575" s="33"/>
      <c r="L575" s="37">
        <v>34.25</v>
      </c>
    </row>
    <row r="576" spans="1:26" ht="39.75" x14ac:dyDescent="0.2">
      <c r="A576" s="17" t="s">
        <v>486</v>
      </c>
      <c r="B576" s="61" t="s">
        <v>272</v>
      </c>
      <c r="C576" s="61" t="s">
        <v>1873</v>
      </c>
      <c r="D576" s="32" t="s">
        <v>395</v>
      </c>
      <c r="E576" s="24">
        <v>5</v>
      </c>
      <c r="F576" s="33">
        <v>357.27000000000004</v>
      </c>
      <c r="G576" s="47" t="s">
        <v>3</v>
      </c>
      <c r="H576" s="33">
        <v>1786.35</v>
      </c>
      <c r="I576" s="34"/>
      <c r="J576" s="34">
        <v>5.42</v>
      </c>
      <c r="K576" s="33">
        <v>9682.02</v>
      </c>
      <c r="L576" s="35"/>
      <c r="S576">
        <v>0</v>
      </c>
      <c r="T576">
        <v>0</v>
      </c>
      <c r="U576">
        <v>0</v>
      </c>
      <c r="V576">
        <v>0</v>
      </c>
      <c r="W576">
        <v>1786.35</v>
      </c>
      <c r="X576">
        <v>0</v>
      </c>
      <c r="Y576">
        <v>0</v>
      </c>
      <c r="Z576">
        <v>0</v>
      </c>
    </row>
    <row r="577" spans="1:26" ht="57" x14ac:dyDescent="0.2">
      <c r="A577" s="17" t="s">
        <v>489</v>
      </c>
      <c r="B577" s="61" t="s">
        <v>272</v>
      </c>
      <c r="C577" s="61" t="s">
        <v>490</v>
      </c>
      <c r="D577" s="32" t="s">
        <v>395</v>
      </c>
      <c r="E577" s="24">
        <v>5</v>
      </c>
      <c r="F577" s="33">
        <v>250.4</v>
      </c>
      <c r="G577" s="47" t="s">
        <v>3</v>
      </c>
      <c r="H577" s="33">
        <v>1252</v>
      </c>
      <c r="I577" s="34"/>
      <c r="J577" s="34">
        <v>5.42</v>
      </c>
      <c r="K577" s="33">
        <v>6785.84</v>
      </c>
      <c r="L577" s="35"/>
      <c r="S577">
        <v>0</v>
      </c>
      <c r="T577">
        <v>0</v>
      </c>
      <c r="U577">
        <v>0</v>
      </c>
      <c r="V577">
        <v>0</v>
      </c>
      <c r="W577">
        <v>1252</v>
      </c>
      <c r="X577">
        <v>0</v>
      </c>
      <c r="Y577">
        <v>0</v>
      </c>
      <c r="Z577">
        <v>0</v>
      </c>
    </row>
    <row r="578" spans="1:26" ht="68.25" x14ac:dyDescent="0.2">
      <c r="A578" s="62" t="s">
        <v>491</v>
      </c>
      <c r="B578" s="63" t="s">
        <v>272</v>
      </c>
      <c r="C578" s="63" t="s">
        <v>1874</v>
      </c>
      <c r="D578" s="38" t="s">
        <v>171</v>
      </c>
      <c r="E578" s="39">
        <v>5</v>
      </c>
      <c r="F578" s="40">
        <v>585.79</v>
      </c>
      <c r="G578" s="41" t="s">
        <v>3</v>
      </c>
      <c r="H578" s="40">
        <v>2928.95</v>
      </c>
      <c r="I578" s="42"/>
      <c r="J578" s="42">
        <v>5.42</v>
      </c>
      <c r="K578" s="40">
        <v>15874.91</v>
      </c>
      <c r="L578" s="43"/>
      <c r="S578">
        <v>0</v>
      </c>
      <c r="T578">
        <v>0</v>
      </c>
      <c r="U578">
        <v>0</v>
      </c>
      <c r="V578">
        <v>0</v>
      </c>
      <c r="W578">
        <v>2928.95</v>
      </c>
      <c r="X578">
        <v>0</v>
      </c>
      <c r="Y578">
        <v>0</v>
      </c>
      <c r="Z578">
        <v>0</v>
      </c>
    </row>
    <row r="579" spans="1:26" ht="15" x14ac:dyDescent="0.25">
      <c r="G579" s="83">
        <v>7125.8499999999995</v>
      </c>
      <c r="H579" s="83"/>
      <c r="J579" s="83">
        <v>67820.820000000007</v>
      </c>
      <c r="K579" s="83"/>
      <c r="L579" s="44">
        <v>34.25</v>
      </c>
      <c r="O579" s="29">
        <v>7125.8499999999995</v>
      </c>
      <c r="P579" s="29">
        <v>67820.820000000007</v>
      </c>
      <c r="Q579" s="29">
        <v>34.25</v>
      </c>
      <c r="W579">
        <v>1158.55</v>
      </c>
      <c r="X579">
        <v>0</v>
      </c>
      <c r="Y579">
        <v>0</v>
      </c>
      <c r="Z579">
        <v>0</v>
      </c>
    </row>
    <row r="580" spans="1:26" ht="42.75" x14ac:dyDescent="0.2">
      <c r="A580" s="17" t="s">
        <v>494</v>
      </c>
      <c r="B580" s="61" t="s">
        <v>161</v>
      </c>
      <c r="C580" s="61" t="s">
        <v>495</v>
      </c>
      <c r="D580" s="32" t="s">
        <v>163</v>
      </c>
      <c r="E580" s="24">
        <v>0.2</v>
      </c>
      <c r="F580" s="33">
        <v>32.880000000000003</v>
      </c>
      <c r="G580" s="34"/>
      <c r="H580" s="33"/>
      <c r="I580" s="34" t="s">
        <v>161</v>
      </c>
      <c r="J580" s="34"/>
      <c r="K580" s="33"/>
      <c r="L580" s="35"/>
      <c r="S580">
        <v>7.94</v>
      </c>
      <c r="T580">
        <v>260.36</v>
      </c>
      <c r="U580">
        <v>5.15</v>
      </c>
      <c r="V580">
        <v>168.83</v>
      </c>
    </row>
    <row r="581" spans="1:26" x14ac:dyDescent="0.2">
      <c r="C581" s="28" t="s">
        <v>1901</v>
      </c>
    </row>
    <row r="582" spans="1:26" ht="14.25" x14ac:dyDescent="0.2">
      <c r="A582" s="17"/>
      <c r="B582" s="61"/>
      <c r="C582" s="61" t="s">
        <v>1863</v>
      </c>
      <c r="D582" s="32"/>
      <c r="E582" s="24"/>
      <c r="F582" s="33">
        <v>26.94</v>
      </c>
      <c r="G582" s="34" t="s">
        <v>264</v>
      </c>
      <c r="H582" s="33">
        <v>6.2</v>
      </c>
      <c r="I582" s="34"/>
      <c r="J582" s="34">
        <v>32.83</v>
      </c>
      <c r="K582" s="33">
        <v>203.41</v>
      </c>
      <c r="L582" s="35"/>
      <c r="R582">
        <v>6.2</v>
      </c>
    </row>
    <row r="583" spans="1:26" ht="14.25" x14ac:dyDescent="0.2">
      <c r="A583" s="17"/>
      <c r="B583" s="61"/>
      <c r="C583" s="61" t="s">
        <v>1870</v>
      </c>
      <c r="D583" s="32"/>
      <c r="E583" s="24"/>
      <c r="F583" s="33">
        <v>5.94</v>
      </c>
      <c r="G583" s="34" t="s">
        <v>3</v>
      </c>
      <c r="H583" s="33">
        <v>1.19</v>
      </c>
      <c r="I583" s="34"/>
      <c r="J583" s="34">
        <v>5.71</v>
      </c>
      <c r="K583" s="33">
        <v>6.78</v>
      </c>
      <c r="L583" s="35"/>
    </row>
    <row r="584" spans="1:26" ht="14.25" x14ac:dyDescent="0.2">
      <c r="A584" s="17"/>
      <c r="B584" s="61"/>
      <c r="C584" s="61" t="s">
        <v>1864</v>
      </c>
      <c r="D584" s="32" t="s">
        <v>1865</v>
      </c>
      <c r="E584" s="24">
        <v>128</v>
      </c>
      <c r="F584" s="68"/>
      <c r="G584" s="34"/>
      <c r="H584" s="33">
        <v>7.94</v>
      </c>
      <c r="I584" s="36"/>
      <c r="J584" s="31">
        <v>128</v>
      </c>
      <c r="K584" s="33">
        <v>260.36</v>
      </c>
      <c r="L584" s="35"/>
    </row>
    <row r="585" spans="1:26" ht="14.25" x14ac:dyDescent="0.2">
      <c r="A585" s="17"/>
      <c r="B585" s="61"/>
      <c r="C585" s="61" t="s">
        <v>1866</v>
      </c>
      <c r="D585" s="32" t="s">
        <v>1865</v>
      </c>
      <c r="E585" s="24">
        <v>83</v>
      </c>
      <c r="F585" s="68"/>
      <c r="G585" s="34"/>
      <c r="H585" s="33">
        <v>5.15</v>
      </c>
      <c r="I585" s="36"/>
      <c r="J585" s="31">
        <v>83</v>
      </c>
      <c r="K585" s="33">
        <v>168.83</v>
      </c>
      <c r="L585" s="35"/>
    </row>
    <row r="586" spans="1:26" ht="14.25" x14ac:dyDescent="0.2">
      <c r="A586" s="17"/>
      <c r="B586" s="61"/>
      <c r="C586" s="61" t="s">
        <v>1867</v>
      </c>
      <c r="D586" s="32" t="s">
        <v>1868</v>
      </c>
      <c r="E586" s="24">
        <v>2.8</v>
      </c>
      <c r="F586" s="33"/>
      <c r="G586" s="34" t="s">
        <v>264</v>
      </c>
      <c r="H586" s="33"/>
      <c r="I586" s="34"/>
      <c r="J586" s="34"/>
      <c r="K586" s="33"/>
      <c r="L586" s="37">
        <v>0.64400000000000002</v>
      </c>
    </row>
    <row r="587" spans="1:26" ht="28.5" x14ac:dyDescent="0.2">
      <c r="A587" s="17" t="s">
        <v>496</v>
      </c>
      <c r="B587" s="61" t="s">
        <v>497</v>
      </c>
      <c r="C587" s="61" t="s">
        <v>498</v>
      </c>
      <c r="D587" s="32" t="s">
        <v>88</v>
      </c>
      <c r="E587" s="24">
        <v>4</v>
      </c>
      <c r="F587" s="33">
        <v>29.6</v>
      </c>
      <c r="G587" s="47" t="s">
        <v>3</v>
      </c>
      <c r="H587" s="33">
        <v>118.4</v>
      </c>
      <c r="I587" s="34"/>
      <c r="J587" s="34">
        <v>4.43</v>
      </c>
      <c r="K587" s="33">
        <v>524.51</v>
      </c>
      <c r="L587" s="35"/>
      <c r="S587">
        <v>0</v>
      </c>
      <c r="T587">
        <v>0</v>
      </c>
      <c r="U587">
        <v>0</v>
      </c>
      <c r="V587">
        <v>0</v>
      </c>
      <c r="W587">
        <v>118.4</v>
      </c>
      <c r="X587">
        <v>0</v>
      </c>
      <c r="Y587">
        <v>0</v>
      </c>
      <c r="Z587">
        <v>0</v>
      </c>
    </row>
    <row r="588" spans="1:26" ht="28.5" x14ac:dyDescent="0.2">
      <c r="A588" s="62" t="s">
        <v>500</v>
      </c>
      <c r="B588" s="63" t="s">
        <v>501</v>
      </c>
      <c r="C588" s="63" t="s">
        <v>502</v>
      </c>
      <c r="D588" s="38" t="s">
        <v>269</v>
      </c>
      <c r="E588" s="39">
        <v>3.6</v>
      </c>
      <c r="F588" s="40">
        <v>49.99</v>
      </c>
      <c r="G588" s="41" t="s">
        <v>3</v>
      </c>
      <c r="H588" s="40">
        <v>179.96</v>
      </c>
      <c r="I588" s="42"/>
      <c r="J588" s="42">
        <v>9.6</v>
      </c>
      <c r="K588" s="40">
        <v>1727.65</v>
      </c>
      <c r="L588" s="43"/>
      <c r="S588">
        <v>0</v>
      </c>
      <c r="T588">
        <v>0</v>
      </c>
      <c r="U588">
        <v>0</v>
      </c>
      <c r="V588">
        <v>0</v>
      </c>
      <c r="W588">
        <v>179.96</v>
      </c>
      <c r="X588">
        <v>0</v>
      </c>
      <c r="Y588">
        <v>0</v>
      </c>
      <c r="Z588">
        <v>0</v>
      </c>
    </row>
    <row r="589" spans="1:26" ht="15" x14ac:dyDescent="0.25">
      <c r="G589" s="83">
        <v>318.84000000000003</v>
      </c>
      <c r="H589" s="83"/>
      <c r="J589" s="83">
        <v>2891.54</v>
      </c>
      <c r="K589" s="83"/>
      <c r="L589" s="44">
        <v>0.64400000000000002</v>
      </c>
      <c r="O589" s="29">
        <v>318.84000000000003</v>
      </c>
      <c r="P589" s="29">
        <v>2891.54</v>
      </c>
      <c r="Q589" s="29">
        <v>0.64400000000000002</v>
      </c>
      <c r="W589">
        <v>20.480000000000004</v>
      </c>
      <c r="X589">
        <v>0</v>
      </c>
      <c r="Y589">
        <v>0</v>
      </c>
      <c r="Z589">
        <v>0</v>
      </c>
    </row>
    <row r="590" spans="1:26" ht="57" x14ac:dyDescent="0.2">
      <c r="A590" s="17" t="s">
        <v>504</v>
      </c>
      <c r="B590" s="61" t="s">
        <v>169</v>
      </c>
      <c r="C590" s="61" t="s">
        <v>170</v>
      </c>
      <c r="D590" s="32" t="s">
        <v>171</v>
      </c>
      <c r="E590" s="24">
        <v>2</v>
      </c>
      <c r="F590" s="33">
        <v>8.31</v>
      </c>
      <c r="G590" s="34"/>
      <c r="H590" s="33"/>
      <c r="I590" s="34" t="s">
        <v>169</v>
      </c>
      <c r="J590" s="34"/>
      <c r="K590" s="33"/>
      <c r="L590" s="35"/>
      <c r="S590">
        <v>21.84</v>
      </c>
      <c r="T590">
        <v>716.9</v>
      </c>
      <c r="U590">
        <v>14.16</v>
      </c>
      <c r="V590">
        <v>464.87</v>
      </c>
    </row>
    <row r="591" spans="1:26" ht="14.25" x14ac:dyDescent="0.2">
      <c r="A591" s="17"/>
      <c r="B591" s="61"/>
      <c r="C591" s="61" t="s">
        <v>1863</v>
      </c>
      <c r="D591" s="32"/>
      <c r="E591" s="24"/>
      <c r="F591" s="33">
        <v>7.42</v>
      </c>
      <c r="G591" s="34" t="s">
        <v>264</v>
      </c>
      <c r="H591" s="33">
        <v>17.059999999999999</v>
      </c>
      <c r="I591" s="34"/>
      <c r="J591" s="34">
        <v>32.83</v>
      </c>
      <c r="K591" s="33">
        <v>560.08000000000004</v>
      </c>
      <c r="L591" s="35"/>
      <c r="R591">
        <v>17.059999999999999</v>
      </c>
    </row>
    <row r="592" spans="1:26" ht="14.25" x14ac:dyDescent="0.2">
      <c r="A592" s="17"/>
      <c r="B592" s="61"/>
      <c r="C592" s="61" t="s">
        <v>1870</v>
      </c>
      <c r="D592" s="32"/>
      <c r="E592" s="24"/>
      <c r="F592" s="33">
        <v>0.89</v>
      </c>
      <c r="G592" s="34" t="s">
        <v>3</v>
      </c>
      <c r="H592" s="33">
        <v>1.78</v>
      </c>
      <c r="I592" s="34"/>
      <c r="J592" s="34">
        <v>2.11</v>
      </c>
      <c r="K592" s="33">
        <v>3.76</v>
      </c>
      <c r="L592" s="35"/>
    </row>
    <row r="593" spans="1:26" ht="14.25" x14ac:dyDescent="0.2">
      <c r="A593" s="17"/>
      <c r="B593" s="61"/>
      <c r="C593" s="61" t="s">
        <v>1864</v>
      </c>
      <c r="D593" s="32" t="s">
        <v>1865</v>
      </c>
      <c r="E593" s="24">
        <v>128</v>
      </c>
      <c r="F593" s="68"/>
      <c r="G593" s="34"/>
      <c r="H593" s="33">
        <v>21.84</v>
      </c>
      <c r="I593" s="36"/>
      <c r="J593" s="31">
        <v>128</v>
      </c>
      <c r="K593" s="33">
        <v>716.9</v>
      </c>
      <c r="L593" s="35"/>
    </row>
    <row r="594" spans="1:26" ht="14.25" x14ac:dyDescent="0.2">
      <c r="A594" s="17"/>
      <c r="B594" s="61"/>
      <c r="C594" s="61" t="s">
        <v>1866</v>
      </c>
      <c r="D594" s="32" t="s">
        <v>1865</v>
      </c>
      <c r="E594" s="24">
        <v>83</v>
      </c>
      <c r="F594" s="68"/>
      <c r="G594" s="34"/>
      <c r="H594" s="33">
        <v>14.16</v>
      </c>
      <c r="I594" s="36"/>
      <c r="J594" s="31">
        <v>83</v>
      </c>
      <c r="K594" s="33">
        <v>464.87</v>
      </c>
      <c r="L594" s="35"/>
    </row>
    <row r="595" spans="1:26" ht="14.25" x14ac:dyDescent="0.2">
      <c r="A595" s="62"/>
      <c r="B595" s="63"/>
      <c r="C595" s="63" t="s">
        <v>1867</v>
      </c>
      <c r="D595" s="38" t="s">
        <v>1868</v>
      </c>
      <c r="E595" s="39">
        <v>0.87</v>
      </c>
      <c r="F595" s="40"/>
      <c r="G595" s="42" t="s">
        <v>264</v>
      </c>
      <c r="H595" s="40"/>
      <c r="I595" s="42"/>
      <c r="J595" s="42"/>
      <c r="K595" s="40"/>
      <c r="L595" s="46">
        <v>2.0009999999999999</v>
      </c>
    </row>
    <row r="596" spans="1:26" ht="15" x14ac:dyDescent="0.25">
      <c r="G596" s="83">
        <v>54.84</v>
      </c>
      <c r="H596" s="83"/>
      <c r="J596" s="83">
        <v>1745.6100000000001</v>
      </c>
      <c r="K596" s="83"/>
      <c r="L596" s="44">
        <v>2.0009999999999999</v>
      </c>
      <c r="O596" s="29">
        <v>54.84</v>
      </c>
      <c r="P596" s="29">
        <v>1745.6100000000001</v>
      </c>
      <c r="Q596" s="29">
        <v>2.0009999999999999</v>
      </c>
      <c r="W596">
        <v>54.84</v>
      </c>
      <c r="X596">
        <v>0</v>
      </c>
      <c r="Y596">
        <v>0</v>
      </c>
      <c r="Z596">
        <v>0</v>
      </c>
    </row>
    <row r="597" spans="1:26" ht="28.5" x14ac:dyDescent="0.2">
      <c r="A597" s="17" t="s">
        <v>505</v>
      </c>
      <c r="B597" s="61" t="s">
        <v>180</v>
      </c>
      <c r="C597" s="61" t="s">
        <v>181</v>
      </c>
      <c r="D597" s="32" t="s">
        <v>171</v>
      </c>
      <c r="E597" s="24">
        <v>2</v>
      </c>
      <c r="F597" s="33">
        <v>13.84</v>
      </c>
      <c r="G597" s="34"/>
      <c r="H597" s="33"/>
      <c r="I597" s="34" t="s">
        <v>180</v>
      </c>
      <c r="J597" s="34"/>
      <c r="K597" s="33"/>
      <c r="L597" s="35"/>
      <c r="S597">
        <v>18.579999999999998</v>
      </c>
      <c r="T597">
        <v>610.04</v>
      </c>
      <c r="U597">
        <v>12.71</v>
      </c>
      <c r="V597">
        <v>417.4</v>
      </c>
    </row>
    <row r="598" spans="1:26" ht="14.25" x14ac:dyDescent="0.2">
      <c r="A598" s="17"/>
      <c r="B598" s="61"/>
      <c r="C598" s="61" t="s">
        <v>1863</v>
      </c>
      <c r="D598" s="32"/>
      <c r="E598" s="24"/>
      <c r="F598" s="33">
        <v>9.52</v>
      </c>
      <c r="G598" s="34" t="s">
        <v>3</v>
      </c>
      <c r="H598" s="33">
        <v>19.04</v>
      </c>
      <c r="I598" s="34"/>
      <c r="J598" s="34">
        <v>32.83</v>
      </c>
      <c r="K598" s="33">
        <v>625.08000000000004</v>
      </c>
      <c r="L598" s="35"/>
      <c r="R598">
        <v>19.04</v>
      </c>
    </row>
    <row r="599" spans="1:26" ht="14.25" x14ac:dyDescent="0.2">
      <c r="A599" s="17"/>
      <c r="B599" s="61"/>
      <c r="C599" s="61" t="s">
        <v>230</v>
      </c>
      <c r="D599" s="32"/>
      <c r="E599" s="24"/>
      <c r="F599" s="33">
        <v>1.81</v>
      </c>
      <c r="G599" s="34" t="s">
        <v>3</v>
      </c>
      <c r="H599" s="33">
        <v>3.62</v>
      </c>
      <c r="I599" s="34"/>
      <c r="J599" s="34">
        <v>10.039999999999999</v>
      </c>
      <c r="K599" s="33">
        <v>36.340000000000003</v>
      </c>
      <c r="L599" s="35"/>
    </row>
    <row r="600" spans="1:26" ht="14.25" x14ac:dyDescent="0.2">
      <c r="A600" s="17"/>
      <c r="B600" s="61"/>
      <c r="C600" s="61" t="s">
        <v>1869</v>
      </c>
      <c r="D600" s="32"/>
      <c r="E600" s="24"/>
      <c r="F600" s="33">
        <v>0.26</v>
      </c>
      <c r="G600" s="34" t="s">
        <v>3</v>
      </c>
      <c r="H600" s="45">
        <v>0.52</v>
      </c>
      <c r="I600" s="34"/>
      <c r="J600" s="34">
        <v>32.83</v>
      </c>
      <c r="K600" s="45">
        <v>17.07</v>
      </c>
      <c r="L600" s="35"/>
      <c r="R600">
        <v>0.52</v>
      </c>
    </row>
    <row r="601" spans="1:26" ht="14.25" x14ac:dyDescent="0.2">
      <c r="A601" s="17"/>
      <c r="B601" s="61"/>
      <c r="C601" s="61" t="s">
        <v>1870</v>
      </c>
      <c r="D601" s="32"/>
      <c r="E601" s="24"/>
      <c r="F601" s="33">
        <v>2.5099999999999998</v>
      </c>
      <c r="G601" s="34" t="s">
        <v>3</v>
      </c>
      <c r="H601" s="33">
        <v>5.0199999999999996</v>
      </c>
      <c r="I601" s="34"/>
      <c r="J601" s="34">
        <v>6.28</v>
      </c>
      <c r="K601" s="33">
        <v>31.53</v>
      </c>
      <c r="L601" s="35"/>
    </row>
    <row r="602" spans="1:26" ht="14.25" x14ac:dyDescent="0.2">
      <c r="A602" s="17"/>
      <c r="B602" s="61"/>
      <c r="C602" s="61" t="s">
        <v>1864</v>
      </c>
      <c r="D602" s="32" t="s">
        <v>1865</v>
      </c>
      <c r="E602" s="24">
        <v>95</v>
      </c>
      <c r="F602" s="68"/>
      <c r="G602" s="34"/>
      <c r="H602" s="33">
        <v>18.579999999999998</v>
      </c>
      <c r="I602" s="36"/>
      <c r="J602" s="31">
        <v>95</v>
      </c>
      <c r="K602" s="33">
        <v>610.04</v>
      </c>
      <c r="L602" s="35"/>
    </row>
    <row r="603" spans="1:26" ht="14.25" x14ac:dyDescent="0.2">
      <c r="A603" s="17"/>
      <c r="B603" s="61"/>
      <c r="C603" s="61" t="s">
        <v>1866</v>
      </c>
      <c r="D603" s="32" t="s">
        <v>1865</v>
      </c>
      <c r="E603" s="24">
        <v>65</v>
      </c>
      <c r="F603" s="68"/>
      <c r="G603" s="34"/>
      <c r="H603" s="33">
        <v>12.71</v>
      </c>
      <c r="I603" s="36"/>
      <c r="J603" s="31">
        <v>65</v>
      </c>
      <c r="K603" s="33">
        <v>417.4</v>
      </c>
      <c r="L603" s="35"/>
    </row>
    <row r="604" spans="1:26" ht="14.25" x14ac:dyDescent="0.2">
      <c r="A604" s="62"/>
      <c r="B604" s="63"/>
      <c r="C604" s="63" t="s">
        <v>1867</v>
      </c>
      <c r="D604" s="38" t="s">
        <v>1868</v>
      </c>
      <c r="E604" s="39">
        <v>0.96</v>
      </c>
      <c r="F604" s="40"/>
      <c r="G604" s="42" t="s">
        <v>3</v>
      </c>
      <c r="H604" s="40"/>
      <c r="I604" s="42"/>
      <c r="J604" s="42"/>
      <c r="K604" s="40"/>
      <c r="L604" s="46">
        <v>1.92</v>
      </c>
    </row>
    <row r="605" spans="1:26" ht="15" x14ac:dyDescent="0.25">
      <c r="G605" s="83">
        <v>58.97</v>
      </c>
      <c r="H605" s="83"/>
      <c r="J605" s="83">
        <v>1720.3899999999999</v>
      </c>
      <c r="K605" s="83"/>
      <c r="L605" s="44">
        <v>1.92</v>
      </c>
      <c r="O605" s="29">
        <v>58.97</v>
      </c>
      <c r="P605" s="29">
        <v>1720.3899999999999</v>
      </c>
      <c r="Q605" s="29">
        <v>1.92</v>
      </c>
      <c r="W605">
        <v>0</v>
      </c>
      <c r="X605">
        <v>58.97</v>
      </c>
      <c r="Y605">
        <v>0</v>
      </c>
      <c r="Z605">
        <v>0</v>
      </c>
    </row>
    <row r="606" spans="1:26" ht="28.5" x14ac:dyDescent="0.2">
      <c r="A606" s="17" t="s">
        <v>506</v>
      </c>
      <c r="B606" s="61" t="s">
        <v>507</v>
      </c>
      <c r="C606" s="61" t="s">
        <v>508</v>
      </c>
      <c r="D606" s="32" t="s">
        <v>509</v>
      </c>
      <c r="E606" s="24">
        <v>1.9599999999999999E-2</v>
      </c>
      <c r="F606" s="33">
        <v>1945.4100000000003</v>
      </c>
      <c r="G606" s="34"/>
      <c r="H606" s="33"/>
      <c r="I606" s="34" t="s">
        <v>507</v>
      </c>
      <c r="J606" s="34"/>
      <c r="K606" s="33"/>
      <c r="L606" s="35"/>
      <c r="S606">
        <v>16.510000000000002</v>
      </c>
      <c r="T606">
        <v>542.03</v>
      </c>
      <c r="U606">
        <v>10.71</v>
      </c>
      <c r="V606">
        <v>351.47</v>
      </c>
    </row>
    <row r="607" spans="1:26" x14ac:dyDescent="0.2">
      <c r="C607" s="28" t="s">
        <v>1920</v>
      </c>
    </row>
    <row r="608" spans="1:26" ht="14.25" x14ac:dyDescent="0.2">
      <c r="A608" s="17"/>
      <c r="B608" s="61"/>
      <c r="C608" s="61" t="s">
        <v>1863</v>
      </c>
      <c r="D608" s="32"/>
      <c r="E608" s="24"/>
      <c r="F608" s="33">
        <v>530.13</v>
      </c>
      <c r="G608" s="34" t="s">
        <v>264</v>
      </c>
      <c r="H608" s="33">
        <v>11.95</v>
      </c>
      <c r="I608" s="34"/>
      <c r="J608" s="34">
        <v>32.83</v>
      </c>
      <c r="K608" s="33">
        <v>392.29</v>
      </c>
      <c r="L608" s="35"/>
      <c r="R608">
        <v>11.95</v>
      </c>
    </row>
    <row r="609" spans="1:26" ht="14.25" x14ac:dyDescent="0.2">
      <c r="A609" s="17"/>
      <c r="B609" s="61"/>
      <c r="C609" s="61" t="s">
        <v>230</v>
      </c>
      <c r="D609" s="32"/>
      <c r="E609" s="24"/>
      <c r="F609" s="33">
        <v>192.89</v>
      </c>
      <c r="G609" s="34" t="s">
        <v>279</v>
      </c>
      <c r="H609" s="33">
        <v>4.7300000000000004</v>
      </c>
      <c r="I609" s="34"/>
      <c r="J609" s="34">
        <v>11.34</v>
      </c>
      <c r="K609" s="33">
        <v>53.59</v>
      </c>
      <c r="L609" s="35"/>
    </row>
    <row r="610" spans="1:26" ht="14.25" x14ac:dyDescent="0.2">
      <c r="A610" s="17"/>
      <c r="B610" s="61"/>
      <c r="C610" s="61" t="s">
        <v>1869</v>
      </c>
      <c r="D610" s="32"/>
      <c r="E610" s="24"/>
      <c r="F610" s="33">
        <v>38.75</v>
      </c>
      <c r="G610" s="34" t="s">
        <v>279</v>
      </c>
      <c r="H610" s="45">
        <v>0.95</v>
      </c>
      <c r="I610" s="34"/>
      <c r="J610" s="34">
        <v>32.83</v>
      </c>
      <c r="K610" s="45">
        <v>31.17</v>
      </c>
      <c r="L610" s="35"/>
      <c r="R610">
        <v>0.95</v>
      </c>
    </row>
    <row r="611" spans="1:26" ht="14.25" x14ac:dyDescent="0.2">
      <c r="A611" s="17"/>
      <c r="B611" s="61"/>
      <c r="C611" s="61" t="s">
        <v>1870</v>
      </c>
      <c r="D611" s="32"/>
      <c r="E611" s="24"/>
      <c r="F611" s="33">
        <v>1222.3900000000001</v>
      </c>
      <c r="G611" s="34" t="s">
        <v>3</v>
      </c>
      <c r="H611" s="33">
        <v>23.96</v>
      </c>
      <c r="I611" s="34"/>
      <c r="J611" s="34">
        <v>3.36</v>
      </c>
      <c r="K611" s="33">
        <v>80.5</v>
      </c>
      <c r="L611" s="35"/>
    </row>
    <row r="612" spans="1:26" ht="14.25" x14ac:dyDescent="0.2">
      <c r="A612" s="17"/>
      <c r="B612" s="61"/>
      <c r="C612" s="61" t="s">
        <v>1864</v>
      </c>
      <c r="D612" s="32" t="s">
        <v>1865</v>
      </c>
      <c r="E612" s="24">
        <v>128</v>
      </c>
      <c r="F612" s="68"/>
      <c r="G612" s="34"/>
      <c r="H612" s="33">
        <v>16.510000000000002</v>
      </c>
      <c r="I612" s="36"/>
      <c r="J612" s="31">
        <v>128</v>
      </c>
      <c r="K612" s="33">
        <v>542.03</v>
      </c>
      <c r="L612" s="35"/>
    </row>
    <row r="613" spans="1:26" ht="14.25" x14ac:dyDescent="0.2">
      <c r="A613" s="17"/>
      <c r="B613" s="61"/>
      <c r="C613" s="61" t="s">
        <v>1866</v>
      </c>
      <c r="D613" s="32" t="s">
        <v>1865</v>
      </c>
      <c r="E613" s="24">
        <v>83</v>
      </c>
      <c r="F613" s="68"/>
      <c r="G613" s="34"/>
      <c r="H613" s="33">
        <v>10.71</v>
      </c>
      <c r="I613" s="36"/>
      <c r="J613" s="31">
        <v>83</v>
      </c>
      <c r="K613" s="33">
        <v>351.47</v>
      </c>
      <c r="L613" s="35"/>
    </row>
    <row r="614" spans="1:26" ht="14.25" x14ac:dyDescent="0.2">
      <c r="A614" s="17"/>
      <c r="B614" s="61"/>
      <c r="C614" s="61" t="s">
        <v>1867</v>
      </c>
      <c r="D614" s="32" t="s">
        <v>1868</v>
      </c>
      <c r="E614" s="24">
        <v>59.1</v>
      </c>
      <c r="F614" s="33"/>
      <c r="G614" s="34" t="s">
        <v>264</v>
      </c>
      <c r="H614" s="33"/>
      <c r="I614" s="34"/>
      <c r="J614" s="34"/>
      <c r="K614" s="33"/>
      <c r="L614" s="37">
        <v>1.332114</v>
      </c>
    </row>
    <row r="615" spans="1:26" ht="28.5" x14ac:dyDescent="0.2">
      <c r="A615" s="62" t="s">
        <v>511</v>
      </c>
      <c r="B615" s="63" t="s">
        <v>272</v>
      </c>
      <c r="C615" s="63" t="s">
        <v>512</v>
      </c>
      <c r="D615" s="38" t="s">
        <v>171</v>
      </c>
      <c r="E615" s="39">
        <v>1</v>
      </c>
      <c r="F615" s="40">
        <v>1623.62</v>
      </c>
      <c r="G615" s="41" t="s">
        <v>3</v>
      </c>
      <c r="H615" s="40">
        <v>1623.62</v>
      </c>
      <c r="I615" s="42"/>
      <c r="J615" s="42">
        <v>5.42</v>
      </c>
      <c r="K615" s="40">
        <v>8800.02</v>
      </c>
      <c r="L615" s="43"/>
      <c r="S615">
        <v>0</v>
      </c>
      <c r="T615">
        <v>0</v>
      </c>
      <c r="U615">
        <v>0</v>
      </c>
      <c r="V615">
        <v>0</v>
      </c>
      <c r="W615">
        <v>1623.62</v>
      </c>
      <c r="X615">
        <v>0</v>
      </c>
      <c r="Y615">
        <v>0</v>
      </c>
      <c r="Z615">
        <v>0</v>
      </c>
    </row>
    <row r="616" spans="1:26" ht="15" x14ac:dyDescent="0.25">
      <c r="G616" s="83">
        <v>1691.48</v>
      </c>
      <c r="H616" s="83"/>
      <c r="J616" s="83">
        <v>10219.9</v>
      </c>
      <c r="K616" s="83"/>
      <c r="L616" s="44">
        <v>1.332114</v>
      </c>
      <c r="O616" s="29">
        <v>1691.48</v>
      </c>
      <c r="P616" s="29">
        <v>10219.9</v>
      </c>
      <c r="Q616" s="29">
        <v>1.332114</v>
      </c>
      <c r="W616">
        <v>67.860000000000014</v>
      </c>
      <c r="X616">
        <v>0</v>
      </c>
      <c r="Y616">
        <v>0</v>
      </c>
      <c r="Z616">
        <v>0</v>
      </c>
    </row>
    <row r="617" spans="1:26" ht="42.75" x14ac:dyDescent="0.2">
      <c r="A617" s="17" t="s">
        <v>513</v>
      </c>
      <c r="B617" s="61" t="s">
        <v>514</v>
      </c>
      <c r="C617" s="61" t="s">
        <v>515</v>
      </c>
      <c r="D617" s="32" t="s">
        <v>99</v>
      </c>
      <c r="E617" s="24">
        <v>0.105</v>
      </c>
      <c r="F617" s="33">
        <v>2194.15</v>
      </c>
      <c r="G617" s="34"/>
      <c r="H617" s="33"/>
      <c r="I617" s="34" t="s">
        <v>514</v>
      </c>
      <c r="J617" s="34"/>
      <c r="K617" s="33"/>
      <c r="L617" s="35"/>
      <c r="S617">
        <v>119.74</v>
      </c>
      <c r="T617">
        <v>3931.14</v>
      </c>
      <c r="U617">
        <v>77.650000000000006</v>
      </c>
      <c r="V617">
        <v>2549.1</v>
      </c>
    </row>
    <row r="618" spans="1:26" x14ac:dyDescent="0.2">
      <c r="C618" s="28" t="s">
        <v>1921</v>
      </c>
    </row>
    <row r="619" spans="1:26" ht="14.25" x14ac:dyDescent="0.2">
      <c r="A619" s="17"/>
      <c r="B619" s="61"/>
      <c r="C619" s="61" t="s">
        <v>1863</v>
      </c>
      <c r="D619" s="32"/>
      <c r="E619" s="24"/>
      <c r="F619" s="33">
        <v>774.59</v>
      </c>
      <c r="G619" s="34" t="s">
        <v>264</v>
      </c>
      <c r="H619" s="33">
        <v>93.53</v>
      </c>
      <c r="I619" s="34"/>
      <c r="J619" s="34">
        <v>32.83</v>
      </c>
      <c r="K619" s="33">
        <v>3070.65</v>
      </c>
      <c r="L619" s="35"/>
      <c r="R619">
        <v>93.53</v>
      </c>
    </row>
    <row r="620" spans="1:26" ht="14.25" x14ac:dyDescent="0.2">
      <c r="A620" s="17"/>
      <c r="B620" s="61"/>
      <c r="C620" s="61" t="s">
        <v>230</v>
      </c>
      <c r="D620" s="32"/>
      <c r="E620" s="24"/>
      <c r="F620" s="33">
        <v>374.7</v>
      </c>
      <c r="G620" s="34" t="s">
        <v>279</v>
      </c>
      <c r="H620" s="33">
        <v>49.18</v>
      </c>
      <c r="I620" s="34"/>
      <c r="J620" s="34">
        <v>3.06</v>
      </c>
      <c r="K620" s="33">
        <v>150.49</v>
      </c>
      <c r="L620" s="35"/>
    </row>
    <row r="621" spans="1:26" ht="14.25" x14ac:dyDescent="0.2">
      <c r="A621" s="17"/>
      <c r="B621" s="61"/>
      <c r="C621" s="61" t="s">
        <v>1869</v>
      </c>
      <c r="D621" s="32"/>
      <c r="E621" s="24"/>
      <c r="F621" s="33">
        <v>0.13</v>
      </c>
      <c r="G621" s="34" t="s">
        <v>279</v>
      </c>
      <c r="H621" s="45">
        <v>0.02</v>
      </c>
      <c r="I621" s="34"/>
      <c r="J621" s="34">
        <v>32.83</v>
      </c>
      <c r="K621" s="45">
        <v>0.55000000000000004</v>
      </c>
      <c r="L621" s="35"/>
      <c r="R621">
        <v>0.02</v>
      </c>
    </row>
    <row r="622" spans="1:26" ht="14.25" x14ac:dyDescent="0.2">
      <c r="A622" s="17"/>
      <c r="B622" s="61"/>
      <c r="C622" s="61" t="s">
        <v>1870</v>
      </c>
      <c r="D622" s="32"/>
      <c r="E622" s="24"/>
      <c r="F622" s="33">
        <v>1044.8599999999999</v>
      </c>
      <c r="G622" s="34" t="s">
        <v>3</v>
      </c>
      <c r="H622" s="33">
        <v>109.71</v>
      </c>
      <c r="I622" s="34"/>
      <c r="J622" s="34">
        <v>9.07</v>
      </c>
      <c r="K622" s="33">
        <v>995.07</v>
      </c>
      <c r="L622" s="35"/>
    </row>
    <row r="623" spans="1:26" ht="14.25" x14ac:dyDescent="0.2">
      <c r="A623" s="17"/>
      <c r="B623" s="61"/>
      <c r="C623" s="61" t="s">
        <v>1864</v>
      </c>
      <c r="D623" s="32" t="s">
        <v>1865</v>
      </c>
      <c r="E623" s="24">
        <v>128</v>
      </c>
      <c r="F623" s="68"/>
      <c r="G623" s="34"/>
      <c r="H623" s="33">
        <v>119.74</v>
      </c>
      <c r="I623" s="36"/>
      <c r="J623" s="31">
        <v>128</v>
      </c>
      <c r="K623" s="33">
        <v>3931.14</v>
      </c>
      <c r="L623" s="35"/>
    </row>
    <row r="624" spans="1:26" ht="14.25" x14ac:dyDescent="0.2">
      <c r="A624" s="17"/>
      <c r="B624" s="61"/>
      <c r="C624" s="61" t="s">
        <v>1866</v>
      </c>
      <c r="D624" s="32" t="s">
        <v>1865</v>
      </c>
      <c r="E624" s="24">
        <v>83</v>
      </c>
      <c r="F624" s="68"/>
      <c r="G624" s="34"/>
      <c r="H624" s="33">
        <v>77.650000000000006</v>
      </c>
      <c r="I624" s="36"/>
      <c r="J624" s="31">
        <v>83</v>
      </c>
      <c r="K624" s="33">
        <v>2549.1</v>
      </c>
      <c r="L624" s="35"/>
    </row>
    <row r="625" spans="1:26" ht="14.25" x14ac:dyDescent="0.2">
      <c r="A625" s="17"/>
      <c r="B625" s="61"/>
      <c r="C625" s="61" t="s">
        <v>1867</v>
      </c>
      <c r="D625" s="32" t="s">
        <v>1868</v>
      </c>
      <c r="E625" s="24">
        <v>81.45</v>
      </c>
      <c r="F625" s="33"/>
      <c r="G625" s="34" t="s">
        <v>264</v>
      </c>
      <c r="H625" s="33"/>
      <c r="I625" s="34"/>
      <c r="J625" s="34"/>
      <c r="K625" s="33"/>
      <c r="L625" s="37">
        <v>9.8350874999999984</v>
      </c>
    </row>
    <row r="626" spans="1:26" ht="42.75" x14ac:dyDescent="0.2">
      <c r="A626" s="17" t="s">
        <v>517</v>
      </c>
      <c r="B626" s="61" t="s">
        <v>518</v>
      </c>
      <c r="C626" s="61" t="s">
        <v>519</v>
      </c>
      <c r="D626" s="32" t="s">
        <v>328</v>
      </c>
      <c r="E626" s="24">
        <v>10.584</v>
      </c>
      <c r="F626" s="33">
        <v>5.54</v>
      </c>
      <c r="G626" s="47" t="s">
        <v>3</v>
      </c>
      <c r="H626" s="33">
        <v>58.64</v>
      </c>
      <c r="I626" s="34"/>
      <c r="J626" s="34">
        <v>7.88</v>
      </c>
      <c r="K626" s="33">
        <v>462.05</v>
      </c>
      <c r="L626" s="35"/>
      <c r="S626">
        <v>0</v>
      </c>
      <c r="T626">
        <v>0</v>
      </c>
      <c r="U626">
        <v>0</v>
      </c>
      <c r="V626">
        <v>0</v>
      </c>
      <c r="W626">
        <v>58.64</v>
      </c>
      <c r="X626">
        <v>0</v>
      </c>
      <c r="Y626">
        <v>0</v>
      </c>
      <c r="Z626">
        <v>0</v>
      </c>
    </row>
    <row r="627" spans="1:26" ht="28.5" x14ac:dyDescent="0.2">
      <c r="A627" s="17" t="s">
        <v>521</v>
      </c>
      <c r="B627" s="61" t="s">
        <v>368</v>
      </c>
      <c r="C627" s="61" t="s">
        <v>369</v>
      </c>
      <c r="D627" s="32" t="s">
        <v>171</v>
      </c>
      <c r="E627" s="24">
        <v>21</v>
      </c>
      <c r="F627" s="33">
        <v>9.69</v>
      </c>
      <c r="G627" s="47" t="s">
        <v>3</v>
      </c>
      <c r="H627" s="33">
        <v>203.49</v>
      </c>
      <c r="I627" s="34"/>
      <c r="J627" s="34">
        <v>2.81</v>
      </c>
      <c r="K627" s="33">
        <v>571.80999999999995</v>
      </c>
      <c r="L627" s="35"/>
      <c r="S627">
        <v>0</v>
      </c>
      <c r="T627">
        <v>0</v>
      </c>
      <c r="U627">
        <v>0</v>
      </c>
      <c r="V627">
        <v>0</v>
      </c>
      <c r="W627">
        <v>203.49</v>
      </c>
      <c r="X627">
        <v>0</v>
      </c>
      <c r="Y627">
        <v>0</v>
      </c>
      <c r="Z627">
        <v>0</v>
      </c>
    </row>
    <row r="628" spans="1:26" ht="85.5" x14ac:dyDescent="0.2">
      <c r="A628" s="62" t="s">
        <v>522</v>
      </c>
      <c r="B628" s="63" t="s">
        <v>376</v>
      </c>
      <c r="C628" s="63" t="s">
        <v>377</v>
      </c>
      <c r="D628" s="38" t="s">
        <v>171</v>
      </c>
      <c r="E628" s="39">
        <v>3</v>
      </c>
      <c r="F628" s="40">
        <v>7.73</v>
      </c>
      <c r="G628" s="41" t="s">
        <v>3</v>
      </c>
      <c r="H628" s="40">
        <v>23.19</v>
      </c>
      <c r="I628" s="42"/>
      <c r="J628" s="42">
        <v>7.04</v>
      </c>
      <c r="K628" s="40">
        <v>163.26</v>
      </c>
      <c r="L628" s="43"/>
      <c r="S628">
        <v>0</v>
      </c>
      <c r="T628">
        <v>0</v>
      </c>
      <c r="U628">
        <v>0</v>
      </c>
      <c r="V628">
        <v>0</v>
      </c>
      <c r="W628">
        <v>23.19</v>
      </c>
      <c r="X628">
        <v>0</v>
      </c>
      <c r="Y628">
        <v>0</v>
      </c>
      <c r="Z628">
        <v>0</v>
      </c>
    </row>
    <row r="629" spans="1:26" ht="15" x14ac:dyDescent="0.25">
      <c r="G629" s="83">
        <v>735.13000000000011</v>
      </c>
      <c r="H629" s="83"/>
      <c r="J629" s="83">
        <v>11893.57</v>
      </c>
      <c r="K629" s="83"/>
      <c r="L629" s="44">
        <v>9.8350874999999984</v>
      </c>
      <c r="O629" s="29">
        <v>735.13000000000011</v>
      </c>
      <c r="P629" s="29">
        <v>11893.57</v>
      </c>
      <c r="Q629" s="29">
        <v>9.8350874999999984</v>
      </c>
      <c r="W629">
        <v>449.81000000000006</v>
      </c>
      <c r="X629">
        <v>0</v>
      </c>
      <c r="Y629">
        <v>0</v>
      </c>
      <c r="Z629">
        <v>0</v>
      </c>
    </row>
    <row r="630" spans="1:26" ht="42.75" x14ac:dyDescent="0.2">
      <c r="A630" s="17" t="s">
        <v>523</v>
      </c>
      <c r="B630" s="61" t="s">
        <v>524</v>
      </c>
      <c r="C630" s="61" t="s">
        <v>525</v>
      </c>
      <c r="D630" s="32" t="s">
        <v>99</v>
      </c>
      <c r="E630" s="24">
        <v>0.1</v>
      </c>
      <c r="F630" s="33">
        <v>702.65</v>
      </c>
      <c r="G630" s="34"/>
      <c r="H630" s="33"/>
      <c r="I630" s="34" t="s">
        <v>524</v>
      </c>
      <c r="J630" s="34"/>
      <c r="K630" s="33"/>
      <c r="L630" s="35"/>
      <c r="S630">
        <v>81.92</v>
      </c>
      <c r="T630">
        <v>2689.38</v>
      </c>
      <c r="U630">
        <v>53.12</v>
      </c>
      <c r="V630">
        <v>1743.9</v>
      </c>
    </row>
    <row r="631" spans="1:26" x14ac:dyDescent="0.2">
      <c r="C631" s="28" t="s">
        <v>1922</v>
      </c>
    </row>
    <row r="632" spans="1:26" ht="14.25" x14ac:dyDescent="0.2">
      <c r="A632" s="17"/>
      <c r="B632" s="61"/>
      <c r="C632" s="61" t="s">
        <v>1863</v>
      </c>
      <c r="D632" s="32"/>
      <c r="E632" s="24"/>
      <c r="F632" s="33">
        <v>555.52</v>
      </c>
      <c r="G632" s="34" t="s">
        <v>264</v>
      </c>
      <c r="H632" s="33">
        <v>63.89</v>
      </c>
      <c r="I632" s="34"/>
      <c r="J632" s="34">
        <v>32.83</v>
      </c>
      <c r="K632" s="33">
        <v>2097.34</v>
      </c>
      <c r="L632" s="35"/>
      <c r="R632">
        <v>63.89</v>
      </c>
    </row>
    <row r="633" spans="1:26" ht="14.25" x14ac:dyDescent="0.2">
      <c r="A633" s="17"/>
      <c r="B633" s="61"/>
      <c r="C633" s="61" t="s">
        <v>230</v>
      </c>
      <c r="D633" s="32"/>
      <c r="E633" s="24"/>
      <c r="F633" s="33">
        <v>6.21</v>
      </c>
      <c r="G633" s="34" t="s">
        <v>279</v>
      </c>
      <c r="H633" s="33">
        <v>0.78</v>
      </c>
      <c r="I633" s="34"/>
      <c r="J633" s="34">
        <v>9.3800000000000008</v>
      </c>
      <c r="K633" s="33">
        <v>7.29</v>
      </c>
      <c r="L633" s="35"/>
    </row>
    <row r="634" spans="1:26" ht="14.25" x14ac:dyDescent="0.2">
      <c r="A634" s="17"/>
      <c r="B634" s="61"/>
      <c r="C634" s="61" t="s">
        <v>1869</v>
      </c>
      <c r="D634" s="32"/>
      <c r="E634" s="24"/>
      <c r="F634" s="33">
        <v>0.91</v>
      </c>
      <c r="G634" s="34" t="s">
        <v>279</v>
      </c>
      <c r="H634" s="45">
        <v>0.11</v>
      </c>
      <c r="I634" s="34"/>
      <c r="J634" s="34">
        <v>32.83</v>
      </c>
      <c r="K634" s="45">
        <v>3.74</v>
      </c>
      <c r="L634" s="35"/>
      <c r="R634">
        <v>0.11</v>
      </c>
    </row>
    <row r="635" spans="1:26" ht="14.25" x14ac:dyDescent="0.2">
      <c r="A635" s="17"/>
      <c r="B635" s="61"/>
      <c r="C635" s="61" t="s">
        <v>1870</v>
      </c>
      <c r="D635" s="32"/>
      <c r="E635" s="24"/>
      <c r="F635" s="33">
        <v>140.91999999999999</v>
      </c>
      <c r="G635" s="34" t="s">
        <v>3</v>
      </c>
      <c r="H635" s="33">
        <v>14.09</v>
      </c>
      <c r="I635" s="34"/>
      <c r="J635" s="34">
        <v>5.87</v>
      </c>
      <c r="K635" s="33">
        <v>82.72</v>
      </c>
      <c r="L635" s="35"/>
    </row>
    <row r="636" spans="1:26" ht="14.25" x14ac:dyDescent="0.2">
      <c r="A636" s="17"/>
      <c r="B636" s="61"/>
      <c r="C636" s="61" t="s">
        <v>1864</v>
      </c>
      <c r="D636" s="32" t="s">
        <v>1865</v>
      </c>
      <c r="E636" s="24">
        <v>128</v>
      </c>
      <c r="F636" s="68"/>
      <c r="G636" s="34"/>
      <c r="H636" s="33">
        <v>81.92</v>
      </c>
      <c r="I636" s="36"/>
      <c r="J636" s="31">
        <v>128</v>
      </c>
      <c r="K636" s="33">
        <v>2689.38</v>
      </c>
      <c r="L636" s="35"/>
    </row>
    <row r="637" spans="1:26" ht="14.25" x14ac:dyDescent="0.2">
      <c r="A637" s="17"/>
      <c r="B637" s="61"/>
      <c r="C637" s="61" t="s">
        <v>1866</v>
      </c>
      <c r="D637" s="32" t="s">
        <v>1865</v>
      </c>
      <c r="E637" s="24">
        <v>83</v>
      </c>
      <c r="F637" s="68"/>
      <c r="G637" s="34"/>
      <c r="H637" s="33">
        <v>53.12</v>
      </c>
      <c r="I637" s="36"/>
      <c r="J637" s="31">
        <v>83</v>
      </c>
      <c r="K637" s="33">
        <v>1743.9</v>
      </c>
      <c r="L637" s="35"/>
    </row>
    <row r="638" spans="1:26" ht="14.25" x14ac:dyDescent="0.2">
      <c r="A638" s="17"/>
      <c r="B638" s="61"/>
      <c r="C638" s="61" t="s">
        <v>1867</v>
      </c>
      <c r="D638" s="32" t="s">
        <v>1868</v>
      </c>
      <c r="E638" s="24">
        <v>56</v>
      </c>
      <c r="F638" s="33"/>
      <c r="G638" s="34" t="s">
        <v>264</v>
      </c>
      <c r="H638" s="33"/>
      <c r="I638" s="34"/>
      <c r="J638" s="34"/>
      <c r="K638" s="33"/>
      <c r="L638" s="37">
        <v>6.4399999999999995</v>
      </c>
    </row>
    <row r="639" spans="1:26" ht="42.75" x14ac:dyDescent="0.2">
      <c r="A639" s="17" t="s">
        <v>527</v>
      </c>
      <c r="B639" s="61" t="s">
        <v>385</v>
      </c>
      <c r="C639" s="61" t="s">
        <v>386</v>
      </c>
      <c r="D639" s="32" t="s">
        <v>171</v>
      </c>
      <c r="E639" s="24">
        <v>2</v>
      </c>
      <c r="F639" s="33">
        <v>15.18</v>
      </c>
      <c r="G639" s="47" t="s">
        <v>3</v>
      </c>
      <c r="H639" s="33">
        <v>30.36</v>
      </c>
      <c r="I639" s="34"/>
      <c r="J639" s="34">
        <v>2.71</v>
      </c>
      <c r="K639" s="33">
        <v>82.28</v>
      </c>
      <c r="L639" s="35"/>
      <c r="S639">
        <v>0</v>
      </c>
      <c r="T639">
        <v>0</v>
      </c>
      <c r="U639">
        <v>0</v>
      </c>
      <c r="V639">
        <v>0</v>
      </c>
      <c r="W639">
        <v>30.36</v>
      </c>
      <c r="X639">
        <v>0</v>
      </c>
      <c r="Y639">
        <v>0</v>
      </c>
      <c r="Z639">
        <v>0</v>
      </c>
    </row>
    <row r="640" spans="1:26" ht="57" x14ac:dyDescent="0.2">
      <c r="A640" s="62" t="s">
        <v>528</v>
      </c>
      <c r="B640" s="63" t="s">
        <v>529</v>
      </c>
      <c r="C640" s="63" t="s">
        <v>530</v>
      </c>
      <c r="D640" s="38" t="s">
        <v>328</v>
      </c>
      <c r="E640" s="39">
        <v>10</v>
      </c>
      <c r="F640" s="40">
        <v>70.400000000000006</v>
      </c>
      <c r="G640" s="41" t="s">
        <v>3</v>
      </c>
      <c r="H640" s="40">
        <v>704</v>
      </c>
      <c r="I640" s="42"/>
      <c r="J640" s="42">
        <v>2.94</v>
      </c>
      <c r="K640" s="40">
        <v>2069.7600000000002</v>
      </c>
      <c r="L640" s="43"/>
      <c r="S640">
        <v>0</v>
      </c>
      <c r="T640">
        <v>0</v>
      </c>
      <c r="U640">
        <v>0</v>
      </c>
      <c r="V640">
        <v>0</v>
      </c>
      <c r="W640">
        <v>704</v>
      </c>
      <c r="X640">
        <v>0</v>
      </c>
      <c r="Y640">
        <v>0</v>
      </c>
      <c r="Z640">
        <v>0</v>
      </c>
    </row>
    <row r="641" spans="1:26" ht="15" x14ac:dyDescent="0.25">
      <c r="G641" s="83">
        <v>948.16000000000008</v>
      </c>
      <c r="H641" s="83"/>
      <c r="J641" s="83">
        <v>8772.67</v>
      </c>
      <c r="K641" s="83"/>
      <c r="L641" s="44">
        <v>6.4399999999999995</v>
      </c>
      <c r="O641" s="29">
        <v>948.16000000000008</v>
      </c>
      <c r="P641" s="29">
        <v>8772.67</v>
      </c>
      <c r="Q641" s="29">
        <v>6.4399999999999995</v>
      </c>
      <c r="W641">
        <v>213.8</v>
      </c>
      <c r="X641">
        <v>0</v>
      </c>
      <c r="Y641">
        <v>0</v>
      </c>
      <c r="Z641">
        <v>0</v>
      </c>
    </row>
    <row r="642" spans="1:26" ht="28.5" x14ac:dyDescent="0.2">
      <c r="A642" s="17" t="s">
        <v>532</v>
      </c>
      <c r="B642" s="61" t="s">
        <v>533</v>
      </c>
      <c r="C642" s="61" t="s">
        <v>534</v>
      </c>
      <c r="D642" s="32" t="s">
        <v>163</v>
      </c>
      <c r="E642" s="24">
        <v>1</v>
      </c>
      <c r="F642" s="33">
        <v>153.93</v>
      </c>
      <c r="G642" s="34"/>
      <c r="H642" s="33"/>
      <c r="I642" s="34" t="s">
        <v>533</v>
      </c>
      <c r="J642" s="34"/>
      <c r="K642" s="33"/>
      <c r="L642" s="35"/>
      <c r="S642">
        <v>145.33000000000001</v>
      </c>
      <c r="T642">
        <v>4771.28</v>
      </c>
      <c r="U642">
        <v>113.82</v>
      </c>
      <c r="V642">
        <v>3736.54</v>
      </c>
    </row>
    <row r="643" spans="1:26" ht="14.25" x14ac:dyDescent="0.2">
      <c r="A643" s="17"/>
      <c r="B643" s="61"/>
      <c r="C643" s="61" t="s">
        <v>1863</v>
      </c>
      <c r="D643" s="32"/>
      <c r="E643" s="24"/>
      <c r="F643" s="33">
        <v>151.96</v>
      </c>
      <c r="G643" s="34" t="s">
        <v>264</v>
      </c>
      <c r="H643" s="33">
        <v>174.75</v>
      </c>
      <c r="I643" s="34"/>
      <c r="J643" s="34">
        <v>32.83</v>
      </c>
      <c r="K643" s="33">
        <v>5737.04</v>
      </c>
      <c r="L643" s="35"/>
      <c r="R643">
        <v>174.75</v>
      </c>
    </row>
    <row r="644" spans="1:26" ht="14.25" x14ac:dyDescent="0.2">
      <c r="A644" s="17"/>
      <c r="B644" s="61"/>
      <c r="C644" s="61" t="s">
        <v>230</v>
      </c>
      <c r="D644" s="32"/>
      <c r="E644" s="24"/>
      <c r="F644" s="33">
        <v>1.97</v>
      </c>
      <c r="G644" s="34" t="s">
        <v>3</v>
      </c>
      <c r="H644" s="33">
        <v>1.97</v>
      </c>
      <c r="I644" s="34"/>
      <c r="J644" s="34">
        <v>12.1</v>
      </c>
      <c r="K644" s="33">
        <v>23.84</v>
      </c>
      <c r="L644" s="35"/>
    </row>
    <row r="645" spans="1:26" ht="14.25" x14ac:dyDescent="0.2">
      <c r="A645" s="17"/>
      <c r="B645" s="61"/>
      <c r="C645" s="61" t="s">
        <v>1869</v>
      </c>
      <c r="D645" s="32"/>
      <c r="E645" s="24"/>
      <c r="F645" s="33">
        <v>0.35</v>
      </c>
      <c r="G645" s="34" t="s">
        <v>3</v>
      </c>
      <c r="H645" s="45">
        <v>0.35</v>
      </c>
      <c r="I645" s="34"/>
      <c r="J645" s="34">
        <v>32.83</v>
      </c>
      <c r="K645" s="45">
        <v>11.49</v>
      </c>
      <c r="L645" s="35"/>
      <c r="R645">
        <v>0.35</v>
      </c>
    </row>
    <row r="646" spans="1:26" ht="14.25" x14ac:dyDescent="0.2">
      <c r="A646" s="17"/>
      <c r="B646" s="61"/>
      <c r="C646" s="61" t="s">
        <v>1864</v>
      </c>
      <c r="D646" s="32" t="s">
        <v>1865</v>
      </c>
      <c r="E646" s="24">
        <v>83</v>
      </c>
      <c r="F646" s="68"/>
      <c r="G646" s="34"/>
      <c r="H646" s="33">
        <v>145.33000000000001</v>
      </c>
      <c r="I646" s="36"/>
      <c r="J646" s="31">
        <v>83</v>
      </c>
      <c r="K646" s="33">
        <v>4771.28</v>
      </c>
      <c r="L646" s="35"/>
    </row>
    <row r="647" spans="1:26" ht="14.25" x14ac:dyDescent="0.2">
      <c r="A647" s="17"/>
      <c r="B647" s="61"/>
      <c r="C647" s="61" t="s">
        <v>1866</v>
      </c>
      <c r="D647" s="32" t="s">
        <v>1865</v>
      </c>
      <c r="E647" s="24">
        <v>65</v>
      </c>
      <c r="F647" s="68"/>
      <c r="G647" s="34"/>
      <c r="H647" s="33">
        <v>113.82</v>
      </c>
      <c r="I647" s="36"/>
      <c r="J647" s="31">
        <v>65</v>
      </c>
      <c r="K647" s="33">
        <v>3736.54</v>
      </c>
      <c r="L647" s="35"/>
    </row>
    <row r="648" spans="1:26" ht="14.25" x14ac:dyDescent="0.2">
      <c r="A648" s="17"/>
      <c r="B648" s="61"/>
      <c r="C648" s="61" t="s">
        <v>1867</v>
      </c>
      <c r="D648" s="32" t="s">
        <v>1868</v>
      </c>
      <c r="E648" s="24">
        <v>18.600000000000001</v>
      </c>
      <c r="F648" s="33"/>
      <c r="G648" s="34" t="s">
        <v>264</v>
      </c>
      <c r="H648" s="33"/>
      <c r="I648" s="34"/>
      <c r="J648" s="34"/>
      <c r="K648" s="33"/>
      <c r="L648" s="37">
        <v>21.39</v>
      </c>
    </row>
    <row r="649" spans="1:26" ht="28.5" x14ac:dyDescent="0.2">
      <c r="A649" s="17" t="s">
        <v>538</v>
      </c>
      <c r="B649" s="61" t="s">
        <v>272</v>
      </c>
      <c r="C649" s="61" t="s">
        <v>539</v>
      </c>
      <c r="D649" s="32" t="s">
        <v>171</v>
      </c>
      <c r="E649" s="24">
        <v>1</v>
      </c>
      <c r="F649" s="33">
        <v>543.36</v>
      </c>
      <c r="G649" s="47" t="s">
        <v>3</v>
      </c>
      <c r="H649" s="33">
        <v>543.36</v>
      </c>
      <c r="I649" s="34"/>
      <c r="J649" s="34">
        <v>5.42</v>
      </c>
      <c r="K649" s="33">
        <v>2945.01</v>
      </c>
      <c r="L649" s="35"/>
      <c r="S649">
        <v>0</v>
      </c>
      <c r="T649">
        <v>0</v>
      </c>
      <c r="U649">
        <v>0</v>
      </c>
      <c r="V649">
        <v>0</v>
      </c>
      <c r="W649">
        <v>543.36</v>
      </c>
      <c r="X649">
        <v>0</v>
      </c>
      <c r="Y649">
        <v>0</v>
      </c>
      <c r="Z649">
        <v>0</v>
      </c>
    </row>
    <row r="650" spans="1:26" ht="28.5" x14ac:dyDescent="0.2">
      <c r="A650" s="17" t="s">
        <v>542</v>
      </c>
      <c r="B650" s="61" t="s">
        <v>272</v>
      </c>
      <c r="C650" s="61" t="s">
        <v>543</v>
      </c>
      <c r="D650" s="32" t="s">
        <v>171</v>
      </c>
      <c r="E650" s="24">
        <v>1</v>
      </c>
      <c r="F650" s="33">
        <v>139.30000000000001</v>
      </c>
      <c r="G650" s="47" t="s">
        <v>3</v>
      </c>
      <c r="H650" s="33">
        <v>139.30000000000001</v>
      </c>
      <c r="I650" s="34"/>
      <c r="J650" s="34">
        <v>5.42</v>
      </c>
      <c r="K650" s="33">
        <v>755.01</v>
      </c>
      <c r="L650" s="35"/>
      <c r="S650">
        <v>0</v>
      </c>
      <c r="T650">
        <v>0</v>
      </c>
      <c r="U650">
        <v>0</v>
      </c>
      <c r="V650">
        <v>0</v>
      </c>
      <c r="W650">
        <v>139.30000000000001</v>
      </c>
      <c r="X650">
        <v>0</v>
      </c>
      <c r="Y650">
        <v>0</v>
      </c>
      <c r="Z650">
        <v>0</v>
      </c>
    </row>
    <row r="651" spans="1:26" ht="42.75" x14ac:dyDescent="0.2">
      <c r="A651" s="62" t="s">
        <v>544</v>
      </c>
      <c r="B651" s="63" t="s">
        <v>272</v>
      </c>
      <c r="C651" s="63" t="s">
        <v>545</v>
      </c>
      <c r="D651" s="38" t="s">
        <v>171</v>
      </c>
      <c r="E651" s="39">
        <v>1</v>
      </c>
      <c r="F651" s="40">
        <v>174.35</v>
      </c>
      <c r="G651" s="41" t="s">
        <v>3</v>
      </c>
      <c r="H651" s="40">
        <v>174.35</v>
      </c>
      <c r="I651" s="42"/>
      <c r="J651" s="42">
        <v>5.42</v>
      </c>
      <c r="K651" s="40">
        <v>944.98</v>
      </c>
      <c r="L651" s="43"/>
      <c r="S651">
        <v>0</v>
      </c>
      <c r="T651">
        <v>0</v>
      </c>
      <c r="U651">
        <v>0</v>
      </c>
      <c r="V651">
        <v>0</v>
      </c>
      <c r="W651">
        <v>174.35</v>
      </c>
      <c r="X651">
        <v>0</v>
      </c>
      <c r="Y651">
        <v>0</v>
      </c>
      <c r="Z651">
        <v>0</v>
      </c>
    </row>
    <row r="652" spans="1:26" ht="15" x14ac:dyDescent="0.25">
      <c r="G652" s="83">
        <v>1292.8800000000001</v>
      </c>
      <c r="H652" s="83"/>
      <c r="J652" s="83">
        <v>18913.7</v>
      </c>
      <c r="K652" s="83"/>
      <c r="L652" s="44">
        <v>21.39</v>
      </c>
      <c r="O652" s="29">
        <v>1292.8800000000001</v>
      </c>
      <c r="P652" s="29">
        <v>18913.7</v>
      </c>
      <c r="Q652" s="29">
        <v>21.39</v>
      </c>
      <c r="W652">
        <v>435.87</v>
      </c>
      <c r="X652">
        <v>0</v>
      </c>
      <c r="Y652">
        <v>0</v>
      </c>
      <c r="Z652">
        <v>0</v>
      </c>
    </row>
    <row r="654" spans="1:26" ht="15" x14ac:dyDescent="0.25">
      <c r="A654" s="81" t="s">
        <v>1923</v>
      </c>
      <c r="B654" s="81"/>
      <c r="C654" s="81"/>
      <c r="D654" s="81"/>
      <c r="E654" s="81"/>
      <c r="F654" s="81"/>
      <c r="G654" s="82">
        <v>142146.89000000001</v>
      </c>
      <c r="H654" s="82"/>
      <c r="I654" s="30"/>
      <c r="J654" s="82">
        <v>1283965.76</v>
      </c>
      <c r="K654" s="82"/>
      <c r="L654" s="44">
        <v>877.66760769999985</v>
      </c>
    </row>
    <row r="657" spans="1:32" ht="15" x14ac:dyDescent="0.25">
      <c r="A657" s="81" t="s">
        <v>1924</v>
      </c>
      <c r="B657" s="81"/>
      <c r="C657" s="81"/>
      <c r="D657" s="81"/>
      <c r="E657" s="81"/>
      <c r="F657" s="81"/>
      <c r="G657" s="82">
        <v>152453.54</v>
      </c>
      <c r="H657" s="82"/>
      <c r="I657" s="30"/>
      <c r="J657" s="82">
        <v>1570508.65</v>
      </c>
      <c r="K657" s="82"/>
      <c r="L657" s="44">
        <v>1244.2126993000004</v>
      </c>
      <c r="AF657" s="69" t="s">
        <v>1924</v>
      </c>
    </row>
    <row r="660" spans="1:32" ht="16.5" x14ac:dyDescent="0.25">
      <c r="A660" s="86" t="s">
        <v>1925</v>
      </c>
      <c r="B660" s="86"/>
      <c r="C660" s="86"/>
      <c r="D660" s="86"/>
      <c r="E660" s="86"/>
      <c r="F660" s="86"/>
      <c r="G660" s="86"/>
      <c r="H660" s="86"/>
      <c r="I660" s="86"/>
      <c r="J660" s="86"/>
      <c r="K660" s="86"/>
      <c r="L660" s="86"/>
    </row>
    <row r="662" spans="1:32" ht="16.5" x14ac:dyDescent="0.25">
      <c r="A662" s="86" t="s">
        <v>1881</v>
      </c>
      <c r="B662" s="86"/>
      <c r="C662" s="86"/>
      <c r="D662" s="86"/>
      <c r="E662" s="86"/>
      <c r="F662" s="86"/>
      <c r="G662" s="86"/>
      <c r="H662" s="86"/>
      <c r="I662" s="86"/>
      <c r="J662" s="86"/>
      <c r="K662" s="86"/>
      <c r="L662" s="86"/>
    </row>
    <row r="663" spans="1:32" ht="57" x14ac:dyDescent="0.2">
      <c r="A663" s="17" t="s">
        <v>547</v>
      </c>
      <c r="B663" s="61" t="s">
        <v>548</v>
      </c>
      <c r="C663" s="61" t="s">
        <v>549</v>
      </c>
      <c r="D663" s="32" t="s">
        <v>550</v>
      </c>
      <c r="E663" s="24">
        <v>174.62</v>
      </c>
      <c r="F663" s="33">
        <v>243.49</v>
      </c>
      <c r="G663" s="34"/>
      <c r="H663" s="33"/>
      <c r="I663" s="34" t="s">
        <v>548</v>
      </c>
      <c r="J663" s="34"/>
      <c r="K663" s="33"/>
      <c r="L663" s="35"/>
      <c r="S663">
        <v>0</v>
      </c>
      <c r="T663">
        <v>0</v>
      </c>
      <c r="U663">
        <v>0</v>
      </c>
      <c r="V663">
        <v>0</v>
      </c>
    </row>
    <row r="664" spans="1:32" ht="14.25" x14ac:dyDescent="0.2">
      <c r="A664" s="17"/>
      <c r="B664" s="61"/>
      <c r="C664" s="61" t="s">
        <v>230</v>
      </c>
      <c r="D664" s="32"/>
      <c r="E664" s="24"/>
      <c r="F664" s="33">
        <v>243.49</v>
      </c>
      <c r="G664" s="34" t="s">
        <v>3</v>
      </c>
      <c r="H664" s="33">
        <v>42518.22</v>
      </c>
      <c r="I664" s="34"/>
      <c r="J664" s="34">
        <v>6.1</v>
      </c>
      <c r="K664" s="33">
        <v>259361.17</v>
      </c>
      <c r="L664" s="35"/>
    </row>
    <row r="665" spans="1:32" ht="14.25" x14ac:dyDescent="0.2">
      <c r="A665" s="62"/>
      <c r="B665" s="63"/>
      <c r="C665" s="63" t="s">
        <v>1869</v>
      </c>
      <c r="D665" s="38"/>
      <c r="E665" s="39"/>
      <c r="F665" s="40">
        <v>13.5</v>
      </c>
      <c r="G665" s="42" t="s">
        <v>3</v>
      </c>
      <c r="H665" s="48">
        <v>2357.37</v>
      </c>
      <c r="I665" s="42"/>
      <c r="J665" s="42">
        <v>32.83</v>
      </c>
      <c r="K665" s="48">
        <v>77392.460000000006</v>
      </c>
      <c r="L665" s="43"/>
      <c r="R665">
        <v>2357.37</v>
      </c>
    </row>
    <row r="666" spans="1:32" ht="15" x14ac:dyDescent="0.25">
      <c r="G666" s="83">
        <v>42518.22</v>
      </c>
      <c r="H666" s="83"/>
      <c r="J666" s="83">
        <v>259361.17</v>
      </c>
      <c r="K666" s="83"/>
      <c r="L666" s="44">
        <v>0</v>
      </c>
      <c r="O666" s="29">
        <v>42518.22</v>
      </c>
      <c r="P666" s="29">
        <v>259361.17</v>
      </c>
      <c r="Q666" s="29">
        <v>0</v>
      </c>
      <c r="W666">
        <v>42518.22</v>
      </c>
      <c r="X666">
        <v>0</v>
      </c>
      <c r="Y666">
        <v>0</v>
      </c>
      <c r="Z666">
        <v>0</v>
      </c>
    </row>
    <row r="667" spans="1:32" ht="57" x14ac:dyDescent="0.2">
      <c r="A667" s="17" t="s">
        <v>554</v>
      </c>
      <c r="B667" s="61" t="s">
        <v>555</v>
      </c>
      <c r="C667" s="61" t="s">
        <v>556</v>
      </c>
      <c r="D667" s="32" t="s">
        <v>99</v>
      </c>
      <c r="E667" s="24">
        <v>0.92015999999999998</v>
      </c>
      <c r="F667" s="33">
        <v>2325.6999999999998</v>
      </c>
      <c r="G667" s="34"/>
      <c r="H667" s="33"/>
      <c r="I667" s="34" t="s">
        <v>555</v>
      </c>
      <c r="J667" s="34"/>
      <c r="K667" s="33"/>
      <c r="L667" s="35"/>
      <c r="S667">
        <v>614.65</v>
      </c>
      <c r="T667">
        <v>20179.03</v>
      </c>
      <c r="U667">
        <v>481.35</v>
      </c>
      <c r="V667">
        <v>15802.85</v>
      </c>
    </row>
    <row r="668" spans="1:32" x14ac:dyDescent="0.2">
      <c r="C668" s="28" t="s">
        <v>1926</v>
      </c>
    </row>
    <row r="669" spans="1:32" ht="14.25" x14ac:dyDescent="0.2">
      <c r="A669" s="17"/>
      <c r="B669" s="61"/>
      <c r="C669" s="61" t="s">
        <v>1863</v>
      </c>
      <c r="D669" s="32"/>
      <c r="E669" s="24"/>
      <c r="F669" s="33">
        <v>797.04</v>
      </c>
      <c r="G669" s="34" t="s">
        <v>3</v>
      </c>
      <c r="H669" s="33">
        <v>733.4</v>
      </c>
      <c r="I669" s="34"/>
      <c r="J669" s="34">
        <v>32.83</v>
      </c>
      <c r="K669" s="33">
        <v>24077.66</v>
      </c>
      <c r="L669" s="35"/>
      <c r="R669">
        <v>733.4</v>
      </c>
    </row>
    <row r="670" spans="1:32" ht="14.25" x14ac:dyDescent="0.2">
      <c r="A670" s="17"/>
      <c r="B670" s="61"/>
      <c r="C670" s="61" t="s">
        <v>230</v>
      </c>
      <c r="D670" s="32"/>
      <c r="E670" s="24"/>
      <c r="F670" s="33">
        <v>24.96</v>
      </c>
      <c r="G670" s="34" t="s">
        <v>3</v>
      </c>
      <c r="H670" s="33">
        <v>22.97</v>
      </c>
      <c r="I670" s="34"/>
      <c r="J670" s="34">
        <v>13.27</v>
      </c>
      <c r="K670" s="33">
        <v>304.77</v>
      </c>
      <c r="L670" s="35"/>
    </row>
    <row r="671" spans="1:32" ht="14.25" x14ac:dyDescent="0.2">
      <c r="A671" s="17"/>
      <c r="B671" s="61"/>
      <c r="C671" s="61" t="s">
        <v>1869</v>
      </c>
      <c r="D671" s="32"/>
      <c r="E671" s="24"/>
      <c r="F671" s="33">
        <v>7.76</v>
      </c>
      <c r="G671" s="34" t="s">
        <v>3</v>
      </c>
      <c r="H671" s="45">
        <v>7.14</v>
      </c>
      <c r="I671" s="34"/>
      <c r="J671" s="34">
        <v>32.83</v>
      </c>
      <c r="K671" s="45">
        <v>234.42</v>
      </c>
      <c r="L671" s="35"/>
      <c r="R671">
        <v>7.14</v>
      </c>
    </row>
    <row r="672" spans="1:32" ht="14.25" x14ac:dyDescent="0.2">
      <c r="A672" s="17"/>
      <c r="B672" s="61"/>
      <c r="C672" s="61" t="s">
        <v>1870</v>
      </c>
      <c r="D672" s="32"/>
      <c r="E672" s="24"/>
      <c r="F672" s="33">
        <v>1503.7</v>
      </c>
      <c r="G672" s="34" t="s">
        <v>3</v>
      </c>
      <c r="H672" s="33">
        <v>1383.64</v>
      </c>
      <c r="I672" s="34"/>
      <c r="J672" s="34">
        <v>8.6300000000000008</v>
      </c>
      <c r="K672" s="33">
        <v>11940.85</v>
      </c>
      <c r="L672" s="35"/>
    </row>
    <row r="673" spans="1:26" ht="14.25" x14ac:dyDescent="0.2">
      <c r="A673" s="17"/>
      <c r="B673" s="61"/>
      <c r="C673" s="61" t="s">
        <v>1864</v>
      </c>
      <c r="D673" s="32" t="s">
        <v>1865</v>
      </c>
      <c r="E673" s="24">
        <v>83</v>
      </c>
      <c r="F673" s="68"/>
      <c r="G673" s="34"/>
      <c r="H673" s="33">
        <v>614.65</v>
      </c>
      <c r="I673" s="36"/>
      <c r="J673" s="31">
        <v>83</v>
      </c>
      <c r="K673" s="33">
        <v>20179.03</v>
      </c>
      <c r="L673" s="35"/>
    </row>
    <row r="674" spans="1:26" ht="14.25" x14ac:dyDescent="0.2">
      <c r="A674" s="17"/>
      <c r="B674" s="61"/>
      <c r="C674" s="61" t="s">
        <v>1866</v>
      </c>
      <c r="D674" s="32" t="s">
        <v>1865</v>
      </c>
      <c r="E674" s="24">
        <v>65</v>
      </c>
      <c r="F674" s="68"/>
      <c r="G674" s="34"/>
      <c r="H674" s="33">
        <v>481.35</v>
      </c>
      <c r="I674" s="36"/>
      <c r="J674" s="31">
        <v>65</v>
      </c>
      <c r="K674" s="33">
        <v>15802.85</v>
      </c>
      <c r="L674" s="35"/>
    </row>
    <row r="675" spans="1:26" ht="14.25" x14ac:dyDescent="0.2">
      <c r="A675" s="62"/>
      <c r="B675" s="63"/>
      <c r="C675" s="63" t="s">
        <v>1867</v>
      </c>
      <c r="D675" s="38" t="s">
        <v>1868</v>
      </c>
      <c r="E675" s="39">
        <v>93.44</v>
      </c>
      <c r="F675" s="40"/>
      <c r="G675" s="42" t="s">
        <v>3</v>
      </c>
      <c r="H675" s="40"/>
      <c r="I675" s="42"/>
      <c r="J675" s="42"/>
      <c r="K675" s="40"/>
      <c r="L675" s="46">
        <v>85.9797504</v>
      </c>
    </row>
    <row r="676" spans="1:26" ht="15" x14ac:dyDescent="0.25">
      <c r="G676" s="83">
        <v>3236.01</v>
      </c>
      <c r="H676" s="83"/>
      <c r="J676" s="83">
        <v>72305.16</v>
      </c>
      <c r="K676" s="83"/>
      <c r="L676" s="44">
        <v>85.9797504</v>
      </c>
      <c r="O676" s="29">
        <v>3236.01</v>
      </c>
      <c r="P676" s="29">
        <v>72305.16</v>
      </c>
      <c r="Q676" s="29">
        <v>85.9797504</v>
      </c>
      <c r="W676">
        <v>3236.01</v>
      </c>
      <c r="X676">
        <v>0</v>
      </c>
      <c r="Y676">
        <v>0</v>
      </c>
      <c r="Z676">
        <v>0</v>
      </c>
    </row>
    <row r="677" spans="1:26" ht="28.5" x14ac:dyDescent="0.2">
      <c r="A677" s="17" t="s">
        <v>558</v>
      </c>
      <c r="B677" s="61" t="s">
        <v>559</v>
      </c>
      <c r="C677" s="61" t="s">
        <v>560</v>
      </c>
      <c r="D677" s="32" t="s">
        <v>269</v>
      </c>
      <c r="E677" s="24">
        <v>90.016000000000005</v>
      </c>
      <c r="F677" s="33">
        <v>7.68</v>
      </c>
      <c r="G677" s="34"/>
      <c r="H677" s="33"/>
      <c r="I677" s="34" t="s">
        <v>559</v>
      </c>
      <c r="J677" s="34"/>
      <c r="K677" s="33"/>
      <c r="L677" s="35"/>
      <c r="S677">
        <v>715.36</v>
      </c>
      <c r="T677">
        <v>23485.18</v>
      </c>
      <c r="U677">
        <v>556.39</v>
      </c>
      <c r="V677">
        <v>18266.25</v>
      </c>
    </row>
    <row r="678" spans="1:26" ht="14.25" x14ac:dyDescent="0.2">
      <c r="A678" s="17"/>
      <c r="B678" s="61"/>
      <c r="C678" s="61" t="s">
        <v>1863</v>
      </c>
      <c r="D678" s="32"/>
      <c r="E678" s="24"/>
      <c r="F678" s="33">
        <v>7.68</v>
      </c>
      <c r="G678" s="34" t="s">
        <v>264</v>
      </c>
      <c r="H678" s="33">
        <v>794.84</v>
      </c>
      <c r="I678" s="34"/>
      <c r="J678" s="34">
        <v>32.83</v>
      </c>
      <c r="K678" s="33">
        <v>26094.639999999999</v>
      </c>
      <c r="L678" s="35"/>
      <c r="R678">
        <v>794.84</v>
      </c>
    </row>
    <row r="679" spans="1:26" ht="14.25" x14ac:dyDescent="0.2">
      <c r="A679" s="17"/>
      <c r="B679" s="61"/>
      <c r="C679" s="61" t="s">
        <v>1864</v>
      </c>
      <c r="D679" s="32" t="s">
        <v>1865</v>
      </c>
      <c r="E679" s="24">
        <v>90</v>
      </c>
      <c r="F679" s="68"/>
      <c r="G679" s="34"/>
      <c r="H679" s="33">
        <v>715.36</v>
      </c>
      <c r="I679" s="36"/>
      <c r="J679" s="31">
        <v>90</v>
      </c>
      <c r="K679" s="33">
        <v>23485.18</v>
      </c>
      <c r="L679" s="35"/>
    </row>
    <row r="680" spans="1:26" ht="14.25" x14ac:dyDescent="0.2">
      <c r="A680" s="17"/>
      <c r="B680" s="61"/>
      <c r="C680" s="61" t="s">
        <v>1866</v>
      </c>
      <c r="D680" s="32" t="s">
        <v>1865</v>
      </c>
      <c r="E680" s="24">
        <v>70</v>
      </c>
      <c r="F680" s="68"/>
      <c r="G680" s="34"/>
      <c r="H680" s="33">
        <v>556.39</v>
      </c>
      <c r="I680" s="36"/>
      <c r="J680" s="31">
        <v>70</v>
      </c>
      <c r="K680" s="33">
        <v>18266.25</v>
      </c>
      <c r="L680" s="35"/>
    </row>
    <row r="681" spans="1:26" ht="14.25" x14ac:dyDescent="0.2">
      <c r="A681" s="62"/>
      <c r="B681" s="63"/>
      <c r="C681" s="63" t="s">
        <v>1867</v>
      </c>
      <c r="D681" s="38" t="s">
        <v>1868</v>
      </c>
      <c r="E681" s="39">
        <v>0.9</v>
      </c>
      <c r="F681" s="40"/>
      <c r="G681" s="42" t="s">
        <v>264</v>
      </c>
      <c r="H681" s="40"/>
      <c r="I681" s="42"/>
      <c r="J681" s="42"/>
      <c r="K681" s="40"/>
      <c r="L681" s="46">
        <v>93.166560000000004</v>
      </c>
    </row>
    <row r="682" spans="1:26" ht="15" x14ac:dyDescent="0.25">
      <c r="G682" s="83">
        <v>2066.59</v>
      </c>
      <c r="H682" s="83"/>
      <c r="J682" s="83">
        <v>67846.070000000007</v>
      </c>
      <c r="K682" s="83"/>
      <c r="L682" s="44">
        <v>93.166560000000004</v>
      </c>
      <c r="O682" s="29">
        <v>2066.59</v>
      </c>
      <c r="P682" s="29">
        <v>67846.070000000007</v>
      </c>
      <c r="Q682" s="29">
        <v>93.166560000000004</v>
      </c>
      <c r="W682">
        <v>2066.59</v>
      </c>
      <c r="X682">
        <v>0</v>
      </c>
      <c r="Y682">
        <v>0</v>
      </c>
      <c r="Z682">
        <v>0</v>
      </c>
    </row>
    <row r="683" spans="1:26" ht="42.75" x14ac:dyDescent="0.2">
      <c r="A683" s="17" t="s">
        <v>564</v>
      </c>
      <c r="B683" s="61" t="s">
        <v>565</v>
      </c>
      <c r="C683" s="61" t="s">
        <v>566</v>
      </c>
      <c r="D683" s="32" t="s">
        <v>550</v>
      </c>
      <c r="E683" s="24">
        <v>138.63</v>
      </c>
      <c r="F683" s="33">
        <v>823.23</v>
      </c>
      <c r="G683" s="34"/>
      <c r="H683" s="33"/>
      <c r="I683" s="34" t="s">
        <v>565</v>
      </c>
      <c r="J683" s="34"/>
      <c r="K683" s="33"/>
      <c r="L683" s="35"/>
      <c r="S683">
        <v>0</v>
      </c>
      <c r="T683">
        <v>0</v>
      </c>
      <c r="U683">
        <v>0</v>
      </c>
      <c r="V683">
        <v>0</v>
      </c>
    </row>
    <row r="684" spans="1:26" ht="14.25" x14ac:dyDescent="0.2">
      <c r="A684" s="17"/>
      <c r="B684" s="61"/>
      <c r="C684" s="61" t="s">
        <v>230</v>
      </c>
      <c r="D684" s="32"/>
      <c r="E684" s="24"/>
      <c r="F684" s="33">
        <v>823.23</v>
      </c>
      <c r="G684" s="34" t="s">
        <v>3</v>
      </c>
      <c r="H684" s="33">
        <v>114124.37</v>
      </c>
      <c r="I684" s="34"/>
      <c r="J684" s="34">
        <v>4.92</v>
      </c>
      <c r="K684" s="33">
        <v>561491.92000000004</v>
      </c>
      <c r="L684" s="35"/>
    </row>
    <row r="685" spans="1:26" ht="14.25" x14ac:dyDescent="0.2">
      <c r="A685" s="62"/>
      <c r="B685" s="63"/>
      <c r="C685" s="63" t="s">
        <v>1869</v>
      </c>
      <c r="D685" s="38"/>
      <c r="E685" s="39"/>
      <c r="F685" s="40">
        <v>25.1</v>
      </c>
      <c r="G685" s="42" t="s">
        <v>3</v>
      </c>
      <c r="H685" s="48">
        <v>3479.61</v>
      </c>
      <c r="I685" s="42"/>
      <c r="J685" s="42">
        <v>32.83</v>
      </c>
      <c r="K685" s="48">
        <v>114235.69</v>
      </c>
      <c r="L685" s="43"/>
      <c r="R685">
        <v>3479.61</v>
      </c>
    </row>
    <row r="686" spans="1:26" ht="15" x14ac:dyDescent="0.25">
      <c r="G686" s="83">
        <v>114124.37</v>
      </c>
      <c r="H686" s="83"/>
      <c r="J686" s="83">
        <v>561491.92000000004</v>
      </c>
      <c r="K686" s="83"/>
      <c r="L686" s="44">
        <v>0</v>
      </c>
      <c r="O686" s="29">
        <v>114124.37</v>
      </c>
      <c r="P686" s="29">
        <v>561491.92000000004</v>
      </c>
      <c r="Q686" s="29">
        <v>0</v>
      </c>
      <c r="W686">
        <v>114124.37</v>
      </c>
      <c r="X686">
        <v>0</v>
      </c>
      <c r="Y686">
        <v>0</v>
      </c>
      <c r="Z686">
        <v>0</v>
      </c>
    </row>
    <row r="687" spans="1:26" ht="57" x14ac:dyDescent="0.2">
      <c r="A687" s="17" t="s">
        <v>568</v>
      </c>
      <c r="B687" s="61" t="s">
        <v>569</v>
      </c>
      <c r="C687" s="61" t="s">
        <v>570</v>
      </c>
      <c r="D687" s="32" t="s">
        <v>19</v>
      </c>
      <c r="E687" s="24">
        <v>18.63</v>
      </c>
      <c r="F687" s="33">
        <v>723.66000000000008</v>
      </c>
      <c r="G687" s="34"/>
      <c r="H687" s="33"/>
      <c r="I687" s="34" t="s">
        <v>569</v>
      </c>
      <c r="J687" s="34"/>
      <c r="K687" s="33"/>
      <c r="L687" s="35"/>
      <c r="S687">
        <v>8560.73</v>
      </c>
      <c r="T687">
        <v>281048.67</v>
      </c>
      <c r="U687">
        <v>5613.59</v>
      </c>
      <c r="V687">
        <v>184294.21</v>
      </c>
    </row>
    <row r="688" spans="1:26" x14ac:dyDescent="0.2">
      <c r="C688" s="28" t="s">
        <v>1927</v>
      </c>
    </row>
    <row r="689" spans="1:26" ht="14.25" x14ac:dyDescent="0.2">
      <c r="A689" s="17"/>
      <c r="B689" s="61"/>
      <c r="C689" s="61" t="s">
        <v>1863</v>
      </c>
      <c r="D689" s="32"/>
      <c r="E689" s="24"/>
      <c r="F689" s="33">
        <v>375.84</v>
      </c>
      <c r="G689" s="34" t="s">
        <v>3</v>
      </c>
      <c r="H689" s="33">
        <v>7001.9</v>
      </c>
      <c r="I689" s="34"/>
      <c r="J689" s="34">
        <v>32.83</v>
      </c>
      <c r="K689" s="33">
        <v>229872.35</v>
      </c>
      <c r="L689" s="35"/>
      <c r="R689">
        <v>7001.9</v>
      </c>
    </row>
    <row r="690" spans="1:26" ht="14.25" x14ac:dyDescent="0.2">
      <c r="A690" s="17"/>
      <c r="B690" s="61"/>
      <c r="C690" s="61" t="s">
        <v>230</v>
      </c>
      <c r="D690" s="32"/>
      <c r="E690" s="24"/>
      <c r="F690" s="33">
        <v>4.5999999999999996</v>
      </c>
      <c r="G690" s="34" t="s">
        <v>3</v>
      </c>
      <c r="H690" s="33">
        <v>85.7</v>
      </c>
      <c r="I690" s="34"/>
      <c r="J690" s="34">
        <v>12.1</v>
      </c>
      <c r="K690" s="33">
        <v>1036.95</v>
      </c>
      <c r="L690" s="35"/>
    </row>
    <row r="691" spans="1:26" ht="14.25" x14ac:dyDescent="0.2">
      <c r="A691" s="17"/>
      <c r="B691" s="61"/>
      <c r="C691" s="61" t="s">
        <v>1869</v>
      </c>
      <c r="D691" s="32"/>
      <c r="E691" s="24"/>
      <c r="F691" s="33">
        <v>0.81</v>
      </c>
      <c r="G691" s="34" t="s">
        <v>3</v>
      </c>
      <c r="H691" s="45">
        <v>15.09</v>
      </c>
      <c r="I691" s="34"/>
      <c r="J691" s="34">
        <v>32.83</v>
      </c>
      <c r="K691" s="45">
        <v>495.41</v>
      </c>
      <c r="L691" s="35"/>
      <c r="R691">
        <v>15.09</v>
      </c>
    </row>
    <row r="692" spans="1:26" ht="14.25" x14ac:dyDescent="0.2">
      <c r="A692" s="17"/>
      <c r="B692" s="61"/>
      <c r="C692" s="61" t="s">
        <v>1870</v>
      </c>
      <c r="D692" s="32"/>
      <c r="E692" s="24"/>
      <c r="F692" s="33">
        <v>343.22</v>
      </c>
      <c r="G692" s="34" t="s">
        <v>3</v>
      </c>
      <c r="H692" s="33">
        <v>6394.19</v>
      </c>
      <c r="I692" s="34"/>
      <c r="J692" s="34">
        <v>7.5</v>
      </c>
      <c r="K692" s="33">
        <v>47956.41</v>
      </c>
      <c r="L692" s="35"/>
    </row>
    <row r="693" spans="1:26" ht="14.25" x14ac:dyDescent="0.2">
      <c r="A693" s="17"/>
      <c r="B693" s="61"/>
      <c r="C693" s="61" t="s">
        <v>1864</v>
      </c>
      <c r="D693" s="32" t="s">
        <v>1865</v>
      </c>
      <c r="E693" s="24">
        <v>122</v>
      </c>
      <c r="F693" s="68"/>
      <c r="G693" s="34"/>
      <c r="H693" s="33">
        <v>8560.73</v>
      </c>
      <c r="I693" s="36"/>
      <c r="J693" s="31">
        <v>122</v>
      </c>
      <c r="K693" s="33">
        <v>281048.67</v>
      </c>
      <c r="L693" s="35"/>
    </row>
    <row r="694" spans="1:26" ht="14.25" x14ac:dyDescent="0.2">
      <c r="A694" s="17"/>
      <c r="B694" s="61"/>
      <c r="C694" s="61" t="s">
        <v>1866</v>
      </c>
      <c r="D694" s="32" t="s">
        <v>1865</v>
      </c>
      <c r="E694" s="24">
        <v>80</v>
      </c>
      <c r="F694" s="68"/>
      <c r="G694" s="34"/>
      <c r="H694" s="33">
        <v>5613.59</v>
      </c>
      <c r="I694" s="36"/>
      <c r="J694" s="31">
        <v>80</v>
      </c>
      <c r="K694" s="33">
        <v>184294.21</v>
      </c>
      <c r="L694" s="35"/>
    </row>
    <row r="695" spans="1:26" ht="14.25" x14ac:dyDescent="0.2">
      <c r="A695" s="62"/>
      <c r="B695" s="63"/>
      <c r="C695" s="63" t="s">
        <v>1867</v>
      </c>
      <c r="D695" s="38" t="s">
        <v>1868</v>
      </c>
      <c r="E695" s="39">
        <v>43.5</v>
      </c>
      <c r="F695" s="40"/>
      <c r="G695" s="42" t="s">
        <v>3</v>
      </c>
      <c r="H695" s="40"/>
      <c r="I695" s="42"/>
      <c r="J695" s="42"/>
      <c r="K695" s="40"/>
      <c r="L695" s="46">
        <v>810.40499999999997</v>
      </c>
    </row>
    <row r="696" spans="1:26" ht="15" x14ac:dyDescent="0.25">
      <c r="G696" s="83">
        <v>27656.109999999997</v>
      </c>
      <c r="H696" s="83"/>
      <c r="J696" s="83">
        <v>744208.59</v>
      </c>
      <c r="K696" s="83"/>
      <c r="L696" s="44">
        <v>810.40499999999997</v>
      </c>
      <c r="O696" s="29">
        <v>27656.109999999997</v>
      </c>
      <c r="P696" s="29">
        <v>744208.59</v>
      </c>
      <c r="Q696" s="29">
        <v>810.40499999999997</v>
      </c>
      <c r="W696">
        <v>27656.109999999997</v>
      </c>
      <c r="X696">
        <v>0</v>
      </c>
      <c r="Y696">
        <v>0</v>
      </c>
      <c r="Z696">
        <v>0</v>
      </c>
    </row>
    <row r="697" spans="1:26" ht="57" x14ac:dyDescent="0.2">
      <c r="A697" s="17" t="s">
        <v>572</v>
      </c>
      <c r="B697" s="61" t="s">
        <v>573</v>
      </c>
      <c r="C697" s="61" t="s">
        <v>574</v>
      </c>
      <c r="D697" s="32" t="s">
        <v>19</v>
      </c>
      <c r="E697" s="24">
        <v>18.63</v>
      </c>
      <c r="F697" s="33">
        <v>57.02</v>
      </c>
      <c r="G697" s="34"/>
      <c r="H697" s="33"/>
      <c r="I697" s="34" t="s">
        <v>573</v>
      </c>
      <c r="J697" s="34"/>
      <c r="K697" s="33"/>
      <c r="L697" s="35"/>
      <c r="S697">
        <v>3887.96</v>
      </c>
      <c r="T697">
        <v>127641.54</v>
      </c>
      <c r="U697">
        <v>2549.48</v>
      </c>
      <c r="V697">
        <v>83699.37</v>
      </c>
    </row>
    <row r="698" spans="1:26" x14ac:dyDescent="0.2">
      <c r="C698" s="28" t="s">
        <v>1927</v>
      </c>
    </row>
    <row r="699" spans="1:26" ht="14.25" x14ac:dyDescent="0.2">
      <c r="A699" s="17"/>
      <c r="B699" s="61"/>
      <c r="C699" s="61" t="s">
        <v>1863</v>
      </c>
      <c r="D699" s="32"/>
      <c r="E699" s="24"/>
      <c r="F699" s="33">
        <v>57.02</v>
      </c>
      <c r="G699" s="34" t="s">
        <v>576</v>
      </c>
      <c r="H699" s="33">
        <v>3186.85</v>
      </c>
      <c r="I699" s="34"/>
      <c r="J699" s="34">
        <v>32.83</v>
      </c>
      <c r="K699" s="33">
        <v>104624.21</v>
      </c>
      <c r="L699" s="35"/>
      <c r="R699">
        <v>3186.85</v>
      </c>
    </row>
    <row r="700" spans="1:26" ht="14.25" x14ac:dyDescent="0.2">
      <c r="A700" s="17"/>
      <c r="B700" s="61"/>
      <c r="C700" s="61" t="s">
        <v>1864</v>
      </c>
      <c r="D700" s="32" t="s">
        <v>1865</v>
      </c>
      <c r="E700" s="24">
        <v>122</v>
      </c>
      <c r="F700" s="68"/>
      <c r="G700" s="34"/>
      <c r="H700" s="33">
        <v>3887.96</v>
      </c>
      <c r="I700" s="36"/>
      <c r="J700" s="31">
        <v>122</v>
      </c>
      <c r="K700" s="33">
        <v>127641.54</v>
      </c>
      <c r="L700" s="35"/>
    </row>
    <row r="701" spans="1:26" ht="14.25" x14ac:dyDescent="0.2">
      <c r="A701" s="17"/>
      <c r="B701" s="61"/>
      <c r="C701" s="61" t="s">
        <v>1866</v>
      </c>
      <c r="D701" s="32" t="s">
        <v>1865</v>
      </c>
      <c r="E701" s="24">
        <v>80</v>
      </c>
      <c r="F701" s="68"/>
      <c r="G701" s="34"/>
      <c r="H701" s="33">
        <v>2549.48</v>
      </c>
      <c r="I701" s="36"/>
      <c r="J701" s="31">
        <v>80</v>
      </c>
      <c r="K701" s="33">
        <v>83699.37</v>
      </c>
      <c r="L701" s="35"/>
    </row>
    <row r="702" spans="1:26" ht="14.25" x14ac:dyDescent="0.2">
      <c r="A702" s="62"/>
      <c r="B702" s="63"/>
      <c r="C702" s="63" t="s">
        <v>1867</v>
      </c>
      <c r="D702" s="38" t="s">
        <v>1868</v>
      </c>
      <c r="E702" s="39">
        <v>6.6</v>
      </c>
      <c r="F702" s="40"/>
      <c r="G702" s="42" t="s">
        <v>576</v>
      </c>
      <c r="H702" s="40"/>
      <c r="I702" s="42"/>
      <c r="J702" s="42"/>
      <c r="K702" s="40"/>
      <c r="L702" s="46">
        <v>368.87399999999991</v>
      </c>
    </row>
    <row r="703" spans="1:26" ht="15" x14ac:dyDescent="0.25">
      <c r="G703" s="83">
        <v>9624.2899999999991</v>
      </c>
      <c r="H703" s="83"/>
      <c r="J703" s="83">
        <v>315965.12</v>
      </c>
      <c r="K703" s="83"/>
      <c r="L703" s="44">
        <v>368.87399999999991</v>
      </c>
      <c r="O703" s="29">
        <v>9624.2899999999991</v>
      </c>
      <c r="P703" s="29">
        <v>315965.12</v>
      </c>
      <c r="Q703" s="29">
        <v>368.87399999999991</v>
      </c>
      <c r="W703">
        <v>9624.2899999999991</v>
      </c>
      <c r="X703">
        <v>0</v>
      </c>
      <c r="Y703">
        <v>0</v>
      </c>
      <c r="Z703">
        <v>0</v>
      </c>
    </row>
    <row r="704" spans="1:26" ht="28.5" x14ac:dyDescent="0.2">
      <c r="A704" s="17" t="s">
        <v>578</v>
      </c>
      <c r="B704" s="61" t="s">
        <v>579</v>
      </c>
      <c r="C704" s="61" t="s">
        <v>580</v>
      </c>
      <c r="D704" s="32" t="s">
        <v>19</v>
      </c>
      <c r="E704" s="24">
        <v>18.63</v>
      </c>
      <c r="F704" s="33">
        <v>11.09</v>
      </c>
      <c r="G704" s="34"/>
      <c r="H704" s="33"/>
      <c r="I704" s="34" t="s">
        <v>579</v>
      </c>
      <c r="J704" s="34"/>
      <c r="K704" s="33"/>
      <c r="L704" s="35"/>
      <c r="S704">
        <v>289.79000000000002</v>
      </c>
      <c r="T704">
        <v>9513.7900000000009</v>
      </c>
      <c r="U704">
        <v>190.02</v>
      </c>
      <c r="V704">
        <v>6238.55</v>
      </c>
    </row>
    <row r="705" spans="1:26" x14ac:dyDescent="0.2">
      <c r="C705" s="28" t="s">
        <v>1927</v>
      </c>
    </row>
    <row r="706" spans="1:26" ht="14.25" x14ac:dyDescent="0.2">
      <c r="A706" s="17"/>
      <c r="B706" s="61"/>
      <c r="C706" s="61" t="s">
        <v>1863</v>
      </c>
      <c r="D706" s="32"/>
      <c r="E706" s="24"/>
      <c r="F706" s="33">
        <v>11.09</v>
      </c>
      <c r="G706" s="34" t="s">
        <v>264</v>
      </c>
      <c r="H706" s="33">
        <v>237.53</v>
      </c>
      <c r="I706" s="34"/>
      <c r="J706" s="34">
        <v>32.83</v>
      </c>
      <c r="K706" s="33">
        <v>7798.19</v>
      </c>
      <c r="L706" s="35"/>
      <c r="R706">
        <v>237.53</v>
      </c>
    </row>
    <row r="707" spans="1:26" ht="14.25" x14ac:dyDescent="0.2">
      <c r="A707" s="17"/>
      <c r="B707" s="61"/>
      <c r="C707" s="61" t="s">
        <v>1864</v>
      </c>
      <c r="D707" s="32" t="s">
        <v>1865</v>
      </c>
      <c r="E707" s="24">
        <v>122</v>
      </c>
      <c r="F707" s="68"/>
      <c r="G707" s="34"/>
      <c r="H707" s="33">
        <v>289.79000000000002</v>
      </c>
      <c r="I707" s="36"/>
      <c r="J707" s="31">
        <v>122</v>
      </c>
      <c r="K707" s="33">
        <v>9513.7900000000009</v>
      </c>
      <c r="L707" s="35"/>
    </row>
    <row r="708" spans="1:26" ht="14.25" x14ac:dyDescent="0.2">
      <c r="A708" s="17"/>
      <c r="B708" s="61"/>
      <c r="C708" s="61" t="s">
        <v>1866</v>
      </c>
      <c r="D708" s="32" t="s">
        <v>1865</v>
      </c>
      <c r="E708" s="24">
        <v>80</v>
      </c>
      <c r="F708" s="68"/>
      <c r="G708" s="34"/>
      <c r="H708" s="33">
        <v>190.02</v>
      </c>
      <c r="I708" s="36"/>
      <c r="J708" s="31">
        <v>80</v>
      </c>
      <c r="K708" s="33">
        <v>6238.55</v>
      </c>
      <c r="L708" s="35"/>
    </row>
    <row r="709" spans="1:26" ht="14.25" x14ac:dyDescent="0.2">
      <c r="A709" s="17"/>
      <c r="B709" s="61"/>
      <c r="C709" s="61" t="s">
        <v>1867</v>
      </c>
      <c r="D709" s="32" t="s">
        <v>1868</v>
      </c>
      <c r="E709" s="24">
        <v>1.3</v>
      </c>
      <c r="F709" s="33"/>
      <c r="G709" s="34" t="s">
        <v>264</v>
      </c>
      <c r="H709" s="33"/>
      <c r="I709" s="34"/>
      <c r="J709" s="34"/>
      <c r="K709" s="33"/>
      <c r="L709" s="37">
        <v>27.851849999999995</v>
      </c>
    </row>
    <row r="710" spans="1:26" ht="28.5" x14ac:dyDescent="0.2">
      <c r="A710" s="62" t="s">
        <v>582</v>
      </c>
      <c r="B710" s="63" t="s">
        <v>583</v>
      </c>
      <c r="C710" s="63" t="s">
        <v>584</v>
      </c>
      <c r="D710" s="38" t="s">
        <v>585</v>
      </c>
      <c r="E710" s="39">
        <v>211.214234</v>
      </c>
      <c r="F710" s="40">
        <v>18.8</v>
      </c>
      <c r="G710" s="41" t="s">
        <v>3</v>
      </c>
      <c r="H710" s="40">
        <v>3970.83</v>
      </c>
      <c r="I710" s="42"/>
      <c r="J710" s="42">
        <v>1.47</v>
      </c>
      <c r="K710" s="40">
        <v>5837.12</v>
      </c>
      <c r="L710" s="43"/>
      <c r="S710">
        <v>0</v>
      </c>
      <c r="T710">
        <v>0</v>
      </c>
      <c r="U710">
        <v>0</v>
      </c>
      <c r="V710">
        <v>0</v>
      </c>
      <c r="W710">
        <v>3970.83</v>
      </c>
      <c r="X710">
        <v>0</v>
      </c>
      <c r="Y710">
        <v>0</v>
      </c>
      <c r="Z710">
        <v>0</v>
      </c>
    </row>
    <row r="711" spans="1:26" ht="15" x14ac:dyDescent="0.25">
      <c r="G711" s="83">
        <v>4688.17</v>
      </c>
      <c r="H711" s="83"/>
      <c r="J711" s="83">
        <v>29387.649999999998</v>
      </c>
      <c r="K711" s="83"/>
      <c r="L711" s="44">
        <v>27.851849999999995</v>
      </c>
      <c r="O711" s="29">
        <v>4688.17</v>
      </c>
      <c r="P711" s="29">
        <v>29387.649999999998</v>
      </c>
      <c r="Q711" s="29">
        <v>27.851849999999995</v>
      </c>
      <c r="W711">
        <v>717.34</v>
      </c>
      <c r="X711">
        <v>0</v>
      </c>
      <c r="Y711">
        <v>0</v>
      </c>
      <c r="Z711">
        <v>0</v>
      </c>
    </row>
    <row r="712" spans="1:26" ht="57" x14ac:dyDescent="0.2">
      <c r="A712" s="17" t="s">
        <v>587</v>
      </c>
      <c r="B712" s="61" t="s">
        <v>555</v>
      </c>
      <c r="C712" s="61" t="s">
        <v>588</v>
      </c>
      <c r="D712" s="32" t="s">
        <v>99</v>
      </c>
      <c r="E712" s="24">
        <v>1.4061600000000001</v>
      </c>
      <c r="F712" s="33">
        <v>2325.6999999999998</v>
      </c>
      <c r="G712" s="34"/>
      <c r="H712" s="33"/>
      <c r="I712" s="34" t="s">
        <v>555</v>
      </c>
      <c r="J712" s="34"/>
      <c r="K712" s="33"/>
      <c r="L712" s="35"/>
      <c r="S712">
        <v>939.29</v>
      </c>
      <c r="T712">
        <v>30836.97</v>
      </c>
      <c r="U712">
        <v>735.59</v>
      </c>
      <c r="V712">
        <v>24149.43</v>
      </c>
    </row>
    <row r="713" spans="1:26" x14ac:dyDescent="0.2">
      <c r="C713" s="28" t="s">
        <v>1928</v>
      </c>
    </row>
    <row r="714" spans="1:26" ht="14.25" x14ac:dyDescent="0.2">
      <c r="A714" s="17"/>
      <c r="B714" s="61"/>
      <c r="C714" s="61" t="s">
        <v>1863</v>
      </c>
      <c r="D714" s="32"/>
      <c r="E714" s="24"/>
      <c r="F714" s="33">
        <v>797.04</v>
      </c>
      <c r="G714" s="34" t="s">
        <v>3</v>
      </c>
      <c r="H714" s="33">
        <v>1120.77</v>
      </c>
      <c r="I714" s="34"/>
      <c r="J714" s="34">
        <v>32.83</v>
      </c>
      <c r="K714" s="33">
        <v>36794.74</v>
      </c>
      <c r="L714" s="35"/>
      <c r="R714">
        <v>1120.77</v>
      </c>
    </row>
    <row r="715" spans="1:26" ht="14.25" x14ac:dyDescent="0.2">
      <c r="A715" s="17"/>
      <c r="B715" s="61"/>
      <c r="C715" s="61" t="s">
        <v>230</v>
      </c>
      <c r="D715" s="32"/>
      <c r="E715" s="24"/>
      <c r="F715" s="33">
        <v>24.96</v>
      </c>
      <c r="G715" s="34" t="s">
        <v>3</v>
      </c>
      <c r="H715" s="33">
        <v>35.1</v>
      </c>
      <c r="I715" s="34"/>
      <c r="J715" s="34">
        <v>13.27</v>
      </c>
      <c r="K715" s="33">
        <v>465.75</v>
      </c>
      <c r="L715" s="35"/>
    </row>
    <row r="716" spans="1:26" ht="14.25" x14ac:dyDescent="0.2">
      <c r="A716" s="17"/>
      <c r="B716" s="61"/>
      <c r="C716" s="61" t="s">
        <v>1869</v>
      </c>
      <c r="D716" s="32"/>
      <c r="E716" s="24"/>
      <c r="F716" s="33">
        <v>7.76</v>
      </c>
      <c r="G716" s="34" t="s">
        <v>3</v>
      </c>
      <c r="H716" s="45">
        <v>10.91</v>
      </c>
      <c r="I716" s="34"/>
      <c r="J716" s="34">
        <v>32.83</v>
      </c>
      <c r="K716" s="45">
        <v>358.23</v>
      </c>
      <c r="L716" s="35"/>
      <c r="R716">
        <v>10.91</v>
      </c>
    </row>
    <row r="717" spans="1:26" ht="14.25" x14ac:dyDescent="0.2">
      <c r="A717" s="17"/>
      <c r="B717" s="61"/>
      <c r="C717" s="61" t="s">
        <v>1870</v>
      </c>
      <c r="D717" s="32"/>
      <c r="E717" s="24"/>
      <c r="F717" s="33">
        <v>1503.7</v>
      </c>
      <c r="G717" s="34" t="s">
        <v>3</v>
      </c>
      <c r="H717" s="33">
        <v>2114.44</v>
      </c>
      <c r="I717" s="34"/>
      <c r="J717" s="34">
        <v>8.6300000000000008</v>
      </c>
      <c r="K717" s="33">
        <v>18247.64</v>
      </c>
      <c r="L717" s="35"/>
    </row>
    <row r="718" spans="1:26" ht="14.25" x14ac:dyDescent="0.2">
      <c r="A718" s="17"/>
      <c r="B718" s="61"/>
      <c r="C718" s="61" t="s">
        <v>1864</v>
      </c>
      <c r="D718" s="32" t="s">
        <v>1865</v>
      </c>
      <c r="E718" s="24">
        <v>83</v>
      </c>
      <c r="F718" s="68"/>
      <c r="G718" s="34"/>
      <c r="H718" s="33">
        <v>939.29</v>
      </c>
      <c r="I718" s="36"/>
      <c r="J718" s="31">
        <v>83</v>
      </c>
      <c r="K718" s="33">
        <v>30836.97</v>
      </c>
      <c r="L718" s="35"/>
    </row>
    <row r="719" spans="1:26" ht="14.25" x14ac:dyDescent="0.2">
      <c r="A719" s="17"/>
      <c r="B719" s="61"/>
      <c r="C719" s="61" t="s">
        <v>1866</v>
      </c>
      <c r="D719" s="32" t="s">
        <v>1865</v>
      </c>
      <c r="E719" s="24">
        <v>65</v>
      </c>
      <c r="F719" s="68"/>
      <c r="G719" s="34"/>
      <c r="H719" s="33">
        <v>735.59</v>
      </c>
      <c r="I719" s="36"/>
      <c r="J719" s="31">
        <v>65</v>
      </c>
      <c r="K719" s="33">
        <v>24149.43</v>
      </c>
      <c r="L719" s="35"/>
    </row>
    <row r="720" spans="1:26" ht="14.25" x14ac:dyDescent="0.2">
      <c r="A720" s="62"/>
      <c r="B720" s="63"/>
      <c r="C720" s="63" t="s">
        <v>1867</v>
      </c>
      <c r="D720" s="38" t="s">
        <v>1868</v>
      </c>
      <c r="E720" s="39">
        <v>93.44</v>
      </c>
      <c r="F720" s="40"/>
      <c r="G720" s="42" t="s">
        <v>3</v>
      </c>
      <c r="H720" s="40"/>
      <c r="I720" s="42"/>
      <c r="J720" s="42"/>
      <c r="K720" s="40"/>
      <c r="L720" s="46">
        <v>131.39159040000001</v>
      </c>
    </row>
    <row r="721" spans="1:26" ht="15" x14ac:dyDescent="0.25">
      <c r="G721" s="83">
        <v>4945.1900000000005</v>
      </c>
      <c r="H721" s="83"/>
      <c r="J721" s="83">
        <v>110494.53</v>
      </c>
      <c r="K721" s="83"/>
      <c r="L721" s="44">
        <v>131.39159040000001</v>
      </c>
      <c r="O721" s="29">
        <v>4945.1900000000005</v>
      </c>
      <c r="P721" s="29">
        <v>110494.53</v>
      </c>
      <c r="Q721" s="29">
        <v>131.39159040000001</v>
      </c>
      <c r="W721">
        <v>4945.1900000000005</v>
      </c>
      <c r="X721">
        <v>0</v>
      </c>
      <c r="Y721">
        <v>0</v>
      </c>
      <c r="Z721">
        <v>0</v>
      </c>
    </row>
    <row r="722" spans="1:26" ht="28.5" x14ac:dyDescent="0.2">
      <c r="A722" s="17" t="s">
        <v>589</v>
      </c>
      <c r="B722" s="61" t="s">
        <v>559</v>
      </c>
      <c r="C722" s="61" t="s">
        <v>590</v>
      </c>
      <c r="D722" s="32" t="s">
        <v>269</v>
      </c>
      <c r="E722" s="24">
        <v>140.61600000000001</v>
      </c>
      <c r="F722" s="33">
        <v>7.68</v>
      </c>
      <c r="G722" s="34"/>
      <c r="H722" s="33"/>
      <c r="I722" s="34" t="s">
        <v>559</v>
      </c>
      <c r="J722" s="34"/>
      <c r="K722" s="33"/>
      <c r="L722" s="35"/>
      <c r="S722">
        <v>1117.48</v>
      </c>
      <c r="T722">
        <v>36686.720000000001</v>
      </c>
      <c r="U722">
        <v>869.15</v>
      </c>
      <c r="V722">
        <v>28534.11</v>
      </c>
    </row>
    <row r="723" spans="1:26" ht="14.25" x14ac:dyDescent="0.2">
      <c r="A723" s="17"/>
      <c r="B723" s="61"/>
      <c r="C723" s="61" t="s">
        <v>1863</v>
      </c>
      <c r="D723" s="32"/>
      <c r="E723" s="24"/>
      <c r="F723" s="33">
        <v>7.68</v>
      </c>
      <c r="G723" s="34" t="s">
        <v>264</v>
      </c>
      <c r="H723" s="33">
        <v>1241.6400000000001</v>
      </c>
      <c r="I723" s="34"/>
      <c r="J723" s="34">
        <v>32.83</v>
      </c>
      <c r="K723" s="33">
        <v>40763.019999999997</v>
      </c>
      <c r="L723" s="35"/>
      <c r="R723">
        <v>1241.6400000000001</v>
      </c>
    </row>
    <row r="724" spans="1:26" ht="14.25" x14ac:dyDescent="0.2">
      <c r="A724" s="17"/>
      <c r="B724" s="61"/>
      <c r="C724" s="61" t="s">
        <v>1864</v>
      </c>
      <c r="D724" s="32" t="s">
        <v>1865</v>
      </c>
      <c r="E724" s="24">
        <v>90</v>
      </c>
      <c r="F724" s="68"/>
      <c r="G724" s="34"/>
      <c r="H724" s="33">
        <v>1117.48</v>
      </c>
      <c r="I724" s="36"/>
      <c r="J724" s="31">
        <v>90</v>
      </c>
      <c r="K724" s="33">
        <v>36686.720000000001</v>
      </c>
      <c r="L724" s="35"/>
    </row>
    <row r="725" spans="1:26" ht="14.25" x14ac:dyDescent="0.2">
      <c r="A725" s="17"/>
      <c r="B725" s="61"/>
      <c r="C725" s="61" t="s">
        <v>1866</v>
      </c>
      <c r="D725" s="32" t="s">
        <v>1865</v>
      </c>
      <c r="E725" s="24">
        <v>70</v>
      </c>
      <c r="F725" s="68"/>
      <c r="G725" s="34"/>
      <c r="H725" s="33">
        <v>869.15</v>
      </c>
      <c r="I725" s="36"/>
      <c r="J725" s="31">
        <v>70</v>
      </c>
      <c r="K725" s="33">
        <v>28534.11</v>
      </c>
      <c r="L725" s="35"/>
    </row>
    <row r="726" spans="1:26" ht="14.25" x14ac:dyDescent="0.2">
      <c r="A726" s="62"/>
      <c r="B726" s="63"/>
      <c r="C726" s="63" t="s">
        <v>1867</v>
      </c>
      <c r="D726" s="38" t="s">
        <v>1868</v>
      </c>
      <c r="E726" s="39">
        <v>0.9</v>
      </c>
      <c r="F726" s="40"/>
      <c r="G726" s="42" t="s">
        <v>264</v>
      </c>
      <c r="H726" s="40"/>
      <c r="I726" s="42"/>
      <c r="J726" s="42"/>
      <c r="K726" s="40"/>
      <c r="L726" s="46">
        <v>145.53756000000001</v>
      </c>
    </row>
    <row r="727" spans="1:26" ht="15" x14ac:dyDescent="0.25">
      <c r="G727" s="83">
        <v>3228.27</v>
      </c>
      <c r="H727" s="83"/>
      <c r="J727" s="83">
        <v>105983.84999999999</v>
      </c>
      <c r="K727" s="83"/>
      <c r="L727" s="44">
        <v>145.53756000000001</v>
      </c>
      <c r="O727" s="29">
        <v>3228.27</v>
      </c>
      <c r="P727" s="29">
        <v>105983.84999999999</v>
      </c>
      <c r="Q727" s="29">
        <v>145.53756000000001</v>
      </c>
      <c r="W727">
        <v>3228.27</v>
      </c>
      <c r="X727">
        <v>0</v>
      </c>
      <c r="Y727">
        <v>0</v>
      </c>
      <c r="Z727">
        <v>0</v>
      </c>
    </row>
    <row r="729" spans="1:26" ht="15" x14ac:dyDescent="0.25">
      <c r="A729" s="81" t="s">
        <v>1902</v>
      </c>
      <c r="B729" s="81"/>
      <c r="C729" s="81"/>
      <c r="D729" s="81"/>
      <c r="E729" s="81"/>
      <c r="F729" s="81"/>
      <c r="G729" s="82">
        <v>212087.22</v>
      </c>
      <c r="H729" s="82"/>
      <c r="I729" s="30"/>
      <c r="J729" s="82">
        <v>2267044.06</v>
      </c>
      <c r="K729" s="82"/>
      <c r="L729" s="44">
        <v>1663.2063108</v>
      </c>
    </row>
    <row r="732" spans="1:26" ht="16.5" x14ac:dyDescent="0.25">
      <c r="A732" s="86" t="s">
        <v>1903</v>
      </c>
      <c r="B732" s="86"/>
      <c r="C732" s="86"/>
      <c r="D732" s="86"/>
      <c r="E732" s="86"/>
      <c r="F732" s="86"/>
      <c r="G732" s="86"/>
      <c r="H732" s="86"/>
      <c r="I732" s="86"/>
      <c r="J732" s="86"/>
      <c r="K732" s="86"/>
      <c r="L732" s="86"/>
    </row>
    <row r="733" spans="1:26" ht="42.75" x14ac:dyDescent="0.2">
      <c r="A733" s="17" t="s">
        <v>591</v>
      </c>
      <c r="B733" s="61" t="s">
        <v>592</v>
      </c>
      <c r="C733" s="61" t="s">
        <v>593</v>
      </c>
      <c r="D733" s="32" t="s">
        <v>19</v>
      </c>
      <c r="E733" s="24">
        <v>0.90014000000000005</v>
      </c>
      <c r="F733" s="33">
        <v>158.97999999999999</v>
      </c>
      <c r="G733" s="34"/>
      <c r="H733" s="33"/>
      <c r="I733" s="34" t="s">
        <v>592</v>
      </c>
      <c r="J733" s="34"/>
      <c r="K733" s="33"/>
      <c r="L733" s="35"/>
      <c r="S733">
        <v>171.08</v>
      </c>
      <c r="T733">
        <v>5616.59</v>
      </c>
      <c r="U733">
        <v>89.61</v>
      </c>
      <c r="V733">
        <v>2942.02</v>
      </c>
    </row>
    <row r="734" spans="1:26" x14ac:dyDescent="0.2">
      <c r="C734" s="28" t="s">
        <v>1929</v>
      </c>
    </row>
    <row r="735" spans="1:26" ht="14.25" x14ac:dyDescent="0.2">
      <c r="A735" s="17"/>
      <c r="B735" s="61"/>
      <c r="C735" s="61" t="s">
        <v>1863</v>
      </c>
      <c r="D735" s="32"/>
      <c r="E735" s="24"/>
      <c r="F735" s="33">
        <v>157</v>
      </c>
      <c r="G735" s="34" t="s">
        <v>264</v>
      </c>
      <c r="H735" s="33">
        <v>162.52000000000001</v>
      </c>
      <c r="I735" s="34"/>
      <c r="J735" s="34">
        <v>32.83</v>
      </c>
      <c r="K735" s="33">
        <v>5335.54</v>
      </c>
      <c r="L735" s="35"/>
      <c r="R735">
        <v>162.52000000000001</v>
      </c>
    </row>
    <row r="736" spans="1:26" ht="14.25" x14ac:dyDescent="0.2">
      <c r="A736" s="17"/>
      <c r="B736" s="61"/>
      <c r="C736" s="61" t="s">
        <v>230</v>
      </c>
      <c r="D736" s="32"/>
      <c r="E736" s="24"/>
      <c r="F736" s="33">
        <v>1.62</v>
      </c>
      <c r="G736" s="34" t="s">
        <v>279</v>
      </c>
      <c r="H736" s="33">
        <v>1.82</v>
      </c>
      <c r="I736" s="34"/>
      <c r="J736" s="34">
        <v>12.53</v>
      </c>
      <c r="K736" s="33">
        <v>22.78</v>
      </c>
      <c r="L736" s="35"/>
    </row>
    <row r="737" spans="1:26" ht="14.25" x14ac:dyDescent="0.2">
      <c r="A737" s="17"/>
      <c r="B737" s="61"/>
      <c r="C737" s="61" t="s">
        <v>1869</v>
      </c>
      <c r="D737" s="32"/>
      <c r="E737" s="24"/>
      <c r="F737" s="33">
        <v>0.37</v>
      </c>
      <c r="G737" s="34" t="s">
        <v>279</v>
      </c>
      <c r="H737" s="45">
        <v>0.41</v>
      </c>
      <c r="I737" s="34"/>
      <c r="J737" s="34">
        <v>32.83</v>
      </c>
      <c r="K737" s="45">
        <v>13.59</v>
      </c>
      <c r="L737" s="35"/>
      <c r="R737">
        <v>0.41</v>
      </c>
    </row>
    <row r="738" spans="1:26" ht="14.25" x14ac:dyDescent="0.2">
      <c r="A738" s="17"/>
      <c r="B738" s="61"/>
      <c r="C738" s="61" t="s">
        <v>1870</v>
      </c>
      <c r="D738" s="32"/>
      <c r="E738" s="24"/>
      <c r="F738" s="33">
        <v>0.36</v>
      </c>
      <c r="G738" s="34" t="s">
        <v>3</v>
      </c>
      <c r="H738" s="33">
        <v>0.32</v>
      </c>
      <c r="I738" s="34"/>
      <c r="J738" s="34">
        <v>25.23</v>
      </c>
      <c r="K738" s="33">
        <v>8.18</v>
      </c>
      <c r="L738" s="35"/>
    </row>
    <row r="739" spans="1:26" ht="14.25" x14ac:dyDescent="0.2">
      <c r="A739" s="17"/>
      <c r="B739" s="61"/>
      <c r="C739" s="61" t="s">
        <v>1864</v>
      </c>
      <c r="D739" s="32" t="s">
        <v>1865</v>
      </c>
      <c r="E739" s="24">
        <v>105</v>
      </c>
      <c r="F739" s="68"/>
      <c r="G739" s="34"/>
      <c r="H739" s="33">
        <v>171.08</v>
      </c>
      <c r="I739" s="36"/>
      <c r="J739" s="31">
        <v>105</v>
      </c>
      <c r="K739" s="33">
        <v>5616.59</v>
      </c>
      <c r="L739" s="35"/>
    </row>
    <row r="740" spans="1:26" ht="14.25" x14ac:dyDescent="0.2">
      <c r="A740" s="17"/>
      <c r="B740" s="61"/>
      <c r="C740" s="61" t="s">
        <v>1866</v>
      </c>
      <c r="D740" s="32" t="s">
        <v>1865</v>
      </c>
      <c r="E740" s="24">
        <v>55</v>
      </c>
      <c r="F740" s="68"/>
      <c r="G740" s="34"/>
      <c r="H740" s="33">
        <v>89.61</v>
      </c>
      <c r="I740" s="36"/>
      <c r="J740" s="31">
        <v>55</v>
      </c>
      <c r="K740" s="33">
        <v>2942.02</v>
      </c>
      <c r="L740" s="35"/>
    </row>
    <row r="741" spans="1:26" ht="14.25" x14ac:dyDescent="0.2">
      <c r="A741" s="17"/>
      <c r="B741" s="61"/>
      <c r="C741" s="61" t="s">
        <v>1867</v>
      </c>
      <c r="D741" s="32" t="s">
        <v>1868</v>
      </c>
      <c r="E741" s="24">
        <v>16.32</v>
      </c>
      <c r="F741" s="33"/>
      <c r="G741" s="34" t="s">
        <v>264</v>
      </c>
      <c r="H741" s="33"/>
      <c r="I741" s="34"/>
      <c r="J741" s="34"/>
      <c r="K741" s="33"/>
      <c r="L741" s="37">
        <v>16.893827519999999</v>
      </c>
    </row>
    <row r="742" spans="1:26" ht="28.5" x14ac:dyDescent="0.2">
      <c r="A742" s="62" t="s">
        <v>595</v>
      </c>
      <c r="B742" s="63" t="s">
        <v>596</v>
      </c>
      <c r="C742" s="63" t="s">
        <v>597</v>
      </c>
      <c r="D742" s="38" t="s">
        <v>598</v>
      </c>
      <c r="E742" s="39">
        <v>18.002800000000001</v>
      </c>
      <c r="F742" s="40">
        <v>68.180000000000007</v>
      </c>
      <c r="G742" s="41" t="s">
        <v>3</v>
      </c>
      <c r="H742" s="40">
        <v>1227.43</v>
      </c>
      <c r="I742" s="42"/>
      <c r="J742" s="42">
        <v>2.66</v>
      </c>
      <c r="K742" s="40">
        <v>3264.97</v>
      </c>
      <c r="L742" s="43"/>
      <c r="S742">
        <v>0</v>
      </c>
      <c r="T742">
        <v>0</v>
      </c>
      <c r="U742">
        <v>0</v>
      </c>
      <c r="V742">
        <v>0</v>
      </c>
      <c r="W742">
        <v>1227.43</v>
      </c>
      <c r="X742">
        <v>0</v>
      </c>
      <c r="Y742">
        <v>0</v>
      </c>
      <c r="Z742">
        <v>0</v>
      </c>
    </row>
    <row r="743" spans="1:26" ht="15" x14ac:dyDescent="0.25">
      <c r="G743" s="83">
        <v>1652.7800000000002</v>
      </c>
      <c r="H743" s="83"/>
      <c r="J743" s="83">
        <v>17190.080000000002</v>
      </c>
      <c r="K743" s="83"/>
      <c r="L743" s="44">
        <v>16.893827519999999</v>
      </c>
      <c r="O743" s="29">
        <v>1652.7800000000002</v>
      </c>
      <c r="P743" s="29">
        <v>17190.080000000002</v>
      </c>
      <c r="Q743" s="29">
        <v>16.893827519999999</v>
      </c>
      <c r="W743">
        <v>425.35</v>
      </c>
      <c r="X743">
        <v>0</v>
      </c>
      <c r="Y743">
        <v>0</v>
      </c>
      <c r="Z743">
        <v>0</v>
      </c>
    </row>
    <row r="744" spans="1:26" ht="114" x14ac:dyDescent="0.2">
      <c r="A744" s="17" t="s">
        <v>600</v>
      </c>
      <c r="B744" s="61" t="s">
        <v>601</v>
      </c>
      <c r="C744" s="61" t="s">
        <v>602</v>
      </c>
      <c r="D744" s="32" t="s">
        <v>50</v>
      </c>
      <c r="E744" s="24">
        <v>9.0014000000000003</v>
      </c>
      <c r="F744" s="33">
        <v>306.61</v>
      </c>
      <c r="G744" s="34"/>
      <c r="H744" s="33"/>
      <c r="I744" s="34" t="s">
        <v>601</v>
      </c>
      <c r="J744" s="34"/>
      <c r="K744" s="33"/>
      <c r="L744" s="35"/>
      <c r="S744">
        <v>1489.82</v>
      </c>
      <c r="T744">
        <v>48910.85</v>
      </c>
      <c r="U744">
        <v>1042.8699999999999</v>
      </c>
      <c r="V744">
        <v>34237.599999999999</v>
      </c>
    </row>
    <row r="745" spans="1:26" ht="14.25" x14ac:dyDescent="0.2">
      <c r="A745" s="17"/>
      <c r="B745" s="61"/>
      <c r="C745" s="61" t="s">
        <v>1863</v>
      </c>
      <c r="D745" s="32"/>
      <c r="E745" s="24"/>
      <c r="F745" s="33">
        <v>137.49</v>
      </c>
      <c r="G745" s="34" t="s">
        <v>264</v>
      </c>
      <c r="H745" s="33">
        <v>1423.21</v>
      </c>
      <c r="I745" s="34"/>
      <c r="J745" s="34">
        <v>32.83</v>
      </c>
      <c r="K745" s="33">
        <v>46724.03</v>
      </c>
      <c r="L745" s="35"/>
      <c r="R745">
        <v>1423.21</v>
      </c>
    </row>
    <row r="746" spans="1:26" ht="14.25" x14ac:dyDescent="0.2">
      <c r="A746" s="17"/>
      <c r="B746" s="61"/>
      <c r="C746" s="61" t="s">
        <v>230</v>
      </c>
      <c r="D746" s="32"/>
      <c r="E746" s="24"/>
      <c r="F746" s="33">
        <v>33.94</v>
      </c>
      <c r="G746" s="34" t="s">
        <v>279</v>
      </c>
      <c r="H746" s="33">
        <v>381.93</v>
      </c>
      <c r="I746" s="34"/>
      <c r="J746" s="34">
        <v>11.99</v>
      </c>
      <c r="K746" s="33">
        <v>4579.33</v>
      </c>
      <c r="L746" s="35"/>
    </row>
    <row r="747" spans="1:26" ht="14.25" x14ac:dyDescent="0.2">
      <c r="A747" s="17"/>
      <c r="B747" s="61"/>
      <c r="C747" s="61" t="s">
        <v>1869</v>
      </c>
      <c r="D747" s="32"/>
      <c r="E747" s="24"/>
      <c r="F747" s="33">
        <v>5.92</v>
      </c>
      <c r="G747" s="34" t="s">
        <v>279</v>
      </c>
      <c r="H747" s="45">
        <v>66.61</v>
      </c>
      <c r="I747" s="34"/>
      <c r="J747" s="34">
        <v>32.83</v>
      </c>
      <c r="K747" s="45">
        <v>2186.8200000000002</v>
      </c>
      <c r="L747" s="35"/>
      <c r="R747">
        <v>66.61</v>
      </c>
    </row>
    <row r="748" spans="1:26" ht="14.25" x14ac:dyDescent="0.2">
      <c r="A748" s="17"/>
      <c r="B748" s="61"/>
      <c r="C748" s="61" t="s">
        <v>1870</v>
      </c>
      <c r="D748" s="32"/>
      <c r="E748" s="24"/>
      <c r="F748" s="33">
        <v>135.18</v>
      </c>
      <c r="G748" s="34" t="s">
        <v>3</v>
      </c>
      <c r="H748" s="33">
        <v>1216.81</v>
      </c>
      <c r="I748" s="34"/>
      <c r="J748" s="34">
        <v>5.96</v>
      </c>
      <c r="K748" s="33">
        <v>7252.18</v>
      </c>
      <c r="L748" s="35"/>
    </row>
    <row r="749" spans="1:26" ht="14.25" x14ac:dyDescent="0.2">
      <c r="A749" s="17"/>
      <c r="B749" s="61"/>
      <c r="C749" s="61" t="s">
        <v>1864</v>
      </c>
      <c r="D749" s="32" t="s">
        <v>1865</v>
      </c>
      <c r="E749" s="24">
        <v>100</v>
      </c>
      <c r="F749" s="68"/>
      <c r="G749" s="34"/>
      <c r="H749" s="33">
        <v>1489.82</v>
      </c>
      <c r="I749" s="36"/>
      <c r="J749" s="31">
        <v>100</v>
      </c>
      <c r="K749" s="33">
        <v>48910.85</v>
      </c>
      <c r="L749" s="35"/>
    </row>
    <row r="750" spans="1:26" ht="14.25" x14ac:dyDescent="0.2">
      <c r="A750" s="17"/>
      <c r="B750" s="61"/>
      <c r="C750" s="61" t="s">
        <v>1866</v>
      </c>
      <c r="D750" s="32" t="s">
        <v>1865</v>
      </c>
      <c r="E750" s="24">
        <v>70</v>
      </c>
      <c r="F750" s="68"/>
      <c r="G750" s="34"/>
      <c r="H750" s="33">
        <v>1042.8699999999999</v>
      </c>
      <c r="I750" s="36"/>
      <c r="J750" s="31">
        <v>70</v>
      </c>
      <c r="K750" s="33">
        <v>34237.599999999999</v>
      </c>
      <c r="L750" s="35"/>
    </row>
    <row r="751" spans="1:26" ht="14.25" x14ac:dyDescent="0.2">
      <c r="A751" s="17"/>
      <c r="B751" s="61"/>
      <c r="C751" s="61" t="s">
        <v>1867</v>
      </c>
      <c r="D751" s="32" t="s">
        <v>1868</v>
      </c>
      <c r="E751" s="24">
        <v>14.8</v>
      </c>
      <c r="F751" s="33"/>
      <c r="G751" s="34" t="s">
        <v>264</v>
      </c>
      <c r="H751" s="33"/>
      <c r="I751" s="34"/>
      <c r="J751" s="34"/>
      <c r="K751" s="33"/>
      <c r="L751" s="37">
        <v>153.20382799999999</v>
      </c>
    </row>
    <row r="752" spans="1:26" ht="85.5" x14ac:dyDescent="0.2">
      <c r="A752" s="62" t="s">
        <v>606</v>
      </c>
      <c r="B752" s="63" t="s">
        <v>607</v>
      </c>
      <c r="C752" s="63" t="s">
        <v>608</v>
      </c>
      <c r="D752" s="38" t="s">
        <v>50</v>
      </c>
      <c r="E752" s="39">
        <v>9.7215120000000006</v>
      </c>
      <c r="F752" s="40">
        <v>1292.46</v>
      </c>
      <c r="G752" s="41" t="s">
        <v>3</v>
      </c>
      <c r="H752" s="40">
        <v>12564.67</v>
      </c>
      <c r="I752" s="42"/>
      <c r="J752" s="42">
        <v>6.62</v>
      </c>
      <c r="K752" s="40">
        <v>83178.080000000002</v>
      </c>
      <c r="L752" s="43"/>
      <c r="S752">
        <v>0</v>
      </c>
      <c r="T752">
        <v>0</v>
      </c>
      <c r="U752">
        <v>0</v>
      </c>
      <c r="V752">
        <v>0</v>
      </c>
      <c r="W752">
        <v>12564.67</v>
      </c>
      <c r="X752">
        <v>0</v>
      </c>
      <c r="Y752">
        <v>0</v>
      </c>
      <c r="Z752">
        <v>0</v>
      </c>
    </row>
    <row r="753" spans="1:26" ht="15" x14ac:dyDescent="0.25">
      <c r="G753" s="83">
        <v>18119.309999999998</v>
      </c>
      <c r="H753" s="83"/>
      <c r="J753" s="83">
        <v>224882.07</v>
      </c>
      <c r="K753" s="83"/>
      <c r="L753" s="44">
        <v>153.20382799999999</v>
      </c>
      <c r="O753" s="29">
        <v>18119.309999999998</v>
      </c>
      <c r="P753" s="29">
        <v>224882.07</v>
      </c>
      <c r="Q753" s="29">
        <v>153.20382799999999</v>
      </c>
      <c r="W753">
        <v>5554.6399999999994</v>
      </c>
      <c r="X753">
        <v>0</v>
      </c>
      <c r="Y753">
        <v>0</v>
      </c>
      <c r="Z753">
        <v>0</v>
      </c>
    </row>
    <row r="754" spans="1:26" ht="42.75" x14ac:dyDescent="0.2">
      <c r="A754" s="17" t="s">
        <v>610</v>
      </c>
      <c r="B754" s="61" t="s">
        <v>592</v>
      </c>
      <c r="C754" s="61" t="s">
        <v>611</v>
      </c>
      <c r="D754" s="32" t="s">
        <v>19</v>
      </c>
      <c r="E754" s="24">
        <v>1.4061600000000001</v>
      </c>
      <c r="F754" s="33">
        <v>158.97999999999999</v>
      </c>
      <c r="G754" s="34"/>
      <c r="H754" s="33"/>
      <c r="I754" s="34" t="s">
        <v>592</v>
      </c>
      <c r="J754" s="34"/>
      <c r="K754" s="33"/>
      <c r="L754" s="35"/>
      <c r="S754">
        <v>267.26</v>
      </c>
      <c r="T754">
        <v>8774</v>
      </c>
      <c r="U754">
        <v>139.99</v>
      </c>
      <c r="V754">
        <v>4595.8999999999996</v>
      </c>
    </row>
    <row r="755" spans="1:26" x14ac:dyDescent="0.2">
      <c r="C755" s="28" t="s">
        <v>1928</v>
      </c>
    </row>
    <row r="756" spans="1:26" ht="14.25" x14ac:dyDescent="0.2">
      <c r="A756" s="17"/>
      <c r="B756" s="61"/>
      <c r="C756" s="61" t="s">
        <v>1863</v>
      </c>
      <c r="D756" s="32"/>
      <c r="E756" s="24"/>
      <c r="F756" s="33">
        <v>157</v>
      </c>
      <c r="G756" s="34" t="s">
        <v>264</v>
      </c>
      <c r="H756" s="33">
        <v>253.88</v>
      </c>
      <c r="I756" s="34"/>
      <c r="J756" s="34">
        <v>32.83</v>
      </c>
      <c r="K756" s="33">
        <v>8334.9500000000007</v>
      </c>
      <c r="L756" s="35"/>
      <c r="R756">
        <v>253.88</v>
      </c>
    </row>
    <row r="757" spans="1:26" ht="14.25" x14ac:dyDescent="0.2">
      <c r="A757" s="17"/>
      <c r="B757" s="61"/>
      <c r="C757" s="61" t="s">
        <v>230</v>
      </c>
      <c r="D757" s="32"/>
      <c r="E757" s="24"/>
      <c r="F757" s="33">
        <v>1.62</v>
      </c>
      <c r="G757" s="34" t="s">
        <v>279</v>
      </c>
      <c r="H757" s="33">
        <v>2.84</v>
      </c>
      <c r="I757" s="34"/>
      <c r="J757" s="34">
        <v>12.53</v>
      </c>
      <c r="K757" s="33">
        <v>35.590000000000003</v>
      </c>
      <c r="L757" s="35"/>
    </row>
    <row r="758" spans="1:26" ht="14.25" x14ac:dyDescent="0.2">
      <c r="A758" s="17"/>
      <c r="B758" s="61"/>
      <c r="C758" s="61" t="s">
        <v>1869</v>
      </c>
      <c r="D758" s="32"/>
      <c r="E758" s="24"/>
      <c r="F758" s="33">
        <v>0.37</v>
      </c>
      <c r="G758" s="34" t="s">
        <v>279</v>
      </c>
      <c r="H758" s="45">
        <v>0.65</v>
      </c>
      <c r="I758" s="34"/>
      <c r="J758" s="34">
        <v>32.83</v>
      </c>
      <c r="K758" s="45">
        <v>21.24</v>
      </c>
      <c r="L758" s="35"/>
      <c r="R758">
        <v>0.65</v>
      </c>
    </row>
    <row r="759" spans="1:26" ht="14.25" x14ac:dyDescent="0.2">
      <c r="A759" s="17"/>
      <c r="B759" s="61"/>
      <c r="C759" s="61" t="s">
        <v>1870</v>
      </c>
      <c r="D759" s="32"/>
      <c r="E759" s="24"/>
      <c r="F759" s="33">
        <v>0.36</v>
      </c>
      <c r="G759" s="34" t="s">
        <v>3</v>
      </c>
      <c r="H759" s="33">
        <v>0.51</v>
      </c>
      <c r="I759" s="34"/>
      <c r="J759" s="34">
        <v>25.23</v>
      </c>
      <c r="K759" s="33">
        <v>12.77</v>
      </c>
      <c r="L759" s="35"/>
    </row>
    <row r="760" spans="1:26" ht="14.25" x14ac:dyDescent="0.2">
      <c r="A760" s="17"/>
      <c r="B760" s="61"/>
      <c r="C760" s="61" t="s">
        <v>1864</v>
      </c>
      <c r="D760" s="32" t="s">
        <v>1865</v>
      </c>
      <c r="E760" s="24">
        <v>105</v>
      </c>
      <c r="F760" s="68"/>
      <c r="G760" s="34"/>
      <c r="H760" s="33">
        <v>267.26</v>
      </c>
      <c r="I760" s="36"/>
      <c r="J760" s="31">
        <v>105</v>
      </c>
      <c r="K760" s="33">
        <v>8774</v>
      </c>
      <c r="L760" s="35"/>
    </row>
    <row r="761" spans="1:26" ht="14.25" x14ac:dyDescent="0.2">
      <c r="A761" s="17"/>
      <c r="B761" s="61"/>
      <c r="C761" s="61" t="s">
        <v>1866</v>
      </c>
      <c r="D761" s="32" t="s">
        <v>1865</v>
      </c>
      <c r="E761" s="24">
        <v>55</v>
      </c>
      <c r="F761" s="68"/>
      <c r="G761" s="34"/>
      <c r="H761" s="33">
        <v>139.99</v>
      </c>
      <c r="I761" s="36"/>
      <c r="J761" s="31">
        <v>55</v>
      </c>
      <c r="K761" s="33">
        <v>4595.8999999999996</v>
      </c>
      <c r="L761" s="35"/>
    </row>
    <row r="762" spans="1:26" ht="14.25" x14ac:dyDescent="0.2">
      <c r="A762" s="17"/>
      <c r="B762" s="61"/>
      <c r="C762" s="61" t="s">
        <v>1867</v>
      </c>
      <c r="D762" s="32" t="s">
        <v>1868</v>
      </c>
      <c r="E762" s="24">
        <v>16.32</v>
      </c>
      <c r="F762" s="33"/>
      <c r="G762" s="34" t="s">
        <v>264</v>
      </c>
      <c r="H762" s="33"/>
      <c r="I762" s="34"/>
      <c r="J762" s="34"/>
      <c r="K762" s="33"/>
      <c r="L762" s="37">
        <v>26.390810879999997</v>
      </c>
    </row>
    <row r="763" spans="1:26" ht="28.5" x14ac:dyDescent="0.2">
      <c r="A763" s="62" t="s">
        <v>612</v>
      </c>
      <c r="B763" s="63" t="s">
        <v>596</v>
      </c>
      <c r="C763" s="63" t="s">
        <v>597</v>
      </c>
      <c r="D763" s="38" t="s">
        <v>598</v>
      </c>
      <c r="E763" s="39">
        <v>28.123200000000001</v>
      </c>
      <c r="F763" s="40">
        <v>68.180000000000007</v>
      </c>
      <c r="G763" s="41" t="s">
        <v>3</v>
      </c>
      <c r="H763" s="40">
        <v>1917.44</v>
      </c>
      <c r="I763" s="42"/>
      <c r="J763" s="42">
        <v>2.66</v>
      </c>
      <c r="K763" s="40">
        <v>5100.3900000000003</v>
      </c>
      <c r="L763" s="43"/>
      <c r="S763">
        <v>0</v>
      </c>
      <c r="T763">
        <v>0</v>
      </c>
      <c r="U763">
        <v>0</v>
      </c>
      <c r="V763">
        <v>0</v>
      </c>
      <c r="W763">
        <v>1917.44</v>
      </c>
      <c r="X763">
        <v>0</v>
      </c>
      <c r="Y763">
        <v>0</v>
      </c>
      <c r="Z763">
        <v>0</v>
      </c>
    </row>
    <row r="764" spans="1:26" ht="15" x14ac:dyDescent="0.25">
      <c r="G764" s="83">
        <v>2581.92</v>
      </c>
      <c r="H764" s="83"/>
      <c r="J764" s="83">
        <v>26853.599999999999</v>
      </c>
      <c r="K764" s="83"/>
      <c r="L764" s="44">
        <v>26.390810879999997</v>
      </c>
      <c r="O764" s="29">
        <v>2581.92</v>
      </c>
      <c r="P764" s="29">
        <v>26853.599999999999</v>
      </c>
      <c r="Q764" s="29">
        <v>26.390810879999997</v>
      </c>
      <c r="W764">
        <v>664.48</v>
      </c>
      <c r="X764">
        <v>0</v>
      </c>
      <c r="Y764">
        <v>0</v>
      </c>
      <c r="Z764">
        <v>0</v>
      </c>
    </row>
    <row r="765" spans="1:26" ht="114" x14ac:dyDescent="0.2">
      <c r="A765" s="17" t="s">
        <v>613</v>
      </c>
      <c r="B765" s="61" t="s">
        <v>601</v>
      </c>
      <c r="C765" s="61" t="s">
        <v>614</v>
      </c>
      <c r="D765" s="32" t="s">
        <v>50</v>
      </c>
      <c r="E765" s="24">
        <v>14.0616</v>
      </c>
      <c r="F765" s="33">
        <v>306.61</v>
      </c>
      <c r="G765" s="34"/>
      <c r="H765" s="33"/>
      <c r="I765" s="34" t="s">
        <v>601</v>
      </c>
      <c r="J765" s="34"/>
      <c r="K765" s="33"/>
      <c r="L765" s="35"/>
      <c r="S765">
        <v>2327.34</v>
      </c>
      <c r="T765">
        <v>76406.42</v>
      </c>
      <c r="U765">
        <v>1629.14</v>
      </c>
      <c r="V765">
        <v>53484.49</v>
      </c>
    </row>
    <row r="766" spans="1:26" ht="14.25" x14ac:dyDescent="0.2">
      <c r="A766" s="17"/>
      <c r="B766" s="61"/>
      <c r="C766" s="61" t="s">
        <v>1863</v>
      </c>
      <c r="D766" s="32"/>
      <c r="E766" s="24"/>
      <c r="F766" s="33">
        <v>137.49</v>
      </c>
      <c r="G766" s="34" t="s">
        <v>264</v>
      </c>
      <c r="H766" s="33">
        <v>2223.2800000000002</v>
      </c>
      <c r="I766" s="34"/>
      <c r="J766" s="34">
        <v>32.83</v>
      </c>
      <c r="K766" s="33">
        <v>72990.27</v>
      </c>
      <c r="L766" s="35"/>
      <c r="R766">
        <v>2223.2800000000002</v>
      </c>
    </row>
    <row r="767" spans="1:26" ht="14.25" x14ac:dyDescent="0.2">
      <c r="A767" s="17"/>
      <c r="B767" s="61"/>
      <c r="C767" s="61" t="s">
        <v>230</v>
      </c>
      <c r="D767" s="32"/>
      <c r="E767" s="24"/>
      <c r="F767" s="33">
        <v>33.94</v>
      </c>
      <c r="G767" s="34" t="s">
        <v>279</v>
      </c>
      <c r="H767" s="33">
        <v>596.63</v>
      </c>
      <c r="I767" s="34"/>
      <c r="J767" s="34">
        <v>11.99</v>
      </c>
      <c r="K767" s="33">
        <v>7153.64</v>
      </c>
      <c r="L767" s="35"/>
    </row>
    <row r="768" spans="1:26" ht="14.25" x14ac:dyDescent="0.2">
      <c r="A768" s="17"/>
      <c r="B768" s="61"/>
      <c r="C768" s="61" t="s">
        <v>1869</v>
      </c>
      <c r="D768" s="32"/>
      <c r="E768" s="24"/>
      <c r="F768" s="33">
        <v>5.92</v>
      </c>
      <c r="G768" s="34" t="s">
        <v>279</v>
      </c>
      <c r="H768" s="45">
        <v>104.06</v>
      </c>
      <c r="I768" s="34"/>
      <c r="J768" s="34">
        <v>32.83</v>
      </c>
      <c r="K768" s="45">
        <v>3416.15</v>
      </c>
      <c r="L768" s="35"/>
      <c r="R768">
        <v>104.06</v>
      </c>
    </row>
    <row r="769" spans="1:32" ht="14.25" x14ac:dyDescent="0.2">
      <c r="A769" s="17"/>
      <c r="B769" s="61"/>
      <c r="C769" s="61" t="s">
        <v>1870</v>
      </c>
      <c r="D769" s="32"/>
      <c r="E769" s="24"/>
      <c r="F769" s="33">
        <v>135.18</v>
      </c>
      <c r="G769" s="34" t="s">
        <v>3</v>
      </c>
      <c r="H769" s="33">
        <v>1900.85</v>
      </c>
      <c r="I769" s="34"/>
      <c r="J769" s="34">
        <v>5.96</v>
      </c>
      <c r="K769" s="33">
        <v>11329.05</v>
      </c>
      <c r="L769" s="35"/>
    </row>
    <row r="770" spans="1:32" ht="14.25" x14ac:dyDescent="0.2">
      <c r="A770" s="17"/>
      <c r="B770" s="61"/>
      <c r="C770" s="61" t="s">
        <v>1864</v>
      </c>
      <c r="D770" s="32" t="s">
        <v>1865</v>
      </c>
      <c r="E770" s="24">
        <v>100</v>
      </c>
      <c r="F770" s="68"/>
      <c r="G770" s="34"/>
      <c r="H770" s="33">
        <v>2327.34</v>
      </c>
      <c r="I770" s="36"/>
      <c r="J770" s="31">
        <v>100</v>
      </c>
      <c r="K770" s="33">
        <v>76406.42</v>
      </c>
      <c r="L770" s="35"/>
    </row>
    <row r="771" spans="1:32" ht="14.25" x14ac:dyDescent="0.2">
      <c r="A771" s="17"/>
      <c r="B771" s="61"/>
      <c r="C771" s="61" t="s">
        <v>1866</v>
      </c>
      <c r="D771" s="32" t="s">
        <v>1865</v>
      </c>
      <c r="E771" s="24">
        <v>70</v>
      </c>
      <c r="F771" s="68"/>
      <c r="G771" s="34"/>
      <c r="H771" s="33">
        <v>1629.14</v>
      </c>
      <c r="I771" s="36"/>
      <c r="J771" s="31">
        <v>70</v>
      </c>
      <c r="K771" s="33">
        <v>53484.49</v>
      </c>
      <c r="L771" s="35"/>
    </row>
    <row r="772" spans="1:32" ht="14.25" x14ac:dyDescent="0.2">
      <c r="A772" s="17"/>
      <c r="B772" s="61"/>
      <c r="C772" s="61" t="s">
        <v>1867</v>
      </c>
      <c r="D772" s="32" t="s">
        <v>1868</v>
      </c>
      <c r="E772" s="24">
        <v>14.8</v>
      </c>
      <c r="F772" s="33"/>
      <c r="G772" s="34" t="s">
        <v>264</v>
      </c>
      <c r="H772" s="33"/>
      <c r="I772" s="34"/>
      <c r="J772" s="34"/>
      <c r="K772" s="33"/>
      <c r="L772" s="37">
        <v>239.32843199999999</v>
      </c>
    </row>
    <row r="773" spans="1:32" ht="85.5" x14ac:dyDescent="0.2">
      <c r="A773" s="62" t="s">
        <v>615</v>
      </c>
      <c r="B773" s="63" t="s">
        <v>607</v>
      </c>
      <c r="C773" s="63" t="s">
        <v>608</v>
      </c>
      <c r="D773" s="38" t="s">
        <v>50</v>
      </c>
      <c r="E773" s="39">
        <v>15.186527999999997</v>
      </c>
      <c r="F773" s="40">
        <v>1292.46</v>
      </c>
      <c r="G773" s="41" t="s">
        <v>3</v>
      </c>
      <c r="H773" s="40">
        <v>19627.98</v>
      </c>
      <c r="I773" s="42"/>
      <c r="J773" s="42">
        <v>6.62</v>
      </c>
      <c r="K773" s="40">
        <v>129937.23</v>
      </c>
      <c r="L773" s="43"/>
      <c r="S773">
        <v>0</v>
      </c>
      <c r="T773">
        <v>0</v>
      </c>
      <c r="U773">
        <v>0</v>
      </c>
      <c r="V773">
        <v>0</v>
      </c>
      <c r="W773">
        <v>19627.98</v>
      </c>
      <c r="X773">
        <v>0</v>
      </c>
      <c r="Y773">
        <v>0</v>
      </c>
      <c r="Z773">
        <v>0</v>
      </c>
    </row>
    <row r="774" spans="1:32" ht="15" x14ac:dyDescent="0.25">
      <c r="G774" s="83">
        <v>28305.22</v>
      </c>
      <c r="H774" s="83"/>
      <c r="J774" s="83">
        <v>351301.1</v>
      </c>
      <c r="K774" s="83"/>
      <c r="L774" s="44">
        <v>239.32843199999999</v>
      </c>
      <c r="O774" s="29">
        <v>28305.22</v>
      </c>
      <c r="P774" s="29">
        <v>351301.1</v>
      </c>
      <c r="Q774" s="29">
        <v>239.32843199999999</v>
      </c>
      <c r="W774">
        <v>8677.24</v>
      </c>
      <c r="X774">
        <v>0</v>
      </c>
      <c r="Y774">
        <v>0</v>
      </c>
      <c r="Z774">
        <v>0</v>
      </c>
    </row>
    <row r="776" spans="1:32" ht="15" x14ac:dyDescent="0.25">
      <c r="A776" s="81" t="s">
        <v>1923</v>
      </c>
      <c r="B776" s="81"/>
      <c r="C776" s="81"/>
      <c r="D776" s="81"/>
      <c r="E776" s="81"/>
      <c r="F776" s="81"/>
      <c r="G776" s="82">
        <v>50659.229999999996</v>
      </c>
      <c r="H776" s="82"/>
      <c r="I776" s="30"/>
      <c r="J776" s="82">
        <v>620226.85</v>
      </c>
      <c r="K776" s="82"/>
      <c r="L776" s="44">
        <v>435.81689840000001</v>
      </c>
    </row>
    <row r="779" spans="1:32" ht="30" x14ac:dyDescent="0.25">
      <c r="A779" s="81" t="s">
        <v>1930</v>
      </c>
      <c r="B779" s="81"/>
      <c r="C779" s="81"/>
      <c r="D779" s="81"/>
      <c r="E779" s="81"/>
      <c r="F779" s="81"/>
      <c r="G779" s="82">
        <v>262746.45</v>
      </c>
      <c r="H779" s="82"/>
      <c r="I779" s="30"/>
      <c r="J779" s="82">
        <v>2887270.91</v>
      </c>
      <c r="K779" s="82"/>
      <c r="L779" s="44">
        <v>2099.0232091999997</v>
      </c>
      <c r="AF779" s="69" t="s">
        <v>1930</v>
      </c>
    </row>
    <row r="782" spans="1:32" ht="16.5" x14ac:dyDescent="0.25">
      <c r="A782" s="86" t="s">
        <v>1931</v>
      </c>
      <c r="B782" s="86"/>
      <c r="C782" s="86"/>
      <c r="D782" s="86"/>
      <c r="E782" s="86"/>
      <c r="F782" s="86"/>
      <c r="G782" s="86"/>
      <c r="H782" s="86"/>
      <c r="I782" s="86"/>
      <c r="J782" s="86"/>
      <c r="K782" s="86"/>
      <c r="L782" s="86"/>
    </row>
    <row r="784" spans="1:32" ht="16.5" x14ac:dyDescent="0.25">
      <c r="A784" s="86" t="s">
        <v>1881</v>
      </c>
      <c r="B784" s="86"/>
      <c r="C784" s="86"/>
      <c r="D784" s="86"/>
      <c r="E784" s="86"/>
      <c r="F784" s="86"/>
      <c r="G784" s="86"/>
      <c r="H784" s="86"/>
      <c r="I784" s="86"/>
      <c r="J784" s="86"/>
      <c r="K784" s="86"/>
      <c r="L784" s="86"/>
    </row>
    <row r="785" spans="1:26" ht="28.5" x14ac:dyDescent="0.2">
      <c r="A785" s="17" t="s">
        <v>617</v>
      </c>
      <c r="B785" s="61" t="s">
        <v>618</v>
      </c>
      <c r="C785" s="61" t="s">
        <v>619</v>
      </c>
      <c r="D785" s="32" t="s">
        <v>19</v>
      </c>
      <c r="E785" s="24">
        <v>1.1961999999999999</v>
      </c>
      <c r="F785" s="33">
        <v>178</v>
      </c>
      <c r="G785" s="34"/>
      <c r="H785" s="33"/>
      <c r="I785" s="34" t="s">
        <v>618</v>
      </c>
      <c r="J785" s="34"/>
      <c r="K785" s="33"/>
      <c r="L785" s="35"/>
      <c r="S785">
        <v>234.21</v>
      </c>
      <c r="T785">
        <v>7689.31</v>
      </c>
      <c r="U785">
        <v>149.04</v>
      </c>
      <c r="V785">
        <v>4893.2</v>
      </c>
    </row>
    <row r="786" spans="1:26" x14ac:dyDescent="0.2">
      <c r="C786" s="28" t="s">
        <v>1932</v>
      </c>
    </row>
    <row r="787" spans="1:26" ht="14.25" x14ac:dyDescent="0.2">
      <c r="A787" s="17"/>
      <c r="B787" s="61"/>
      <c r="C787" s="61" t="s">
        <v>1863</v>
      </c>
      <c r="D787" s="32"/>
      <c r="E787" s="24"/>
      <c r="F787" s="33">
        <v>178</v>
      </c>
      <c r="G787" s="34" t="s">
        <v>3</v>
      </c>
      <c r="H787" s="33">
        <v>212.92</v>
      </c>
      <c r="I787" s="34"/>
      <c r="J787" s="34">
        <v>32.83</v>
      </c>
      <c r="K787" s="33">
        <v>6990.28</v>
      </c>
      <c r="L787" s="35"/>
      <c r="R787">
        <v>212.92</v>
      </c>
    </row>
    <row r="788" spans="1:26" ht="14.25" x14ac:dyDescent="0.2">
      <c r="A788" s="17"/>
      <c r="B788" s="61"/>
      <c r="C788" s="61" t="s">
        <v>1864</v>
      </c>
      <c r="D788" s="32" t="s">
        <v>1865</v>
      </c>
      <c r="E788" s="24">
        <v>110</v>
      </c>
      <c r="F788" s="68"/>
      <c r="G788" s="34"/>
      <c r="H788" s="33">
        <v>234.21</v>
      </c>
      <c r="I788" s="36"/>
      <c r="J788" s="31">
        <v>110</v>
      </c>
      <c r="K788" s="33">
        <v>7689.31</v>
      </c>
      <c r="L788" s="35"/>
    </row>
    <row r="789" spans="1:26" ht="14.25" x14ac:dyDescent="0.2">
      <c r="A789" s="17"/>
      <c r="B789" s="61"/>
      <c r="C789" s="61" t="s">
        <v>1866</v>
      </c>
      <c r="D789" s="32" t="s">
        <v>1865</v>
      </c>
      <c r="E789" s="24">
        <v>70</v>
      </c>
      <c r="F789" s="68"/>
      <c r="G789" s="34"/>
      <c r="H789" s="33">
        <v>149.04</v>
      </c>
      <c r="I789" s="36"/>
      <c r="J789" s="31">
        <v>70</v>
      </c>
      <c r="K789" s="33">
        <v>4893.2</v>
      </c>
      <c r="L789" s="35"/>
    </row>
    <row r="790" spans="1:26" ht="14.25" x14ac:dyDescent="0.2">
      <c r="A790" s="17"/>
      <c r="B790" s="61"/>
      <c r="C790" s="61" t="s">
        <v>1867</v>
      </c>
      <c r="D790" s="32" t="s">
        <v>1868</v>
      </c>
      <c r="E790" s="24">
        <v>22.82</v>
      </c>
      <c r="F790" s="33"/>
      <c r="G790" s="34" t="s">
        <v>3</v>
      </c>
      <c r="H790" s="33"/>
      <c r="I790" s="34"/>
      <c r="J790" s="34"/>
      <c r="K790" s="33"/>
      <c r="L790" s="37">
        <v>27.297283999999998</v>
      </c>
    </row>
    <row r="791" spans="1:26" ht="14.25" x14ac:dyDescent="0.2">
      <c r="A791" s="62" t="s">
        <v>621</v>
      </c>
      <c r="B791" s="63" t="s">
        <v>29</v>
      </c>
      <c r="C791" s="63" t="s">
        <v>30</v>
      </c>
      <c r="D791" s="38" t="s">
        <v>31</v>
      </c>
      <c r="E791" s="39">
        <v>5.5025199999999996</v>
      </c>
      <c r="F791" s="40">
        <v>0</v>
      </c>
      <c r="G791" s="41" t="s">
        <v>3</v>
      </c>
      <c r="H791" s="40">
        <v>0</v>
      </c>
      <c r="I791" s="42"/>
      <c r="J791" s="42">
        <v>1</v>
      </c>
      <c r="K791" s="40">
        <v>0</v>
      </c>
      <c r="L791" s="43"/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ht="15" x14ac:dyDescent="0.25">
      <c r="G792" s="83">
        <v>596.16999999999996</v>
      </c>
      <c r="H792" s="83"/>
      <c r="J792" s="83">
        <v>19572.79</v>
      </c>
      <c r="K792" s="83"/>
      <c r="L792" s="44">
        <v>27.297283999999998</v>
      </c>
      <c r="O792" s="29">
        <v>596.16999999999996</v>
      </c>
      <c r="P792" s="29">
        <v>19572.79</v>
      </c>
      <c r="Q792" s="29">
        <v>27.297283999999998</v>
      </c>
      <c r="W792">
        <v>596.16999999999996</v>
      </c>
      <c r="X792">
        <v>0</v>
      </c>
      <c r="Y792">
        <v>0</v>
      </c>
      <c r="Z792">
        <v>0</v>
      </c>
    </row>
    <row r="793" spans="1:26" ht="28.5" x14ac:dyDescent="0.2">
      <c r="A793" s="17" t="s">
        <v>622</v>
      </c>
      <c r="B793" s="61" t="s">
        <v>623</v>
      </c>
      <c r="C793" s="61" t="s">
        <v>624</v>
      </c>
      <c r="D793" s="32" t="s">
        <v>19</v>
      </c>
      <c r="E793" s="24">
        <v>0.23899999999999999</v>
      </c>
      <c r="F793" s="33">
        <v>7433.38</v>
      </c>
      <c r="G793" s="34"/>
      <c r="H793" s="33"/>
      <c r="I793" s="34" t="s">
        <v>623</v>
      </c>
      <c r="J793" s="34"/>
      <c r="K793" s="33"/>
      <c r="L793" s="35"/>
      <c r="S793">
        <v>63.91</v>
      </c>
      <c r="T793">
        <v>2098.0300000000002</v>
      </c>
      <c r="U793">
        <v>34.119999999999997</v>
      </c>
      <c r="V793">
        <v>1120.1300000000001</v>
      </c>
    </row>
    <row r="794" spans="1:26" x14ac:dyDescent="0.2">
      <c r="C794" s="28" t="s">
        <v>1933</v>
      </c>
    </row>
    <row r="795" spans="1:26" ht="14.25" x14ac:dyDescent="0.2">
      <c r="A795" s="17"/>
      <c r="B795" s="61"/>
      <c r="C795" s="61" t="s">
        <v>1863</v>
      </c>
      <c r="D795" s="32"/>
      <c r="E795" s="24"/>
      <c r="F795" s="33">
        <v>260.45</v>
      </c>
      <c r="G795" s="34" t="s">
        <v>23</v>
      </c>
      <c r="H795" s="33">
        <v>49.8</v>
      </c>
      <c r="I795" s="34"/>
      <c r="J795" s="34">
        <v>32.83</v>
      </c>
      <c r="K795" s="33">
        <v>1634.87</v>
      </c>
      <c r="L795" s="35"/>
      <c r="R795">
        <v>49.8</v>
      </c>
    </row>
    <row r="796" spans="1:26" ht="14.25" x14ac:dyDescent="0.2">
      <c r="A796" s="17"/>
      <c r="B796" s="61"/>
      <c r="C796" s="61" t="s">
        <v>230</v>
      </c>
      <c r="D796" s="32"/>
      <c r="E796" s="24"/>
      <c r="F796" s="33">
        <v>174.33</v>
      </c>
      <c r="G796" s="34" t="s">
        <v>23</v>
      </c>
      <c r="H796" s="33">
        <v>33.33</v>
      </c>
      <c r="I796" s="34"/>
      <c r="J796" s="34">
        <v>9.64</v>
      </c>
      <c r="K796" s="33">
        <v>321.31</v>
      </c>
      <c r="L796" s="35"/>
    </row>
    <row r="797" spans="1:26" ht="14.25" x14ac:dyDescent="0.2">
      <c r="A797" s="17"/>
      <c r="B797" s="61"/>
      <c r="C797" s="61" t="s">
        <v>1869</v>
      </c>
      <c r="D797" s="32"/>
      <c r="E797" s="24"/>
      <c r="F797" s="33">
        <v>22.8</v>
      </c>
      <c r="G797" s="34" t="s">
        <v>23</v>
      </c>
      <c r="H797" s="45">
        <v>4.3600000000000003</v>
      </c>
      <c r="I797" s="34"/>
      <c r="J797" s="34">
        <v>32.83</v>
      </c>
      <c r="K797" s="45">
        <v>143.12</v>
      </c>
      <c r="L797" s="35"/>
      <c r="R797">
        <v>4.3600000000000003</v>
      </c>
    </row>
    <row r="798" spans="1:26" ht="14.25" x14ac:dyDescent="0.2">
      <c r="A798" s="17"/>
      <c r="B798" s="61"/>
      <c r="C798" s="61" t="s">
        <v>1864</v>
      </c>
      <c r="D798" s="32" t="s">
        <v>1865</v>
      </c>
      <c r="E798" s="24">
        <v>118</v>
      </c>
      <c r="F798" s="68"/>
      <c r="G798" s="34"/>
      <c r="H798" s="33">
        <v>63.91</v>
      </c>
      <c r="I798" s="36"/>
      <c r="J798" s="31">
        <v>118</v>
      </c>
      <c r="K798" s="33">
        <v>2098.0300000000002</v>
      </c>
      <c r="L798" s="35"/>
    </row>
    <row r="799" spans="1:26" ht="14.25" x14ac:dyDescent="0.2">
      <c r="A799" s="17"/>
      <c r="B799" s="61"/>
      <c r="C799" s="61" t="s">
        <v>1866</v>
      </c>
      <c r="D799" s="32" t="s">
        <v>1865</v>
      </c>
      <c r="E799" s="24">
        <v>63</v>
      </c>
      <c r="F799" s="68"/>
      <c r="G799" s="34"/>
      <c r="H799" s="33">
        <v>34.119999999999997</v>
      </c>
      <c r="I799" s="36"/>
      <c r="J799" s="31">
        <v>63</v>
      </c>
      <c r="K799" s="33">
        <v>1120.1300000000001</v>
      </c>
      <c r="L799" s="35"/>
    </row>
    <row r="800" spans="1:26" ht="14.25" x14ac:dyDescent="0.2">
      <c r="A800" s="62"/>
      <c r="B800" s="63"/>
      <c r="C800" s="63" t="s">
        <v>1867</v>
      </c>
      <c r="D800" s="38" t="s">
        <v>1868</v>
      </c>
      <c r="E800" s="39">
        <v>29.8</v>
      </c>
      <c r="F800" s="40"/>
      <c r="G800" s="42" t="s">
        <v>23</v>
      </c>
      <c r="H800" s="40"/>
      <c r="I800" s="42"/>
      <c r="J800" s="42"/>
      <c r="K800" s="40"/>
      <c r="L800" s="46">
        <v>5.6977600000000006</v>
      </c>
    </row>
    <row r="801" spans="1:26" ht="15" x14ac:dyDescent="0.25">
      <c r="G801" s="83">
        <v>181.16</v>
      </c>
      <c r="H801" s="83"/>
      <c r="J801" s="83">
        <v>5174.34</v>
      </c>
      <c r="K801" s="83"/>
      <c r="L801" s="44">
        <v>5.6977600000000006</v>
      </c>
      <c r="O801" s="29">
        <v>181.16</v>
      </c>
      <c r="P801" s="29">
        <v>5174.34</v>
      </c>
      <c r="Q801" s="29">
        <v>5.6977600000000006</v>
      </c>
      <c r="W801">
        <v>181.16</v>
      </c>
      <c r="X801">
        <v>0</v>
      </c>
      <c r="Y801">
        <v>0</v>
      </c>
      <c r="Z801">
        <v>0</v>
      </c>
    </row>
    <row r="802" spans="1:26" ht="28.5" x14ac:dyDescent="0.2">
      <c r="A802" s="17" t="s">
        <v>626</v>
      </c>
      <c r="B802" s="61" t="s">
        <v>123</v>
      </c>
      <c r="C802" s="61" t="s">
        <v>124</v>
      </c>
      <c r="D802" s="32" t="s">
        <v>88</v>
      </c>
      <c r="E802" s="24">
        <v>0.02</v>
      </c>
      <c r="F802" s="33">
        <v>145.97999999999999</v>
      </c>
      <c r="G802" s="34"/>
      <c r="H802" s="33"/>
      <c r="I802" s="34" t="s">
        <v>123</v>
      </c>
      <c r="J802" s="34"/>
      <c r="K802" s="33"/>
      <c r="L802" s="35"/>
      <c r="S802">
        <v>2.46</v>
      </c>
      <c r="T802">
        <v>80.680000000000007</v>
      </c>
      <c r="U802">
        <v>1.88</v>
      </c>
      <c r="V802">
        <v>61.7</v>
      </c>
    </row>
    <row r="803" spans="1:26" x14ac:dyDescent="0.2">
      <c r="C803" s="28" t="s">
        <v>1888</v>
      </c>
    </row>
    <row r="804" spans="1:26" ht="14.25" x14ac:dyDescent="0.2">
      <c r="A804" s="17"/>
      <c r="B804" s="61"/>
      <c r="C804" s="61" t="s">
        <v>1863</v>
      </c>
      <c r="D804" s="32"/>
      <c r="E804" s="24"/>
      <c r="F804" s="33">
        <v>143.47999999999999</v>
      </c>
      <c r="G804" s="34" t="s">
        <v>3</v>
      </c>
      <c r="H804" s="33">
        <v>2.87</v>
      </c>
      <c r="I804" s="34"/>
      <c r="J804" s="34">
        <v>32.83</v>
      </c>
      <c r="K804" s="33">
        <v>94.21</v>
      </c>
      <c r="L804" s="35"/>
      <c r="R804">
        <v>2.87</v>
      </c>
    </row>
    <row r="805" spans="1:26" ht="14.25" x14ac:dyDescent="0.2">
      <c r="A805" s="17"/>
      <c r="B805" s="61"/>
      <c r="C805" s="61" t="s">
        <v>230</v>
      </c>
      <c r="D805" s="32"/>
      <c r="E805" s="24"/>
      <c r="F805" s="33">
        <v>2.5</v>
      </c>
      <c r="G805" s="34" t="s">
        <v>3</v>
      </c>
      <c r="H805" s="33">
        <v>0.05</v>
      </c>
      <c r="I805" s="34"/>
      <c r="J805" s="34">
        <v>14.32</v>
      </c>
      <c r="K805" s="33">
        <v>0.72</v>
      </c>
      <c r="L805" s="35"/>
    </row>
    <row r="806" spans="1:26" ht="14.25" x14ac:dyDescent="0.2">
      <c r="A806" s="17"/>
      <c r="B806" s="61"/>
      <c r="C806" s="61" t="s">
        <v>1869</v>
      </c>
      <c r="D806" s="32"/>
      <c r="E806" s="24"/>
      <c r="F806" s="33">
        <v>1.08</v>
      </c>
      <c r="G806" s="34" t="s">
        <v>3</v>
      </c>
      <c r="H806" s="45">
        <v>0.02</v>
      </c>
      <c r="I806" s="34"/>
      <c r="J806" s="34">
        <v>32.83</v>
      </c>
      <c r="K806" s="45">
        <v>0.71</v>
      </c>
      <c r="L806" s="35"/>
      <c r="R806">
        <v>0.02</v>
      </c>
    </row>
    <row r="807" spans="1:26" ht="14.25" x14ac:dyDescent="0.2">
      <c r="A807" s="17"/>
      <c r="B807" s="61"/>
      <c r="C807" s="61" t="s">
        <v>1864</v>
      </c>
      <c r="D807" s="32" t="s">
        <v>1865</v>
      </c>
      <c r="E807" s="24">
        <v>85</v>
      </c>
      <c r="F807" s="68"/>
      <c r="G807" s="34"/>
      <c r="H807" s="33">
        <v>2.46</v>
      </c>
      <c r="I807" s="36"/>
      <c r="J807" s="31">
        <v>85</v>
      </c>
      <c r="K807" s="33">
        <v>80.680000000000007</v>
      </c>
      <c r="L807" s="35"/>
    </row>
    <row r="808" spans="1:26" ht="14.25" x14ac:dyDescent="0.2">
      <c r="A808" s="17"/>
      <c r="B808" s="61"/>
      <c r="C808" s="61" t="s">
        <v>1866</v>
      </c>
      <c r="D808" s="32" t="s">
        <v>1865</v>
      </c>
      <c r="E808" s="24">
        <v>65</v>
      </c>
      <c r="F808" s="68"/>
      <c r="G808" s="34"/>
      <c r="H808" s="33">
        <v>1.88</v>
      </c>
      <c r="I808" s="36"/>
      <c r="J808" s="31">
        <v>65</v>
      </c>
      <c r="K808" s="33">
        <v>61.7</v>
      </c>
      <c r="L808" s="35"/>
    </row>
    <row r="809" spans="1:26" ht="14.25" x14ac:dyDescent="0.2">
      <c r="A809" s="62"/>
      <c r="B809" s="63"/>
      <c r="C809" s="63" t="s">
        <v>1867</v>
      </c>
      <c r="D809" s="38" t="s">
        <v>1868</v>
      </c>
      <c r="E809" s="39">
        <v>17.89</v>
      </c>
      <c r="F809" s="40"/>
      <c r="G809" s="42" t="s">
        <v>3</v>
      </c>
      <c r="H809" s="40"/>
      <c r="I809" s="42"/>
      <c r="J809" s="42"/>
      <c r="K809" s="40"/>
      <c r="L809" s="46">
        <v>0.35780000000000001</v>
      </c>
    </row>
    <row r="810" spans="1:26" ht="15" x14ac:dyDescent="0.25">
      <c r="G810" s="83">
        <v>7.26</v>
      </c>
      <c r="H810" s="83"/>
      <c r="J810" s="83">
        <v>237.31</v>
      </c>
      <c r="K810" s="83"/>
      <c r="L810" s="44">
        <v>0.35780000000000001</v>
      </c>
      <c r="O810" s="29">
        <v>7.26</v>
      </c>
      <c r="P810" s="29">
        <v>237.31</v>
      </c>
      <c r="Q810" s="29">
        <v>0.35780000000000001</v>
      </c>
      <c r="W810">
        <v>7.26</v>
      </c>
      <c r="X810">
        <v>0</v>
      </c>
      <c r="Y810">
        <v>0</v>
      </c>
      <c r="Z810">
        <v>0</v>
      </c>
    </row>
    <row r="811" spans="1:26" ht="14.25" x14ac:dyDescent="0.2">
      <c r="A811" s="17" t="s">
        <v>627</v>
      </c>
      <c r="B811" s="61" t="s">
        <v>133</v>
      </c>
      <c r="C811" s="61" t="s">
        <v>134</v>
      </c>
      <c r="D811" s="32" t="s">
        <v>99</v>
      </c>
      <c r="E811" s="24">
        <v>0.04</v>
      </c>
      <c r="F811" s="33">
        <v>19.809999999999999</v>
      </c>
      <c r="G811" s="34"/>
      <c r="H811" s="33"/>
      <c r="I811" s="34" t="s">
        <v>133</v>
      </c>
      <c r="J811" s="34"/>
      <c r="K811" s="33"/>
      <c r="L811" s="35"/>
      <c r="S811">
        <v>0.67</v>
      </c>
      <c r="T811">
        <v>22.11</v>
      </c>
      <c r="U811">
        <v>0.51</v>
      </c>
      <c r="V811">
        <v>16.91</v>
      </c>
    </row>
    <row r="812" spans="1:26" x14ac:dyDescent="0.2">
      <c r="C812" s="28" t="s">
        <v>1934</v>
      </c>
    </row>
    <row r="813" spans="1:26" ht="14.25" x14ac:dyDescent="0.2">
      <c r="A813" s="17"/>
      <c r="B813" s="61"/>
      <c r="C813" s="61" t="s">
        <v>1863</v>
      </c>
      <c r="D813" s="32"/>
      <c r="E813" s="24"/>
      <c r="F813" s="33">
        <v>19.809999999999999</v>
      </c>
      <c r="G813" s="34" t="s">
        <v>3</v>
      </c>
      <c r="H813" s="33">
        <v>0.79</v>
      </c>
      <c r="I813" s="34"/>
      <c r="J813" s="34">
        <v>32.83</v>
      </c>
      <c r="K813" s="33">
        <v>26.01</v>
      </c>
      <c r="L813" s="35"/>
      <c r="R813">
        <v>0.79</v>
      </c>
    </row>
    <row r="814" spans="1:26" ht="14.25" x14ac:dyDescent="0.2">
      <c r="A814" s="17"/>
      <c r="B814" s="61"/>
      <c r="C814" s="61" t="s">
        <v>1864</v>
      </c>
      <c r="D814" s="32" t="s">
        <v>1865</v>
      </c>
      <c r="E814" s="24">
        <v>85</v>
      </c>
      <c r="F814" s="68"/>
      <c r="G814" s="34"/>
      <c r="H814" s="33">
        <v>0.67</v>
      </c>
      <c r="I814" s="36"/>
      <c r="J814" s="31">
        <v>85</v>
      </c>
      <c r="K814" s="33">
        <v>22.11</v>
      </c>
      <c r="L814" s="35"/>
    </row>
    <row r="815" spans="1:26" ht="14.25" x14ac:dyDescent="0.2">
      <c r="A815" s="17"/>
      <c r="B815" s="61"/>
      <c r="C815" s="61" t="s">
        <v>1866</v>
      </c>
      <c r="D815" s="32" t="s">
        <v>1865</v>
      </c>
      <c r="E815" s="24">
        <v>65</v>
      </c>
      <c r="F815" s="68"/>
      <c r="G815" s="34"/>
      <c r="H815" s="33">
        <v>0.51</v>
      </c>
      <c r="I815" s="36"/>
      <c r="J815" s="31">
        <v>65</v>
      </c>
      <c r="K815" s="33">
        <v>16.91</v>
      </c>
      <c r="L815" s="35"/>
    </row>
    <row r="816" spans="1:26" ht="14.25" x14ac:dyDescent="0.2">
      <c r="A816" s="17"/>
      <c r="B816" s="61"/>
      <c r="C816" s="61" t="s">
        <v>1867</v>
      </c>
      <c r="D816" s="32" t="s">
        <v>1868</v>
      </c>
      <c r="E816" s="24">
        <v>2.54</v>
      </c>
      <c r="F816" s="33"/>
      <c r="G816" s="34" t="s">
        <v>3</v>
      </c>
      <c r="H816" s="33"/>
      <c r="I816" s="34"/>
      <c r="J816" s="34"/>
      <c r="K816" s="33"/>
      <c r="L816" s="37">
        <v>0.10160000000000001</v>
      </c>
    </row>
    <row r="817" spans="1:26" ht="14.25" x14ac:dyDescent="0.2">
      <c r="A817" s="62" t="s">
        <v>628</v>
      </c>
      <c r="B817" s="63" t="s">
        <v>29</v>
      </c>
      <c r="C817" s="63" t="s">
        <v>30</v>
      </c>
      <c r="D817" s="38" t="s">
        <v>31</v>
      </c>
      <c r="E817" s="39">
        <v>1.6000000000000001E-4</v>
      </c>
      <c r="F817" s="40">
        <v>0</v>
      </c>
      <c r="G817" s="41" t="s">
        <v>3</v>
      </c>
      <c r="H817" s="40">
        <v>0</v>
      </c>
      <c r="I817" s="42"/>
      <c r="J817" s="42">
        <v>1</v>
      </c>
      <c r="K817" s="40">
        <v>0</v>
      </c>
      <c r="L817" s="43"/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ht="15" x14ac:dyDescent="0.25">
      <c r="G818" s="83">
        <v>1.97</v>
      </c>
      <c r="H818" s="83"/>
      <c r="J818" s="83">
        <v>65.03</v>
      </c>
      <c r="K818" s="83"/>
      <c r="L818" s="44">
        <v>0.10160000000000001</v>
      </c>
      <c r="O818" s="29">
        <v>1.97</v>
      </c>
      <c r="P818" s="29">
        <v>65.03</v>
      </c>
      <c r="Q818" s="29">
        <v>0.10160000000000001</v>
      </c>
      <c r="W818">
        <v>1.97</v>
      </c>
      <c r="X818">
        <v>0</v>
      </c>
      <c r="Y818">
        <v>0</v>
      </c>
      <c r="Z818">
        <v>0</v>
      </c>
    </row>
    <row r="819" spans="1:26" ht="14.25" x14ac:dyDescent="0.2">
      <c r="A819" s="17" t="s">
        <v>629</v>
      </c>
      <c r="B819" s="61" t="s">
        <v>113</v>
      </c>
      <c r="C819" s="61" t="s">
        <v>114</v>
      </c>
      <c r="D819" s="32" t="s">
        <v>19</v>
      </c>
      <c r="E819" s="24">
        <v>0.04</v>
      </c>
      <c r="F819" s="33">
        <v>288.06</v>
      </c>
      <c r="G819" s="34"/>
      <c r="H819" s="33"/>
      <c r="I819" s="34" t="s">
        <v>113</v>
      </c>
      <c r="J819" s="34"/>
      <c r="K819" s="33"/>
      <c r="L819" s="35"/>
      <c r="S819">
        <v>9.4499999999999993</v>
      </c>
      <c r="T819">
        <v>310.19</v>
      </c>
      <c r="U819">
        <v>7.14</v>
      </c>
      <c r="V819">
        <v>234.53</v>
      </c>
    </row>
    <row r="820" spans="1:26" x14ac:dyDescent="0.2">
      <c r="C820" s="28" t="s">
        <v>1934</v>
      </c>
    </row>
    <row r="821" spans="1:26" ht="14.25" x14ac:dyDescent="0.2">
      <c r="A821" s="17"/>
      <c r="B821" s="61"/>
      <c r="C821" s="61" t="s">
        <v>1863</v>
      </c>
      <c r="D821" s="32"/>
      <c r="E821" s="24"/>
      <c r="F821" s="33">
        <v>288.06</v>
      </c>
      <c r="G821" s="34" t="s">
        <v>3</v>
      </c>
      <c r="H821" s="33">
        <v>11.52</v>
      </c>
      <c r="I821" s="34"/>
      <c r="J821" s="34">
        <v>32.83</v>
      </c>
      <c r="K821" s="33">
        <v>378.28</v>
      </c>
      <c r="L821" s="35"/>
      <c r="R821">
        <v>11.52</v>
      </c>
    </row>
    <row r="822" spans="1:26" ht="14.25" x14ac:dyDescent="0.2">
      <c r="A822" s="17"/>
      <c r="B822" s="61"/>
      <c r="C822" s="61" t="s">
        <v>1864</v>
      </c>
      <c r="D822" s="32" t="s">
        <v>1865</v>
      </c>
      <c r="E822" s="24">
        <v>82</v>
      </c>
      <c r="F822" s="68"/>
      <c r="G822" s="34"/>
      <c r="H822" s="33">
        <v>9.4499999999999993</v>
      </c>
      <c r="I822" s="36"/>
      <c r="J822" s="31">
        <v>82</v>
      </c>
      <c r="K822" s="33">
        <v>310.19</v>
      </c>
      <c r="L822" s="35"/>
    </row>
    <row r="823" spans="1:26" ht="14.25" x14ac:dyDescent="0.2">
      <c r="A823" s="17"/>
      <c r="B823" s="61"/>
      <c r="C823" s="61" t="s">
        <v>1866</v>
      </c>
      <c r="D823" s="32" t="s">
        <v>1865</v>
      </c>
      <c r="E823" s="24">
        <v>62</v>
      </c>
      <c r="F823" s="68"/>
      <c r="G823" s="34"/>
      <c r="H823" s="33">
        <v>7.14</v>
      </c>
      <c r="I823" s="36"/>
      <c r="J823" s="31">
        <v>62</v>
      </c>
      <c r="K823" s="33">
        <v>234.53</v>
      </c>
      <c r="L823" s="35"/>
    </row>
    <row r="824" spans="1:26" ht="14.25" x14ac:dyDescent="0.2">
      <c r="A824" s="17"/>
      <c r="B824" s="61"/>
      <c r="C824" s="61" t="s">
        <v>1867</v>
      </c>
      <c r="D824" s="32" t="s">
        <v>1868</v>
      </c>
      <c r="E824" s="24">
        <v>36.28</v>
      </c>
      <c r="F824" s="33"/>
      <c r="G824" s="34" t="s">
        <v>3</v>
      </c>
      <c r="H824" s="33"/>
      <c r="I824" s="34"/>
      <c r="J824" s="34"/>
      <c r="K824" s="33"/>
      <c r="L824" s="37">
        <v>1.4512</v>
      </c>
    </row>
    <row r="825" spans="1:26" ht="14.25" x14ac:dyDescent="0.2">
      <c r="A825" s="62" t="s">
        <v>630</v>
      </c>
      <c r="B825" s="63" t="s">
        <v>29</v>
      </c>
      <c r="C825" s="63" t="s">
        <v>30</v>
      </c>
      <c r="D825" s="38" t="s">
        <v>31</v>
      </c>
      <c r="E825" s="39">
        <v>4.7199999999999999E-2</v>
      </c>
      <c r="F825" s="40">
        <v>0</v>
      </c>
      <c r="G825" s="41" t="s">
        <v>3</v>
      </c>
      <c r="H825" s="40">
        <v>0</v>
      </c>
      <c r="I825" s="42"/>
      <c r="J825" s="42">
        <v>1</v>
      </c>
      <c r="K825" s="40">
        <v>0</v>
      </c>
      <c r="L825" s="43"/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ht="15" x14ac:dyDescent="0.25">
      <c r="G826" s="83">
        <v>28.11</v>
      </c>
      <c r="H826" s="83"/>
      <c r="J826" s="83">
        <v>923</v>
      </c>
      <c r="K826" s="83"/>
      <c r="L826" s="44">
        <v>1.4512</v>
      </c>
      <c r="O826" s="29">
        <v>28.11</v>
      </c>
      <c r="P826" s="29">
        <v>923</v>
      </c>
      <c r="Q826" s="29">
        <v>1.4512</v>
      </c>
      <c r="W826">
        <v>28.11</v>
      </c>
      <c r="X826">
        <v>0</v>
      </c>
      <c r="Y826">
        <v>0</v>
      </c>
      <c r="Z826">
        <v>0</v>
      </c>
    </row>
    <row r="827" spans="1:26" ht="42.75" x14ac:dyDescent="0.2">
      <c r="A827" s="17" t="s">
        <v>631</v>
      </c>
      <c r="B827" s="61" t="s">
        <v>632</v>
      </c>
      <c r="C827" s="61" t="s">
        <v>633</v>
      </c>
      <c r="D827" s="32" t="s">
        <v>88</v>
      </c>
      <c r="E827" s="24">
        <v>0.02</v>
      </c>
      <c r="F827" s="33">
        <v>3811.7</v>
      </c>
      <c r="G827" s="34"/>
      <c r="H827" s="33"/>
      <c r="I827" s="34" t="s">
        <v>632</v>
      </c>
      <c r="J827" s="34"/>
      <c r="K827" s="33"/>
      <c r="L827" s="35"/>
      <c r="S827">
        <v>59.14</v>
      </c>
      <c r="T827">
        <v>1941.4</v>
      </c>
      <c r="U827">
        <v>44.71</v>
      </c>
      <c r="V827">
        <v>1467.89</v>
      </c>
    </row>
    <row r="828" spans="1:26" x14ac:dyDescent="0.2">
      <c r="C828" s="28" t="s">
        <v>1888</v>
      </c>
    </row>
    <row r="829" spans="1:26" ht="14.25" x14ac:dyDescent="0.2">
      <c r="A829" s="17"/>
      <c r="B829" s="61"/>
      <c r="C829" s="61" t="s">
        <v>1863</v>
      </c>
      <c r="D829" s="32"/>
      <c r="E829" s="24"/>
      <c r="F829" s="33">
        <v>3605.79</v>
      </c>
      <c r="G829" s="34" t="s">
        <v>3</v>
      </c>
      <c r="H829" s="33">
        <v>72.12</v>
      </c>
      <c r="I829" s="34"/>
      <c r="J829" s="34">
        <v>32.83</v>
      </c>
      <c r="K829" s="33">
        <v>2367.56</v>
      </c>
      <c r="L829" s="35"/>
      <c r="R829">
        <v>72.12</v>
      </c>
    </row>
    <row r="830" spans="1:26" ht="14.25" x14ac:dyDescent="0.2">
      <c r="A830" s="17"/>
      <c r="B830" s="61"/>
      <c r="C830" s="61" t="s">
        <v>230</v>
      </c>
      <c r="D830" s="32"/>
      <c r="E830" s="24"/>
      <c r="F830" s="33">
        <v>205.91</v>
      </c>
      <c r="G830" s="34" t="s">
        <v>3</v>
      </c>
      <c r="H830" s="33">
        <v>4.12</v>
      </c>
      <c r="I830" s="34"/>
      <c r="J830" s="34">
        <v>2.76</v>
      </c>
      <c r="K830" s="33">
        <v>11.37</v>
      </c>
      <c r="L830" s="35"/>
    </row>
    <row r="831" spans="1:26" ht="14.25" x14ac:dyDescent="0.2">
      <c r="A831" s="17"/>
      <c r="B831" s="61"/>
      <c r="C831" s="61" t="s">
        <v>1864</v>
      </c>
      <c r="D831" s="32" t="s">
        <v>1865</v>
      </c>
      <c r="E831" s="24">
        <v>82</v>
      </c>
      <c r="F831" s="68"/>
      <c r="G831" s="34"/>
      <c r="H831" s="33">
        <v>59.14</v>
      </c>
      <c r="I831" s="36"/>
      <c r="J831" s="31">
        <v>82</v>
      </c>
      <c r="K831" s="33">
        <v>1941.4</v>
      </c>
      <c r="L831" s="35"/>
    </row>
    <row r="832" spans="1:26" ht="14.25" x14ac:dyDescent="0.2">
      <c r="A832" s="17"/>
      <c r="B832" s="61"/>
      <c r="C832" s="61" t="s">
        <v>1866</v>
      </c>
      <c r="D832" s="32" t="s">
        <v>1865</v>
      </c>
      <c r="E832" s="24">
        <v>62</v>
      </c>
      <c r="F832" s="68"/>
      <c r="G832" s="34"/>
      <c r="H832" s="33">
        <v>44.71</v>
      </c>
      <c r="I832" s="36"/>
      <c r="J832" s="31">
        <v>62</v>
      </c>
      <c r="K832" s="33">
        <v>1467.89</v>
      </c>
      <c r="L832" s="35"/>
    </row>
    <row r="833" spans="1:26" ht="14.25" x14ac:dyDescent="0.2">
      <c r="A833" s="17"/>
      <c r="B833" s="61"/>
      <c r="C833" s="61" t="s">
        <v>1867</v>
      </c>
      <c r="D833" s="32" t="s">
        <v>1868</v>
      </c>
      <c r="E833" s="24">
        <v>449.6</v>
      </c>
      <c r="F833" s="33"/>
      <c r="G833" s="34" t="s">
        <v>3</v>
      </c>
      <c r="H833" s="33"/>
      <c r="I833" s="34"/>
      <c r="J833" s="34"/>
      <c r="K833" s="33"/>
      <c r="L833" s="37">
        <v>8.9920000000000009</v>
      </c>
    </row>
    <row r="834" spans="1:26" ht="14.25" x14ac:dyDescent="0.2">
      <c r="A834" s="62" t="s">
        <v>635</v>
      </c>
      <c r="B834" s="63" t="s">
        <v>29</v>
      </c>
      <c r="C834" s="63" t="s">
        <v>30</v>
      </c>
      <c r="D834" s="38" t="s">
        <v>31</v>
      </c>
      <c r="E834" s="39">
        <v>0.21199999999999999</v>
      </c>
      <c r="F834" s="40">
        <v>0</v>
      </c>
      <c r="G834" s="41" t="s">
        <v>3</v>
      </c>
      <c r="H834" s="40">
        <v>0</v>
      </c>
      <c r="I834" s="42"/>
      <c r="J834" s="42">
        <v>1</v>
      </c>
      <c r="K834" s="40">
        <v>0</v>
      </c>
      <c r="L834" s="43"/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ht="15" x14ac:dyDescent="0.25">
      <c r="G835" s="83">
        <v>180.09</v>
      </c>
      <c r="H835" s="83"/>
      <c r="J835" s="83">
        <v>5788.22</v>
      </c>
      <c r="K835" s="83"/>
      <c r="L835" s="44">
        <v>8.9920000000000009</v>
      </c>
      <c r="O835" s="29">
        <v>180.09</v>
      </c>
      <c r="P835" s="29">
        <v>5788.22</v>
      </c>
      <c r="Q835" s="29">
        <v>8.9920000000000009</v>
      </c>
      <c r="W835">
        <v>180.09</v>
      </c>
      <c r="X835">
        <v>0</v>
      </c>
      <c r="Y835">
        <v>0</v>
      </c>
      <c r="Z835">
        <v>0</v>
      </c>
    </row>
    <row r="836" spans="1:26" ht="42.75" x14ac:dyDescent="0.2">
      <c r="A836" s="17" t="s">
        <v>636</v>
      </c>
      <c r="B836" s="61" t="s">
        <v>637</v>
      </c>
      <c r="C836" s="61" t="s">
        <v>638</v>
      </c>
      <c r="D836" s="32" t="s">
        <v>31</v>
      </c>
      <c r="E836" s="24">
        <v>0.35</v>
      </c>
      <c r="F836" s="33">
        <v>203.12</v>
      </c>
      <c r="G836" s="34"/>
      <c r="H836" s="33"/>
      <c r="I836" s="34" t="s">
        <v>637</v>
      </c>
      <c r="J836" s="34"/>
      <c r="K836" s="33"/>
      <c r="L836" s="35"/>
      <c r="S836">
        <v>38.229999999999997</v>
      </c>
      <c r="T836">
        <v>1254.98</v>
      </c>
      <c r="U836">
        <v>24.33</v>
      </c>
      <c r="V836">
        <v>798.62</v>
      </c>
    </row>
    <row r="837" spans="1:26" ht="14.25" x14ac:dyDescent="0.2">
      <c r="A837" s="17"/>
      <c r="B837" s="61"/>
      <c r="C837" s="61" t="s">
        <v>1863</v>
      </c>
      <c r="D837" s="32"/>
      <c r="E837" s="24"/>
      <c r="F837" s="33">
        <v>91.71</v>
      </c>
      <c r="G837" s="34" t="s">
        <v>3</v>
      </c>
      <c r="H837" s="33">
        <v>32.1</v>
      </c>
      <c r="I837" s="34"/>
      <c r="J837" s="34">
        <v>32.83</v>
      </c>
      <c r="K837" s="33">
        <v>1053.79</v>
      </c>
      <c r="L837" s="35"/>
      <c r="R837">
        <v>32.1</v>
      </c>
    </row>
    <row r="838" spans="1:26" ht="14.25" x14ac:dyDescent="0.2">
      <c r="A838" s="17"/>
      <c r="B838" s="61"/>
      <c r="C838" s="61" t="s">
        <v>230</v>
      </c>
      <c r="D838" s="32"/>
      <c r="E838" s="24"/>
      <c r="F838" s="33">
        <v>83.15</v>
      </c>
      <c r="G838" s="34" t="s">
        <v>3</v>
      </c>
      <c r="H838" s="33">
        <v>29.1</v>
      </c>
      <c r="I838" s="34"/>
      <c r="J838" s="34">
        <v>8.0500000000000007</v>
      </c>
      <c r="K838" s="33">
        <v>234.28</v>
      </c>
      <c r="L838" s="35"/>
    </row>
    <row r="839" spans="1:26" ht="14.25" x14ac:dyDescent="0.2">
      <c r="A839" s="17"/>
      <c r="B839" s="61"/>
      <c r="C839" s="61" t="s">
        <v>1869</v>
      </c>
      <c r="D839" s="32"/>
      <c r="E839" s="24"/>
      <c r="F839" s="33">
        <v>7.58</v>
      </c>
      <c r="G839" s="34" t="s">
        <v>3</v>
      </c>
      <c r="H839" s="45">
        <v>2.65</v>
      </c>
      <c r="I839" s="34"/>
      <c r="J839" s="34">
        <v>32.83</v>
      </c>
      <c r="K839" s="45">
        <v>87.1</v>
      </c>
      <c r="L839" s="35"/>
      <c r="R839">
        <v>2.65</v>
      </c>
    </row>
    <row r="840" spans="1:26" ht="14.25" x14ac:dyDescent="0.2">
      <c r="A840" s="17"/>
      <c r="B840" s="61"/>
      <c r="C840" s="61" t="s">
        <v>1870</v>
      </c>
      <c r="D840" s="32"/>
      <c r="E840" s="24"/>
      <c r="F840" s="33">
        <v>28.26</v>
      </c>
      <c r="G840" s="34" t="s">
        <v>3</v>
      </c>
      <c r="H840" s="33">
        <v>9.89</v>
      </c>
      <c r="I840" s="34"/>
      <c r="J840" s="34">
        <v>9.42</v>
      </c>
      <c r="K840" s="33">
        <v>93.17</v>
      </c>
      <c r="L840" s="35"/>
    </row>
    <row r="841" spans="1:26" ht="14.25" x14ac:dyDescent="0.2">
      <c r="A841" s="17"/>
      <c r="B841" s="61"/>
      <c r="C841" s="61" t="s">
        <v>1864</v>
      </c>
      <c r="D841" s="32" t="s">
        <v>1865</v>
      </c>
      <c r="E841" s="24">
        <v>110</v>
      </c>
      <c r="F841" s="68"/>
      <c r="G841" s="34"/>
      <c r="H841" s="33">
        <v>38.229999999999997</v>
      </c>
      <c r="I841" s="36"/>
      <c r="J841" s="31">
        <v>110</v>
      </c>
      <c r="K841" s="33">
        <v>1254.98</v>
      </c>
      <c r="L841" s="35"/>
    </row>
    <row r="842" spans="1:26" ht="14.25" x14ac:dyDescent="0.2">
      <c r="A842" s="17"/>
      <c r="B842" s="61"/>
      <c r="C842" s="61" t="s">
        <v>1866</v>
      </c>
      <c r="D842" s="32" t="s">
        <v>1865</v>
      </c>
      <c r="E842" s="24">
        <v>70</v>
      </c>
      <c r="F842" s="68"/>
      <c r="G842" s="34"/>
      <c r="H842" s="33">
        <v>24.33</v>
      </c>
      <c r="I842" s="36"/>
      <c r="J842" s="31">
        <v>70</v>
      </c>
      <c r="K842" s="33">
        <v>798.62</v>
      </c>
      <c r="L842" s="35"/>
    </row>
    <row r="843" spans="1:26" ht="14.25" x14ac:dyDescent="0.2">
      <c r="A843" s="62"/>
      <c r="B843" s="63"/>
      <c r="C843" s="63" t="s">
        <v>1867</v>
      </c>
      <c r="D843" s="38" t="s">
        <v>1868</v>
      </c>
      <c r="E843" s="39">
        <v>10.84</v>
      </c>
      <c r="F843" s="40"/>
      <c r="G843" s="42" t="s">
        <v>3</v>
      </c>
      <c r="H843" s="40"/>
      <c r="I843" s="42"/>
      <c r="J843" s="42"/>
      <c r="K843" s="40"/>
      <c r="L843" s="46">
        <v>3.7939999999999996</v>
      </c>
    </row>
    <row r="844" spans="1:26" ht="15" x14ac:dyDescent="0.25">
      <c r="G844" s="83">
        <v>133.64999999999998</v>
      </c>
      <c r="H844" s="83"/>
      <c r="J844" s="83">
        <v>3434.84</v>
      </c>
      <c r="K844" s="83"/>
      <c r="L844" s="44">
        <v>3.7939999999999996</v>
      </c>
      <c r="O844" s="29">
        <v>133.64999999999998</v>
      </c>
      <c r="P844" s="29">
        <v>3434.84</v>
      </c>
      <c r="Q844" s="29">
        <v>3.7939999999999996</v>
      </c>
      <c r="W844">
        <v>133.64999999999998</v>
      </c>
      <c r="X844">
        <v>0</v>
      </c>
      <c r="Y844">
        <v>0</v>
      </c>
      <c r="Z844">
        <v>0</v>
      </c>
    </row>
    <row r="845" spans="1:26" ht="28.5" x14ac:dyDescent="0.2">
      <c r="A845" s="17" t="s">
        <v>640</v>
      </c>
      <c r="B845" s="61" t="s">
        <v>641</v>
      </c>
      <c r="C845" s="61" t="s">
        <v>642</v>
      </c>
      <c r="D845" s="32" t="s">
        <v>19</v>
      </c>
      <c r="E845" s="24">
        <v>0.17899999999999999</v>
      </c>
      <c r="F845" s="33">
        <v>230.26</v>
      </c>
      <c r="G845" s="34"/>
      <c r="H845" s="33"/>
      <c r="I845" s="34" t="s">
        <v>641</v>
      </c>
      <c r="J845" s="34"/>
      <c r="K845" s="33"/>
      <c r="L845" s="35"/>
      <c r="S845">
        <v>45.34</v>
      </c>
      <c r="T845">
        <v>1488.45</v>
      </c>
      <c r="U845">
        <v>28.85</v>
      </c>
      <c r="V845">
        <v>947.2</v>
      </c>
    </row>
    <row r="846" spans="1:26" x14ac:dyDescent="0.2">
      <c r="C846" s="28" t="s">
        <v>1935</v>
      </c>
    </row>
    <row r="847" spans="1:26" ht="14.25" x14ac:dyDescent="0.2">
      <c r="A847" s="17"/>
      <c r="B847" s="61"/>
      <c r="C847" s="61" t="s">
        <v>1863</v>
      </c>
      <c r="D847" s="32"/>
      <c r="E847" s="24"/>
      <c r="F847" s="33">
        <v>230.26</v>
      </c>
      <c r="G847" s="34" t="s">
        <v>3</v>
      </c>
      <c r="H847" s="33">
        <v>41.22</v>
      </c>
      <c r="I847" s="34"/>
      <c r="J847" s="34">
        <v>32.83</v>
      </c>
      <c r="K847" s="33">
        <v>1353.14</v>
      </c>
      <c r="L847" s="35"/>
      <c r="R847">
        <v>41.22</v>
      </c>
    </row>
    <row r="848" spans="1:26" ht="14.25" x14ac:dyDescent="0.2">
      <c r="A848" s="17"/>
      <c r="B848" s="61"/>
      <c r="C848" s="61" t="s">
        <v>1864</v>
      </c>
      <c r="D848" s="32" t="s">
        <v>1865</v>
      </c>
      <c r="E848" s="24">
        <v>110</v>
      </c>
      <c r="F848" s="68"/>
      <c r="G848" s="34"/>
      <c r="H848" s="33">
        <v>45.34</v>
      </c>
      <c r="I848" s="36"/>
      <c r="J848" s="31">
        <v>110</v>
      </c>
      <c r="K848" s="33">
        <v>1488.45</v>
      </c>
      <c r="L848" s="35"/>
    </row>
    <row r="849" spans="1:26" ht="14.25" x14ac:dyDescent="0.2">
      <c r="A849" s="17"/>
      <c r="B849" s="61"/>
      <c r="C849" s="61" t="s">
        <v>1866</v>
      </c>
      <c r="D849" s="32" t="s">
        <v>1865</v>
      </c>
      <c r="E849" s="24">
        <v>70</v>
      </c>
      <c r="F849" s="68"/>
      <c r="G849" s="34"/>
      <c r="H849" s="33">
        <v>28.85</v>
      </c>
      <c r="I849" s="36"/>
      <c r="J849" s="31">
        <v>70</v>
      </c>
      <c r="K849" s="33">
        <v>947.2</v>
      </c>
      <c r="L849" s="35"/>
    </row>
    <row r="850" spans="1:26" ht="14.25" x14ac:dyDescent="0.2">
      <c r="A850" s="17"/>
      <c r="B850" s="61"/>
      <c r="C850" s="61" t="s">
        <v>1867</v>
      </c>
      <c r="D850" s="32" t="s">
        <v>1868</v>
      </c>
      <c r="E850" s="24">
        <v>29.52</v>
      </c>
      <c r="F850" s="33"/>
      <c r="G850" s="34" t="s">
        <v>3</v>
      </c>
      <c r="H850" s="33"/>
      <c r="I850" s="34"/>
      <c r="J850" s="34"/>
      <c r="K850" s="33"/>
      <c r="L850" s="37">
        <v>5.2840799999999994</v>
      </c>
    </row>
    <row r="851" spans="1:26" ht="14.25" x14ac:dyDescent="0.2">
      <c r="A851" s="62" t="s">
        <v>644</v>
      </c>
      <c r="B851" s="63" t="s">
        <v>29</v>
      </c>
      <c r="C851" s="63" t="s">
        <v>30</v>
      </c>
      <c r="D851" s="38" t="s">
        <v>31</v>
      </c>
      <c r="E851" s="39">
        <v>0.82340000000000002</v>
      </c>
      <c r="F851" s="40">
        <v>0</v>
      </c>
      <c r="G851" s="41" t="s">
        <v>3</v>
      </c>
      <c r="H851" s="40">
        <v>0</v>
      </c>
      <c r="I851" s="42"/>
      <c r="J851" s="42">
        <v>1</v>
      </c>
      <c r="K851" s="40">
        <v>0</v>
      </c>
      <c r="L851" s="43"/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ht="15" x14ac:dyDescent="0.25">
      <c r="G852" s="83">
        <v>115.41</v>
      </c>
      <c r="H852" s="83"/>
      <c r="J852" s="83">
        <v>3788.79</v>
      </c>
      <c r="K852" s="83"/>
      <c r="L852" s="44">
        <v>5.2840799999999994</v>
      </c>
      <c r="O852" s="29">
        <v>115.41</v>
      </c>
      <c r="P852" s="29">
        <v>3788.79</v>
      </c>
      <c r="Q852" s="29">
        <v>5.2840799999999994</v>
      </c>
      <c r="W852">
        <v>115.41</v>
      </c>
      <c r="X852">
        <v>0</v>
      </c>
      <c r="Y852">
        <v>0</v>
      </c>
      <c r="Z852">
        <v>0</v>
      </c>
    </row>
    <row r="853" spans="1:26" ht="28.5" x14ac:dyDescent="0.2">
      <c r="A853" s="17" t="s">
        <v>645</v>
      </c>
      <c r="B853" s="61" t="s">
        <v>79</v>
      </c>
      <c r="C853" s="61" t="s">
        <v>80</v>
      </c>
      <c r="D853" s="32" t="s">
        <v>19</v>
      </c>
      <c r="E853" s="24">
        <v>2.3800000000000002E-2</v>
      </c>
      <c r="F853" s="33">
        <v>113.78</v>
      </c>
      <c r="G853" s="34"/>
      <c r="H853" s="33"/>
      <c r="I853" s="34" t="s">
        <v>79</v>
      </c>
      <c r="J853" s="34"/>
      <c r="K853" s="33"/>
      <c r="L853" s="35"/>
      <c r="S853">
        <v>2.2200000000000002</v>
      </c>
      <c r="T853">
        <v>72.900000000000006</v>
      </c>
      <c r="U853">
        <v>1.68</v>
      </c>
      <c r="V853">
        <v>55.12</v>
      </c>
    </row>
    <row r="854" spans="1:26" x14ac:dyDescent="0.2">
      <c r="C854" s="28" t="s">
        <v>1936</v>
      </c>
    </row>
    <row r="855" spans="1:26" ht="14.25" x14ac:dyDescent="0.2">
      <c r="A855" s="17"/>
      <c r="B855" s="61"/>
      <c r="C855" s="61" t="s">
        <v>1863</v>
      </c>
      <c r="D855" s="32"/>
      <c r="E855" s="24"/>
      <c r="F855" s="33">
        <v>113.78</v>
      </c>
      <c r="G855" s="34" t="s">
        <v>3</v>
      </c>
      <c r="H855" s="33">
        <v>2.71</v>
      </c>
      <c r="I855" s="34"/>
      <c r="J855" s="34">
        <v>32.83</v>
      </c>
      <c r="K855" s="33">
        <v>88.9</v>
      </c>
      <c r="L855" s="35"/>
      <c r="R855">
        <v>2.71</v>
      </c>
    </row>
    <row r="856" spans="1:26" ht="14.25" x14ac:dyDescent="0.2">
      <c r="A856" s="17"/>
      <c r="B856" s="61"/>
      <c r="C856" s="61" t="s">
        <v>1864</v>
      </c>
      <c r="D856" s="32" t="s">
        <v>1865</v>
      </c>
      <c r="E856" s="24">
        <v>82</v>
      </c>
      <c r="F856" s="68"/>
      <c r="G856" s="34"/>
      <c r="H856" s="33">
        <v>2.2200000000000002</v>
      </c>
      <c r="I856" s="36"/>
      <c r="J856" s="31">
        <v>82</v>
      </c>
      <c r="K856" s="33">
        <v>72.900000000000006</v>
      </c>
      <c r="L856" s="35"/>
    </row>
    <row r="857" spans="1:26" ht="14.25" x14ac:dyDescent="0.2">
      <c r="A857" s="17"/>
      <c r="B857" s="61"/>
      <c r="C857" s="61" t="s">
        <v>1866</v>
      </c>
      <c r="D857" s="32" t="s">
        <v>1865</v>
      </c>
      <c r="E857" s="24">
        <v>62</v>
      </c>
      <c r="F857" s="68"/>
      <c r="G857" s="34"/>
      <c r="H857" s="33">
        <v>1.68</v>
      </c>
      <c r="I857" s="36"/>
      <c r="J857" s="31">
        <v>62</v>
      </c>
      <c r="K857" s="33">
        <v>55.12</v>
      </c>
      <c r="L857" s="35"/>
    </row>
    <row r="858" spans="1:26" ht="14.25" x14ac:dyDescent="0.2">
      <c r="A858" s="17"/>
      <c r="B858" s="61"/>
      <c r="C858" s="61" t="s">
        <v>1867</v>
      </c>
      <c r="D858" s="32" t="s">
        <v>1868</v>
      </c>
      <c r="E858" s="24">
        <v>14.7</v>
      </c>
      <c r="F858" s="33"/>
      <c r="G858" s="34" t="s">
        <v>3</v>
      </c>
      <c r="H858" s="33"/>
      <c r="I858" s="34"/>
      <c r="J858" s="34"/>
      <c r="K858" s="33"/>
      <c r="L858" s="37">
        <v>0.34986</v>
      </c>
    </row>
    <row r="859" spans="1:26" ht="14.25" x14ac:dyDescent="0.2">
      <c r="A859" s="62" t="s">
        <v>646</v>
      </c>
      <c r="B859" s="63" t="s">
        <v>29</v>
      </c>
      <c r="C859" s="63" t="s">
        <v>30</v>
      </c>
      <c r="D859" s="38" t="s">
        <v>31</v>
      </c>
      <c r="E859" s="39">
        <v>1.6660000000000001E-2</v>
      </c>
      <c r="F859" s="40">
        <v>0</v>
      </c>
      <c r="G859" s="41" t="s">
        <v>3</v>
      </c>
      <c r="H859" s="40">
        <v>0</v>
      </c>
      <c r="I859" s="42"/>
      <c r="J859" s="42">
        <v>1</v>
      </c>
      <c r="K859" s="40">
        <v>0</v>
      </c>
      <c r="L859" s="43"/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ht="15" x14ac:dyDescent="0.25">
      <c r="G860" s="83">
        <v>6.6099999999999994</v>
      </c>
      <c r="H860" s="83"/>
      <c r="J860" s="83">
        <v>216.92000000000002</v>
      </c>
      <c r="K860" s="83"/>
      <c r="L860" s="44">
        <v>0.34986</v>
      </c>
      <c r="O860" s="29">
        <v>6.6099999999999994</v>
      </c>
      <c r="P860" s="29">
        <v>216.92000000000002</v>
      </c>
      <c r="Q860" s="29">
        <v>0.34986</v>
      </c>
      <c r="W860">
        <v>6.6099999999999994</v>
      </c>
      <c r="X860">
        <v>0</v>
      </c>
      <c r="Y860">
        <v>0</v>
      </c>
      <c r="Z860">
        <v>0</v>
      </c>
    </row>
    <row r="861" spans="1:26" ht="28.5" x14ac:dyDescent="0.2">
      <c r="A861" s="17" t="s">
        <v>647</v>
      </c>
      <c r="B861" s="61" t="s">
        <v>648</v>
      </c>
      <c r="C861" s="61" t="s">
        <v>649</v>
      </c>
      <c r="D861" s="32" t="s">
        <v>171</v>
      </c>
      <c r="E861" s="24">
        <v>1</v>
      </c>
      <c r="F861" s="33">
        <v>225.97</v>
      </c>
      <c r="G861" s="34"/>
      <c r="H861" s="33"/>
      <c r="I861" s="34" t="s">
        <v>648</v>
      </c>
      <c r="J861" s="34"/>
      <c r="K861" s="33"/>
      <c r="L861" s="35"/>
      <c r="S861">
        <v>11.83</v>
      </c>
      <c r="T861">
        <v>388.29</v>
      </c>
      <c r="U861">
        <v>7.67</v>
      </c>
      <c r="V861">
        <v>251.78</v>
      </c>
    </row>
    <row r="862" spans="1:26" ht="14.25" x14ac:dyDescent="0.2">
      <c r="A862" s="17"/>
      <c r="B862" s="61"/>
      <c r="C862" s="61" t="s">
        <v>1863</v>
      </c>
      <c r="D862" s="32"/>
      <c r="E862" s="24"/>
      <c r="F862" s="33">
        <v>13.2</v>
      </c>
      <c r="G862" s="34" t="s">
        <v>60</v>
      </c>
      <c r="H862" s="33">
        <v>9.24</v>
      </c>
      <c r="I862" s="34"/>
      <c r="J862" s="34">
        <v>32.83</v>
      </c>
      <c r="K862" s="33">
        <v>303.35000000000002</v>
      </c>
      <c r="L862" s="35"/>
      <c r="R862">
        <v>9.24</v>
      </c>
    </row>
    <row r="863" spans="1:26" ht="14.25" x14ac:dyDescent="0.2">
      <c r="A863" s="17"/>
      <c r="B863" s="61"/>
      <c r="C863" s="61" t="s">
        <v>1864</v>
      </c>
      <c r="D863" s="32" t="s">
        <v>1865</v>
      </c>
      <c r="E863" s="24">
        <v>128</v>
      </c>
      <c r="F863" s="68"/>
      <c r="G863" s="34"/>
      <c r="H863" s="33">
        <v>11.83</v>
      </c>
      <c r="I863" s="36"/>
      <c r="J863" s="31">
        <v>128</v>
      </c>
      <c r="K863" s="33">
        <v>388.29</v>
      </c>
      <c r="L863" s="35"/>
    </row>
    <row r="864" spans="1:26" ht="14.25" x14ac:dyDescent="0.2">
      <c r="A864" s="17"/>
      <c r="B864" s="61"/>
      <c r="C864" s="61" t="s">
        <v>1866</v>
      </c>
      <c r="D864" s="32" t="s">
        <v>1865</v>
      </c>
      <c r="E864" s="24">
        <v>83</v>
      </c>
      <c r="F864" s="68"/>
      <c r="G864" s="34"/>
      <c r="H864" s="33">
        <v>7.67</v>
      </c>
      <c r="I864" s="36"/>
      <c r="J864" s="31">
        <v>83</v>
      </c>
      <c r="K864" s="33">
        <v>251.78</v>
      </c>
      <c r="L864" s="35"/>
    </row>
    <row r="865" spans="1:26" ht="14.25" x14ac:dyDescent="0.2">
      <c r="A865" s="62"/>
      <c r="B865" s="63"/>
      <c r="C865" s="63" t="s">
        <v>1867</v>
      </c>
      <c r="D865" s="38" t="s">
        <v>1868</v>
      </c>
      <c r="E865" s="39">
        <v>1.19</v>
      </c>
      <c r="F865" s="40"/>
      <c r="G865" s="42" t="s">
        <v>60</v>
      </c>
      <c r="H865" s="40"/>
      <c r="I865" s="42"/>
      <c r="J865" s="42"/>
      <c r="K865" s="40"/>
      <c r="L865" s="46">
        <v>0.83299999999999996</v>
      </c>
    </row>
    <row r="866" spans="1:26" ht="15" x14ac:dyDescent="0.25">
      <c r="G866" s="83">
        <v>28.740000000000002</v>
      </c>
      <c r="H866" s="83"/>
      <c r="J866" s="83">
        <v>943.42000000000007</v>
      </c>
      <c r="K866" s="83"/>
      <c r="L866" s="44">
        <v>0.83299999999999996</v>
      </c>
      <c r="O866" s="29">
        <v>28.740000000000002</v>
      </c>
      <c r="P866" s="29">
        <v>943.42000000000007</v>
      </c>
      <c r="Q866" s="29">
        <v>0.83299999999999996</v>
      </c>
      <c r="W866">
        <v>28.740000000000002</v>
      </c>
      <c r="X866">
        <v>0</v>
      </c>
      <c r="Y866">
        <v>0</v>
      </c>
      <c r="Z866">
        <v>0</v>
      </c>
    </row>
    <row r="867" spans="1:26" ht="28.5" x14ac:dyDescent="0.2">
      <c r="A867" s="17" t="s">
        <v>651</v>
      </c>
      <c r="B867" s="61" t="s">
        <v>189</v>
      </c>
      <c r="C867" s="61" t="s">
        <v>190</v>
      </c>
      <c r="D867" s="32" t="s">
        <v>31</v>
      </c>
      <c r="E867" s="24">
        <v>7.6109</v>
      </c>
      <c r="F867" s="33">
        <v>23.81</v>
      </c>
      <c r="G867" s="34"/>
      <c r="H867" s="33"/>
      <c r="I867" s="34" t="s">
        <v>189</v>
      </c>
      <c r="J867" s="34"/>
      <c r="K867" s="33"/>
      <c r="L867" s="35"/>
      <c r="S867">
        <v>43.99</v>
      </c>
      <c r="T867">
        <v>1444.18</v>
      </c>
      <c r="U867">
        <v>28.2</v>
      </c>
      <c r="V867">
        <v>925.76</v>
      </c>
    </row>
    <row r="868" spans="1:26" ht="14.25" x14ac:dyDescent="0.2">
      <c r="A868" s="17"/>
      <c r="B868" s="61"/>
      <c r="C868" s="61" t="s">
        <v>1863</v>
      </c>
      <c r="D868" s="32"/>
      <c r="E868" s="24"/>
      <c r="F868" s="33">
        <v>7.41</v>
      </c>
      <c r="G868" s="34" t="s">
        <v>3</v>
      </c>
      <c r="H868" s="33">
        <v>56.4</v>
      </c>
      <c r="I868" s="34"/>
      <c r="J868" s="34">
        <v>32.83</v>
      </c>
      <c r="K868" s="33">
        <v>1851.51</v>
      </c>
      <c r="L868" s="35"/>
      <c r="R868">
        <v>56.4</v>
      </c>
    </row>
    <row r="869" spans="1:26" ht="14.25" x14ac:dyDescent="0.2">
      <c r="A869" s="17"/>
      <c r="B869" s="61"/>
      <c r="C869" s="61" t="s">
        <v>1870</v>
      </c>
      <c r="D869" s="32"/>
      <c r="E869" s="24"/>
      <c r="F869" s="33">
        <v>16.399999999999999</v>
      </c>
      <c r="G869" s="34" t="s">
        <v>3</v>
      </c>
      <c r="H869" s="33">
        <v>124.82</v>
      </c>
      <c r="I869" s="34"/>
      <c r="J869" s="34">
        <v>5.65</v>
      </c>
      <c r="K869" s="33">
        <v>705.23</v>
      </c>
      <c r="L869" s="35"/>
    </row>
    <row r="870" spans="1:26" ht="14.25" x14ac:dyDescent="0.2">
      <c r="A870" s="17"/>
      <c r="B870" s="61"/>
      <c r="C870" s="61" t="s">
        <v>1864</v>
      </c>
      <c r="D870" s="32" t="s">
        <v>1865</v>
      </c>
      <c r="E870" s="24">
        <v>78</v>
      </c>
      <c r="F870" s="68"/>
      <c r="G870" s="34"/>
      <c r="H870" s="33">
        <v>43.99</v>
      </c>
      <c r="I870" s="36"/>
      <c r="J870" s="31">
        <v>78</v>
      </c>
      <c r="K870" s="33">
        <v>1444.18</v>
      </c>
      <c r="L870" s="35"/>
    </row>
    <row r="871" spans="1:26" ht="14.25" x14ac:dyDescent="0.2">
      <c r="A871" s="17"/>
      <c r="B871" s="61"/>
      <c r="C871" s="61" t="s">
        <v>1866</v>
      </c>
      <c r="D871" s="32" t="s">
        <v>1865</v>
      </c>
      <c r="E871" s="24">
        <v>50</v>
      </c>
      <c r="F871" s="68"/>
      <c r="G871" s="34"/>
      <c r="H871" s="33">
        <v>28.2</v>
      </c>
      <c r="I871" s="36"/>
      <c r="J871" s="31">
        <v>50</v>
      </c>
      <c r="K871" s="33">
        <v>925.76</v>
      </c>
      <c r="L871" s="35"/>
    </row>
    <row r="872" spans="1:26" ht="14.25" x14ac:dyDescent="0.2">
      <c r="A872" s="62"/>
      <c r="B872" s="63"/>
      <c r="C872" s="63" t="s">
        <v>1867</v>
      </c>
      <c r="D872" s="38" t="s">
        <v>1868</v>
      </c>
      <c r="E872" s="39">
        <v>1.03</v>
      </c>
      <c r="F872" s="40"/>
      <c r="G872" s="42" t="s">
        <v>3</v>
      </c>
      <c r="H872" s="40"/>
      <c r="I872" s="42"/>
      <c r="J872" s="42"/>
      <c r="K872" s="40"/>
      <c r="L872" s="46">
        <v>7.8392270000000002</v>
      </c>
    </row>
    <row r="873" spans="1:26" ht="15" x14ac:dyDescent="0.25">
      <c r="G873" s="83">
        <v>253.41</v>
      </c>
      <c r="H873" s="83"/>
      <c r="J873" s="83">
        <v>4926.68</v>
      </c>
      <c r="K873" s="83"/>
      <c r="L873" s="44">
        <v>7.8392270000000002</v>
      </c>
      <c r="O873" s="29">
        <v>253.41</v>
      </c>
      <c r="P873" s="29">
        <v>4926.68</v>
      </c>
      <c r="Q873" s="29">
        <v>7.8392270000000002</v>
      </c>
      <c r="W873">
        <v>253.41</v>
      </c>
      <c r="X873">
        <v>0</v>
      </c>
      <c r="Y873">
        <v>0</v>
      </c>
      <c r="Z873">
        <v>0</v>
      </c>
    </row>
    <row r="874" spans="1:26" ht="42.75" x14ac:dyDescent="0.2">
      <c r="A874" s="62" t="s">
        <v>652</v>
      </c>
      <c r="B874" s="63" t="s">
        <v>195</v>
      </c>
      <c r="C874" s="63" t="s">
        <v>196</v>
      </c>
      <c r="D874" s="38" t="s">
        <v>197</v>
      </c>
      <c r="E874" s="39">
        <v>7.6109</v>
      </c>
      <c r="F874" s="40">
        <v>42.98</v>
      </c>
      <c r="G874" s="42" t="s">
        <v>3</v>
      </c>
      <c r="H874" s="40">
        <v>327.12</v>
      </c>
      <c r="I874" s="42" t="s">
        <v>195</v>
      </c>
      <c r="J874" s="42">
        <v>14.48</v>
      </c>
      <c r="K874" s="40">
        <v>4736.6499999999996</v>
      </c>
      <c r="L874" s="43"/>
      <c r="S874">
        <v>0</v>
      </c>
      <c r="T874">
        <v>0</v>
      </c>
      <c r="U874">
        <v>0</v>
      </c>
      <c r="V874">
        <v>0</v>
      </c>
    </row>
    <row r="875" spans="1:26" ht="15" x14ac:dyDescent="0.25">
      <c r="G875" s="83">
        <v>327.12</v>
      </c>
      <c r="H875" s="83"/>
      <c r="J875" s="83">
        <v>4736.6499999999996</v>
      </c>
      <c r="K875" s="83"/>
      <c r="L875" s="44">
        <v>0</v>
      </c>
      <c r="O875" s="29">
        <v>327.12</v>
      </c>
      <c r="P875" s="29">
        <v>4736.6499999999996</v>
      </c>
      <c r="Q875" s="29">
        <v>0</v>
      </c>
      <c r="W875">
        <v>327.12</v>
      </c>
      <c r="X875">
        <v>0</v>
      </c>
      <c r="Y875">
        <v>0</v>
      </c>
      <c r="Z875">
        <v>0</v>
      </c>
    </row>
    <row r="876" spans="1:26" ht="57" x14ac:dyDescent="0.2">
      <c r="A876" s="62" t="s">
        <v>653</v>
      </c>
      <c r="B876" s="63" t="s">
        <v>203</v>
      </c>
      <c r="C876" s="63" t="s">
        <v>204</v>
      </c>
      <c r="D876" s="38" t="s">
        <v>197</v>
      </c>
      <c r="E876" s="39">
        <v>7.6109</v>
      </c>
      <c r="F876" s="40">
        <v>19.29</v>
      </c>
      <c r="G876" s="42" t="s">
        <v>3</v>
      </c>
      <c r="H876" s="40">
        <v>146.81</v>
      </c>
      <c r="I876" s="42" t="s">
        <v>203</v>
      </c>
      <c r="J876" s="42">
        <v>7.39</v>
      </c>
      <c r="K876" s="40">
        <v>1084.96</v>
      </c>
      <c r="L876" s="43"/>
      <c r="S876">
        <v>0</v>
      </c>
      <c r="T876">
        <v>0</v>
      </c>
      <c r="U876">
        <v>0</v>
      </c>
      <c r="V876">
        <v>0</v>
      </c>
    </row>
    <row r="877" spans="1:26" ht="15" x14ac:dyDescent="0.25">
      <c r="G877" s="83">
        <v>146.81</v>
      </c>
      <c r="H877" s="83"/>
      <c r="J877" s="83">
        <v>1084.96</v>
      </c>
      <c r="K877" s="83"/>
      <c r="L877" s="44">
        <v>0</v>
      </c>
      <c r="O877" s="29">
        <v>146.81</v>
      </c>
      <c r="P877" s="29">
        <v>1084.96</v>
      </c>
      <c r="Q877" s="29">
        <v>0</v>
      </c>
      <c r="W877">
        <v>146.81</v>
      </c>
      <c r="X877">
        <v>0</v>
      </c>
      <c r="Y877">
        <v>0</v>
      </c>
      <c r="Z877">
        <v>0</v>
      </c>
    </row>
    <row r="879" spans="1:26" ht="15" x14ac:dyDescent="0.25">
      <c r="A879" s="81" t="s">
        <v>1902</v>
      </c>
      <c r="B879" s="81"/>
      <c r="C879" s="81"/>
      <c r="D879" s="81"/>
      <c r="E879" s="81"/>
      <c r="F879" s="81"/>
      <c r="G879" s="82">
        <v>2006.5099999999998</v>
      </c>
      <c r="H879" s="82"/>
      <c r="I879" s="30"/>
      <c r="J879" s="82">
        <v>50892.95</v>
      </c>
      <c r="K879" s="82"/>
      <c r="L879" s="44">
        <v>61.997810999999999</v>
      </c>
    </row>
    <row r="882" spans="1:26" ht="16.5" x14ac:dyDescent="0.25">
      <c r="A882" s="86" t="s">
        <v>1903</v>
      </c>
      <c r="B882" s="86"/>
      <c r="C882" s="86"/>
      <c r="D882" s="86"/>
      <c r="E882" s="86"/>
      <c r="F882" s="86"/>
      <c r="G882" s="86"/>
      <c r="H882" s="86"/>
      <c r="I882" s="86"/>
      <c r="J882" s="86"/>
      <c r="K882" s="86"/>
      <c r="L882" s="86"/>
    </row>
    <row r="883" spans="1:26" ht="42.75" x14ac:dyDescent="0.2">
      <c r="A883" s="17" t="s">
        <v>654</v>
      </c>
      <c r="B883" s="61" t="s">
        <v>592</v>
      </c>
      <c r="C883" s="61" t="s">
        <v>655</v>
      </c>
      <c r="D883" s="32" t="s">
        <v>19</v>
      </c>
      <c r="E883" s="24">
        <v>1.1961999999999999</v>
      </c>
      <c r="F883" s="33">
        <v>158.97999999999999</v>
      </c>
      <c r="G883" s="34"/>
      <c r="H883" s="33"/>
      <c r="I883" s="34" t="s">
        <v>592</v>
      </c>
      <c r="J883" s="34"/>
      <c r="K883" s="33"/>
      <c r="L883" s="35"/>
      <c r="S883">
        <v>227.35</v>
      </c>
      <c r="T883">
        <v>7463.9</v>
      </c>
      <c r="U883">
        <v>119.09</v>
      </c>
      <c r="V883">
        <v>3909.66</v>
      </c>
    </row>
    <row r="884" spans="1:26" x14ac:dyDescent="0.2">
      <c r="C884" s="28" t="s">
        <v>1932</v>
      </c>
    </row>
    <row r="885" spans="1:26" ht="14.25" x14ac:dyDescent="0.2">
      <c r="A885" s="17"/>
      <c r="B885" s="61"/>
      <c r="C885" s="61" t="s">
        <v>1863</v>
      </c>
      <c r="D885" s="32"/>
      <c r="E885" s="24"/>
      <c r="F885" s="33">
        <v>157</v>
      </c>
      <c r="G885" s="34" t="s">
        <v>264</v>
      </c>
      <c r="H885" s="33">
        <v>215.97</v>
      </c>
      <c r="I885" s="34"/>
      <c r="J885" s="34">
        <v>32.83</v>
      </c>
      <c r="K885" s="33">
        <v>7090.42</v>
      </c>
      <c r="L885" s="35"/>
      <c r="R885">
        <v>215.97</v>
      </c>
    </row>
    <row r="886" spans="1:26" ht="14.25" x14ac:dyDescent="0.2">
      <c r="A886" s="17"/>
      <c r="B886" s="61"/>
      <c r="C886" s="61" t="s">
        <v>230</v>
      </c>
      <c r="D886" s="32"/>
      <c r="E886" s="24"/>
      <c r="F886" s="33">
        <v>1.62</v>
      </c>
      <c r="G886" s="34" t="s">
        <v>279</v>
      </c>
      <c r="H886" s="33">
        <v>2.42</v>
      </c>
      <c r="I886" s="34"/>
      <c r="J886" s="34">
        <v>12.53</v>
      </c>
      <c r="K886" s="33">
        <v>30.28</v>
      </c>
      <c r="L886" s="35"/>
    </row>
    <row r="887" spans="1:26" ht="14.25" x14ac:dyDescent="0.2">
      <c r="A887" s="17"/>
      <c r="B887" s="61"/>
      <c r="C887" s="61" t="s">
        <v>1869</v>
      </c>
      <c r="D887" s="32"/>
      <c r="E887" s="24"/>
      <c r="F887" s="33">
        <v>0.37</v>
      </c>
      <c r="G887" s="34" t="s">
        <v>279</v>
      </c>
      <c r="H887" s="45">
        <v>0.55000000000000004</v>
      </c>
      <c r="I887" s="34"/>
      <c r="J887" s="34">
        <v>32.83</v>
      </c>
      <c r="K887" s="45">
        <v>18.059999999999999</v>
      </c>
      <c r="L887" s="35"/>
      <c r="R887">
        <v>0.55000000000000004</v>
      </c>
    </row>
    <row r="888" spans="1:26" ht="14.25" x14ac:dyDescent="0.2">
      <c r="A888" s="17"/>
      <c r="B888" s="61"/>
      <c r="C888" s="61" t="s">
        <v>1870</v>
      </c>
      <c r="D888" s="32"/>
      <c r="E888" s="24"/>
      <c r="F888" s="33">
        <v>0.36</v>
      </c>
      <c r="G888" s="34" t="s">
        <v>3</v>
      </c>
      <c r="H888" s="33">
        <v>0.43</v>
      </c>
      <c r="I888" s="34"/>
      <c r="J888" s="34">
        <v>25.23</v>
      </c>
      <c r="K888" s="33">
        <v>10.86</v>
      </c>
      <c r="L888" s="35"/>
    </row>
    <row r="889" spans="1:26" ht="14.25" x14ac:dyDescent="0.2">
      <c r="A889" s="17"/>
      <c r="B889" s="61"/>
      <c r="C889" s="61" t="s">
        <v>1864</v>
      </c>
      <c r="D889" s="32" t="s">
        <v>1865</v>
      </c>
      <c r="E889" s="24">
        <v>105</v>
      </c>
      <c r="F889" s="68"/>
      <c r="G889" s="34"/>
      <c r="H889" s="33">
        <v>227.35</v>
      </c>
      <c r="I889" s="36"/>
      <c r="J889" s="31">
        <v>105</v>
      </c>
      <c r="K889" s="33">
        <v>7463.9</v>
      </c>
      <c r="L889" s="35"/>
    </row>
    <row r="890" spans="1:26" ht="14.25" x14ac:dyDescent="0.2">
      <c r="A890" s="17"/>
      <c r="B890" s="61"/>
      <c r="C890" s="61" t="s">
        <v>1866</v>
      </c>
      <c r="D890" s="32" t="s">
        <v>1865</v>
      </c>
      <c r="E890" s="24">
        <v>55</v>
      </c>
      <c r="F890" s="68"/>
      <c r="G890" s="34"/>
      <c r="H890" s="33">
        <v>119.09</v>
      </c>
      <c r="I890" s="36"/>
      <c r="J890" s="31">
        <v>55</v>
      </c>
      <c r="K890" s="33">
        <v>3909.66</v>
      </c>
      <c r="L890" s="35"/>
    </row>
    <row r="891" spans="1:26" ht="14.25" x14ac:dyDescent="0.2">
      <c r="A891" s="17"/>
      <c r="B891" s="61"/>
      <c r="C891" s="61" t="s">
        <v>1867</v>
      </c>
      <c r="D891" s="32" t="s">
        <v>1868</v>
      </c>
      <c r="E891" s="24">
        <v>16.32</v>
      </c>
      <c r="F891" s="33"/>
      <c r="G891" s="34" t="s">
        <v>264</v>
      </c>
      <c r="H891" s="33"/>
      <c r="I891" s="34"/>
      <c r="J891" s="34"/>
      <c r="K891" s="33"/>
      <c r="L891" s="37">
        <v>22.450281599999997</v>
      </c>
    </row>
    <row r="892" spans="1:26" ht="28.5" x14ac:dyDescent="0.2">
      <c r="A892" s="62" t="s">
        <v>656</v>
      </c>
      <c r="B892" s="63" t="s">
        <v>596</v>
      </c>
      <c r="C892" s="63" t="s">
        <v>597</v>
      </c>
      <c r="D892" s="38" t="s">
        <v>598</v>
      </c>
      <c r="E892" s="39">
        <v>23.923999999999999</v>
      </c>
      <c r="F892" s="40">
        <v>68.180000000000007</v>
      </c>
      <c r="G892" s="41" t="s">
        <v>3</v>
      </c>
      <c r="H892" s="40">
        <v>1631.14</v>
      </c>
      <c r="I892" s="42"/>
      <c r="J892" s="42">
        <v>2.66</v>
      </c>
      <c r="K892" s="40">
        <v>4338.83</v>
      </c>
      <c r="L892" s="43"/>
      <c r="S892">
        <v>0</v>
      </c>
      <c r="T892">
        <v>0</v>
      </c>
      <c r="U892">
        <v>0</v>
      </c>
      <c r="V892">
        <v>0</v>
      </c>
      <c r="W892">
        <v>1631.14</v>
      </c>
      <c r="X892">
        <v>0</v>
      </c>
      <c r="Y892">
        <v>0</v>
      </c>
      <c r="Z892">
        <v>0</v>
      </c>
    </row>
    <row r="893" spans="1:26" ht="15" x14ac:dyDescent="0.25">
      <c r="G893" s="83">
        <v>2196.4</v>
      </c>
      <c r="H893" s="83"/>
      <c r="J893" s="83">
        <v>22843.949999999997</v>
      </c>
      <c r="K893" s="83"/>
      <c r="L893" s="44">
        <v>22.450281599999997</v>
      </c>
      <c r="O893" s="29">
        <v>2196.4</v>
      </c>
      <c r="P893" s="29">
        <v>22843.949999999997</v>
      </c>
      <c r="Q893" s="29">
        <v>22.450281599999997</v>
      </c>
      <c r="W893">
        <v>565.26</v>
      </c>
      <c r="X893">
        <v>0</v>
      </c>
      <c r="Y893">
        <v>0</v>
      </c>
      <c r="Z893">
        <v>0</v>
      </c>
    </row>
    <row r="894" spans="1:26" ht="28.5" x14ac:dyDescent="0.2">
      <c r="A894" s="17" t="s">
        <v>657</v>
      </c>
      <c r="B894" s="61" t="s">
        <v>658</v>
      </c>
      <c r="C894" s="61" t="s">
        <v>659</v>
      </c>
      <c r="D894" s="32" t="s">
        <v>19</v>
      </c>
      <c r="E894" s="24">
        <v>1.1961999999999999</v>
      </c>
      <c r="F894" s="33">
        <v>5877.23</v>
      </c>
      <c r="G894" s="34"/>
      <c r="H894" s="33"/>
      <c r="I894" s="34" t="s">
        <v>658</v>
      </c>
      <c r="J894" s="34"/>
      <c r="K894" s="33"/>
      <c r="L894" s="35"/>
      <c r="S894">
        <v>1554.64</v>
      </c>
      <c r="T894">
        <v>51038.8</v>
      </c>
      <c r="U894">
        <v>814.34</v>
      </c>
      <c r="V894">
        <v>26734.61</v>
      </c>
    </row>
    <row r="895" spans="1:26" x14ac:dyDescent="0.2">
      <c r="C895" s="28" t="s">
        <v>1932</v>
      </c>
    </row>
    <row r="896" spans="1:26" ht="14.25" x14ac:dyDescent="0.2">
      <c r="A896" s="17"/>
      <c r="B896" s="61"/>
      <c r="C896" s="61" t="s">
        <v>1863</v>
      </c>
      <c r="D896" s="32"/>
      <c r="E896" s="24"/>
      <c r="F896" s="33">
        <v>1055.7</v>
      </c>
      <c r="G896" s="34" t="s">
        <v>264</v>
      </c>
      <c r="H896" s="33">
        <v>1452.26</v>
      </c>
      <c r="I896" s="34"/>
      <c r="J896" s="34">
        <v>32.83</v>
      </c>
      <c r="K896" s="33">
        <v>47677.65</v>
      </c>
      <c r="L896" s="35"/>
      <c r="R896">
        <v>1452.26</v>
      </c>
    </row>
    <row r="897" spans="1:26" ht="14.25" x14ac:dyDescent="0.2">
      <c r="A897" s="17"/>
      <c r="B897" s="61"/>
      <c r="C897" s="61" t="s">
        <v>230</v>
      </c>
      <c r="D897" s="32"/>
      <c r="E897" s="24"/>
      <c r="F897" s="33">
        <v>53.24</v>
      </c>
      <c r="G897" s="34" t="s">
        <v>279</v>
      </c>
      <c r="H897" s="33">
        <v>79.61</v>
      </c>
      <c r="I897" s="34"/>
      <c r="J897" s="34">
        <v>12.7</v>
      </c>
      <c r="K897" s="33">
        <v>1011.01</v>
      </c>
      <c r="L897" s="35"/>
    </row>
    <row r="898" spans="1:26" ht="14.25" x14ac:dyDescent="0.2">
      <c r="A898" s="17"/>
      <c r="B898" s="61"/>
      <c r="C898" s="61" t="s">
        <v>1869</v>
      </c>
      <c r="D898" s="32"/>
      <c r="E898" s="24"/>
      <c r="F898" s="33">
        <v>18.96</v>
      </c>
      <c r="G898" s="34" t="s">
        <v>279</v>
      </c>
      <c r="H898" s="45">
        <v>28.35</v>
      </c>
      <c r="I898" s="34"/>
      <c r="J898" s="34">
        <v>32.83</v>
      </c>
      <c r="K898" s="45">
        <v>930.73</v>
      </c>
      <c r="L898" s="35"/>
      <c r="R898">
        <v>28.35</v>
      </c>
    </row>
    <row r="899" spans="1:26" ht="14.25" x14ac:dyDescent="0.2">
      <c r="A899" s="17"/>
      <c r="B899" s="61"/>
      <c r="C899" s="61" t="s">
        <v>1870</v>
      </c>
      <c r="D899" s="32"/>
      <c r="E899" s="24"/>
      <c r="F899" s="33">
        <v>4768.29</v>
      </c>
      <c r="G899" s="34" t="s">
        <v>3</v>
      </c>
      <c r="H899" s="33">
        <v>5703.83</v>
      </c>
      <c r="I899" s="34"/>
      <c r="J899" s="34">
        <v>5.29</v>
      </c>
      <c r="K899" s="33">
        <v>30173.25</v>
      </c>
      <c r="L899" s="35"/>
    </row>
    <row r="900" spans="1:26" ht="14.25" x14ac:dyDescent="0.2">
      <c r="A900" s="17"/>
      <c r="B900" s="61"/>
      <c r="C900" s="61" t="s">
        <v>1864</v>
      </c>
      <c r="D900" s="32" t="s">
        <v>1865</v>
      </c>
      <c r="E900" s="24">
        <v>105</v>
      </c>
      <c r="F900" s="68"/>
      <c r="G900" s="34"/>
      <c r="H900" s="33">
        <v>1554.64</v>
      </c>
      <c r="I900" s="36"/>
      <c r="J900" s="31">
        <v>105</v>
      </c>
      <c r="K900" s="33">
        <v>51038.8</v>
      </c>
      <c r="L900" s="35"/>
    </row>
    <row r="901" spans="1:26" ht="14.25" x14ac:dyDescent="0.2">
      <c r="A901" s="17"/>
      <c r="B901" s="61"/>
      <c r="C901" s="61" t="s">
        <v>1866</v>
      </c>
      <c r="D901" s="32" t="s">
        <v>1865</v>
      </c>
      <c r="E901" s="24">
        <v>55</v>
      </c>
      <c r="F901" s="68"/>
      <c r="G901" s="34"/>
      <c r="H901" s="33">
        <v>814.34</v>
      </c>
      <c r="I901" s="36"/>
      <c r="J901" s="31">
        <v>55</v>
      </c>
      <c r="K901" s="33">
        <v>26734.61</v>
      </c>
      <c r="L901" s="35"/>
    </row>
    <row r="902" spans="1:26" ht="14.25" x14ac:dyDescent="0.2">
      <c r="A902" s="17"/>
      <c r="B902" s="61"/>
      <c r="C902" s="61" t="s">
        <v>1867</v>
      </c>
      <c r="D902" s="32" t="s">
        <v>1868</v>
      </c>
      <c r="E902" s="24">
        <v>115</v>
      </c>
      <c r="F902" s="33"/>
      <c r="G902" s="34" t="s">
        <v>264</v>
      </c>
      <c r="H902" s="33"/>
      <c r="I902" s="34"/>
      <c r="J902" s="34"/>
      <c r="K902" s="33"/>
      <c r="L902" s="37">
        <v>158.19745</v>
      </c>
    </row>
    <row r="903" spans="1:26" ht="28.5" x14ac:dyDescent="0.2">
      <c r="A903" s="62" t="s">
        <v>661</v>
      </c>
      <c r="B903" s="63" t="s">
        <v>662</v>
      </c>
      <c r="C903" s="63" t="s">
        <v>663</v>
      </c>
      <c r="D903" s="38" t="s">
        <v>50</v>
      </c>
      <c r="E903" s="39">
        <v>5.9809999999999999</v>
      </c>
      <c r="F903" s="40">
        <v>510.4</v>
      </c>
      <c r="G903" s="41" t="s">
        <v>3</v>
      </c>
      <c r="H903" s="40">
        <v>3052.7</v>
      </c>
      <c r="I903" s="42"/>
      <c r="J903" s="42">
        <v>5.58</v>
      </c>
      <c r="K903" s="40">
        <v>17034.080000000002</v>
      </c>
      <c r="L903" s="43"/>
      <c r="S903">
        <v>0</v>
      </c>
      <c r="T903">
        <v>0</v>
      </c>
      <c r="U903">
        <v>0</v>
      </c>
      <c r="V903">
        <v>0</v>
      </c>
      <c r="W903">
        <v>3052.7</v>
      </c>
      <c r="X903">
        <v>0</v>
      </c>
      <c r="Y903">
        <v>0</v>
      </c>
      <c r="Z903">
        <v>0</v>
      </c>
    </row>
    <row r="904" spans="1:26" ht="15" x14ac:dyDescent="0.25">
      <c r="G904" s="83">
        <v>12657.380000000001</v>
      </c>
      <c r="H904" s="83"/>
      <c r="J904" s="83">
        <v>173669.40000000002</v>
      </c>
      <c r="K904" s="83"/>
      <c r="L904" s="44">
        <v>158.19745</v>
      </c>
      <c r="O904" s="29">
        <v>12657.380000000001</v>
      </c>
      <c r="P904" s="29">
        <v>173669.40000000002</v>
      </c>
      <c r="Q904" s="29">
        <v>158.19745</v>
      </c>
      <c r="W904">
        <v>9604.68</v>
      </c>
      <c r="X904">
        <v>0</v>
      </c>
      <c r="Y904">
        <v>0</v>
      </c>
      <c r="Z904">
        <v>0</v>
      </c>
    </row>
    <row r="905" spans="1:26" ht="28.5" x14ac:dyDescent="0.2">
      <c r="A905" s="17" t="s">
        <v>665</v>
      </c>
      <c r="B905" s="61" t="s">
        <v>406</v>
      </c>
      <c r="C905" s="61" t="s">
        <v>407</v>
      </c>
      <c r="D905" s="32" t="s">
        <v>88</v>
      </c>
      <c r="E905" s="24">
        <v>0.04</v>
      </c>
      <c r="F905" s="33">
        <v>1093.4000000000001</v>
      </c>
      <c r="G905" s="34"/>
      <c r="H905" s="33"/>
      <c r="I905" s="34" t="s">
        <v>406</v>
      </c>
      <c r="J905" s="34"/>
      <c r="K905" s="33"/>
      <c r="L905" s="35"/>
      <c r="S905">
        <v>35.78</v>
      </c>
      <c r="T905">
        <v>1174.52</v>
      </c>
      <c r="U905">
        <v>24.48</v>
      </c>
      <c r="V905">
        <v>803.62</v>
      </c>
    </row>
    <row r="906" spans="1:26" x14ac:dyDescent="0.2">
      <c r="C906" s="28" t="s">
        <v>1934</v>
      </c>
    </row>
    <row r="907" spans="1:26" ht="14.25" x14ac:dyDescent="0.2">
      <c r="A907" s="17"/>
      <c r="B907" s="61"/>
      <c r="C907" s="61" t="s">
        <v>1863</v>
      </c>
      <c r="D907" s="32"/>
      <c r="E907" s="24"/>
      <c r="F907" s="33">
        <v>936.45</v>
      </c>
      <c r="G907" s="34" t="s">
        <v>3</v>
      </c>
      <c r="H907" s="33">
        <v>37.46</v>
      </c>
      <c r="I907" s="34"/>
      <c r="J907" s="34">
        <v>32.83</v>
      </c>
      <c r="K907" s="33">
        <v>1229.75</v>
      </c>
      <c r="L907" s="35"/>
      <c r="R907">
        <v>37.46</v>
      </c>
    </row>
    <row r="908" spans="1:26" ht="14.25" x14ac:dyDescent="0.2">
      <c r="A908" s="17"/>
      <c r="B908" s="61"/>
      <c r="C908" s="61" t="s">
        <v>230</v>
      </c>
      <c r="D908" s="32"/>
      <c r="E908" s="24"/>
      <c r="F908" s="33">
        <v>36.22</v>
      </c>
      <c r="G908" s="34" t="s">
        <v>3</v>
      </c>
      <c r="H908" s="33">
        <v>1.45</v>
      </c>
      <c r="I908" s="34"/>
      <c r="J908" s="34">
        <v>10.039999999999999</v>
      </c>
      <c r="K908" s="33">
        <v>14.55</v>
      </c>
      <c r="L908" s="35"/>
    </row>
    <row r="909" spans="1:26" ht="14.25" x14ac:dyDescent="0.2">
      <c r="A909" s="17"/>
      <c r="B909" s="61"/>
      <c r="C909" s="61" t="s">
        <v>1869</v>
      </c>
      <c r="D909" s="32"/>
      <c r="E909" s="24"/>
      <c r="F909" s="33">
        <v>5.0199999999999996</v>
      </c>
      <c r="G909" s="34" t="s">
        <v>3</v>
      </c>
      <c r="H909" s="45">
        <v>0.2</v>
      </c>
      <c r="I909" s="34"/>
      <c r="J909" s="34">
        <v>32.83</v>
      </c>
      <c r="K909" s="45">
        <v>6.59</v>
      </c>
      <c r="L909" s="35"/>
      <c r="R909">
        <v>0.2</v>
      </c>
    </row>
    <row r="910" spans="1:26" ht="14.25" x14ac:dyDescent="0.2">
      <c r="A910" s="17"/>
      <c r="B910" s="61"/>
      <c r="C910" s="61" t="s">
        <v>1870</v>
      </c>
      <c r="D910" s="32"/>
      <c r="E910" s="24"/>
      <c r="F910" s="33">
        <v>120.73</v>
      </c>
      <c r="G910" s="34" t="s">
        <v>3</v>
      </c>
      <c r="H910" s="33">
        <v>4.83</v>
      </c>
      <c r="I910" s="34"/>
      <c r="J910" s="34">
        <v>9.69</v>
      </c>
      <c r="K910" s="33">
        <v>46.79</v>
      </c>
      <c r="L910" s="35"/>
    </row>
    <row r="911" spans="1:26" ht="14.25" x14ac:dyDescent="0.2">
      <c r="A911" s="17"/>
      <c r="B911" s="61"/>
      <c r="C911" s="61" t="s">
        <v>1864</v>
      </c>
      <c r="D911" s="32" t="s">
        <v>1865</v>
      </c>
      <c r="E911" s="24">
        <v>95</v>
      </c>
      <c r="F911" s="68"/>
      <c r="G911" s="34"/>
      <c r="H911" s="33">
        <v>35.78</v>
      </c>
      <c r="I911" s="36"/>
      <c r="J911" s="31">
        <v>95</v>
      </c>
      <c r="K911" s="33">
        <v>1174.52</v>
      </c>
      <c r="L911" s="35"/>
    </row>
    <row r="912" spans="1:26" ht="14.25" x14ac:dyDescent="0.2">
      <c r="A912" s="17"/>
      <c r="B912" s="61"/>
      <c r="C912" s="61" t="s">
        <v>1866</v>
      </c>
      <c r="D912" s="32" t="s">
        <v>1865</v>
      </c>
      <c r="E912" s="24">
        <v>65</v>
      </c>
      <c r="F912" s="68"/>
      <c r="G912" s="34"/>
      <c r="H912" s="33">
        <v>24.48</v>
      </c>
      <c r="I912" s="36"/>
      <c r="J912" s="31">
        <v>65</v>
      </c>
      <c r="K912" s="33">
        <v>803.62</v>
      </c>
      <c r="L912" s="35"/>
    </row>
    <row r="913" spans="1:26" ht="14.25" x14ac:dyDescent="0.2">
      <c r="A913" s="62"/>
      <c r="B913" s="63"/>
      <c r="C913" s="63" t="s">
        <v>1867</v>
      </c>
      <c r="D913" s="38" t="s">
        <v>1868</v>
      </c>
      <c r="E913" s="39">
        <v>94.4</v>
      </c>
      <c r="F913" s="40"/>
      <c r="G913" s="42" t="s">
        <v>3</v>
      </c>
      <c r="H913" s="40"/>
      <c r="I913" s="42"/>
      <c r="J913" s="42"/>
      <c r="K913" s="40"/>
      <c r="L913" s="46">
        <v>3.7760000000000002</v>
      </c>
    </row>
    <row r="914" spans="1:26" ht="15" x14ac:dyDescent="0.25">
      <c r="G914" s="83">
        <v>104.00000000000001</v>
      </c>
      <c r="H914" s="83"/>
      <c r="J914" s="83">
        <v>3269.2299999999996</v>
      </c>
      <c r="K914" s="83"/>
      <c r="L914" s="44">
        <v>3.7760000000000002</v>
      </c>
      <c r="O914" s="29">
        <v>104.00000000000001</v>
      </c>
      <c r="P914" s="29">
        <v>3269.2299999999996</v>
      </c>
      <c r="Q914" s="29">
        <v>3.7760000000000002</v>
      </c>
      <c r="W914">
        <v>0</v>
      </c>
      <c r="X914">
        <v>104.00000000000001</v>
      </c>
      <c r="Y914">
        <v>0</v>
      </c>
      <c r="Z914">
        <v>0</v>
      </c>
    </row>
    <row r="915" spans="1:26" ht="57" x14ac:dyDescent="0.2">
      <c r="A915" s="17" t="s">
        <v>666</v>
      </c>
      <c r="B915" s="61" t="s">
        <v>422</v>
      </c>
      <c r="C915" s="61" t="s">
        <v>423</v>
      </c>
      <c r="D915" s="32" t="s">
        <v>99</v>
      </c>
      <c r="E915" s="24">
        <v>0.08</v>
      </c>
      <c r="F915" s="33">
        <v>630.1099999999999</v>
      </c>
      <c r="G915" s="34"/>
      <c r="H915" s="33"/>
      <c r="I915" s="34" t="s">
        <v>422</v>
      </c>
      <c r="J915" s="34"/>
      <c r="K915" s="33"/>
      <c r="L915" s="35"/>
      <c r="S915">
        <v>29.87</v>
      </c>
      <c r="T915">
        <v>980.69</v>
      </c>
      <c r="U915">
        <v>20.440000000000001</v>
      </c>
      <c r="V915">
        <v>671</v>
      </c>
    </row>
    <row r="916" spans="1:26" x14ac:dyDescent="0.2">
      <c r="C916" s="28" t="s">
        <v>1937</v>
      </c>
    </row>
    <row r="917" spans="1:26" ht="14.25" x14ac:dyDescent="0.2">
      <c r="A917" s="17"/>
      <c r="B917" s="61"/>
      <c r="C917" s="61" t="s">
        <v>1863</v>
      </c>
      <c r="D917" s="32"/>
      <c r="E917" s="24"/>
      <c r="F917" s="33">
        <v>388.03</v>
      </c>
      <c r="G917" s="34" t="s">
        <v>3</v>
      </c>
      <c r="H917" s="33">
        <v>31.04</v>
      </c>
      <c r="I917" s="34"/>
      <c r="J917" s="34">
        <v>32.83</v>
      </c>
      <c r="K917" s="33">
        <v>1019.12</v>
      </c>
      <c r="L917" s="35"/>
      <c r="R917">
        <v>31.04</v>
      </c>
    </row>
    <row r="918" spans="1:26" ht="14.25" x14ac:dyDescent="0.2">
      <c r="A918" s="17"/>
      <c r="B918" s="61"/>
      <c r="C918" s="61" t="s">
        <v>230</v>
      </c>
      <c r="D918" s="32"/>
      <c r="E918" s="24"/>
      <c r="F918" s="33">
        <v>52.26</v>
      </c>
      <c r="G918" s="34" t="s">
        <v>3</v>
      </c>
      <c r="H918" s="33">
        <v>4.18</v>
      </c>
      <c r="I918" s="34"/>
      <c r="J918" s="34">
        <v>8.44</v>
      </c>
      <c r="K918" s="33">
        <v>35.29</v>
      </c>
      <c r="L918" s="35"/>
    </row>
    <row r="919" spans="1:26" ht="14.25" x14ac:dyDescent="0.2">
      <c r="A919" s="17"/>
      <c r="B919" s="61"/>
      <c r="C919" s="61" t="s">
        <v>1869</v>
      </c>
      <c r="D919" s="32"/>
      <c r="E919" s="24"/>
      <c r="F919" s="33">
        <v>5.0199999999999996</v>
      </c>
      <c r="G919" s="34" t="s">
        <v>3</v>
      </c>
      <c r="H919" s="45">
        <v>0.4</v>
      </c>
      <c r="I919" s="34"/>
      <c r="J919" s="34">
        <v>32.83</v>
      </c>
      <c r="K919" s="45">
        <v>13.18</v>
      </c>
      <c r="L919" s="35"/>
      <c r="R919">
        <v>0.4</v>
      </c>
    </row>
    <row r="920" spans="1:26" ht="14.25" x14ac:dyDescent="0.2">
      <c r="A920" s="17"/>
      <c r="B920" s="61"/>
      <c r="C920" s="61" t="s">
        <v>1870</v>
      </c>
      <c r="D920" s="32"/>
      <c r="E920" s="24"/>
      <c r="F920" s="33">
        <v>189.82</v>
      </c>
      <c r="G920" s="34" t="s">
        <v>3</v>
      </c>
      <c r="H920" s="33">
        <v>15.19</v>
      </c>
      <c r="I920" s="34"/>
      <c r="J920" s="34">
        <v>7</v>
      </c>
      <c r="K920" s="33">
        <v>106.3</v>
      </c>
      <c r="L920" s="35"/>
    </row>
    <row r="921" spans="1:26" ht="14.25" x14ac:dyDescent="0.2">
      <c r="A921" s="17"/>
      <c r="B921" s="61"/>
      <c r="C921" s="61" t="s">
        <v>1864</v>
      </c>
      <c r="D921" s="32" t="s">
        <v>1865</v>
      </c>
      <c r="E921" s="24">
        <v>95</v>
      </c>
      <c r="F921" s="68"/>
      <c r="G921" s="34"/>
      <c r="H921" s="33">
        <v>29.87</v>
      </c>
      <c r="I921" s="36"/>
      <c r="J921" s="31">
        <v>95</v>
      </c>
      <c r="K921" s="33">
        <v>980.69</v>
      </c>
      <c r="L921" s="35"/>
    </row>
    <row r="922" spans="1:26" ht="14.25" x14ac:dyDescent="0.2">
      <c r="A922" s="17"/>
      <c r="B922" s="61"/>
      <c r="C922" s="61" t="s">
        <v>1866</v>
      </c>
      <c r="D922" s="32" t="s">
        <v>1865</v>
      </c>
      <c r="E922" s="24">
        <v>65</v>
      </c>
      <c r="F922" s="68"/>
      <c r="G922" s="34"/>
      <c r="H922" s="33">
        <v>20.440000000000001</v>
      </c>
      <c r="I922" s="36"/>
      <c r="J922" s="31">
        <v>65</v>
      </c>
      <c r="K922" s="33">
        <v>671</v>
      </c>
      <c r="L922" s="35"/>
    </row>
    <row r="923" spans="1:26" ht="14.25" x14ac:dyDescent="0.2">
      <c r="A923" s="17"/>
      <c r="B923" s="61"/>
      <c r="C923" s="61" t="s">
        <v>1867</v>
      </c>
      <c r="D923" s="32" t="s">
        <v>1868</v>
      </c>
      <c r="E923" s="24">
        <v>41.28</v>
      </c>
      <c r="F923" s="33"/>
      <c r="G923" s="34" t="s">
        <v>3</v>
      </c>
      <c r="H923" s="33"/>
      <c r="I923" s="34"/>
      <c r="J923" s="34"/>
      <c r="K923" s="33"/>
      <c r="L923" s="37">
        <v>3.3024</v>
      </c>
    </row>
    <row r="924" spans="1:26" ht="114" x14ac:dyDescent="0.2">
      <c r="A924" s="62" t="s">
        <v>667</v>
      </c>
      <c r="B924" s="63" t="s">
        <v>426</v>
      </c>
      <c r="C924" s="63" t="s">
        <v>427</v>
      </c>
      <c r="D924" s="38" t="s">
        <v>428</v>
      </c>
      <c r="E924" s="39">
        <v>8.0000000000000002E-3</v>
      </c>
      <c r="F924" s="40">
        <v>41193.550000000003</v>
      </c>
      <c r="G924" s="41" t="s">
        <v>3</v>
      </c>
      <c r="H924" s="40">
        <v>329.55</v>
      </c>
      <c r="I924" s="42"/>
      <c r="J924" s="42">
        <v>3.13</v>
      </c>
      <c r="K924" s="40">
        <v>1031.49</v>
      </c>
      <c r="L924" s="43"/>
      <c r="S924">
        <v>0</v>
      </c>
      <c r="T924">
        <v>0</v>
      </c>
      <c r="U924">
        <v>0</v>
      </c>
      <c r="V924">
        <v>0</v>
      </c>
      <c r="W924">
        <v>0</v>
      </c>
      <c r="X924">
        <v>329.55</v>
      </c>
      <c r="Y924">
        <v>0</v>
      </c>
      <c r="Z924">
        <v>0</v>
      </c>
    </row>
    <row r="925" spans="1:26" ht="15" x14ac:dyDescent="0.25">
      <c r="G925" s="83">
        <v>430.27</v>
      </c>
      <c r="H925" s="83"/>
      <c r="J925" s="83">
        <v>3843.8900000000003</v>
      </c>
      <c r="K925" s="83"/>
      <c r="L925" s="44">
        <v>3.3024</v>
      </c>
      <c r="O925" s="29">
        <v>430.27</v>
      </c>
      <c r="P925" s="29">
        <v>3843.8900000000003</v>
      </c>
      <c r="Q925" s="29">
        <v>3.3024</v>
      </c>
      <c r="W925">
        <v>0</v>
      </c>
      <c r="X925">
        <v>100.72</v>
      </c>
      <c r="Y925">
        <v>0</v>
      </c>
      <c r="Z925">
        <v>0</v>
      </c>
    </row>
    <row r="926" spans="1:26" ht="28.5" x14ac:dyDescent="0.2">
      <c r="A926" s="17" t="s">
        <v>668</v>
      </c>
      <c r="B926" s="61" t="s">
        <v>669</v>
      </c>
      <c r="C926" s="61" t="s">
        <v>670</v>
      </c>
      <c r="D926" s="32" t="s">
        <v>269</v>
      </c>
      <c r="E926" s="24">
        <v>2</v>
      </c>
      <c r="F926" s="33">
        <v>88.839999999999989</v>
      </c>
      <c r="G926" s="34"/>
      <c r="H926" s="33"/>
      <c r="I926" s="34" t="s">
        <v>669</v>
      </c>
      <c r="J926" s="34"/>
      <c r="K926" s="33"/>
      <c r="L926" s="35"/>
      <c r="S926">
        <v>44.26</v>
      </c>
      <c r="T926">
        <v>1453.12</v>
      </c>
      <c r="U926">
        <v>41.8</v>
      </c>
      <c r="V926">
        <v>1372.39</v>
      </c>
    </row>
    <row r="927" spans="1:26" ht="14.25" x14ac:dyDescent="0.2">
      <c r="A927" s="17"/>
      <c r="B927" s="61"/>
      <c r="C927" s="61" t="s">
        <v>1863</v>
      </c>
      <c r="D927" s="32"/>
      <c r="E927" s="24"/>
      <c r="F927" s="33">
        <v>21.13</v>
      </c>
      <c r="G927" s="34" t="s">
        <v>264</v>
      </c>
      <c r="H927" s="33">
        <v>48.6</v>
      </c>
      <c r="I927" s="34"/>
      <c r="J927" s="34">
        <v>32.83</v>
      </c>
      <c r="K927" s="33">
        <v>1595.54</v>
      </c>
      <c r="L927" s="35"/>
      <c r="R927">
        <v>48.6</v>
      </c>
    </row>
    <row r="928" spans="1:26" ht="14.25" x14ac:dyDescent="0.2">
      <c r="A928" s="17"/>
      <c r="B928" s="61"/>
      <c r="C928" s="61" t="s">
        <v>230</v>
      </c>
      <c r="D928" s="32"/>
      <c r="E928" s="24"/>
      <c r="F928" s="33">
        <v>7.06</v>
      </c>
      <c r="G928" s="34" t="s">
        <v>279</v>
      </c>
      <c r="H928" s="33">
        <v>17.66</v>
      </c>
      <c r="I928" s="34"/>
      <c r="J928" s="34">
        <v>6.18</v>
      </c>
      <c r="K928" s="33">
        <v>109.14</v>
      </c>
      <c r="L928" s="35"/>
    </row>
    <row r="929" spans="1:26" ht="14.25" x14ac:dyDescent="0.2">
      <c r="A929" s="17"/>
      <c r="B929" s="61"/>
      <c r="C929" s="61" t="s">
        <v>1869</v>
      </c>
      <c r="D929" s="32"/>
      <c r="E929" s="24"/>
      <c r="F929" s="33">
        <v>0.23</v>
      </c>
      <c r="G929" s="34" t="s">
        <v>279</v>
      </c>
      <c r="H929" s="45">
        <v>0.57999999999999996</v>
      </c>
      <c r="I929" s="34"/>
      <c r="J929" s="34">
        <v>32.83</v>
      </c>
      <c r="K929" s="45">
        <v>19.04</v>
      </c>
      <c r="L929" s="35"/>
      <c r="R929">
        <v>0.57999999999999996</v>
      </c>
    </row>
    <row r="930" spans="1:26" ht="14.25" x14ac:dyDescent="0.2">
      <c r="A930" s="17"/>
      <c r="B930" s="61"/>
      <c r="C930" s="61" t="s">
        <v>1870</v>
      </c>
      <c r="D930" s="32"/>
      <c r="E930" s="24"/>
      <c r="F930" s="33">
        <v>60.65</v>
      </c>
      <c r="G930" s="34" t="s">
        <v>3</v>
      </c>
      <c r="H930" s="33">
        <v>121.3</v>
      </c>
      <c r="I930" s="34"/>
      <c r="J930" s="34">
        <v>9.9</v>
      </c>
      <c r="K930" s="33">
        <v>1200.8699999999999</v>
      </c>
      <c r="L930" s="35"/>
    </row>
    <row r="931" spans="1:26" ht="14.25" x14ac:dyDescent="0.2">
      <c r="A931" s="17"/>
      <c r="B931" s="61"/>
      <c r="C931" s="61" t="s">
        <v>1864</v>
      </c>
      <c r="D931" s="32" t="s">
        <v>1865</v>
      </c>
      <c r="E931" s="24">
        <v>90</v>
      </c>
      <c r="F931" s="68"/>
      <c r="G931" s="34"/>
      <c r="H931" s="33">
        <v>44.26</v>
      </c>
      <c r="I931" s="36"/>
      <c r="J931" s="31">
        <v>90</v>
      </c>
      <c r="K931" s="33">
        <v>1453.12</v>
      </c>
      <c r="L931" s="35"/>
    </row>
    <row r="932" spans="1:26" ht="14.25" x14ac:dyDescent="0.2">
      <c r="A932" s="17"/>
      <c r="B932" s="61"/>
      <c r="C932" s="61" t="s">
        <v>1866</v>
      </c>
      <c r="D932" s="32" t="s">
        <v>1865</v>
      </c>
      <c r="E932" s="24">
        <v>85</v>
      </c>
      <c r="F932" s="68"/>
      <c r="G932" s="34"/>
      <c r="H932" s="33">
        <v>41.8</v>
      </c>
      <c r="I932" s="36"/>
      <c r="J932" s="31">
        <v>85</v>
      </c>
      <c r="K932" s="33">
        <v>1372.39</v>
      </c>
      <c r="L932" s="35"/>
    </row>
    <row r="933" spans="1:26" ht="14.25" x14ac:dyDescent="0.2">
      <c r="A933" s="17"/>
      <c r="B933" s="61"/>
      <c r="C933" s="61" t="s">
        <v>1867</v>
      </c>
      <c r="D933" s="32" t="s">
        <v>1868</v>
      </c>
      <c r="E933" s="24">
        <v>2.0699999999999998</v>
      </c>
      <c r="F933" s="33"/>
      <c r="G933" s="34" t="s">
        <v>264</v>
      </c>
      <c r="H933" s="33"/>
      <c r="I933" s="34"/>
      <c r="J933" s="34"/>
      <c r="K933" s="33"/>
      <c r="L933" s="37">
        <v>4.7609999999999992</v>
      </c>
    </row>
    <row r="934" spans="1:26" ht="42.75" x14ac:dyDescent="0.2">
      <c r="A934" s="62" t="s">
        <v>674</v>
      </c>
      <c r="B934" s="63" t="s">
        <v>675</v>
      </c>
      <c r="C934" s="63" t="s">
        <v>676</v>
      </c>
      <c r="D934" s="38" t="s">
        <v>171</v>
      </c>
      <c r="E934" s="39">
        <v>1</v>
      </c>
      <c r="F934" s="40">
        <v>2640.46</v>
      </c>
      <c r="G934" s="41" t="s">
        <v>3</v>
      </c>
      <c r="H934" s="40">
        <v>2640.46</v>
      </c>
      <c r="I934" s="42"/>
      <c r="J934" s="42">
        <v>9</v>
      </c>
      <c r="K934" s="40">
        <v>23764.14</v>
      </c>
      <c r="L934" s="43"/>
      <c r="S934">
        <v>0</v>
      </c>
      <c r="T934">
        <v>0</v>
      </c>
      <c r="U934">
        <v>0</v>
      </c>
      <c r="V934">
        <v>0</v>
      </c>
      <c r="W934">
        <v>2640.46</v>
      </c>
      <c r="X934">
        <v>0</v>
      </c>
      <c r="Y934">
        <v>0</v>
      </c>
      <c r="Z934">
        <v>0</v>
      </c>
    </row>
    <row r="935" spans="1:26" ht="15" x14ac:dyDescent="0.25">
      <c r="G935" s="83">
        <v>2914.08</v>
      </c>
      <c r="H935" s="83"/>
      <c r="J935" s="83">
        <v>29495.200000000001</v>
      </c>
      <c r="K935" s="83"/>
      <c r="L935" s="44">
        <v>4.7609999999999992</v>
      </c>
      <c r="O935" s="29">
        <v>2914.08</v>
      </c>
      <c r="P935" s="29">
        <v>29495.200000000001</v>
      </c>
      <c r="Q935" s="29">
        <v>4.7609999999999992</v>
      </c>
      <c r="W935">
        <v>273.62</v>
      </c>
      <c r="X935">
        <v>0</v>
      </c>
      <c r="Y935">
        <v>0</v>
      </c>
      <c r="Z935">
        <v>0</v>
      </c>
    </row>
    <row r="936" spans="1:26" ht="28.5" x14ac:dyDescent="0.2">
      <c r="A936" s="17" t="s">
        <v>678</v>
      </c>
      <c r="B936" s="61" t="s">
        <v>679</v>
      </c>
      <c r="C936" s="61" t="s">
        <v>680</v>
      </c>
      <c r="D936" s="32" t="s">
        <v>31</v>
      </c>
      <c r="E936" s="24">
        <v>0.1</v>
      </c>
      <c r="F936" s="33">
        <v>875.46</v>
      </c>
      <c r="G936" s="34"/>
      <c r="H936" s="33"/>
      <c r="I936" s="34" t="s">
        <v>679</v>
      </c>
      <c r="J936" s="34"/>
      <c r="K936" s="33"/>
      <c r="L936" s="35"/>
      <c r="S936">
        <v>35.42</v>
      </c>
      <c r="T936">
        <v>1162.69</v>
      </c>
      <c r="U936">
        <v>22.54</v>
      </c>
      <c r="V936">
        <v>739.89</v>
      </c>
    </row>
    <row r="937" spans="1:26" ht="14.25" x14ac:dyDescent="0.2">
      <c r="A937" s="17"/>
      <c r="B937" s="61"/>
      <c r="C937" s="61" t="s">
        <v>1863</v>
      </c>
      <c r="D937" s="32"/>
      <c r="E937" s="24"/>
      <c r="F937" s="33">
        <v>243.09</v>
      </c>
      <c r="G937" s="34" t="s">
        <v>264</v>
      </c>
      <c r="H937" s="33">
        <v>27.96</v>
      </c>
      <c r="I937" s="34"/>
      <c r="J937" s="34">
        <v>32.83</v>
      </c>
      <c r="K937" s="33">
        <v>917.76</v>
      </c>
      <c r="L937" s="35"/>
      <c r="R937">
        <v>27.96</v>
      </c>
    </row>
    <row r="938" spans="1:26" ht="14.25" x14ac:dyDescent="0.2">
      <c r="A938" s="17"/>
      <c r="B938" s="61"/>
      <c r="C938" s="61" t="s">
        <v>230</v>
      </c>
      <c r="D938" s="32"/>
      <c r="E938" s="24"/>
      <c r="F938" s="33">
        <v>385.91</v>
      </c>
      <c r="G938" s="34" t="s">
        <v>279</v>
      </c>
      <c r="H938" s="33">
        <v>48.24</v>
      </c>
      <c r="I938" s="34"/>
      <c r="J938" s="34">
        <v>8.08</v>
      </c>
      <c r="K938" s="33">
        <v>389.77</v>
      </c>
      <c r="L938" s="35"/>
    </row>
    <row r="939" spans="1:26" ht="14.25" x14ac:dyDescent="0.2">
      <c r="A939" s="17"/>
      <c r="B939" s="61"/>
      <c r="C939" s="61" t="s">
        <v>1869</v>
      </c>
      <c r="D939" s="32"/>
      <c r="E939" s="24"/>
      <c r="F939" s="33">
        <v>33.93</v>
      </c>
      <c r="G939" s="34" t="s">
        <v>279</v>
      </c>
      <c r="H939" s="45">
        <v>4.24</v>
      </c>
      <c r="I939" s="34"/>
      <c r="J939" s="34">
        <v>32.83</v>
      </c>
      <c r="K939" s="45">
        <v>139.22999999999999</v>
      </c>
      <c r="L939" s="35"/>
      <c r="R939">
        <v>4.24</v>
      </c>
    </row>
    <row r="940" spans="1:26" ht="14.25" x14ac:dyDescent="0.2">
      <c r="A940" s="17"/>
      <c r="B940" s="61"/>
      <c r="C940" s="61" t="s">
        <v>1870</v>
      </c>
      <c r="D940" s="32"/>
      <c r="E940" s="24"/>
      <c r="F940" s="33">
        <v>246.46</v>
      </c>
      <c r="G940" s="34" t="s">
        <v>3</v>
      </c>
      <c r="H940" s="33">
        <v>24.65</v>
      </c>
      <c r="I940" s="34"/>
      <c r="J940" s="34">
        <v>7.77</v>
      </c>
      <c r="K940" s="33">
        <v>191.5</v>
      </c>
      <c r="L940" s="35"/>
    </row>
    <row r="941" spans="1:26" ht="14.25" x14ac:dyDescent="0.2">
      <c r="A941" s="17"/>
      <c r="B941" s="61"/>
      <c r="C941" s="61" t="s">
        <v>1864</v>
      </c>
      <c r="D941" s="32" t="s">
        <v>1865</v>
      </c>
      <c r="E941" s="24">
        <v>110</v>
      </c>
      <c r="F941" s="68"/>
      <c r="G941" s="34"/>
      <c r="H941" s="33">
        <v>35.42</v>
      </c>
      <c r="I941" s="36"/>
      <c r="J941" s="31">
        <v>110</v>
      </c>
      <c r="K941" s="33">
        <v>1162.69</v>
      </c>
      <c r="L941" s="35"/>
    </row>
    <row r="942" spans="1:26" ht="14.25" x14ac:dyDescent="0.2">
      <c r="A942" s="17"/>
      <c r="B942" s="61"/>
      <c r="C942" s="61" t="s">
        <v>1866</v>
      </c>
      <c r="D942" s="32" t="s">
        <v>1865</v>
      </c>
      <c r="E942" s="24">
        <v>70</v>
      </c>
      <c r="F942" s="68"/>
      <c r="G942" s="34"/>
      <c r="H942" s="33">
        <v>22.54</v>
      </c>
      <c r="I942" s="36"/>
      <c r="J942" s="31">
        <v>70</v>
      </c>
      <c r="K942" s="33">
        <v>739.89</v>
      </c>
      <c r="L942" s="35"/>
    </row>
    <row r="943" spans="1:26" ht="14.25" x14ac:dyDescent="0.2">
      <c r="A943" s="17"/>
      <c r="B943" s="61"/>
      <c r="C943" s="61" t="s">
        <v>1867</v>
      </c>
      <c r="D943" s="32" t="s">
        <v>1868</v>
      </c>
      <c r="E943" s="24">
        <v>27.1</v>
      </c>
      <c r="F943" s="33"/>
      <c r="G943" s="34" t="s">
        <v>264</v>
      </c>
      <c r="H943" s="33"/>
      <c r="I943" s="34"/>
      <c r="J943" s="34"/>
      <c r="K943" s="33"/>
      <c r="L943" s="37">
        <v>3.1165000000000003</v>
      </c>
    </row>
    <row r="944" spans="1:26" ht="42.75" x14ac:dyDescent="0.2">
      <c r="A944" s="62" t="s">
        <v>682</v>
      </c>
      <c r="B944" s="63" t="s">
        <v>683</v>
      </c>
      <c r="C944" s="63" t="s">
        <v>684</v>
      </c>
      <c r="D944" s="38" t="s">
        <v>31</v>
      </c>
      <c r="E944" s="39">
        <v>0.1</v>
      </c>
      <c r="F944" s="40">
        <v>11176.42</v>
      </c>
      <c r="G944" s="41" t="s">
        <v>3</v>
      </c>
      <c r="H944" s="40">
        <v>1117.6400000000001</v>
      </c>
      <c r="I944" s="42"/>
      <c r="J944" s="42">
        <v>7.32</v>
      </c>
      <c r="K944" s="40">
        <v>8181.14</v>
      </c>
      <c r="L944" s="43"/>
      <c r="S944">
        <v>0</v>
      </c>
      <c r="T944">
        <v>0</v>
      </c>
      <c r="U944">
        <v>0</v>
      </c>
      <c r="V944">
        <v>0</v>
      </c>
      <c r="W944">
        <v>1117.6400000000001</v>
      </c>
      <c r="X944">
        <v>0</v>
      </c>
      <c r="Y944">
        <v>0</v>
      </c>
      <c r="Z944">
        <v>0</v>
      </c>
    </row>
    <row r="945" spans="1:26" ht="15" x14ac:dyDescent="0.25">
      <c r="G945" s="83">
        <v>1276.45</v>
      </c>
      <c r="H945" s="83"/>
      <c r="J945" s="83">
        <v>11582.75</v>
      </c>
      <c r="K945" s="83"/>
      <c r="L945" s="44">
        <v>3.1165000000000003</v>
      </c>
      <c r="O945" s="29">
        <v>1276.45</v>
      </c>
      <c r="P945" s="29">
        <v>11582.75</v>
      </c>
      <c r="Q945" s="29">
        <v>3.1165000000000003</v>
      </c>
      <c r="W945">
        <v>158.80999999999997</v>
      </c>
      <c r="X945">
        <v>0</v>
      </c>
      <c r="Y945">
        <v>0</v>
      </c>
      <c r="Z945">
        <v>0</v>
      </c>
    </row>
    <row r="946" spans="1:26" ht="42.75" x14ac:dyDescent="0.2">
      <c r="A946" s="17" t="s">
        <v>686</v>
      </c>
      <c r="B946" s="61" t="s">
        <v>347</v>
      </c>
      <c r="C946" s="61" t="s">
        <v>348</v>
      </c>
      <c r="D946" s="32" t="s">
        <v>99</v>
      </c>
      <c r="E946" s="24">
        <v>3.4000000000000002E-2</v>
      </c>
      <c r="F946" s="33">
        <v>3575.75</v>
      </c>
      <c r="G946" s="34"/>
      <c r="H946" s="33"/>
      <c r="I946" s="34" t="s">
        <v>347</v>
      </c>
      <c r="J946" s="34"/>
      <c r="K946" s="33"/>
      <c r="L946" s="35"/>
      <c r="S946">
        <v>7.93</v>
      </c>
      <c r="T946">
        <v>260.27999999999997</v>
      </c>
      <c r="U946">
        <v>4.2300000000000004</v>
      </c>
      <c r="V946">
        <v>138.97</v>
      </c>
    </row>
    <row r="947" spans="1:26" x14ac:dyDescent="0.2">
      <c r="C947" s="28" t="s">
        <v>1938</v>
      </c>
    </row>
    <row r="948" spans="1:26" ht="14.25" x14ac:dyDescent="0.2">
      <c r="A948" s="17"/>
      <c r="B948" s="61"/>
      <c r="C948" s="61" t="s">
        <v>1863</v>
      </c>
      <c r="D948" s="32"/>
      <c r="E948" s="24"/>
      <c r="F948" s="33">
        <v>167.27</v>
      </c>
      <c r="G948" s="34" t="s">
        <v>264</v>
      </c>
      <c r="H948" s="33">
        <v>6.54</v>
      </c>
      <c r="I948" s="34"/>
      <c r="J948" s="34">
        <v>32.83</v>
      </c>
      <c r="K948" s="33">
        <v>214.72</v>
      </c>
      <c r="L948" s="35"/>
      <c r="R948">
        <v>6.54</v>
      </c>
    </row>
    <row r="949" spans="1:26" ht="14.25" x14ac:dyDescent="0.2">
      <c r="A949" s="17"/>
      <c r="B949" s="61"/>
      <c r="C949" s="61" t="s">
        <v>230</v>
      </c>
      <c r="D949" s="32"/>
      <c r="E949" s="24"/>
      <c r="F949" s="33">
        <v>20.59</v>
      </c>
      <c r="G949" s="34" t="s">
        <v>279</v>
      </c>
      <c r="H949" s="33">
        <v>0.88</v>
      </c>
      <c r="I949" s="34"/>
      <c r="J949" s="34">
        <v>12.34</v>
      </c>
      <c r="K949" s="33">
        <v>10.8</v>
      </c>
      <c r="L949" s="35"/>
    </row>
    <row r="950" spans="1:26" ht="14.25" x14ac:dyDescent="0.2">
      <c r="A950" s="17"/>
      <c r="B950" s="61"/>
      <c r="C950" s="61" t="s">
        <v>1869</v>
      </c>
      <c r="D950" s="32"/>
      <c r="E950" s="24"/>
      <c r="F950" s="33">
        <v>4.2</v>
      </c>
      <c r="G950" s="34" t="s">
        <v>279</v>
      </c>
      <c r="H950" s="45">
        <v>0.18</v>
      </c>
      <c r="I950" s="34"/>
      <c r="J950" s="34">
        <v>32.83</v>
      </c>
      <c r="K950" s="45">
        <v>5.86</v>
      </c>
      <c r="L950" s="35"/>
      <c r="R950">
        <v>0.18</v>
      </c>
    </row>
    <row r="951" spans="1:26" ht="14.25" x14ac:dyDescent="0.2">
      <c r="A951" s="17"/>
      <c r="B951" s="61"/>
      <c r="C951" s="61" t="s">
        <v>1870</v>
      </c>
      <c r="D951" s="32"/>
      <c r="E951" s="24"/>
      <c r="F951" s="33">
        <v>3387.89</v>
      </c>
      <c r="G951" s="34" t="s">
        <v>3</v>
      </c>
      <c r="H951" s="33">
        <v>115.19</v>
      </c>
      <c r="I951" s="34"/>
      <c r="J951" s="34">
        <v>4.68</v>
      </c>
      <c r="K951" s="33">
        <v>539.08000000000004</v>
      </c>
      <c r="L951" s="35"/>
    </row>
    <row r="952" spans="1:26" ht="14.25" x14ac:dyDescent="0.2">
      <c r="A952" s="17"/>
      <c r="B952" s="61"/>
      <c r="C952" s="61" t="s">
        <v>1864</v>
      </c>
      <c r="D952" s="32" t="s">
        <v>1865</v>
      </c>
      <c r="E952" s="24">
        <v>118</v>
      </c>
      <c r="F952" s="68"/>
      <c r="G952" s="34"/>
      <c r="H952" s="33">
        <v>7.93</v>
      </c>
      <c r="I952" s="36"/>
      <c r="J952" s="31">
        <v>118</v>
      </c>
      <c r="K952" s="33">
        <v>260.27999999999997</v>
      </c>
      <c r="L952" s="35"/>
    </row>
    <row r="953" spans="1:26" ht="14.25" x14ac:dyDescent="0.2">
      <c r="A953" s="17"/>
      <c r="B953" s="61"/>
      <c r="C953" s="61" t="s">
        <v>1866</v>
      </c>
      <c r="D953" s="32" t="s">
        <v>1865</v>
      </c>
      <c r="E953" s="24">
        <v>63</v>
      </c>
      <c r="F953" s="68"/>
      <c r="G953" s="34"/>
      <c r="H953" s="33">
        <v>4.2300000000000004</v>
      </c>
      <c r="I953" s="36"/>
      <c r="J953" s="31">
        <v>63</v>
      </c>
      <c r="K953" s="33">
        <v>138.97</v>
      </c>
      <c r="L953" s="35"/>
    </row>
    <row r="954" spans="1:26" ht="14.25" x14ac:dyDescent="0.2">
      <c r="A954" s="17"/>
      <c r="B954" s="61"/>
      <c r="C954" s="61" t="s">
        <v>1867</v>
      </c>
      <c r="D954" s="32" t="s">
        <v>1868</v>
      </c>
      <c r="E954" s="24">
        <v>19.61</v>
      </c>
      <c r="F954" s="33"/>
      <c r="G954" s="34" t="s">
        <v>264</v>
      </c>
      <c r="H954" s="33"/>
      <c r="I954" s="34"/>
      <c r="J954" s="34"/>
      <c r="K954" s="33"/>
      <c r="L954" s="37">
        <v>0.76675099999999996</v>
      </c>
    </row>
    <row r="955" spans="1:26" ht="28.5" x14ac:dyDescent="0.2">
      <c r="A955" s="62" t="s">
        <v>687</v>
      </c>
      <c r="B955" s="63" t="s">
        <v>272</v>
      </c>
      <c r="C955" s="63" t="s">
        <v>351</v>
      </c>
      <c r="D955" s="38" t="s">
        <v>328</v>
      </c>
      <c r="E955" s="39">
        <v>3.4</v>
      </c>
      <c r="F955" s="40">
        <v>697.42</v>
      </c>
      <c r="G955" s="41" t="s">
        <v>3</v>
      </c>
      <c r="H955" s="40">
        <v>2371.23</v>
      </c>
      <c r="I955" s="42"/>
      <c r="J955" s="42">
        <v>5.42</v>
      </c>
      <c r="K955" s="40">
        <v>12852.06</v>
      </c>
      <c r="L955" s="43"/>
      <c r="S955">
        <v>0</v>
      </c>
      <c r="T955">
        <v>0</v>
      </c>
      <c r="U955">
        <v>0</v>
      </c>
      <c r="V955">
        <v>0</v>
      </c>
      <c r="W955">
        <v>2371.23</v>
      </c>
      <c r="X955">
        <v>0</v>
      </c>
      <c r="Y955">
        <v>0</v>
      </c>
      <c r="Z955">
        <v>0</v>
      </c>
    </row>
    <row r="956" spans="1:26" ht="15" x14ac:dyDescent="0.25">
      <c r="G956" s="83">
        <v>2506</v>
      </c>
      <c r="H956" s="83"/>
      <c r="J956" s="83">
        <v>14015.91</v>
      </c>
      <c r="K956" s="83"/>
      <c r="L956" s="44">
        <v>0.76675099999999996</v>
      </c>
      <c r="O956" s="29">
        <v>2506</v>
      </c>
      <c r="P956" s="29">
        <v>14015.91</v>
      </c>
      <c r="Q956" s="29">
        <v>0.76675099999999996</v>
      </c>
      <c r="W956">
        <v>134.76999999999998</v>
      </c>
      <c r="X956">
        <v>0</v>
      </c>
      <c r="Y956">
        <v>0</v>
      </c>
      <c r="Z956">
        <v>0</v>
      </c>
    </row>
    <row r="957" spans="1:26" ht="57" x14ac:dyDescent="0.2">
      <c r="A957" s="17" t="s">
        <v>688</v>
      </c>
      <c r="B957" s="61" t="s">
        <v>689</v>
      </c>
      <c r="C957" s="61" t="s">
        <v>690</v>
      </c>
      <c r="D957" s="32" t="s">
        <v>19</v>
      </c>
      <c r="E957" s="24">
        <v>1.1961999999999999</v>
      </c>
      <c r="F957" s="33">
        <v>296.87</v>
      </c>
      <c r="G957" s="34"/>
      <c r="H957" s="33"/>
      <c r="I957" s="34" t="s">
        <v>689</v>
      </c>
      <c r="J957" s="34"/>
      <c r="K957" s="33"/>
      <c r="L957" s="35"/>
      <c r="S957">
        <v>301.33999999999997</v>
      </c>
      <c r="T957">
        <v>9893.06</v>
      </c>
      <c r="U957">
        <v>157.84</v>
      </c>
      <c r="V957">
        <v>5182.08</v>
      </c>
    </row>
    <row r="958" spans="1:26" x14ac:dyDescent="0.2">
      <c r="C958" s="28" t="s">
        <v>1932</v>
      </c>
    </row>
    <row r="959" spans="1:26" ht="14.25" x14ac:dyDescent="0.2">
      <c r="A959" s="17"/>
      <c r="B959" s="61"/>
      <c r="C959" s="61" t="s">
        <v>1863</v>
      </c>
      <c r="D959" s="32"/>
      <c r="E959" s="24"/>
      <c r="F959" s="33">
        <v>207.21</v>
      </c>
      <c r="G959" s="34" t="s">
        <v>264</v>
      </c>
      <c r="H959" s="33">
        <v>285.04000000000002</v>
      </c>
      <c r="I959" s="34"/>
      <c r="J959" s="34">
        <v>32.83</v>
      </c>
      <c r="K959" s="33">
        <v>9357.9500000000007</v>
      </c>
      <c r="L959" s="35"/>
      <c r="R959">
        <v>285.04000000000002</v>
      </c>
    </row>
    <row r="960" spans="1:26" ht="14.25" x14ac:dyDescent="0.2">
      <c r="A960" s="17"/>
      <c r="B960" s="61"/>
      <c r="C960" s="61" t="s">
        <v>230</v>
      </c>
      <c r="D960" s="32"/>
      <c r="E960" s="24"/>
      <c r="F960" s="33">
        <v>6.88</v>
      </c>
      <c r="G960" s="34" t="s">
        <v>279</v>
      </c>
      <c r="H960" s="33">
        <v>10.3</v>
      </c>
      <c r="I960" s="34"/>
      <c r="J960" s="34">
        <v>12.2</v>
      </c>
      <c r="K960" s="33">
        <v>125.65</v>
      </c>
      <c r="L960" s="35"/>
    </row>
    <row r="961" spans="1:26" ht="14.25" x14ac:dyDescent="0.2">
      <c r="A961" s="17"/>
      <c r="B961" s="61"/>
      <c r="C961" s="61" t="s">
        <v>1869</v>
      </c>
      <c r="D961" s="32"/>
      <c r="E961" s="24"/>
      <c r="F961" s="33">
        <v>1.3</v>
      </c>
      <c r="G961" s="34" t="s">
        <v>279</v>
      </c>
      <c r="H961" s="45">
        <v>1.95</v>
      </c>
      <c r="I961" s="34"/>
      <c r="J961" s="34">
        <v>32.83</v>
      </c>
      <c r="K961" s="45">
        <v>64.010000000000005</v>
      </c>
      <c r="L961" s="35"/>
      <c r="R961">
        <v>1.95</v>
      </c>
    </row>
    <row r="962" spans="1:26" ht="14.25" x14ac:dyDescent="0.2">
      <c r="A962" s="17"/>
      <c r="B962" s="61"/>
      <c r="C962" s="61" t="s">
        <v>1870</v>
      </c>
      <c r="D962" s="32"/>
      <c r="E962" s="24"/>
      <c r="F962" s="33">
        <v>82.78</v>
      </c>
      <c r="G962" s="34" t="s">
        <v>3</v>
      </c>
      <c r="H962" s="33">
        <v>99.02</v>
      </c>
      <c r="I962" s="34"/>
      <c r="J962" s="34">
        <v>3.91</v>
      </c>
      <c r="K962" s="33">
        <v>387.17</v>
      </c>
      <c r="L962" s="35"/>
    </row>
    <row r="963" spans="1:26" ht="14.25" x14ac:dyDescent="0.2">
      <c r="A963" s="17"/>
      <c r="B963" s="61"/>
      <c r="C963" s="61" t="s">
        <v>1864</v>
      </c>
      <c r="D963" s="32" t="s">
        <v>1865</v>
      </c>
      <c r="E963" s="24">
        <v>105</v>
      </c>
      <c r="F963" s="68"/>
      <c r="G963" s="34"/>
      <c r="H963" s="33">
        <v>301.33999999999997</v>
      </c>
      <c r="I963" s="36"/>
      <c r="J963" s="31">
        <v>105</v>
      </c>
      <c r="K963" s="33">
        <v>9893.06</v>
      </c>
      <c r="L963" s="35"/>
    </row>
    <row r="964" spans="1:26" ht="14.25" x14ac:dyDescent="0.2">
      <c r="A964" s="17"/>
      <c r="B964" s="61"/>
      <c r="C964" s="61" t="s">
        <v>1866</v>
      </c>
      <c r="D964" s="32" t="s">
        <v>1865</v>
      </c>
      <c r="E964" s="24">
        <v>55</v>
      </c>
      <c r="F964" s="68"/>
      <c r="G964" s="34"/>
      <c r="H964" s="33">
        <v>157.84</v>
      </c>
      <c r="I964" s="36"/>
      <c r="J964" s="31">
        <v>55</v>
      </c>
      <c r="K964" s="33">
        <v>5182.08</v>
      </c>
      <c r="L964" s="35"/>
    </row>
    <row r="965" spans="1:26" ht="14.25" x14ac:dyDescent="0.2">
      <c r="A965" s="17"/>
      <c r="B965" s="61"/>
      <c r="C965" s="61" t="s">
        <v>1867</v>
      </c>
      <c r="D965" s="32" t="s">
        <v>1868</v>
      </c>
      <c r="E965" s="24">
        <v>23.1</v>
      </c>
      <c r="F965" s="33"/>
      <c r="G965" s="34" t="s">
        <v>264</v>
      </c>
      <c r="H965" s="33"/>
      <c r="I965" s="34"/>
      <c r="J965" s="34"/>
      <c r="K965" s="33"/>
      <c r="L965" s="37">
        <v>31.777052999999999</v>
      </c>
    </row>
    <row r="966" spans="1:26" ht="28.5" x14ac:dyDescent="0.2">
      <c r="A966" s="62" t="s">
        <v>692</v>
      </c>
      <c r="B966" s="63" t="s">
        <v>693</v>
      </c>
      <c r="C966" s="63" t="s">
        <v>694</v>
      </c>
      <c r="D966" s="38" t="s">
        <v>695</v>
      </c>
      <c r="E966" s="39">
        <v>75.361000000000004</v>
      </c>
      <c r="F966" s="40">
        <v>85.77</v>
      </c>
      <c r="G966" s="41" t="s">
        <v>3</v>
      </c>
      <c r="H966" s="40">
        <v>6463.71</v>
      </c>
      <c r="I966" s="42"/>
      <c r="J966" s="42">
        <v>6.28</v>
      </c>
      <c r="K966" s="40">
        <v>40592.120000000003</v>
      </c>
      <c r="L966" s="43"/>
      <c r="S966">
        <v>0</v>
      </c>
      <c r="T966">
        <v>0</v>
      </c>
      <c r="U966">
        <v>0</v>
      </c>
      <c r="V966">
        <v>0</v>
      </c>
      <c r="W966">
        <v>6463.71</v>
      </c>
      <c r="X966">
        <v>0</v>
      </c>
      <c r="Y966">
        <v>0</v>
      </c>
      <c r="Z966">
        <v>0</v>
      </c>
    </row>
    <row r="967" spans="1:26" ht="15" x14ac:dyDescent="0.25">
      <c r="G967" s="83">
        <v>7317.25</v>
      </c>
      <c r="H967" s="83"/>
      <c r="J967" s="83">
        <v>65538.03</v>
      </c>
      <c r="K967" s="83"/>
      <c r="L967" s="44">
        <v>31.777052999999999</v>
      </c>
      <c r="O967" s="29">
        <v>7317.25</v>
      </c>
      <c r="P967" s="29">
        <v>65538.03</v>
      </c>
      <c r="Q967" s="29">
        <v>31.777052999999999</v>
      </c>
      <c r="W967">
        <v>853.54000000000008</v>
      </c>
      <c r="X967">
        <v>0</v>
      </c>
      <c r="Y967">
        <v>0</v>
      </c>
      <c r="Z967">
        <v>0</v>
      </c>
    </row>
    <row r="968" spans="1:26" ht="28.5" x14ac:dyDescent="0.2">
      <c r="A968" s="17" t="s">
        <v>697</v>
      </c>
      <c r="B968" s="61" t="s">
        <v>698</v>
      </c>
      <c r="C968" s="61" t="s">
        <v>699</v>
      </c>
      <c r="D968" s="32" t="s">
        <v>50</v>
      </c>
      <c r="E968" s="24">
        <v>0.89500000000000002</v>
      </c>
      <c r="F968" s="33">
        <v>48.7</v>
      </c>
      <c r="G968" s="34"/>
      <c r="H968" s="33"/>
      <c r="I968" s="34" t="s">
        <v>698</v>
      </c>
      <c r="J968" s="34"/>
      <c r="K968" s="33"/>
      <c r="L968" s="35"/>
      <c r="S968">
        <v>30.85</v>
      </c>
      <c r="T968">
        <v>1013.04</v>
      </c>
      <c r="U968">
        <v>18.809999999999999</v>
      </c>
      <c r="V968">
        <v>617.71</v>
      </c>
    </row>
    <row r="969" spans="1:26" ht="14.25" x14ac:dyDescent="0.2">
      <c r="A969" s="17"/>
      <c r="B969" s="61"/>
      <c r="C969" s="61" t="s">
        <v>1863</v>
      </c>
      <c r="D969" s="32"/>
      <c r="E969" s="24"/>
      <c r="F969" s="33">
        <v>18.77</v>
      </c>
      <c r="G969" s="34" t="s">
        <v>264</v>
      </c>
      <c r="H969" s="33">
        <v>19.32</v>
      </c>
      <c r="I969" s="34"/>
      <c r="J969" s="34">
        <v>32.83</v>
      </c>
      <c r="K969" s="33">
        <v>634.38</v>
      </c>
      <c r="L969" s="35"/>
      <c r="R969">
        <v>19.32</v>
      </c>
    </row>
    <row r="970" spans="1:26" ht="14.25" x14ac:dyDescent="0.2">
      <c r="A970" s="17"/>
      <c r="B970" s="61"/>
      <c r="C970" s="61" t="s">
        <v>230</v>
      </c>
      <c r="D970" s="32"/>
      <c r="E970" s="24"/>
      <c r="F970" s="33">
        <v>29.93</v>
      </c>
      <c r="G970" s="34" t="s">
        <v>279</v>
      </c>
      <c r="H970" s="33">
        <v>33.49</v>
      </c>
      <c r="I970" s="34"/>
      <c r="J970" s="34">
        <v>8.76</v>
      </c>
      <c r="K970" s="33">
        <v>293.38</v>
      </c>
      <c r="L970" s="35"/>
    </row>
    <row r="971" spans="1:26" ht="14.25" x14ac:dyDescent="0.2">
      <c r="A971" s="17"/>
      <c r="B971" s="61"/>
      <c r="C971" s="61" t="s">
        <v>1869</v>
      </c>
      <c r="D971" s="32"/>
      <c r="E971" s="24"/>
      <c r="F971" s="33">
        <v>5.15</v>
      </c>
      <c r="G971" s="34" t="s">
        <v>279</v>
      </c>
      <c r="H971" s="45">
        <v>5.76</v>
      </c>
      <c r="I971" s="34"/>
      <c r="J971" s="34">
        <v>32.83</v>
      </c>
      <c r="K971" s="45">
        <v>189.23</v>
      </c>
      <c r="L971" s="35"/>
      <c r="R971">
        <v>5.76</v>
      </c>
    </row>
    <row r="972" spans="1:26" ht="14.25" x14ac:dyDescent="0.2">
      <c r="A972" s="17"/>
      <c r="B972" s="61"/>
      <c r="C972" s="61" t="s">
        <v>1864</v>
      </c>
      <c r="D972" s="32" t="s">
        <v>1865</v>
      </c>
      <c r="E972" s="24">
        <v>123</v>
      </c>
      <c r="F972" s="68"/>
      <c r="G972" s="34"/>
      <c r="H972" s="33">
        <v>30.85</v>
      </c>
      <c r="I972" s="36"/>
      <c r="J972" s="31">
        <v>123</v>
      </c>
      <c r="K972" s="33">
        <v>1013.04</v>
      </c>
      <c r="L972" s="35"/>
    </row>
    <row r="973" spans="1:26" ht="14.25" x14ac:dyDescent="0.2">
      <c r="A973" s="17"/>
      <c r="B973" s="61"/>
      <c r="C973" s="61" t="s">
        <v>1866</v>
      </c>
      <c r="D973" s="32" t="s">
        <v>1865</v>
      </c>
      <c r="E973" s="24">
        <v>75</v>
      </c>
      <c r="F973" s="68"/>
      <c r="G973" s="34"/>
      <c r="H973" s="33">
        <v>18.809999999999999</v>
      </c>
      <c r="I973" s="36"/>
      <c r="J973" s="31">
        <v>75</v>
      </c>
      <c r="K973" s="33">
        <v>617.71</v>
      </c>
      <c r="L973" s="35"/>
    </row>
    <row r="974" spans="1:26" ht="14.25" x14ac:dyDescent="0.2">
      <c r="A974" s="17"/>
      <c r="B974" s="61"/>
      <c r="C974" s="61" t="s">
        <v>1867</v>
      </c>
      <c r="D974" s="32" t="s">
        <v>1868</v>
      </c>
      <c r="E974" s="24">
        <v>2.2000000000000002</v>
      </c>
      <c r="F974" s="33"/>
      <c r="G974" s="34" t="s">
        <v>264</v>
      </c>
      <c r="H974" s="33"/>
      <c r="I974" s="34"/>
      <c r="J974" s="34"/>
      <c r="K974" s="33"/>
      <c r="L974" s="37">
        <v>2.2643499999999999</v>
      </c>
    </row>
    <row r="975" spans="1:26" ht="28.5" x14ac:dyDescent="0.2">
      <c r="A975" s="62" t="s">
        <v>701</v>
      </c>
      <c r="B975" s="63" t="s">
        <v>702</v>
      </c>
      <c r="C975" s="63" t="s">
        <v>703</v>
      </c>
      <c r="D975" s="38" t="s">
        <v>50</v>
      </c>
      <c r="E975" s="39">
        <v>0.98450000000000015</v>
      </c>
      <c r="F975" s="40">
        <v>163</v>
      </c>
      <c r="G975" s="41" t="s">
        <v>3</v>
      </c>
      <c r="H975" s="40">
        <v>160.47</v>
      </c>
      <c r="I975" s="42"/>
      <c r="J975" s="42">
        <v>11.07</v>
      </c>
      <c r="K975" s="40">
        <v>1776.44</v>
      </c>
      <c r="L975" s="43"/>
      <c r="S975">
        <v>0</v>
      </c>
      <c r="T975">
        <v>0</v>
      </c>
      <c r="U975">
        <v>0</v>
      </c>
      <c r="V975">
        <v>0</v>
      </c>
      <c r="W975">
        <v>160.47</v>
      </c>
      <c r="X975">
        <v>0</v>
      </c>
      <c r="Y975">
        <v>0</v>
      </c>
      <c r="Z975">
        <v>0</v>
      </c>
    </row>
    <row r="976" spans="1:26" ht="15" x14ac:dyDescent="0.25">
      <c r="G976" s="83">
        <v>262.94</v>
      </c>
      <c r="H976" s="83"/>
      <c r="J976" s="83">
        <v>4334.9500000000007</v>
      </c>
      <c r="K976" s="83"/>
      <c r="L976" s="44">
        <v>2.2643499999999999</v>
      </c>
      <c r="O976" s="29">
        <v>262.94</v>
      </c>
      <c r="P976" s="29">
        <v>4334.9500000000007</v>
      </c>
      <c r="Q976" s="29">
        <v>2.2643499999999999</v>
      </c>
      <c r="W976">
        <v>102.47</v>
      </c>
      <c r="X976">
        <v>0</v>
      </c>
      <c r="Y976">
        <v>0</v>
      </c>
      <c r="Z976">
        <v>0</v>
      </c>
    </row>
    <row r="977" spans="1:26" ht="28.5" x14ac:dyDescent="0.2">
      <c r="A977" s="17" t="s">
        <v>705</v>
      </c>
      <c r="B977" s="61" t="s">
        <v>706</v>
      </c>
      <c r="C977" s="61" t="s">
        <v>707</v>
      </c>
      <c r="D977" s="32" t="s">
        <v>19</v>
      </c>
      <c r="E977" s="24">
        <v>0.17899999999999999</v>
      </c>
      <c r="F977" s="33">
        <v>455.09000000000003</v>
      </c>
      <c r="G977" s="34"/>
      <c r="H977" s="33"/>
      <c r="I977" s="34" t="s">
        <v>706</v>
      </c>
      <c r="J977" s="34"/>
      <c r="K977" s="33"/>
      <c r="L977" s="35"/>
      <c r="S977">
        <v>86.56</v>
      </c>
      <c r="T977">
        <v>2841.32</v>
      </c>
      <c r="U977">
        <v>52.78</v>
      </c>
      <c r="V977">
        <v>1732.52</v>
      </c>
    </row>
    <row r="978" spans="1:26" x14ac:dyDescent="0.2">
      <c r="C978" s="28" t="s">
        <v>1935</v>
      </c>
    </row>
    <row r="979" spans="1:26" ht="14.25" x14ac:dyDescent="0.2">
      <c r="A979" s="17"/>
      <c r="B979" s="61"/>
      <c r="C979" s="61" t="s">
        <v>1863</v>
      </c>
      <c r="D979" s="32"/>
      <c r="E979" s="24"/>
      <c r="F979" s="33">
        <v>317.60000000000002</v>
      </c>
      <c r="G979" s="34" t="s">
        <v>264</v>
      </c>
      <c r="H979" s="33">
        <v>65.38</v>
      </c>
      <c r="I979" s="34"/>
      <c r="J979" s="34">
        <v>32.83</v>
      </c>
      <c r="K979" s="33">
        <v>2146.36</v>
      </c>
      <c r="L979" s="35"/>
      <c r="R979">
        <v>65.38</v>
      </c>
    </row>
    <row r="980" spans="1:26" ht="14.25" x14ac:dyDescent="0.2">
      <c r="A980" s="17"/>
      <c r="B980" s="61"/>
      <c r="C980" s="61" t="s">
        <v>230</v>
      </c>
      <c r="D980" s="32"/>
      <c r="E980" s="24"/>
      <c r="F980" s="33">
        <v>128.94999999999999</v>
      </c>
      <c r="G980" s="34" t="s">
        <v>279</v>
      </c>
      <c r="H980" s="33">
        <v>28.85</v>
      </c>
      <c r="I980" s="34"/>
      <c r="J980" s="34">
        <v>8.77</v>
      </c>
      <c r="K980" s="33">
        <v>253.04</v>
      </c>
      <c r="L980" s="35"/>
    </row>
    <row r="981" spans="1:26" ht="14.25" x14ac:dyDescent="0.2">
      <c r="A981" s="17"/>
      <c r="B981" s="61"/>
      <c r="C981" s="61" t="s">
        <v>1869</v>
      </c>
      <c r="D981" s="32"/>
      <c r="E981" s="24"/>
      <c r="F981" s="33">
        <v>22.28</v>
      </c>
      <c r="G981" s="34" t="s">
        <v>279</v>
      </c>
      <c r="H981" s="45">
        <v>4.99</v>
      </c>
      <c r="I981" s="34"/>
      <c r="J981" s="34">
        <v>32.83</v>
      </c>
      <c r="K981" s="45">
        <v>163.66</v>
      </c>
      <c r="L981" s="35"/>
      <c r="R981">
        <v>4.99</v>
      </c>
    </row>
    <row r="982" spans="1:26" ht="14.25" x14ac:dyDescent="0.2">
      <c r="A982" s="17"/>
      <c r="B982" s="61"/>
      <c r="C982" s="61" t="s">
        <v>1870</v>
      </c>
      <c r="D982" s="32"/>
      <c r="E982" s="24"/>
      <c r="F982" s="33">
        <v>8.5399999999999991</v>
      </c>
      <c r="G982" s="34" t="s">
        <v>3</v>
      </c>
      <c r="H982" s="33">
        <v>1.53</v>
      </c>
      <c r="I982" s="34"/>
      <c r="J982" s="34">
        <v>12.01</v>
      </c>
      <c r="K982" s="33">
        <v>18.36</v>
      </c>
      <c r="L982" s="35"/>
    </row>
    <row r="983" spans="1:26" ht="14.25" x14ac:dyDescent="0.2">
      <c r="A983" s="17"/>
      <c r="B983" s="61"/>
      <c r="C983" s="61" t="s">
        <v>1864</v>
      </c>
      <c r="D983" s="32" t="s">
        <v>1865</v>
      </c>
      <c r="E983" s="24">
        <v>123</v>
      </c>
      <c r="F983" s="68"/>
      <c r="G983" s="34"/>
      <c r="H983" s="33">
        <v>86.56</v>
      </c>
      <c r="I983" s="36"/>
      <c r="J983" s="31">
        <v>123</v>
      </c>
      <c r="K983" s="33">
        <v>2841.32</v>
      </c>
      <c r="L983" s="35"/>
    </row>
    <row r="984" spans="1:26" ht="14.25" x14ac:dyDescent="0.2">
      <c r="A984" s="17"/>
      <c r="B984" s="61"/>
      <c r="C984" s="61" t="s">
        <v>1866</v>
      </c>
      <c r="D984" s="32" t="s">
        <v>1865</v>
      </c>
      <c r="E984" s="24">
        <v>75</v>
      </c>
      <c r="F984" s="68"/>
      <c r="G984" s="34"/>
      <c r="H984" s="33">
        <v>52.78</v>
      </c>
      <c r="I984" s="36"/>
      <c r="J984" s="31">
        <v>75</v>
      </c>
      <c r="K984" s="33">
        <v>1732.52</v>
      </c>
      <c r="L984" s="35"/>
    </row>
    <row r="985" spans="1:26" ht="14.25" x14ac:dyDescent="0.2">
      <c r="A985" s="17"/>
      <c r="B985" s="61"/>
      <c r="C985" s="61" t="s">
        <v>1867</v>
      </c>
      <c r="D985" s="32" t="s">
        <v>1868</v>
      </c>
      <c r="E985" s="24">
        <v>40</v>
      </c>
      <c r="F985" s="33"/>
      <c r="G985" s="34" t="s">
        <v>264</v>
      </c>
      <c r="H985" s="33"/>
      <c r="I985" s="34"/>
      <c r="J985" s="34"/>
      <c r="K985" s="33"/>
      <c r="L985" s="37">
        <v>8.234</v>
      </c>
    </row>
    <row r="986" spans="1:26" ht="28.5" x14ac:dyDescent="0.2">
      <c r="A986" s="62" t="s">
        <v>709</v>
      </c>
      <c r="B986" s="63" t="s">
        <v>710</v>
      </c>
      <c r="C986" s="63" t="s">
        <v>711</v>
      </c>
      <c r="D986" s="38" t="s">
        <v>50</v>
      </c>
      <c r="E986" s="39">
        <v>0.54774</v>
      </c>
      <c r="F986" s="40">
        <v>413.87</v>
      </c>
      <c r="G986" s="41" t="s">
        <v>3</v>
      </c>
      <c r="H986" s="40">
        <v>226.69</v>
      </c>
      <c r="I986" s="42"/>
      <c r="J986" s="42">
        <v>7.12</v>
      </c>
      <c r="K986" s="40">
        <v>1614.06</v>
      </c>
      <c r="L986" s="43"/>
      <c r="S986">
        <v>0</v>
      </c>
      <c r="T986">
        <v>0</v>
      </c>
      <c r="U986">
        <v>0</v>
      </c>
      <c r="V986">
        <v>0</v>
      </c>
      <c r="W986">
        <v>226.69</v>
      </c>
      <c r="X986">
        <v>0</v>
      </c>
      <c r="Y986">
        <v>0</v>
      </c>
      <c r="Z986">
        <v>0</v>
      </c>
    </row>
    <row r="987" spans="1:26" ht="15" x14ac:dyDescent="0.25">
      <c r="G987" s="83">
        <v>461.78999999999996</v>
      </c>
      <c r="H987" s="83"/>
      <c r="J987" s="83">
        <v>8605.66</v>
      </c>
      <c r="K987" s="83"/>
      <c r="L987" s="44">
        <v>8.234</v>
      </c>
      <c r="O987" s="29">
        <v>461.78999999999996</v>
      </c>
      <c r="P987" s="29">
        <v>8605.66</v>
      </c>
      <c r="Q987" s="29">
        <v>8.234</v>
      </c>
      <c r="W987">
        <v>235.1</v>
      </c>
      <c r="X987">
        <v>0</v>
      </c>
      <c r="Y987">
        <v>0</v>
      </c>
      <c r="Z987">
        <v>0</v>
      </c>
    </row>
    <row r="988" spans="1:26" ht="57" x14ac:dyDescent="0.2">
      <c r="A988" s="17" t="s">
        <v>713</v>
      </c>
      <c r="B988" s="61" t="s">
        <v>714</v>
      </c>
      <c r="C988" s="61" t="s">
        <v>715</v>
      </c>
      <c r="D988" s="32" t="s">
        <v>19</v>
      </c>
      <c r="E988" s="24">
        <v>0.17899999999999999</v>
      </c>
      <c r="F988" s="33">
        <v>14.55</v>
      </c>
      <c r="G988" s="34"/>
      <c r="H988" s="33"/>
      <c r="I988" s="34" t="s">
        <v>714</v>
      </c>
      <c r="J988" s="34"/>
      <c r="K988" s="33"/>
      <c r="L988" s="35"/>
      <c r="S988">
        <v>9.5299999999999994</v>
      </c>
      <c r="T988">
        <v>313.12</v>
      </c>
      <c r="U988">
        <v>5.81</v>
      </c>
      <c r="V988">
        <v>190.93</v>
      </c>
    </row>
    <row r="989" spans="1:26" x14ac:dyDescent="0.2">
      <c r="C989" s="28" t="s">
        <v>1935</v>
      </c>
    </row>
    <row r="990" spans="1:26" ht="14.25" x14ac:dyDescent="0.2">
      <c r="A990" s="17"/>
      <c r="B990" s="61"/>
      <c r="C990" s="61" t="s">
        <v>1863</v>
      </c>
      <c r="D990" s="32"/>
      <c r="E990" s="24"/>
      <c r="F990" s="33">
        <v>8.26</v>
      </c>
      <c r="G990" s="34" t="s">
        <v>717</v>
      </c>
      <c r="H990" s="33">
        <v>5.91</v>
      </c>
      <c r="I990" s="34"/>
      <c r="J990" s="34">
        <v>32.83</v>
      </c>
      <c r="K990" s="33">
        <v>194.16</v>
      </c>
      <c r="L990" s="35"/>
      <c r="R990">
        <v>5.91</v>
      </c>
    </row>
    <row r="991" spans="1:26" ht="14.25" x14ac:dyDescent="0.2">
      <c r="A991" s="17"/>
      <c r="B991" s="61"/>
      <c r="C991" s="61" t="s">
        <v>230</v>
      </c>
      <c r="D991" s="32"/>
      <c r="E991" s="24"/>
      <c r="F991" s="33">
        <v>6.29</v>
      </c>
      <c r="G991" s="34" t="s">
        <v>717</v>
      </c>
      <c r="H991" s="33">
        <v>4.5</v>
      </c>
      <c r="I991" s="34"/>
      <c r="J991" s="34">
        <v>13.81</v>
      </c>
      <c r="K991" s="33">
        <v>62.2</v>
      </c>
      <c r="L991" s="35"/>
    </row>
    <row r="992" spans="1:26" ht="14.25" x14ac:dyDescent="0.2">
      <c r="A992" s="17"/>
      <c r="B992" s="61"/>
      <c r="C992" s="61" t="s">
        <v>1869</v>
      </c>
      <c r="D992" s="32"/>
      <c r="E992" s="24"/>
      <c r="F992" s="33">
        <v>2.57</v>
      </c>
      <c r="G992" s="34" t="s">
        <v>717</v>
      </c>
      <c r="H992" s="45">
        <v>1.84</v>
      </c>
      <c r="I992" s="34"/>
      <c r="J992" s="34">
        <v>32.83</v>
      </c>
      <c r="K992" s="45">
        <v>60.41</v>
      </c>
      <c r="L992" s="35"/>
      <c r="R992">
        <v>1.84</v>
      </c>
    </row>
    <row r="993" spans="1:26" ht="14.25" x14ac:dyDescent="0.2">
      <c r="A993" s="17"/>
      <c r="B993" s="61"/>
      <c r="C993" s="61" t="s">
        <v>1864</v>
      </c>
      <c r="D993" s="32" t="s">
        <v>1865</v>
      </c>
      <c r="E993" s="24">
        <v>123</v>
      </c>
      <c r="F993" s="68"/>
      <c r="G993" s="34"/>
      <c r="H993" s="33">
        <v>9.5299999999999994</v>
      </c>
      <c r="I993" s="36"/>
      <c r="J993" s="31">
        <v>123</v>
      </c>
      <c r="K993" s="33">
        <v>313.12</v>
      </c>
      <c r="L993" s="35"/>
    </row>
    <row r="994" spans="1:26" ht="14.25" x14ac:dyDescent="0.2">
      <c r="A994" s="17"/>
      <c r="B994" s="61"/>
      <c r="C994" s="61" t="s">
        <v>1866</v>
      </c>
      <c r="D994" s="32" t="s">
        <v>1865</v>
      </c>
      <c r="E994" s="24">
        <v>75</v>
      </c>
      <c r="F994" s="68"/>
      <c r="G994" s="34"/>
      <c r="H994" s="33">
        <v>5.81</v>
      </c>
      <c r="I994" s="36"/>
      <c r="J994" s="31">
        <v>75</v>
      </c>
      <c r="K994" s="33">
        <v>190.93</v>
      </c>
      <c r="L994" s="35"/>
    </row>
    <row r="995" spans="1:26" ht="14.25" x14ac:dyDescent="0.2">
      <c r="A995" s="17"/>
      <c r="B995" s="61"/>
      <c r="C995" s="61" t="s">
        <v>1867</v>
      </c>
      <c r="D995" s="32" t="s">
        <v>1868</v>
      </c>
      <c r="E995" s="24">
        <v>1.04</v>
      </c>
      <c r="F995" s="33"/>
      <c r="G995" s="34" t="s">
        <v>717</v>
      </c>
      <c r="H995" s="33"/>
      <c r="I995" s="34"/>
      <c r="J995" s="34"/>
      <c r="K995" s="33"/>
      <c r="L995" s="37">
        <v>0.74463999999999997</v>
      </c>
    </row>
    <row r="996" spans="1:26" ht="28.5" x14ac:dyDescent="0.2">
      <c r="A996" s="62" t="s">
        <v>718</v>
      </c>
      <c r="B996" s="63" t="s">
        <v>710</v>
      </c>
      <c r="C996" s="63" t="s">
        <v>711</v>
      </c>
      <c r="D996" s="38" t="s">
        <v>50</v>
      </c>
      <c r="E996" s="39">
        <v>0.36515999999999998</v>
      </c>
      <c r="F996" s="40">
        <v>413.87</v>
      </c>
      <c r="G996" s="41" t="s">
        <v>1875</v>
      </c>
      <c r="H996" s="40">
        <v>151.13</v>
      </c>
      <c r="I996" s="42"/>
      <c r="J996" s="42">
        <v>7.12</v>
      </c>
      <c r="K996" s="40">
        <v>1076.04</v>
      </c>
      <c r="L996" s="43"/>
      <c r="S996">
        <v>0</v>
      </c>
      <c r="T996">
        <v>0</v>
      </c>
      <c r="U996">
        <v>0</v>
      </c>
      <c r="V996">
        <v>0</v>
      </c>
      <c r="W996">
        <v>151.13</v>
      </c>
      <c r="X996">
        <v>0</v>
      </c>
      <c r="Y996">
        <v>0</v>
      </c>
      <c r="Z996">
        <v>0</v>
      </c>
    </row>
    <row r="997" spans="1:26" ht="15" x14ac:dyDescent="0.25">
      <c r="G997" s="83">
        <v>176.88</v>
      </c>
      <c r="H997" s="83"/>
      <c r="J997" s="83">
        <v>1836.45</v>
      </c>
      <c r="K997" s="83"/>
      <c r="L997" s="44">
        <v>0.74463999999999997</v>
      </c>
      <c r="O997" s="29">
        <v>176.88</v>
      </c>
      <c r="P997" s="29">
        <v>1836.45</v>
      </c>
      <c r="Q997" s="29">
        <v>0.74463999999999997</v>
      </c>
      <c r="W997">
        <v>25.749999999999996</v>
      </c>
      <c r="X997">
        <v>0</v>
      </c>
      <c r="Y997">
        <v>0</v>
      </c>
      <c r="Z997">
        <v>0</v>
      </c>
    </row>
    <row r="998" spans="1:26" ht="42.75" x14ac:dyDescent="0.2">
      <c r="A998" s="17" t="s">
        <v>719</v>
      </c>
      <c r="B998" s="61" t="s">
        <v>298</v>
      </c>
      <c r="C998" s="61" t="s">
        <v>299</v>
      </c>
      <c r="D998" s="32" t="s">
        <v>19</v>
      </c>
      <c r="E998" s="24">
        <v>0.17899999999999999</v>
      </c>
      <c r="F998" s="33">
        <v>8860.99</v>
      </c>
      <c r="G998" s="34"/>
      <c r="H998" s="33"/>
      <c r="I998" s="34" t="s">
        <v>298</v>
      </c>
      <c r="J998" s="34"/>
      <c r="K998" s="33"/>
      <c r="L998" s="35"/>
      <c r="S998">
        <v>245</v>
      </c>
      <c r="T998">
        <v>8043.6</v>
      </c>
      <c r="U998">
        <v>149.38999999999999</v>
      </c>
      <c r="V998">
        <v>4904.63</v>
      </c>
    </row>
    <row r="999" spans="1:26" x14ac:dyDescent="0.2">
      <c r="C999" s="28" t="s">
        <v>1935</v>
      </c>
    </row>
    <row r="1000" spans="1:26" ht="14.25" x14ac:dyDescent="0.2">
      <c r="A1000" s="17"/>
      <c r="B1000" s="61"/>
      <c r="C1000" s="61" t="s">
        <v>1863</v>
      </c>
      <c r="D1000" s="32"/>
      <c r="E1000" s="24"/>
      <c r="F1000" s="33">
        <v>926.44</v>
      </c>
      <c r="G1000" s="34" t="s">
        <v>264</v>
      </c>
      <c r="H1000" s="33">
        <v>190.71</v>
      </c>
      <c r="I1000" s="34"/>
      <c r="J1000" s="34">
        <v>32.83</v>
      </c>
      <c r="K1000" s="33">
        <v>6260.96</v>
      </c>
      <c r="L1000" s="35"/>
      <c r="R1000">
        <v>190.71</v>
      </c>
    </row>
    <row r="1001" spans="1:26" ht="14.25" x14ac:dyDescent="0.2">
      <c r="A1001" s="17"/>
      <c r="B1001" s="61"/>
      <c r="C1001" s="61" t="s">
        <v>230</v>
      </c>
      <c r="D1001" s="32"/>
      <c r="E1001" s="24"/>
      <c r="F1001" s="33">
        <v>122.7</v>
      </c>
      <c r="G1001" s="34" t="s">
        <v>279</v>
      </c>
      <c r="H1001" s="33">
        <v>27.46</v>
      </c>
      <c r="I1001" s="34"/>
      <c r="J1001" s="34">
        <v>12.18</v>
      </c>
      <c r="K1001" s="33">
        <v>334.4</v>
      </c>
      <c r="L1001" s="35"/>
    </row>
    <row r="1002" spans="1:26" ht="14.25" x14ac:dyDescent="0.2">
      <c r="A1002" s="17"/>
      <c r="B1002" s="61"/>
      <c r="C1002" s="61" t="s">
        <v>1869</v>
      </c>
      <c r="D1002" s="32"/>
      <c r="E1002" s="24"/>
      <c r="F1002" s="33">
        <v>37.92</v>
      </c>
      <c r="G1002" s="34" t="s">
        <v>279</v>
      </c>
      <c r="H1002" s="45">
        <v>8.48</v>
      </c>
      <c r="I1002" s="34"/>
      <c r="J1002" s="34">
        <v>32.83</v>
      </c>
      <c r="K1002" s="45">
        <v>278.55</v>
      </c>
      <c r="L1002" s="35"/>
      <c r="R1002">
        <v>8.48</v>
      </c>
    </row>
    <row r="1003" spans="1:26" ht="14.25" x14ac:dyDescent="0.2">
      <c r="A1003" s="17"/>
      <c r="B1003" s="61"/>
      <c r="C1003" s="61" t="s">
        <v>1870</v>
      </c>
      <c r="D1003" s="32"/>
      <c r="E1003" s="24"/>
      <c r="F1003" s="33">
        <v>7811.85</v>
      </c>
      <c r="G1003" s="34" t="s">
        <v>3</v>
      </c>
      <c r="H1003" s="33">
        <v>1398.32</v>
      </c>
      <c r="I1003" s="34"/>
      <c r="J1003" s="34">
        <v>5.61</v>
      </c>
      <c r="K1003" s="33">
        <v>7844.58</v>
      </c>
      <c r="L1003" s="35"/>
    </row>
    <row r="1004" spans="1:26" ht="14.25" x14ac:dyDescent="0.2">
      <c r="A1004" s="17"/>
      <c r="B1004" s="61"/>
      <c r="C1004" s="61" t="s">
        <v>1864</v>
      </c>
      <c r="D1004" s="32" t="s">
        <v>1865</v>
      </c>
      <c r="E1004" s="24">
        <v>123</v>
      </c>
      <c r="F1004" s="68"/>
      <c r="G1004" s="34"/>
      <c r="H1004" s="33">
        <v>245</v>
      </c>
      <c r="I1004" s="36"/>
      <c r="J1004" s="31">
        <v>123</v>
      </c>
      <c r="K1004" s="33">
        <v>8043.6</v>
      </c>
      <c r="L1004" s="35"/>
    </row>
    <row r="1005" spans="1:26" ht="14.25" x14ac:dyDescent="0.2">
      <c r="A1005" s="17"/>
      <c r="B1005" s="61"/>
      <c r="C1005" s="61" t="s">
        <v>1866</v>
      </c>
      <c r="D1005" s="32" t="s">
        <v>1865</v>
      </c>
      <c r="E1005" s="24">
        <v>75</v>
      </c>
      <c r="F1005" s="68"/>
      <c r="G1005" s="34"/>
      <c r="H1005" s="33">
        <v>149.38999999999999</v>
      </c>
      <c r="I1005" s="36"/>
      <c r="J1005" s="31">
        <v>75</v>
      </c>
      <c r="K1005" s="33">
        <v>4904.63</v>
      </c>
      <c r="L1005" s="35"/>
    </row>
    <row r="1006" spans="1:26" ht="14.25" x14ac:dyDescent="0.2">
      <c r="A1006" s="62"/>
      <c r="B1006" s="63"/>
      <c r="C1006" s="63" t="s">
        <v>1867</v>
      </c>
      <c r="D1006" s="38" t="s">
        <v>1868</v>
      </c>
      <c r="E1006" s="39">
        <v>106</v>
      </c>
      <c r="F1006" s="40"/>
      <c r="G1006" s="42" t="s">
        <v>264</v>
      </c>
      <c r="H1006" s="40"/>
      <c r="I1006" s="42"/>
      <c r="J1006" s="42"/>
      <c r="K1006" s="40"/>
      <c r="L1006" s="46">
        <v>21.820099999999996</v>
      </c>
    </row>
    <row r="1007" spans="1:26" ht="15" x14ac:dyDescent="0.25">
      <c r="G1007" s="83">
        <v>2010.88</v>
      </c>
      <c r="H1007" s="83"/>
      <c r="J1007" s="83">
        <v>27388.170000000002</v>
      </c>
      <c r="K1007" s="83"/>
      <c r="L1007" s="44">
        <v>21.820099999999996</v>
      </c>
      <c r="O1007" s="29">
        <v>2010.88</v>
      </c>
      <c r="P1007" s="29">
        <v>27388.170000000002</v>
      </c>
      <c r="Q1007" s="29">
        <v>21.820099999999996</v>
      </c>
      <c r="W1007">
        <v>2010.88</v>
      </c>
      <c r="X1007">
        <v>0</v>
      </c>
      <c r="Y1007">
        <v>0</v>
      </c>
      <c r="Z1007">
        <v>0</v>
      </c>
    </row>
    <row r="1008" spans="1:26" ht="28.5" x14ac:dyDescent="0.2">
      <c r="A1008" s="17" t="s">
        <v>720</v>
      </c>
      <c r="B1008" s="61" t="s">
        <v>721</v>
      </c>
      <c r="C1008" s="61" t="s">
        <v>722</v>
      </c>
      <c r="D1008" s="32" t="s">
        <v>99</v>
      </c>
      <c r="E1008" s="24">
        <v>0.22520000000000001</v>
      </c>
      <c r="F1008" s="33">
        <v>328.03</v>
      </c>
      <c r="G1008" s="34"/>
      <c r="H1008" s="33"/>
      <c r="I1008" s="34" t="s">
        <v>721</v>
      </c>
      <c r="J1008" s="34"/>
      <c r="K1008" s="33"/>
      <c r="L1008" s="35"/>
      <c r="S1008">
        <v>72.64</v>
      </c>
      <c r="T1008">
        <v>2384.75</v>
      </c>
      <c r="U1008">
        <v>44.3</v>
      </c>
      <c r="V1008">
        <v>1454.12</v>
      </c>
    </row>
    <row r="1009" spans="1:26" x14ac:dyDescent="0.2">
      <c r="C1009" s="28" t="s">
        <v>1939</v>
      </c>
    </row>
    <row r="1010" spans="1:26" ht="14.25" x14ac:dyDescent="0.2">
      <c r="A1010" s="17"/>
      <c r="B1010" s="61"/>
      <c r="C1010" s="61" t="s">
        <v>1863</v>
      </c>
      <c r="D1010" s="32"/>
      <c r="E1010" s="24"/>
      <c r="F1010" s="33">
        <v>226.53</v>
      </c>
      <c r="G1010" s="34" t="s">
        <v>264</v>
      </c>
      <c r="H1010" s="33">
        <v>58.67</v>
      </c>
      <c r="I1010" s="34"/>
      <c r="J1010" s="34">
        <v>32.83</v>
      </c>
      <c r="K1010" s="33">
        <v>1926.03</v>
      </c>
      <c r="L1010" s="35"/>
      <c r="R1010">
        <v>58.67</v>
      </c>
    </row>
    <row r="1011" spans="1:26" ht="14.25" x14ac:dyDescent="0.2">
      <c r="A1011" s="17"/>
      <c r="B1011" s="61"/>
      <c r="C1011" s="61" t="s">
        <v>230</v>
      </c>
      <c r="D1011" s="32"/>
      <c r="E1011" s="24"/>
      <c r="F1011" s="33">
        <v>5.5</v>
      </c>
      <c r="G1011" s="34" t="s">
        <v>279</v>
      </c>
      <c r="H1011" s="33">
        <v>1.55</v>
      </c>
      <c r="I1011" s="34"/>
      <c r="J1011" s="34">
        <v>12.73</v>
      </c>
      <c r="K1011" s="33">
        <v>19.72</v>
      </c>
      <c r="L1011" s="35"/>
    </row>
    <row r="1012" spans="1:26" ht="14.25" x14ac:dyDescent="0.2">
      <c r="A1012" s="17"/>
      <c r="B1012" s="61"/>
      <c r="C1012" s="61" t="s">
        <v>1869</v>
      </c>
      <c r="D1012" s="32"/>
      <c r="E1012" s="24"/>
      <c r="F1012" s="33">
        <v>1.38</v>
      </c>
      <c r="G1012" s="34" t="s">
        <v>279</v>
      </c>
      <c r="H1012" s="45">
        <v>0.39</v>
      </c>
      <c r="I1012" s="34"/>
      <c r="J1012" s="34">
        <v>32.83</v>
      </c>
      <c r="K1012" s="45">
        <v>12.79</v>
      </c>
      <c r="L1012" s="35"/>
      <c r="R1012">
        <v>0.39</v>
      </c>
    </row>
    <row r="1013" spans="1:26" ht="14.25" x14ac:dyDescent="0.2">
      <c r="A1013" s="17"/>
      <c r="B1013" s="61"/>
      <c r="C1013" s="61" t="s">
        <v>1870</v>
      </c>
      <c r="D1013" s="32"/>
      <c r="E1013" s="24"/>
      <c r="F1013" s="33">
        <v>96</v>
      </c>
      <c r="G1013" s="34" t="s">
        <v>3</v>
      </c>
      <c r="H1013" s="33">
        <v>21.62</v>
      </c>
      <c r="I1013" s="34"/>
      <c r="J1013" s="34">
        <v>6.67</v>
      </c>
      <c r="K1013" s="33">
        <v>144.19999999999999</v>
      </c>
      <c r="L1013" s="35"/>
    </row>
    <row r="1014" spans="1:26" ht="14.25" x14ac:dyDescent="0.2">
      <c r="A1014" s="17"/>
      <c r="B1014" s="61"/>
      <c r="C1014" s="61" t="s">
        <v>1864</v>
      </c>
      <c r="D1014" s="32" t="s">
        <v>1865</v>
      </c>
      <c r="E1014" s="24">
        <v>123</v>
      </c>
      <c r="F1014" s="68"/>
      <c r="G1014" s="34"/>
      <c r="H1014" s="33">
        <v>72.64</v>
      </c>
      <c r="I1014" s="36"/>
      <c r="J1014" s="31">
        <v>123</v>
      </c>
      <c r="K1014" s="33">
        <v>2384.75</v>
      </c>
      <c r="L1014" s="35"/>
    </row>
    <row r="1015" spans="1:26" ht="14.25" x14ac:dyDescent="0.2">
      <c r="A1015" s="17"/>
      <c r="B1015" s="61"/>
      <c r="C1015" s="61" t="s">
        <v>1866</v>
      </c>
      <c r="D1015" s="32" t="s">
        <v>1865</v>
      </c>
      <c r="E1015" s="24">
        <v>75</v>
      </c>
      <c r="F1015" s="68"/>
      <c r="G1015" s="34"/>
      <c r="H1015" s="33">
        <v>44.3</v>
      </c>
      <c r="I1015" s="36"/>
      <c r="J1015" s="31">
        <v>75</v>
      </c>
      <c r="K1015" s="33">
        <v>1454.12</v>
      </c>
      <c r="L1015" s="35"/>
    </row>
    <row r="1016" spans="1:26" ht="14.25" x14ac:dyDescent="0.2">
      <c r="A1016" s="17"/>
      <c r="B1016" s="61"/>
      <c r="C1016" s="61" t="s">
        <v>1867</v>
      </c>
      <c r="D1016" s="32" t="s">
        <v>1868</v>
      </c>
      <c r="E1016" s="24">
        <v>23.82</v>
      </c>
      <c r="F1016" s="33"/>
      <c r="G1016" s="34" t="s">
        <v>264</v>
      </c>
      <c r="H1016" s="33"/>
      <c r="I1016" s="34"/>
      <c r="J1016" s="34"/>
      <c r="K1016" s="33"/>
      <c r="L1016" s="37">
        <v>6.1689035999999993</v>
      </c>
    </row>
    <row r="1017" spans="1:26" ht="42.75" x14ac:dyDescent="0.2">
      <c r="A1017" s="62" t="s">
        <v>724</v>
      </c>
      <c r="B1017" s="63" t="s">
        <v>725</v>
      </c>
      <c r="C1017" s="63" t="s">
        <v>726</v>
      </c>
      <c r="D1017" s="38" t="s">
        <v>269</v>
      </c>
      <c r="E1017" s="39">
        <v>6.7560000000000002</v>
      </c>
      <c r="F1017" s="40">
        <v>67.8</v>
      </c>
      <c r="G1017" s="41" t="s">
        <v>3</v>
      </c>
      <c r="H1017" s="40">
        <v>458.06</v>
      </c>
      <c r="I1017" s="42"/>
      <c r="J1017" s="42">
        <v>5.33</v>
      </c>
      <c r="K1017" s="40">
        <v>2441.44</v>
      </c>
      <c r="L1017" s="43"/>
      <c r="S1017">
        <v>0</v>
      </c>
      <c r="T1017">
        <v>0</v>
      </c>
      <c r="U1017">
        <v>0</v>
      </c>
      <c r="V1017">
        <v>0</v>
      </c>
      <c r="W1017">
        <v>458.06</v>
      </c>
      <c r="X1017">
        <v>0</v>
      </c>
      <c r="Y1017">
        <v>0</v>
      </c>
      <c r="Z1017">
        <v>0</v>
      </c>
    </row>
    <row r="1018" spans="1:26" ht="15" x14ac:dyDescent="0.25">
      <c r="G1018" s="83">
        <v>656.84</v>
      </c>
      <c r="H1018" s="83"/>
      <c r="J1018" s="83">
        <v>8370.26</v>
      </c>
      <c r="K1018" s="83"/>
      <c r="L1018" s="44">
        <v>6.1689035999999993</v>
      </c>
      <c r="O1018" s="29">
        <v>656.84</v>
      </c>
      <c r="P1018" s="29">
        <v>8370.26</v>
      </c>
      <c r="Q1018" s="29">
        <v>6.1689035999999993</v>
      </c>
      <c r="W1018">
        <v>198.78000000000003</v>
      </c>
      <c r="X1018">
        <v>0</v>
      </c>
      <c r="Y1018">
        <v>0</v>
      </c>
      <c r="Z1018">
        <v>0</v>
      </c>
    </row>
    <row r="1019" spans="1:26" ht="28.5" x14ac:dyDescent="0.2">
      <c r="A1019" s="17" t="s">
        <v>728</v>
      </c>
      <c r="B1019" s="61" t="s">
        <v>729</v>
      </c>
      <c r="C1019" s="61" t="s">
        <v>730</v>
      </c>
      <c r="D1019" s="32" t="s">
        <v>88</v>
      </c>
      <c r="E1019" s="24">
        <v>0.04</v>
      </c>
      <c r="F1019" s="33">
        <v>454.03</v>
      </c>
      <c r="G1019" s="34"/>
      <c r="H1019" s="33"/>
      <c r="I1019" s="34" t="s">
        <v>729</v>
      </c>
      <c r="J1019" s="34"/>
      <c r="K1019" s="33"/>
      <c r="L1019" s="35"/>
      <c r="S1019">
        <v>13.05</v>
      </c>
      <c r="T1019">
        <v>428.51</v>
      </c>
      <c r="U1019">
        <v>8.93</v>
      </c>
      <c r="V1019">
        <v>293.19</v>
      </c>
    </row>
    <row r="1020" spans="1:26" x14ac:dyDescent="0.2">
      <c r="C1020" s="28" t="s">
        <v>1934</v>
      </c>
    </row>
    <row r="1021" spans="1:26" ht="14.25" x14ac:dyDescent="0.2">
      <c r="A1021" s="17"/>
      <c r="B1021" s="61"/>
      <c r="C1021" s="61" t="s">
        <v>1863</v>
      </c>
      <c r="D1021" s="32"/>
      <c r="E1021" s="24"/>
      <c r="F1021" s="33">
        <v>342.84</v>
      </c>
      <c r="G1021" s="34" t="s">
        <v>3</v>
      </c>
      <c r="H1021" s="33">
        <v>13.71</v>
      </c>
      <c r="I1021" s="34"/>
      <c r="J1021" s="34">
        <v>32.83</v>
      </c>
      <c r="K1021" s="33">
        <v>450.22</v>
      </c>
      <c r="L1021" s="35"/>
      <c r="R1021">
        <v>13.71</v>
      </c>
    </row>
    <row r="1022" spans="1:26" ht="14.25" x14ac:dyDescent="0.2">
      <c r="A1022" s="17"/>
      <c r="B1022" s="61"/>
      <c r="C1022" s="61" t="s">
        <v>230</v>
      </c>
      <c r="D1022" s="32"/>
      <c r="E1022" s="24"/>
      <c r="F1022" s="33">
        <v>4.7699999999999996</v>
      </c>
      <c r="G1022" s="34" t="s">
        <v>3</v>
      </c>
      <c r="H1022" s="33">
        <v>0.19</v>
      </c>
      <c r="I1022" s="34"/>
      <c r="J1022" s="34">
        <v>9.76</v>
      </c>
      <c r="K1022" s="33">
        <v>1.86</v>
      </c>
      <c r="L1022" s="35"/>
    </row>
    <row r="1023" spans="1:26" ht="14.25" x14ac:dyDescent="0.2">
      <c r="A1023" s="17"/>
      <c r="B1023" s="61"/>
      <c r="C1023" s="61" t="s">
        <v>1869</v>
      </c>
      <c r="D1023" s="32"/>
      <c r="E1023" s="24"/>
      <c r="F1023" s="33">
        <v>0.64</v>
      </c>
      <c r="G1023" s="34" t="s">
        <v>3</v>
      </c>
      <c r="H1023" s="45">
        <v>0.03</v>
      </c>
      <c r="I1023" s="34"/>
      <c r="J1023" s="34">
        <v>32.83</v>
      </c>
      <c r="K1023" s="45">
        <v>0.84</v>
      </c>
      <c r="L1023" s="35"/>
      <c r="R1023">
        <v>0.03</v>
      </c>
    </row>
    <row r="1024" spans="1:26" ht="14.25" x14ac:dyDescent="0.2">
      <c r="A1024" s="17"/>
      <c r="B1024" s="61"/>
      <c r="C1024" s="61" t="s">
        <v>1870</v>
      </c>
      <c r="D1024" s="32"/>
      <c r="E1024" s="24"/>
      <c r="F1024" s="33">
        <v>106.42</v>
      </c>
      <c r="G1024" s="34" t="s">
        <v>3</v>
      </c>
      <c r="H1024" s="33">
        <v>4.26</v>
      </c>
      <c r="I1024" s="34"/>
      <c r="J1024" s="34">
        <v>6.1</v>
      </c>
      <c r="K1024" s="33">
        <v>25.97</v>
      </c>
      <c r="L1024" s="35"/>
    </row>
    <row r="1025" spans="1:26" ht="14.25" x14ac:dyDescent="0.2">
      <c r="A1025" s="17"/>
      <c r="B1025" s="61"/>
      <c r="C1025" s="61" t="s">
        <v>1864</v>
      </c>
      <c r="D1025" s="32" t="s">
        <v>1865</v>
      </c>
      <c r="E1025" s="24">
        <v>95</v>
      </c>
      <c r="F1025" s="68"/>
      <c r="G1025" s="34"/>
      <c r="H1025" s="33">
        <v>13.05</v>
      </c>
      <c r="I1025" s="36"/>
      <c r="J1025" s="31">
        <v>95</v>
      </c>
      <c r="K1025" s="33">
        <v>428.51</v>
      </c>
      <c r="L1025" s="35"/>
    </row>
    <row r="1026" spans="1:26" ht="14.25" x14ac:dyDescent="0.2">
      <c r="A1026" s="17"/>
      <c r="B1026" s="61"/>
      <c r="C1026" s="61" t="s">
        <v>1866</v>
      </c>
      <c r="D1026" s="32" t="s">
        <v>1865</v>
      </c>
      <c r="E1026" s="24">
        <v>65</v>
      </c>
      <c r="F1026" s="68"/>
      <c r="G1026" s="34"/>
      <c r="H1026" s="33">
        <v>8.93</v>
      </c>
      <c r="I1026" s="36"/>
      <c r="J1026" s="31">
        <v>65</v>
      </c>
      <c r="K1026" s="33">
        <v>293.19</v>
      </c>
      <c r="L1026" s="35"/>
    </row>
    <row r="1027" spans="1:26" ht="14.25" x14ac:dyDescent="0.2">
      <c r="A1027" s="17"/>
      <c r="B1027" s="61"/>
      <c r="C1027" s="61" t="s">
        <v>1867</v>
      </c>
      <c r="D1027" s="32" t="s">
        <v>1868</v>
      </c>
      <c r="E1027" s="24">
        <v>34.56</v>
      </c>
      <c r="F1027" s="33"/>
      <c r="G1027" s="34" t="s">
        <v>3</v>
      </c>
      <c r="H1027" s="33"/>
      <c r="I1027" s="34"/>
      <c r="J1027" s="34"/>
      <c r="K1027" s="33"/>
      <c r="L1027" s="37">
        <v>1.3824000000000001</v>
      </c>
    </row>
    <row r="1028" spans="1:26" ht="42.75" x14ac:dyDescent="0.2">
      <c r="A1028" s="62" t="s">
        <v>732</v>
      </c>
      <c r="B1028" s="63" t="s">
        <v>733</v>
      </c>
      <c r="C1028" s="63" t="s">
        <v>734</v>
      </c>
      <c r="D1028" s="38" t="s">
        <v>88</v>
      </c>
      <c r="E1028" s="39">
        <v>4</v>
      </c>
      <c r="F1028" s="40">
        <v>833</v>
      </c>
      <c r="G1028" s="41" t="s">
        <v>3</v>
      </c>
      <c r="H1028" s="40">
        <v>3332</v>
      </c>
      <c r="I1028" s="42"/>
      <c r="J1028" s="42">
        <v>14.48</v>
      </c>
      <c r="K1028" s="40">
        <v>48247.360000000001</v>
      </c>
      <c r="L1028" s="43"/>
      <c r="S1028">
        <v>0</v>
      </c>
      <c r="T1028">
        <v>0</v>
      </c>
      <c r="U1028">
        <v>0</v>
      </c>
      <c r="V1028">
        <v>0</v>
      </c>
      <c r="W1028">
        <v>0</v>
      </c>
      <c r="X1028">
        <v>3332</v>
      </c>
      <c r="Y1028">
        <v>0</v>
      </c>
      <c r="Z1028">
        <v>0</v>
      </c>
    </row>
    <row r="1029" spans="1:26" ht="15" x14ac:dyDescent="0.25">
      <c r="G1029" s="83">
        <v>3372.14</v>
      </c>
      <c r="H1029" s="83"/>
      <c r="J1029" s="83">
        <v>49447.11</v>
      </c>
      <c r="K1029" s="83"/>
      <c r="L1029" s="44">
        <v>1.3824000000000001</v>
      </c>
      <c r="O1029" s="29">
        <v>3372.14</v>
      </c>
      <c r="P1029" s="29">
        <v>49447.11</v>
      </c>
      <c r="Q1029" s="29">
        <v>1.3824000000000001</v>
      </c>
      <c r="W1029">
        <v>0</v>
      </c>
      <c r="X1029">
        <v>40.14</v>
      </c>
      <c r="Y1029">
        <v>0</v>
      </c>
      <c r="Z1029">
        <v>0</v>
      </c>
    </row>
    <row r="1030" spans="1:26" ht="57" x14ac:dyDescent="0.2">
      <c r="A1030" s="17" t="s">
        <v>736</v>
      </c>
      <c r="B1030" s="61" t="s">
        <v>422</v>
      </c>
      <c r="C1030" s="61" t="s">
        <v>423</v>
      </c>
      <c r="D1030" s="32" t="s">
        <v>99</v>
      </c>
      <c r="E1030" s="24">
        <v>0.1</v>
      </c>
      <c r="F1030" s="33">
        <v>630.1099999999999</v>
      </c>
      <c r="G1030" s="34"/>
      <c r="H1030" s="33"/>
      <c r="I1030" s="34" t="s">
        <v>422</v>
      </c>
      <c r="J1030" s="34"/>
      <c r="K1030" s="33"/>
      <c r="L1030" s="35"/>
      <c r="S1030">
        <v>37.340000000000003</v>
      </c>
      <c r="T1030">
        <v>1225.8599999999999</v>
      </c>
      <c r="U1030">
        <v>25.55</v>
      </c>
      <c r="V1030">
        <v>838.75</v>
      </c>
    </row>
    <row r="1031" spans="1:26" x14ac:dyDescent="0.2">
      <c r="C1031" s="28" t="s">
        <v>1922</v>
      </c>
    </row>
    <row r="1032" spans="1:26" ht="14.25" x14ac:dyDescent="0.2">
      <c r="A1032" s="17"/>
      <c r="B1032" s="61"/>
      <c r="C1032" s="61" t="s">
        <v>1863</v>
      </c>
      <c r="D1032" s="32"/>
      <c r="E1032" s="24"/>
      <c r="F1032" s="33">
        <v>388.03</v>
      </c>
      <c r="G1032" s="34" t="s">
        <v>3</v>
      </c>
      <c r="H1032" s="33">
        <v>38.799999999999997</v>
      </c>
      <c r="I1032" s="34"/>
      <c r="J1032" s="34">
        <v>32.83</v>
      </c>
      <c r="K1032" s="33">
        <v>1273.9000000000001</v>
      </c>
      <c r="L1032" s="35"/>
      <c r="R1032">
        <v>38.799999999999997</v>
      </c>
    </row>
    <row r="1033" spans="1:26" ht="14.25" x14ac:dyDescent="0.2">
      <c r="A1033" s="17"/>
      <c r="B1033" s="61"/>
      <c r="C1033" s="61" t="s">
        <v>230</v>
      </c>
      <c r="D1033" s="32"/>
      <c r="E1033" s="24"/>
      <c r="F1033" s="33">
        <v>52.26</v>
      </c>
      <c r="G1033" s="34" t="s">
        <v>3</v>
      </c>
      <c r="H1033" s="33">
        <v>5.23</v>
      </c>
      <c r="I1033" s="34"/>
      <c r="J1033" s="34">
        <v>8.44</v>
      </c>
      <c r="K1033" s="33">
        <v>44.11</v>
      </c>
      <c r="L1033" s="35"/>
    </row>
    <row r="1034" spans="1:26" ht="14.25" x14ac:dyDescent="0.2">
      <c r="A1034" s="17"/>
      <c r="B1034" s="61"/>
      <c r="C1034" s="61" t="s">
        <v>1869</v>
      </c>
      <c r="D1034" s="32"/>
      <c r="E1034" s="24"/>
      <c r="F1034" s="33">
        <v>5.0199999999999996</v>
      </c>
      <c r="G1034" s="34" t="s">
        <v>3</v>
      </c>
      <c r="H1034" s="45">
        <v>0.5</v>
      </c>
      <c r="I1034" s="34"/>
      <c r="J1034" s="34">
        <v>32.83</v>
      </c>
      <c r="K1034" s="45">
        <v>16.48</v>
      </c>
      <c r="L1034" s="35"/>
      <c r="R1034">
        <v>0.5</v>
      </c>
    </row>
    <row r="1035" spans="1:26" ht="14.25" x14ac:dyDescent="0.2">
      <c r="A1035" s="17"/>
      <c r="B1035" s="61"/>
      <c r="C1035" s="61" t="s">
        <v>1870</v>
      </c>
      <c r="D1035" s="32"/>
      <c r="E1035" s="24"/>
      <c r="F1035" s="33">
        <v>189.82</v>
      </c>
      <c r="G1035" s="34" t="s">
        <v>3</v>
      </c>
      <c r="H1035" s="33">
        <v>18.98</v>
      </c>
      <c r="I1035" s="34"/>
      <c r="J1035" s="34">
        <v>7</v>
      </c>
      <c r="K1035" s="33">
        <v>132.87</v>
      </c>
      <c r="L1035" s="35"/>
    </row>
    <row r="1036" spans="1:26" ht="14.25" x14ac:dyDescent="0.2">
      <c r="A1036" s="17"/>
      <c r="B1036" s="61"/>
      <c r="C1036" s="61" t="s">
        <v>1864</v>
      </c>
      <c r="D1036" s="32" t="s">
        <v>1865</v>
      </c>
      <c r="E1036" s="24">
        <v>95</v>
      </c>
      <c r="F1036" s="68"/>
      <c r="G1036" s="34"/>
      <c r="H1036" s="33">
        <v>37.340000000000003</v>
      </c>
      <c r="I1036" s="36"/>
      <c r="J1036" s="31">
        <v>95</v>
      </c>
      <c r="K1036" s="33">
        <v>1225.8599999999999</v>
      </c>
      <c r="L1036" s="35"/>
    </row>
    <row r="1037" spans="1:26" ht="14.25" x14ac:dyDescent="0.2">
      <c r="A1037" s="17"/>
      <c r="B1037" s="61"/>
      <c r="C1037" s="61" t="s">
        <v>1866</v>
      </c>
      <c r="D1037" s="32" t="s">
        <v>1865</v>
      </c>
      <c r="E1037" s="24">
        <v>65</v>
      </c>
      <c r="F1037" s="68"/>
      <c r="G1037" s="34"/>
      <c r="H1037" s="33">
        <v>25.55</v>
      </c>
      <c r="I1037" s="36"/>
      <c r="J1037" s="31">
        <v>65</v>
      </c>
      <c r="K1037" s="33">
        <v>838.75</v>
      </c>
      <c r="L1037" s="35"/>
    </row>
    <row r="1038" spans="1:26" ht="14.25" x14ac:dyDescent="0.2">
      <c r="A1038" s="17"/>
      <c r="B1038" s="61"/>
      <c r="C1038" s="61" t="s">
        <v>1867</v>
      </c>
      <c r="D1038" s="32" t="s">
        <v>1868</v>
      </c>
      <c r="E1038" s="24">
        <v>41.28</v>
      </c>
      <c r="F1038" s="33"/>
      <c r="G1038" s="34" t="s">
        <v>3</v>
      </c>
      <c r="H1038" s="33"/>
      <c r="I1038" s="34"/>
      <c r="J1038" s="34"/>
      <c r="K1038" s="33"/>
      <c r="L1038" s="37">
        <v>4.1280000000000001</v>
      </c>
    </row>
    <row r="1039" spans="1:26" ht="114" x14ac:dyDescent="0.2">
      <c r="A1039" s="62" t="s">
        <v>737</v>
      </c>
      <c r="B1039" s="63" t="s">
        <v>426</v>
      </c>
      <c r="C1039" s="63" t="s">
        <v>427</v>
      </c>
      <c r="D1039" s="38" t="s">
        <v>428</v>
      </c>
      <c r="E1039" s="39">
        <v>0.01</v>
      </c>
      <c r="F1039" s="40">
        <v>41193.550000000003</v>
      </c>
      <c r="G1039" s="41" t="s">
        <v>3</v>
      </c>
      <c r="H1039" s="40">
        <v>411.94</v>
      </c>
      <c r="I1039" s="42"/>
      <c r="J1039" s="42">
        <v>3.13</v>
      </c>
      <c r="K1039" s="40">
        <v>1289.3599999999999</v>
      </c>
      <c r="L1039" s="43"/>
      <c r="S1039">
        <v>0</v>
      </c>
      <c r="T1039">
        <v>0</v>
      </c>
      <c r="U1039">
        <v>0</v>
      </c>
      <c r="V1039">
        <v>0</v>
      </c>
      <c r="W1039">
        <v>0</v>
      </c>
      <c r="X1039">
        <v>411.94</v>
      </c>
      <c r="Y1039">
        <v>0</v>
      </c>
      <c r="Z1039">
        <v>0</v>
      </c>
    </row>
    <row r="1040" spans="1:26" ht="15" x14ac:dyDescent="0.25">
      <c r="G1040" s="83">
        <v>537.84</v>
      </c>
      <c r="H1040" s="83"/>
      <c r="J1040" s="83">
        <v>4804.8499999999995</v>
      </c>
      <c r="K1040" s="83"/>
      <c r="L1040" s="44">
        <v>4.1280000000000001</v>
      </c>
      <c r="O1040" s="29">
        <v>537.84</v>
      </c>
      <c r="P1040" s="29">
        <v>4804.8499999999995</v>
      </c>
      <c r="Q1040" s="29">
        <v>4.1280000000000001</v>
      </c>
      <c r="W1040">
        <v>0</v>
      </c>
      <c r="X1040">
        <v>125.9</v>
      </c>
      <c r="Y1040">
        <v>0</v>
      </c>
      <c r="Z1040">
        <v>0</v>
      </c>
    </row>
    <row r="1041" spans="1:26" ht="42.75" x14ac:dyDescent="0.2">
      <c r="A1041" s="17" t="s">
        <v>738</v>
      </c>
      <c r="B1041" s="61" t="s">
        <v>69</v>
      </c>
      <c r="C1041" s="61" t="s">
        <v>70</v>
      </c>
      <c r="D1041" s="32" t="s">
        <v>19</v>
      </c>
      <c r="E1041" s="24">
        <v>0.17899999999999999</v>
      </c>
      <c r="F1041" s="33">
        <v>4297.2199999999993</v>
      </c>
      <c r="G1041" s="34"/>
      <c r="H1041" s="33"/>
      <c r="I1041" s="34" t="s">
        <v>69</v>
      </c>
      <c r="J1041" s="34"/>
      <c r="K1041" s="33"/>
      <c r="L1041" s="35"/>
      <c r="S1041">
        <v>214.97</v>
      </c>
      <c r="T1041">
        <v>7057.23</v>
      </c>
      <c r="U1041">
        <v>114.77</v>
      </c>
      <c r="V1041">
        <v>3767.84</v>
      </c>
    </row>
    <row r="1042" spans="1:26" x14ac:dyDescent="0.2">
      <c r="C1042" s="28" t="s">
        <v>1935</v>
      </c>
    </row>
    <row r="1043" spans="1:26" ht="14.25" x14ac:dyDescent="0.2">
      <c r="A1043" s="17"/>
      <c r="B1043" s="61"/>
      <c r="C1043" s="61" t="s">
        <v>1863</v>
      </c>
      <c r="D1043" s="32"/>
      <c r="E1043" s="24"/>
      <c r="F1043" s="33">
        <v>879.79</v>
      </c>
      <c r="G1043" s="34" t="s">
        <v>264</v>
      </c>
      <c r="H1043" s="33">
        <v>181.11</v>
      </c>
      <c r="I1043" s="34"/>
      <c r="J1043" s="34">
        <v>32.83</v>
      </c>
      <c r="K1043" s="33">
        <v>5945.68</v>
      </c>
      <c r="L1043" s="35"/>
      <c r="R1043">
        <v>181.11</v>
      </c>
    </row>
    <row r="1044" spans="1:26" ht="14.25" x14ac:dyDescent="0.2">
      <c r="A1044" s="17"/>
      <c r="B1044" s="61"/>
      <c r="C1044" s="61" t="s">
        <v>230</v>
      </c>
      <c r="D1044" s="32"/>
      <c r="E1044" s="24"/>
      <c r="F1044" s="33">
        <v>45.16</v>
      </c>
      <c r="G1044" s="34" t="s">
        <v>279</v>
      </c>
      <c r="H1044" s="33">
        <v>10.1</v>
      </c>
      <c r="I1044" s="34"/>
      <c r="J1044" s="34">
        <v>7.79</v>
      </c>
      <c r="K1044" s="33">
        <v>78.709999999999994</v>
      </c>
      <c r="L1044" s="35"/>
    </row>
    <row r="1045" spans="1:26" ht="14.25" x14ac:dyDescent="0.2">
      <c r="A1045" s="17"/>
      <c r="B1045" s="61"/>
      <c r="C1045" s="61" t="s">
        <v>1869</v>
      </c>
      <c r="D1045" s="32"/>
      <c r="E1045" s="24"/>
      <c r="F1045" s="33">
        <v>4.7699999999999996</v>
      </c>
      <c r="G1045" s="34" t="s">
        <v>279</v>
      </c>
      <c r="H1045" s="45">
        <v>1.07</v>
      </c>
      <c r="I1045" s="34"/>
      <c r="J1045" s="34">
        <v>32.83</v>
      </c>
      <c r="K1045" s="45">
        <v>35.020000000000003</v>
      </c>
      <c r="L1045" s="35"/>
      <c r="R1045">
        <v>1.07</v>
      </c>
    </row>
    <row r="1046" spans="1:26" ht="14.25" x14ac:dyDescent="0.2">
      <c r="A1046" s="17"/>
      <c r="B1046" s="61"/>
      <c r="C1046" s="61" t="s">
        <v>1870</v>
      </c>
      <c r="D1046" s="32"/>
      <c r="E1046" s="24"/>
      <c r="F1046" s="33">
        <v>3372.27</v>
      </c>
      <c r="G1046" s="34" t="s">
        <v>3</v>
      </c>
      <c r="H1046" s="33">
        <v>603.64</v>
      </c>
      <c r="I1046" s="34"/>
      <c r="J1046" s="34">
        <v>6.89</v>
      </c>
      <c r="K1046" s="33">
        <v>4159.05</v>
      </c>
      <c r="L1046" s="35"/>
    </row>
    <row r="1047" spans="1:26" ht="14.25" x14ac:dyDescent="0.2">
      <c r="A1047" s="17"/>
      <c r="B1047" s="61"/>
      <c r="C1047" s="61" t="s">
        <v>1864</v>
      </c>
      <c r="D1047" s="32" t="s">
        <v>1865</v>
      </c>
      <c r="E1047" s="24">
        <v>118</v>
      </c>
      <c r="F1047" s="68"/>
      <c r="G1047" s="34"/>
      <c r="H1047" s="33">
        <v>214.97</v>
      </c>
      <c r="I1047" s="36"/>
      <c r="J1047" s="31">
        <v>118</v>
      </c>
      <c r="K1047" s="33">
        <v>7057.23</v>
      </c>
      <c r="L1047" s="35"/>
    </row>
    <row r="1048" spans="1:26" ht="14.25" x14ac:dyDescent="0.2">
      <c r="A1048" s="17"/>
      <c r="B1048" s="61"/>
      <c r="C1048" s="61" t="s">
        <v>1866</v>
      </c>
      <c r="D1048" s="32" t="s">
        <v>1865</v>
      </c>
      <c r="E1048" s="24">
        <v>63</v>
      </c>
      <c r="F1048" s="68"/>
      <c r="G1048" s="34"/>
      <c r="H1048" s="33">
        <v>114.77</v>
      </c>
      <c r="I1048" s="36"/>
      <c r="J1048" s="31">
        <v>63</v>
      </c>
      <c r="K1048" s="33">
        <v>3767.84</v>
      </c>
      <c r="L1048" s="35"/>
    </row>
    <row r="1049" spans="1:26" ht="14.25" x14ac:dyDescent="0.2">
      <c r="A1049" s="17"/>
      <c r="B1049" s="61"/>
      <c r="C1049" s="61" t="s">
        <v>1867</v>
      </c>
      <c r="D1049" s="32" t="s">
        <v>1868</v>
      </c>
      <c r="E1049" s="24">
        <v>97</v>
      </c>
      <c r="F1049" s="33"/>
      <c r="G1049" s="34" t="s">
        <v>264</v>
      </c>
      <c r="H1049" s="33"/>
      <c r="I1049" s="34"/>
      <c r="J1049" s="34"/>
      <c r="K1049" s="33"/>
      <c r="L1049" s="37">
        <v>19.967449999999999</v>
      </c>
    </row>
    <row r="1050" spans="1:26" ht="28.5" x14ac:dyDescent="0.2">
      <c r="A1050" s="17" t="s">
        <v>739</v>
      </c>
      <c r="B1050" s="61" t="s">
        <v>740</v>
      </c>
      <c r="C1050" s="61" t="s">
        <v>741</v>
      </c>
      <c r="D1050" s="32" t="s">
        <v>269</v>
      </c>
      <c r="E1050" s="24">
        <v>19.869</v>
      </c>
      <c r="F1050" s="33">
        <v>51.02</v>
      </c>
      <c r="G1050" s="47" t="s">
        <v>3</v>
      </c>
      <c r="H1050" s="33">
        <v>1013.72</v>
      </c>
      <c r="I1050" s="34"/>
      <c r="J1050" s="34">
        <v>2.79</v>
      </c>
      <c r="K1050" s="33">
        <v>2828.27</v>
      </c>
      <c r="L1050" s="35"/>
      <c r="S1050">
        <v>0</v>
      </c>
      <c r="T1050">
        <v>0</v>
      </c>
      <c r="U1050">
        <v>0</v>
      </c>
      <c r="V1050">
        <v>0</v>
      </c>
      <c r="W1050">
        <v>1013.72</v>
      </c>
      <c r="X1050">
        <v>0</v>
      </c>
      <c r="Y1050">
        <v>0</v>
      </c>
      <c r="Z1050">
        <v>0</v>
      </c>
    </row>
    <row r="1051" spans="1:26" ht="42.75" x14ac:dyDescent="0.2">
      <c r="A1051" s="17" t="s">
        <v>743</v>
      </c>
      <c r="B1051" s="61" t="s">
        <v>335</v>
      </c>
      <c r="C1051" s="61" t="s">
        <v>336</v>
      </c>
      <c r="D1051" s="32" t="s">
        <v>88</v>
      </c>
      <c r="E1051" s="24">
        <v>14.498999999999999</v>
      </c>
      <c r="F1051" s="33">
        <v>412</v>
      </c>
      <c r="G1051" s="47" t="s">
        <v>3</v>
      </c>
      <c r="H1051" s="33">
        <v>5973.59</v>
      </c>
      <c r="I1051" s="34"/>
      <c r="J1051" s="34">
        <v>3.42</v>
      </c>
      <c r="K1051" s="33">
        <v>20429.669999999998</v>
      </c>
      <c r="L1051" s="35"/>
      <c r="S1051">
        <v>0</v>
      </c>
      <c r="T1051">
        <v>0</v>
      </c>
      <c r="U1051">
        <v>0</v>
      </c>
      <c r="V1051">
        <v>0</v>
      </c>
      <c r="W1051">
        <v>5973.59</v>
      </c>
      <c r="X1051">
        <v>0</v>
      </c>
      <c r="Y1051">
        <v>0</v>
      </c>
      <c r="Z1051">
        <v>0</v>
      </c>
    </row>
    <row r="1052" spans="1:26" ht="28.5" x14ac:dyDescent="0.2">
      <c r="A1052" s="62" t="s">
        <v>744</v>
      </c>
      <c r="B1052" s="63" t="s">
        <v>326</v>
      </c>
      <c r="C1052" s="63" t="s">
        <v>327</v>
      </c>
      <c r="D1052" s="38" t="s">
        <v>328</v>
      </c>
      <c r="E1052" s="39">
        <v>24.164999999999999</v>
      </c>
      <c r="F1052" s="40">
        <v>0.83</v>
      </c>
      <c r="G1052" s="41" t="s">
        <v>3</v>
      </c>
      <c r="H1052" s="40">
        <v>20.059999999999999</v>
      </c>
      <c r="I1052" s="42"/>
      <c r="J1052" s="42">
        <v>4.3899999999999997</v>
      </c>
      <c r="K1052" s="40">
        <v>88.05</v>
      </c>
      <c r="L1052" s="43"/>
      <c r="S1052">
        <v>0</v>
      </c>
      <c r="T1052">
        <v>0</v>
      </c>
      <c r="U1052">
        <v>0</v>
      </c>
      <c r="V1052">
        <v>0</v>
      </c>
      <c r="W1052">
        <v>20.059999999999999</v>
      </c>
      <c r="X1052">
        <v>0</v>
      </c>
      <c r="Y1052">
        <v>0</v>
      </c>
      <c r="Z1052">
        <v>0</v>
      </c>
    </row>
    <row r="1053" spans="1:26" ht="15" x14ac:dyDescent="0.25">
      <c r="G1053" s="83">
        <v>8131.9600000000009</v>
      </c>
      <c r="H1053" s="83"/>
      <c r="J1053" s="83">
        <v>44354.5</v>
      </c>
      <c r="K1053" s="83"/>
      <c r="L1053" s="44">
        <v>19.967449999999999</v>
      </c>
      <c r="O1053" s="29">
        <v>8131.9600000000009</v>
      </c>
      <c r="P1053" s="29">
        <v>44354.5</v>
      </c>
      <c r="Q1053" s="29">
        <v>19.967449999999999</v>
      </c>
      <c r="W1053">
        <v>1124.5900000000001</v>
      </c>
      <c r="X1053">
        <v>0</v>
      </c>
      <c r="Y1053">
        <v>0</v>
      </c>
      <c r="Z1053">
        <v>0</v>
      </c>
    </row>
    <row r="1054" spans="1:26" ht="42.75" x14ac:dyDescent="0.2">
      <c r="A1054" s="17" t="s">
        <v>745</v>
      </c>
      <c r="B1054" s="61" t="s">
        <v>746</v>
      </c>
      <c r="C1054" s="61" t="s">
        <v>747</v>
      </c>
      <c r="D1054" s="32" t="s">
        <v>19</v>
      </c>
      <c r="E1054" s="24">
        <v>1.5542</v>
      </c>
      <c r="F1054" s="33">
        <v>138.96</v>
      </c>
      <c r="G1054" s="34"/>
      <c r="H1054" s="33"/>
      <c r="I1054" s="34" t="s">
        <v>746</v>
      </c>
      <c r="J1054" s="34"/>
      <c r="K1054" s="33"/>
      <c r="L1054" s="35"/>
      <c r="S1054">
        <v>164.03</v>
      </c>
      <c r="T1054">
        <v>5385.07</v>
      </c>
      <c r="U1054">
        <v>87.58</v>
      </c>
      <c r="V1054">
        <v>2875.08</v>
      </c>
    </row>
    <row r="1055" spans="1:26" x14ac:dyDescent="0.2">
      <c r="C1055" s="28" t="s">
        <v>1940</v>
      </c>
    </row>
    <row r="1056" spans="1:26" ht="14.25" x14ac:dyDescent="0.2">
      <c r="A1056" s="17"/>
      <c r="B1056" s="61"/>
      <c r="C1056" s="61" t="s">
        <v>1863</v>
      </c>
      <c r="D1056" s="32"/>
      <c r="E1056" s="24"/>
      <c r="F1056" s="33">
        <v>75.25</v>
      </c>
      <c r="G1056" s="34" t="s">
        <v>264</v>
      </c>
      <c r="H1056" s="33">
        <v>134.5</v>
      </c>
      <c r="I1056" s="34"/>
      <c r="J1056" s="34">
        <v>32.83</v>
      </c>
      <c r="K1056" s="33">
        <v>4415.6499999999996</v>
      </c>
      <c r="L1056" s="35"/>
      <c r="R1056">
        <v>134.5</v>
      </c>
    </row>
    <row r="1057" spans="1:26" ht="14.25" x14ac:dyDescent="0.2">
      <c r="A1057" s="17"/>
      <c r="B1057" s="61"/>
      <c r="C1057" s="61" t="s">
        <v>230</v>
      </c>
      <c r="D1057" s="32"/>
      <c r="E1057" s="24"/>
      <c r="F1057" s="33">
        <v>61.87</v>
      </c>
      <c r="G1057" s="34" t="s">
        <v>279</v>
      </c>
      <c r="H1057" s="33">
        <v>120.2</v>
      </c>
      <c r="I1057" s="34"/>
      <c r="J1057" s="34">
        <v>6.16</v>
      </c>
      <c r="K1057" s="33">
        <v>740.44</v>
      </c>
      <c r="L1057" s="35"/>
    </row>
    <row r="1058" spans="1:26" ht="14.25" x14ac:dyDescent="0.2">
      <c r="A1058" s="17"/>
      <c r="B1058" s="61"/>
      <c r="C1058" s="61" t="s">
        <v>1869</v>
      </c>
      <c r="D1058" s="32"/>
      <c r="E1058" s="24"/>
      <c r="F1058" s="33">
        <v>2.3199999999999998</v>
      </c>
      <c r="G1058" s="34" t="s">
        <v>279</v>
      </c>
      <c r="H1058" s="45">
        <v>4.51</v>
      </c>
      <c r="I1058" s="34"/>
      <c r="J1058" s="34">
        <v>32.83</v>
      </c>
      <c r="K1058" s="45">
        <v>147.97</v>
      </c>
      <c r="L1058" s="35"/>
      <c r="R1058">
        <v>4.51</v>
      </c>
    </row>
    <row r="1059" spans="1:26" ht="14.25" x14ac:dyDescent="0.2">
      <c r="A1059" s="17"/>
      <c r="B1059" s="61"/>
      <c r="C1059" s="61" t="s">
        <v>1870</v>
      </c>
      <c r="D1059" s="32"/>
      <c r="E1059" s="24"/>
      <c r="F1059" s="33">
        <v>1.84</v>
      </c>
      <c r="G1059" s="34" t="s">
        <v>3</v>
      </c>
      <c r="H1059" s="33">
        <v>2.86</v>
      </c>
      <c r="I1059" s="34"/>
      <c r="J1059" s="34">
        <v>25.05</v>
      </c>
      <c r="K1059" s="33">
        <v>71.64</v>
      </c>
      <c r="L1059" s="35"/>
    </row>
    <row r="1060" spans="1:26" ht="14.25" x14ac:dyDescent="0.2">
      <c r="A1060" s="17"/>
      <c r="B1060" s="61"/>
      <c r="C1060" s="61" t="s">
        <v>1864</v>
      </c>
      <c r="D1060" s="32" t="s">
        <v>1865</v>
      </c>
      <c r="E1060" s="24">
        <v>118</v>
      </c>
      <c r="F1060" s="68"/>
      <c r="G1060" s="34"/>
      <c r="H1060" s="33">
        <v>164.03</v>
      </c>
      <c r="I1060" s="36"/>
      <c r="J1060" s="31">
        <v>118</v>
      </c>
      <c r="K1060" s="33">
        <v>5385.07</v>
      </c>
      <c r="L1060" s="35"/>
    </row>
    <row r="1061" spans="1:26" ht="14.25" x14ac:dyDescent="0.2">
      <c r="A1061" s="17"/>
      <c r="B1061" s="61"/>
      <c r="C1061" s="61" t="s">
        <v>1866</v>
      </c>
      <c r="D1061" s="32" t="s">
        <v>1865</v>
      </c>
      <c r="E1061" s="24">
        <v>63</v>
      </c>
      <c r="F1061" s="68"/>
      <c r="G1061" s="34"/>
      <c r="H1061" s="33">
        <v>87.58</v>
      </c>
      <c r="I1061" s="36"/>
      <c r="J1061" s="31">
        <v>63</v>
      </c>
      <c r="K1061" s="33">
        <v>2875.08</v>
      </c>
      <c r="L1061" s="35"/>
    </row>
    <row r="1062" spans="1:26" ht="14.25" x14ac:dyDescent="0.2">
      <c r="A1062" s="17"/>
      <c r="B1062" s="61"/>
      <c r="C1062" s="61" t="s">
        <v>1867</v>
      </c>
      <c r="D1062" s="32" t="s">
        <v>1868</v>
      </c>
      <c r="E1062" s="24">
        <v>8.98</v>
      </c>
      <c r="F1062" s="33"/>
      <c r="G1062" s="34" t="s">
        <v>264</v>
      </c>
      <c r="H1062" s="33"/>
      <c r="I1062" s="34"/>
      <c r="J1062" s="34"/>
      <c r="K1062" s="33"/>
      <c r="L1062" s="37">
        <v>16.0502234</v>
      </c>
    </row>
    <row r="1063" spans="1:26" ht="57" x14ac:dyDescent="0.2">
      <c r="A1063" s="62" t="s">
        <v>749</v>
      </c>
      <c r="B1063" s="63" t="s">
        <v>750</v>
      </c>
      <c r="C1063" s="63" t="s">
        <v>751</v>
      </c>
      <c r="D1063" s="38" t="s">
        <v>695</v>
      </c>
      <c r="E1063" s="39">
        <v>21.447959999999998</v>
      </c>
      <c r="F1063" s="40">
        <v>330.76</v>
      </c>
      <c r="G1063" s="41" t="s">
        <v>3</v>
      </c>
      <c r="H1063" s="40">
        <v>7094.13</v>
      </c>
      <c r="I1063" s="42"/>
      <c r="J1063" s="42">
        <v>12.32</v>
      </c>
      <c r="K1063" s="40">
        <v>87399.65</v>
      </c>
      <c r="L1063" s="43"/>
      <c r="S1063">
        <v>0</v>
      </c>
      <c r="T1063">
        <v>0</v>
      </c>
      <c r="U1063">
        <v>0</v>
      </c>
      <c r="V1063">
        <v>0</v>
      </c>
      <c r="W1063">
        <v>7094.13</v>
      </c>
      <c r="X1063">
        <v>0</v>
      </c>
      <c r="Y1063">
        <v>0</v>
      </c>
      <c r="Z1063">
        <v>0</v>
      </c>
    </row>
    <row r="1064" spans="1:26" ht="15" x14ac:dyDescent="0.25">
      <c r="G1064" s="83">
        <v>7603.3</v>
      </c>
      <c r="H1064" s="83"/>
      <c r="J1064" s="83">
        <v>100887.53</v>
      </c>
      <c r="K1064" s="83"/>
      <c r="L1064" s="44">
        <v>16.0502234</v>
      </c>
      <c r="O1064" s="29">
        <v>7603.3</v>
      </c>
      <c r="P1064" s="29">
        <v>100887.53</v>
      </c>
      <c r="Q1064" s="29">
        <v>16.0502234</v>
      </c>
      <c r="W1064">
        <v>509.17</v>
      </c>
      <c r="X1064">
        <v>0</v>
      </c>
      <c r="Y1064">
        <v>0</v>
      </c>
      <c r="Z1064">
        <v>0</v>
      </c>
    </row>
    <row r="1065" spans="1:26" ht="28.5" x14ac:dyDescent="0.2">
      <c r="A1065" s="17" t="s">
        <v>753</v>
      </c>
      <c r="B1065" s="61" t="s">
        <v>648</v>
      </c>
      <c r="C1065" s="61" t="s">
        <v>649</v>
      </c>
      <c r="D1065" s="32" t="s">
        <v>171</v>
      </c>
      <c r="E1065" s="24">
        <v>1</v>
      </c>
      <c r="F1065" s="33">
        <v>225.97</v>
      </c>
      <c r="G1065" s="34"/>
      <c r="H1065" s="33"/>
      <c r="I1065" s="34" t="s">
        <v>648</v>
      </c>
      <c r="J1065" s="34"/>
      <c r="K1065" s="33"/>
      <c r="L1065" s="35"/>
      <c r="S1065">
        <v>19.43</v>
      </c>
      <c r="T1065">
        <v>637.9</v>
      </c>
      <c r="U1065">
        <v>12.6</v>
      </c>
      <c r="V1065">
        <v>413.64</v>
      </c>
    </row>
    <row r="1066" spans="1:26" ht="14.25" x14ac:dyDescent="0.2">
      <c r="A1066" s="17"/>
      <c r="B1066" s="61"/>
      <c r="C1066" s="61" t="s">
        <v>1863</v>
      </c>
      <c r="D1066" s="32"/>
      <c r="E1066" s="24"/>
      <c r="F1066" s="33">
        <v>13.2</v>
      </c>
      <c r="G1066" s="34" t="s">
        <v>264</v>
      </c>
      <c r="H1066" s="33">
        <v>15.18</v>
      </c>
      <c r="I1066" s="34"/>
      <c r="J1066" s="34">
        <v>32.83</v>
      </c>
      <c r="K1066" s="33">
        <v>498.36</v>
      </c>
      <c r="L1066" s="35"/>
      <c r="R1066">
        <v>15.18</v>
      </c>
    </row>
    <row r="1067" spans="1:26" ht="14.25" x14ac:dyDescent="0.2">
      <c r="A1067" s="17"/>
      <c r="B1067" s="61"/>
      <c r="C1067" s="61" t="s">
        <v>1870</v>
      </c>
      <c r="D1067" s="32"/>
      <c r="E1067" s="24"/>
      <c r="F1067" s="33">
        <v>212.77</v>
      </c>
      <c r="G1067" s="34" t="s">
        <v>3</v>
      </c>
      <c r="H1067" s="33">
        <v>212.77</v>
      </c>
      <c r="I1067" s="34"/>
      <c r="J1067" s="34">
        <v>1.48</v>
      </c>
      <c r="K1067" s="33">
        <v>314.89999999999998</v>
      </c>
      <c r="L1067" s="35"/>
    </row>
    <row r="1068" spans="1:26" ht="14.25" x14ac:dyDescent="0.2">
      <c r="A1068" s="17"/>
      <c r="B1068" s="61"/>
      <c r="C1068" s="61" t="s">
        <v>1864</v>
      </c>
      <c r="D1068" s="32" t="s">
        <v>1865</v>
      </c>
      <c r="E1068" s="24">
        <v>128</v>
      </c>
      <c r="F1068" s="68"/>
      <c r="G1068" s="34"/>
      <c r="H1068" s="33">
        <v>19.43</v>
      </c>
      <c r="I1068" s="36"/>
      <c r="J1068" s="31">
        <v>128</v>
      </c>
      <c r="K1068" s="33">
        <v>637.9</v>
      </c>
      <c r="L1068" s="35"/>
    </row>
    <row r="1069" spans="1:26" ht="14.25" x14ac:dyDescent="0.2">
      <c r="A1069" s="17"/>
      <c r="B1069" s="61"/>
      <c r="C1069" s="61" t="s">
        <v>1866</v>
      </c>
      <c r="D1069" s="32" t="s">
        <v>1865</v>
      </c>
      <c r="E1069" s="24">
        <v>83</v>
      </c>
      <c r="F1069" s="68"/>
      <c r="G1069" s="34"/>
      <c r="H1069" s="33">
        <v>12.6</v>
      </c>
      <c r="I1069" s="36"/>
      <c r="J1069" s="31">
        <v>83</v>
      </c>
      <c r="K1069" s="33">
        <v>413.64</v>
      </c>
      <c r="L1069" s="35"/>
    </row>
    <row r="1070" spans="1:26" ht="14.25" x14ac:dyDescent="0.2">
      <c r="A1070" s="17"/>
      <c r="B1070" s="61"/>
      <c r="C1070" s="61" t="s">
        <v>1867</v>
      </c>
      <c r="D1070" s="32" t="s">
        <v>1868</v>
      </c>
      <c r="E1070" s="24">
        <v>1.19</v>
      </c>
      <c r="F1070" s="33"/>
      <c r="G1070" s="34" t="s">
        <v>264</v>
      </c>
      <c r="H1070" s="33"/>
      <c r="I1070" s="34"/>
      <c r="J1070" s="34"/>
      <c r="K1070" s="33"/>
      <c r="L1070" s="37">
        <v>1.3684999999999998</v>
      </c>
    </row>
    <row r="1071" spans="1:26" ht="71.25" x14ac:dyDescent="0.2">
      <c r="A1071" s="17" t="s">
        <v>754</v>
      </c>
      <c r="B1071" s="61" t="s">
        <v>755</v>
      </c>
      <c r="C1071" s="61" t="s">
        <v>756</v>
      </c>
      <c r="D1071" s="32" t="s">
        <v>328</v>
      </c>
      <c r="E1071" s="24">
        <v>5</v>
      </c>
      <c r="F1071" s="33">
        <v>13.1</v>
      </c>
      <c r="G1071" s="47" t="s">
        <v>3</v>
      </c>
      <c r="H1071" s="33">
        <v>65.5</v>
      </c>
      <c r="I1071" s="34"/>
      <c r="J1071" s="34">
        <v>9.19</v>
      </c>
      <c r="K1071" s="33">
        <v>601.95000000000005</v>
      </c>
      <c r="L1071" s="35"/>
      <c r="S1071">
        <v>0</v>
      </c>
      <c r="T1071">
        <v>0</v>
      </c>
      <c r="U1071">
        <v>0</v>
      </c>
      <c r="V1071">
        <v>0</v>
      </c>
      <c r="W1071">
        <v>65.5</v>
      </c>
      <c r="X1071">
        <v>0</v>
      </c>
      <c r="Y1071">
        <v>0</v>
      </c>
      <c r="Z1071">
        <v>0</v>
      </c>
    </row>
    <row r="1072" spans="1:26" ht="71.25" x14ac:dyDescent="0.2">
      <c r="A1072" s="17" t="s">
        <v>758</v>
      </c>
      <c r="B1072" s="61" t="s">
        <v>759</v>
      </c>
      <c r="C1072" s="61" t="s">
        <v>760</v>
      </c>
      <c r="D1072" s="32" t="s">
        <v>328</v>
      </c>
      <c r="E1072" s="24">
        <v>5</v>
      </c>
      <c r="F1072" s="33">
        <v>18.7</v>
      </c>
      <c r="G1072" s="47" t="s">
        <v>3</v>
      </c>
      <c r="H1072" s="33">
        <v>93.5</v>
      </c>
      <c r="I1072" s="34"/>
      <c r="J1072" s="34">
        <v>9.18</v>
      </c>
      <c r="K1072" s="33">
        <v>858.33</v>
      </c>
      <c r="L1072" s="35"/>
      <c r="S1072">
        <v>0</v>
      </c>
      <c r="T1072">
        <v>0</v>
      </c>
      <c r="U1072">
        <v>0</v>
      </c>
      <c r="V1072">
        <v>0</v>
      </c>
      <c r="W1072">
        <v>93.5</v>
      </c>
      <c r="X1072">
        <v>0</v>
      </c>
      <c r="Y1072">
        <v>0</v>
      </c>
      <c r="Z1072">
        <v>0</v>
      </c>
    </row>
    <row r="1073" spans="1:32" ht="28.5" x14ac:dyDescent="0.2">
      <c r="A1073" s="17" t="s">
        <v>762</v>
      </c>
      <c r="B1073" s="61" t="s">
        <v>763</v>
      </c>
      <c r="C1073" s="61" t="s">
        <v>764</v>
      </c>
      <c r="D1073" s="32" t="s">
        <v>695</v>
      </c>
      <c r="E1073" s="24">
        <v>1</v>
      </c>
      <c r="F1073" s="33">
        <v>46.86</v>
      </c>
      <c r="G1073" s="47" t="s">
        <v>3</v>
      </c>
      <c r="H1073" s="33">
        <v>46.86</v>
      </c>
      <c r="I1073" s="34"/>
      <c r="J1073" s="34">
        <v>4.68</v>
      </c>
      <c r="K1073" s="33">
        <v>219.3</v>
      </c>
      <c r="L1073" s="35"/>
      <c r="S1073">
        <v>0</v>
      </c>
      <c r="T1073">
        <v>0</v>
      </c>
      <c r="U1073">
        <v>0</v>
      </c>
      <c r="V1073">
        <v>0</v>
      </c>
      <c r="W1073">
        <v>46.86</v>
      </c>
      <c r="X1073">
        <v>0</v>
      </c>
      <c r="Y1073">
        <v>0</v>
      </c>
      <c r="Z1073">
        <v>0</v>
      </c>
    </row>
    <row r="1074" spans="1:32" ht="42.75" x14ac:dyDescent="0.2">
      <c r="A1074" s="17" t="s">
        <v>766</v>
      </c>
      <c r="B1074" s="61" t="s">
        <v>767</v>
      </c>
      <c r="C1074" s="61" t="s">
        <v>768</v>
      </c>
      <c r="D1074" s="32" t="s">
        <v>769</v>
      </c>
      <c r="E1074" s="24">
        <v>0.5</v>
      </c>
      <c r="F1074" s="33">
        <v>96.2</v>
      </c>
      <c r="G1074" s="47" t="s">
        <v>3</v>
      </c>
      <c r="H1074" s="33">
        <v>48.1</v>
      </c>
      <c r="I1074" s="34"/>
      <c r="J1074" s="34">
        <v>4.3600000000000003</v>
      </c>
      <c r="K1074" s="33">
        <v>209.72</v>
      </c>
      <c r="L1074" s="35"/>
      <c r="S1074">
        <v>0</v>
      </c>
      <c r="T1074">
        <v>0</v>
      </c>
      <c r="U1074">
        <v>0</v>
      </c>
      <c r="V1074">
        <v>0</v>
      </c>
      <c r="W1074">
        <v>48.1</v>
      </c>
      <c r="X1074">
        <v>0</v>
      </c>
      <c r="Y1074">
        <v>0</v>
      </c>
      <c r="Z1074">
        <v>0</v>
      </c>
    </row>
    <row r="1075" spans="1:32" ht="71.25" x14ac:dyDescent="0.2">
      <c r="A1075" s="17" t="s">
        <v>771</v>
      </c>
      <c r="B1075" s="61" t="s">
        <v>772</v>
      </c>
      <c r="C1075" s="61" t="s">
        <v>773</v>
      </c>
      <c r="D1075" s="32" t="s">
        <v>428</v>
      </c>
      <c r="E1075" s="24">
        <v>5.0000000000000001E-3</v>
      </c>
      <c r="F1075" s="33">
        <v>13578.22</v>
      </c>
      <c r="G1075" s="47" t="s">
        <v>3</v>
      </c>
      <c r="H1075" s="33">
        <v>67.89</v>
      </c>
      <c r="I1075" s="34"/>
      <c r="J1075" s="34">
        <v>3.14</v>
      </c>
      <c r="K1075" s="33">
        <v>213.18</v>
      </c>
      <c r="L1075" s="35"/>
      <c r="S1075">
        <v>0</v>
      </c>
      <c r="T1075">
        <v>0</v>
      </c>
      <c r="U1075">
        <v>0</v>
      </c>
      <c r="V1075">
        <v>0</v>
      </c>
      <c r="W1075">
        <v>67.89</v>
      </c>
      <c r="X1075">
        <v>0</v>
      </c>
      <c r="Y1075">
        <v>0</v>
      </c>
      <c r="Z1075">
        <v>0</v>
      </c>
    </row>
    <row r="1076" spans="1:32" ht="57" x14ac:dyDescent="0.2">
      <c r="A1076" s="17" t="s">
        <v>775</v>
      </c>
      <c r="B1076" s="61" t="s">
        <v>776</v>
      </c>
      <c r="C1076" s="61" t="s">
        <v>777</v>
      </c>
      <c r="D1076" s="32" t="s">
        <v>328</v>
      </c>
      <c r="E1076" s="24">
        <v>5</v>
      </c>
      <c r="F1076" s="33">
        <v>35.18</v>
      </c>
      <c r="G1076" s="47" t="s">
        <v>3</v>
      </c>
      <c r="H1076" s="33">
        <v>175.9</v>
      </c>
      <c r="I1076" s="34"/>
      <c r="J1076" s="34">
        <v>4.51</v>
      </c>
      <c r="K1076" s="33">
        <v>793.31</v>
      </c>
      <c r="L1076" s="35"/>
      <c r="S1076">
        <v>0</v>
      </c>
      <c r="T1076">
        <v>0</v>
      </c>
      <c r="U1076">
        <v>0</v>
      </c>
      <c r="V1076">
        <v>0</v>
      </c>
      <c r="W1076">
        <v>175.9</v>
      </c>
      <c r="X1076">
        <v>0</v>
      </c>
      <c r="Y1076">
        <v>0</v>
      </c>
      <c r="Z1076">
        <v>0</v>
      </c>
    </row>
    <row r="1077" spans="1:32" ht="57" x14ac:dyDescent="0.2">
      <c r="A1077" s="17" t="s">
        <v>779</v>
      </c>
      <c r="B1077" s="61" t="s">
        <v>780</v>
      </c>
      <c r="C1077" s="61" t="s">
        <v>781</v>
      </c>
      <c r="D1077" s="32" t="s">
        <v>328</v>
      </c>
      <c r="E1077" s="24">
        <v>5</v>
      </c>
      <c r="F1077" s="33">
        <v>66.94</v>
      </c>
      <c r="G1077" s="47" t="s">
        <v>3</v>
      </c>
      <c r="H1077" s="33">
        <v>334.7</v>
      </c>
      <c r="I1077" s="34"/>
      <c r="J1077" s="34">
        <v>3.98</v>
      </c>
      <c r="K1077" s="33">
        <v>1332.11</v>
      </c>
      <c r="L1077" s="35"/>
      <c r="S1077">
        <v>0</v>
      </c>
      <c r="T1077">
        <v>0</v>
      </c>
      <c r="U1077">
        <v>0</v>
      </c>
      <c r="V1077">
        <v>0</v>
      </c>
      <c r="W1077">
        <v>334.7</v>
      </c>
      <c r="X1077">
        <v>0</v>
      </c>
      <c r="Y1077">
        <v>0</v>
      </c>
      <c r="Z1077">
        <v>0</v>
      </c>
    </row>
    <row r="1078" spans="1:32" ht="28.5" x14ac:dyDescent="0.2">
      <c r="A1078" s="62" t="s">
        <v>783</v>
      </c>
      <c r="B1078" s="63" t="s">
        <v>784</v>
      </c>
      <c r="C1078" s="63" t="s">
        <v>785</v>
      </c>
      <c r="D1078" s="38" t="s">
        <v>171</v>
      </c>
      <c r="E1078" s="39">
        <v>1</v>
      </c>
      <c r="F1078" s="40">
        <v>614.85</v>
      </c>
      <c r="G1078" s="41" t="s">
        <v>3</v>
      </c>
      <c r="H1078" s="40">
        <v>614.85</v>
      </c>
      <c r="I1078" s="42"/>
      <c r="J1078" s="42">
        <v>10.18</v>
      </c>
      <c r="K1078" s="40">
        <v>6259.17</v>
      </c>
      <c r="L1078" s="43"/>
      <c r="S1078">
        <v>0</v>
      </c>
      <c r="T1078">
        <v>0</v>
      </c>
      <c r="U1078">
        <v>0</v>
      </c>
      <c r="V1078">
        <v>0</v>
      </c>
      <c r="W1078">
        <v>614.85</v>
      </c>
      <c r="X1078">
        <v>0</v>
      </c>
      <c r="Y1078">
        <v>0</v>
      </c>
      <c r="Z1078">
        <v>0</v>
      </c>
    </row>
    <row r="1079" spans="1:32" ht="15" x14ac:dyDescent="0.25">
      <c r="G1079" s="83">
        <v>1707.2800000000002</v>
      </c>
      <c r="H1079" s="83"/>
      <c r="J1079" s="83">
        <v>12351.869999999999</v>
      </c>
      <c r="K1079" s="83"/>
      <c r="L1079" s="44">
        <v>1.3684999999999998</v>
      </c>
      <c r="O1079" s="29">
        <v>1707.2800000000002</v>
      </c>
      <c r="P1079" s="29">
        <v>12351.869999999999</v>
      </c>
      <c r="Q1079" s="29">
        <v>1.3684999999999998</v>
      </c>
      <c r="W1079">
        <v>259.98</v>
      </c>
      <c r="X1079">
        <v>0</v>
      </c>
      <c r="Y1079">
        <v>0</v>
      </c>
      <c r="Z1079">
        <v>0</v>
      </c>
    </row>
    <row r="1081" spans="1:32" ht="15" x14ac:dyDescent="0.25">
      <c r="A1081" s="81" t="s">
        <v>1923</v>
      </c>
      <c r="B1081" s="81"/>
      <c r="C1081" s="81"/>
      <c r="D1081" s="81"/>
      <c r="E1081" s="81"/>
      <c r="F1081" s="81"/>
      <c r="G1081" s="82">
        <v>54323.68</v>
      </c>
      <c r="H1081" s="82"/>
      <c r="I1081" s="30"/>
      <c r="J1081" s="82">
        <v>586639.71000000008</v>
      </c>
      <c r="K1081" s="82"/>
      <c r="L1081" s="44">
        <v>310.27600259999997</v>
      </c>
    </row>
    <row r="1084" spans="1:32" ht="15" x14ac:dyDescent="0.25">
      <c r="A1084" s="81" t="s">
        <v>1941</v>
      </c>
      <c r="B1084" s="81"/>
      <c r="C1084" s="81"/>
      <c r="D1084" s="81"/>
      <c r="E1084" s="81"/>
      <c r="F1084" s="81"/>
      <c r="G1084" s="82">
        <v>56330.189999999995</v>
      </c>
      <c r="H1084" s="82"/>
      <c r="I1084" s="30"/>
      <c r="J1084" s="82">
        <v>637532.66</v>
      </c>
      <c r="K1084" s="82"/>
      <c r="L1084" s="44">
        <v>372.27381359999993</v>
      </c>
      <c r="AF1084" s="69" t="s">
        <v>1941</v>
      </c>
    </row>
    <row r="1087" spans="1:32" ht="16.5" x14ac:dyDescent="0.25">
      <c r="A1087" s="86" t="s">
        <v>1942</v>
      </c>
      <c r="B1087" s="86"/>
      <c r="C1087" s="86"/>
      <c r="D1087" s="86"/>
      <c r="E1087" s="86"/>
      <c r="F1087" s="86"/>
      <c r="G1087" s="86"/>
      <c r="H1087" s="86"/>
      <c r="I1087" s="86"/>
      <c r="J1087" s="86"/>
      <c r="K1087" s="86"/>
      <c r="L1087" s="86"/>
    </row>
    <row r="1088" spans="1:32" ht="42.75" x14ac:dyDescent="0.2">
      <c r="A1088" s="17" t="s">
        <v>788</v>
      </c>
      <c r="B1088" s="61" t="s">
        <v>789</v>
      </c>
      <c r="C1088" s="61" t="s">
        <v>790</v>
      </c>
      <c r="D1088" s="32" t="s">
        <v>19</v>
      </c>
      <c r="E1088" s="24">
        <v>3.8531</v>
      </c>
      <c r="F1088" s="33">
        <v>1057.33</v>
      </c>
      <c r="G1088" s="34"/>
      <c r="H1088" s="33"/>
      <c r="I1088" s="34" t="s">
        <v>789</v>
      </c>
      <c r="J1088" s="34"/>
      <c r="K1088" s="33"/>
      <c r="L1088" s="35"/>
      <c r="S1088">
        <v>1747.05</v>
      </c>
      <c r="T1088">
        <v>57355.75</v>
      </c>
      <c r="U1088">
        <v>932.75</v>
      </c>
      <c r="V1088">
        <v>30622.14</v>
      </c>
    </row>
    <row r="1089" spans="1:26" x14ac:dyDescent="0.2">
      <c r="C1089" s="28" t="s">
        <v>1943</v>
      </c>
    </row>
    <row r="1090" spans="1:26" ht="14.25" x14ac:dyDescent="0.2">
      <c r="A1090" s="17"/>
      <c r="B1090" s="61"/>
      <c r="C1090" s="61" t="s">
        <v>1863</v>
      </c>
      <c r="D1090" s="32"/>
      <c r="E1090" s="24"/>
      <c r="F1090" s="33">
        <v>281.05</v>
      </c>
      <c r="G1090" s="34" t="s">
        <v>264</v>
      </c>
      <c r="H1090" s="33">
        <v>1245.3599999999999</v>
      </c>
      <c r="I1090" s="34"/>
      <c r="J1090" s="34">
        <v>32.83</v>
      </c>
      <c r="K1090" s="33">
        <v>40885.18</v>
      </c>
      <c r="L1090" s="35"/>
      <c r="R1090">
        <v>1245.3599999999999</v>
      </c>
    </row>
    <row r="1091" spans="1:26" ht="14.25" x14ac:dyDescent="0.2">
      <c r="A1091" s="17"/>
      <c r="B1091" s="61"/>
      <c r="C1091" s="61" t="s">
        <v>230</v>
      </c>
      <c r="D1091" s="32"/>
      <c r="E1091" s="24"/>
      <c r="F1091" s="33">
        <v>340.11</v>
      </c>
      <c r="G1091" s="34" t="s">
        <v>279</v>
      </c>
      <c r="H1091" s="33">
        <v>1638.11</v>
      </c>
      <c r="I1091" s="34"/>
      <c r="J1091" s="34">
        <v>10.29</v>
      </c>
      <c r="K1091" s="33">
        <v>16856.12</v>
      </c>
      <c r="L1091" s="35"/>
    </row>
    <row r="1092" spans="1:26" ht="14.25" x14ac:dyDescent="0.2">
      <c r="A1092" s="17"/>
      <c r="B1092" s="61"/>
      <c r="C1092" s="61" t="s">
        <v>1869</v>
      </c>
      <c r="D1092" s="32"/>
      <c r="E1092" s="24"/>
      <c r="F1092" s="33">
        <v>48.83</v>
      </c>
      <c r="G1092" s="34" t="s">
        <v>279</v>
      </c>
      <c r="H1092" s="45">
        <v>235.19</v>
      </c>
      <c r="I1092" s="34"/>
      <c r="J1092" s="34">
        <v>32.83</v>
      </c>
      <c r="K1092" s="45">
        <v>7721.39</v>
      </c>
      <c r="L1092" s="35"/>
      <c r="R1092">
        <v>235.19</v>
      </c>
    </row>
    <row r="1093" spans="1:26" ht="14.25" x14ac:dyDescent="0.2">
      <c r="A1093" s="17"/>
      <c r="B1093" s="61"/>
      <c r="C1093" s="61" t="s">
        <v>1870</v>
      </c>
      <c r="D1093" s="32"/>
      <c r="E1093" s="24"/>
      <c r="F1093" s="33">
        <v>436.17</v>
      </c>
      <c r="G1093" s="34" t="s">
        <v>3</v>
      </c>
      <c r="H1093" s="33">
        <v>1680.61</v>
      </c>
      <c r="I1093" s="34"/>
      <c r="J1093" s="34">
        <v>6.16</v>
      </c>
      <c r="K1093" s="33">
        <v>10352.540000000001</v>
      </c>
      <c r="L1093" s="35"/>
    </row>
    <row r="1094" spans="1:26" ht="14.25" x14ac:dyDescent="0.2">
      <c r="A1094" s="17"/>
      <c r="B1094" s="61"/>
      <c r="C1094" s="61" t="s">
        <v>1864</v>
      </c>
      <c r="D1094" s="32" t="s">
        <v>1865</v>
      </c>
      <c r="E1094" s="24">
        <v>118</v>
      </c>
      <c r="F1094" s="68"/>
      <c r="G1094" s="34"/>
      <c r="H1094" s="33">
        <v>1747.05</v>
      </c>
      <c r="I1094" s="36"/>
      <c r="J1094" s="31">
        <v>118</v>
      </c>
      <c r="K1094" s="33">
        <v>57355.75</v>
      </c>
      <c r="L1094" s="35"/>
    </row>
    <row r="1095" spans="1:26" ht="14.25" x14ac:dyDescent="0.2">
      <c r="A1095" s="17"/>
      <c r="B1095" s="61"/>
      <c r="C1095" s="61" t="s">
        <v>1866</v>
      </c>
      <c r="D1095" s="32" t="s">
        <v>1865</v>
      </c>
      <c r="E1095" s="24">
        <v>63</v>
      </c>
      <c r="F1095" s="68"/>
      <c r="G1095" s="34"/>
      <c r="H1095" s="33">
        <v>932.75</v>
      </c>
      <c r="I1095" s="36"/>
      <c r="J1095" s="31">
        <v>63</v>
      </c>
      <c r="K1095" s="33">
        <v>30622.14</v>
      </c>
      <c r="L1095" s="35"/>
    </row>
    <row r="1096" spans="1:26" ht="14.25" x14ac:dyDescent="0.2">
      <c r="A1096" s="17"/>
      <c r="B1096" s="61"/>
      <c r="C1096" s="61" t="s">
        <v>1867</v>
      </c>
      <c r="D1096" s="32" t="s">
        <v>1868</v>
      </c>
      <c r="E1096" s="24">
        <v>34.4</v>
      </c>
      <c r="F1096" s="33"/>
      <c r="G1096" s="34" t="s">
        <v>264</v>
      </c>
      <c r="H1096" s="33"/>
      <c r="I1096" s="34"/>
      <c r="J1096" s="34"/>
      <c r="K1096" s="33"/>
      <c r="L1096" s="37">
        <v>152.42863599999998</v>
      </c>
    </row>
    <row r="1097" spans="1:26" ht="28.5" x14ac:dyDescent="0.2">
      <c r="A1097" s="17" t="s">
        <v>792</v>
      </c>
      <c r="B1097" s="61" t="s">
        <v>793</v>
      </c>
      <c r="C1097" s="61" t="s">
        <v>794</v>
      </c>
      <c r="D1097" s="32" t="s">
        <v>585</v>
      </c>
      <c r="E1097" s="24">
        <v>38.530999999999999</v>
      </c>
      <c r="F1097" s="33">
        <v>39.200000000000003</v>
      </c>
      <c r="G1097" s="47" t="s">
        <v>3</v>
      </c>
      <c r="H1097" s="33">
        <v>1510.42</v>
      </c>
      <c r="I1097" s="34"/>
      <c r="J1097" s="34">
        <v>6.57</v>
      </c>
      <c r="K1097" s="33">
        <v>9923.43</v>
      </c>
      <c r="L1097" s="35"/>
      <c r="S1097">
        <v>0</v>
      </c>
      <c r="T1097">
        <v>0</v>
      </c>
      <c r="U1097">
        <v>0</v>
      </c>
      <c r="V1097">
        <v>0</v>
      </c>
      <c r="W1097">
        <v>1510.42</v>
      </c>
      <c r="X1097">
        <v>0</v>
      </c>
      <c r="Y1097">
        <v>0</v>
      </c>
      <c r="Z1097">
        <v>0</v>
      </c>
    </row>
    <row r="1098" spans="1:26" ht="71.25" x14ac:dyDescent="0.2">
      <c r="A1098" s="17" t="s">
        <v>796</v>
      </c>
      <c r="B1098" s="61" t="s">
        <v>797</v>
      </c>
      <c r="C1098" s="61" t="s">
        <v>798</v>
      </c>
      <c r="D1098" s="32" t="s">
        <v>269</v>
      </c>
      <c r="E1098" s="24">
        <v>385.31</v>
      </c>
      <c r="F1098" s="33">
        <v>46.02</v>
      </c>
      <c r="G1098" s="47" t="s">
        <v>3</v>
      </c>
      <c r="H1098" s="33">
        <v>17731.97</v>
      </c>
      <c r="I1098" s="34"/>
      <c r="J1098" s="34">
        <v>6.15</v>
      </c>
      <c r="K1098" s="33">
        <v>109051.59</v>
      </c>
      <c r="L1098" s="35"/>
      <c r="S1098">
        <v>0</v>
      </c>
      <c r="T1098">
        <v>0</v>
      </c>
      <c r="U1098">
        <v>0</v>
      </c>
      <c r="V1098">
        <v>0</v>
      </c>
      <c r="W1098">
        <v>17731.97</v>
      </c>
      <c r="X1098">
        <v>0</v>
      </c>
      <c r="Y1098">
        <v>0</v>
      </c>
      <c r="Z1098">
        <v>0</v>
      </c>
    </row>
    <row r="1099" spans="1:26" ht="42.75" x14ac:dyDescent="0.2">
      <c r="A1099" s="62" t="s">
        <v>800</v>
      </c>
      <c r="B1099" s="63" t="s">
        <v>801</v>
      </c>
      <c r="C1099" s="63" t="s">
        <v>802</v>
      </c>
      <c r="D1099" s="38" t="s">
        <v>50</v>
      </c>
      <c r="E1099" s="39">
        <v>4.6237199999999996</v>
      </c>
      <c r="F1099" s="40">
        <v>5010.62</v>
      </c>
      <c r="G1099" s="41" t="s">
        <v>3</v>
      </c>
      <c r="H1099" s="40">
        <v>23167.7</v>
      </c>
      <c r="I1099" s="42"/>
      <c r="J1099" s="42">
        <v>7.85</v>
      </c>
      <c r="K1099" s="40">
        <v>181866.48</v>
      </c>
      <c r="L1099" s="43"/>
      <c r="S1099">
        <v>0</v>
      </c>
      <c r="T1099">
        <v>0</v>
      </c>
      <c r="U1099">
        <v>0</v>
      </c>
      <c r="V1099">
        <v>0</v>
      </c>
      <c r="W1099">
        <v>23167.7</v>
      </c>
      <c r="X1099">
        <v>0</v>
      </c>
      <c r="Y1099">
        <v>0</v>
      </c>
      <c r="Z1099">
        <v>0</v>
      </c>
    </row>
    <row r="1100" spans="1:26" ht="15" x14ac:dyDescent="0.25">
      <c r="G1100" s="83">
        <v>49653.969999999994</v>
      </c>
      <c r="H1100" s="83"/>
      <c r="J1100" s="83">
        <v>456913.23</v>
      </c>
      <c r="K1100" s="83"/>
      <c r="L1100" s="44">
        <v>152.42863599999998</v>
      </c>
      <c r="O1100" s="29">
        <v>49653.969999999994</v>
      </c>
      <c r="P1100" s="29">
        <v>456913.23</v>
      </c>
      <c r="Q1100" s="29">
        <v>152.42863599999998</v>
      </c>
      <c r="W1100">
        <v>7243.88</v>
      </c>
      <c r="X1100">
        <v>0</v>
      </c>
      <c r="Y1100">
        <v>0</v>
      </c>
      <c r="Z1100">
        <v>0</v>
      </c>
    </row>
    <row r="1101" spans="1:26" ht="71.25" x14ac:dyDescent="0.2">
      <c r="A1101" s="17" t="s">
        <v>804</v>
      </c>
      <c r="B1101" s="61" t="s">
        <v>805</v>
      </c>
      <c r="C1101" s="61" t="s">
        <v>806</v>
      </c>
      <c r="D1101" s="32" t="s">
        <v>19</v>
      </c>
      <c r="E1101" s="24">
        <v>7.7061999999999999</v>
      </c>
      <c r="F1101" s="33">
        <v>33</v>
      </c>
      <c r="G1101" s="34"/>
      <c r="H1101" s="33"/>
      <c r="I1101" s="34" t="s">
        <v>805</v>
      </c>
      <c r="J1101" s="34"/>
      <c r="K1101" s="33"/>
      <c r="L1101" s="35"/>
      <c r="S1101">
        <v>210.54</v>
      </c>
      <c r="T1101">
        <v>6911.81</v>
      </c>
      <c r="U1101">
        <v>147.38</v>
      </c>
      <c r="V1101">
        <v>4838.2700000000004</v>
      </c>
    </row>
    <row r="1102" spans="1:26" x14ac:dyDescent="0.2">
      <c r="C1102" s="28" t="s">
        <v>1944</v>
      </c>
    </row>
    <row r="1103" spans="1:26" ht="14.25" x14ac:dyDescent="0.2">
      <c r="A1103" s="17"/>
      <c r="B1103" s="61"/>
      <c r="C1103" s="61" t="s">
        <v>1863</v>
      </c>
      <c r="D1103" s="32"/>
      <c r="E1103" s="24"/>
      <c r="F1103" s="33">
        <v>23.71</v>
      </c>
      <c r="G1103" s="34" t="s">
        <v>264</v>
      </c>
      <c r="H1103" s="33">
        <v>210.15</v>
      </c>
      <c r="I1103" s="34"/>
      <c r="J1103" s="34">
        <v>32.83</v>
      </c>
      <c r="K1103" s="33">
        <v>6899.16</v>
      </c>
      <c r="L1103" s="35"/>
      <c r="R1103">
        <v>210.15</v>
      </c>
    </row>
    <row r="1104" spans="1:26" ht="14.25" x14ac:dyDescent="0.2">
      <c r="A1104" s="17"/>
      <c r="B1104" s="61"/>
      <c r="C1104" s="61" t="s">
        <v>230</v>
      </c>
      <c r="D1104" s="32"/>
      <c r="E1104" s="24"/>
      <c r="F1104" s="33">
        <v>9.2899999999999991</v>
      </c>
      <c r="G1104" s="34" t="s">
        <v>279</v>
      </c>
      <c r="H1104" s="33">
        <v>89.47</v>
      </c>
      <c r="I1104" s="34"/>
      <c r="J1104" s="34">
        <v>4.9400000000000004</v>
      </c>
      <c r="K1104" s="33">
        <v>441.98</v>
      </c>
      <c r="L1104" s="35"/>
    </row>
    <row r="1105" spans="1:32" ht="14.25" x14ac:dyDescent="0.2">
      <c r="A1105" s="17"/>
      <c r="B1105" s="61"/>
      <c r="C1105" s="61" t="s">
        <v>1869</v>
      </c>
      <c r="D1105" s="32"/>
      <c r="E1105" s="24"/>
      <c r="F1105" s="33">
        <v>0.04</v>
      </c>
      <c r="G1105" s="34" t="s">
        <v>279</v>
      </c>
      <c r="H1105" s="45">
        <v>0.39</v>
      </c>
      <c r="I1105" s="34"/>
      <c r="J1105" s="34">
        <v>32.83</v>
      </c>
      <c r="K1105" s="45">
        <v>12.65</v>
      </c>
      <c r="L1105" s="35"/>
      <c r="R1105">
        <v>0.39</v>
      </c>
    </row>
    <row r="1106" spans="1:32" ht="14.25" x14ac:dyDescent="0.2">
      <c r="A1106" s="17"/>
      <c r="B1106" s="61"/>
      <c r="C1106" s="61" t="s">
        <v>1864</v>
      </c>
      <c r="D1106" s="32" t="s">
        <v>1865</v>
      </c>
      <c r="E1106" s="24">
        <v>100</v>
      </c>
      <c r="F1106" s="68"/>
      <c r="G1106" s="34"/>
      <c r="H1106" s="33">
        <v>210.54</v>
      </c>
      <c r="I1106" s="36"/>
      <c r="J1106" s="31">
        <v>100</v>
      </c>
      <c r="K1106" s="33">
        <v>6911.81</v>
      </c>
      <c r="L1106" s="35"/>
    </row>
    <row r="1107" spans="1:32" ht="14.25" x14ac:dyDescent="0.2">
      <c r="A1107" s="17"/>
      <c r="B1107" s="61"/>
      <c r="C1107" s="61" t="s">
        <v>1866</v>
      </c>
      <c r="D1107" s="32" t="s">
        <v>1865</v>
      </c>
      <c r="E1107" s="24">
        <v>70</v>
      </c>
      <c r="F1107" s="68"/>
      <c r="G1107" s="34"/>
      <c r="H1107" s="33">
        <v>147.38</v>
      </c>
      <c r="I1107" s="36"/>
      <c r="J1107" s="31">
        <v>70</v>
      </c>
      <c r="K1107" s="33">
        <v>4838.2700000000004</v>
      </c>
      <c r="L1107" s="35"/>
    </row>
    <row r="1108" spans="1:32" ht="14.25" x14ac:dyDescent="0.2">
      <c r="A1108" s="17"/>
      <c r="B1108" s="61"/>
      <c r="C1108" s="61" t="s">
        <v>1867</v>
      </c>
      <c r="D1108" s="32" t="s">
        <v>1868</v>
      </c>
      <c r="E1108" s="24">
        <v>2.78</v>
      </c>
      <c r="F1108" s="33"/>
      <c r="G1108" s="34" t="s">
        <v>264</v>
      </c>
      <c r="H1108" s="33"/>
      <c r="I1108" s="34"/>
      <c r="J1108" s="34"/>
      <c r="K1108" s="33"/>
      <c r="L1108" s="37">
        <v>24.636721399999995</v>
      </c>
    </row>
    <row r="1109" spans="1:32" ht="28.5" x14ac:dyDescent="0.2">
      <c r="A1109" s="62" t="s">
        <v>808</v>
      </c>
      <c r="B1109" s="63" t="s">
        <v>272</v>
      </c>
      <c r="C1109" s="63" t="s">
        <v>809</v>
      </c>
      <c r="D1109" s="38" t="s">
        <v>598</v>
      </c>
      <c r="E1109" s="39">
        <v>238.12157999999999</v>
      </c>
      <c r="F1109" s="40">
        <v>22.16</v>
      </c>
      <c r="G1109" s="41" t="s">
        <v>3</v>
      </c>
      <c r="H1109" s="40">
        <v>5276.77</v>
      </c>
      <c r="I1109" s="42"/>
      <c r="J1109" s="42">
        <v>5.42</v>
      </c>
      <c r="K1109" s="40">
        <v>28600.12</v>
      </c>
      <c r="L1109" s="43"/>
      <c r="S1109">
        <v>0</v>
      </c>
      <c r="T1109">
        <v>0</v>
      </c>
      <c r="U1109">
        <v>0</v>
      </c>
      <c r="V1109">
        <v>0</v>
      </c>
      <c r="W1109">
        <v>5276.77</v>
      </c>
      <c r="X1109">
        <v>0</v>
      </c>
      <c r="Y1109">
        <v>0</v>
      </c>
      <c r="Z1109">
        <v>0</v>
      </c>
    </row>
    <row r="1110" spans="1:32" ht="15" x14ac:dyDescent="0.25">
      <c r="G1110" s="83">
        <v>5934.31</v>
      </c>
      <c r="H1110" s="83"/>
      <c r="J1110" s="83">
        <v>47691.34</v>
      </c>
      <c r="K1110" s="83"/>
      <c r="L1110" s="44">
        <v>24.636721399999995</v>
      </c>
      <c r="O1110" s="29">
        <v>5934.31</v>
      </c>
      <c r="P1110" s="29">
        <v>47691.34</v>
      </c>
      <c r="Q1110" s="29">
        <v>24.636721399999995</v>
      </c>
      <c r="W1110">
        <v>657.54</v>
      </c>
      <c r="X1110">
        <v>0</v>
      </c>
      <c r="Y1110">
        <v>0</v>
      </c>
      <c r="Z1110">
        <v>0</v>
      </c>
    </row>
    <row r="1112" spans="1:32" ht="15" x14ac:dyDescent="0.25">
      <c r="A1112" s="81" t="s">
        <v>1945</v>
      </c>
      <c r="B1112" s="81"/>
      <c r="C1112" s="81"/>
      <c r="D1112" s="81"/>
      <c r="E1112" s="81"/>
      <c r="F1112" s="81"/>
      <c r="G1112" s="82">
        <v>55588.279999999992</v>
      </c>
      <c r="H1112" s="82"/>
      <c r="I1112" s="30"/>
      <c r="J1112" s="82">
        <v>504604.56999999995</v>
      </c>
      <c r="K1112" s="82"/>
      <c r="L1112" s="44">
        <v>177.06535739999998</v>
      </c>
      <c r="AF1112" s="69" t="s">
        <v>1945</v>
      </c>
    </row>
    <row r="1115" spans="1:32" ht="16.5" x14ac:dyDescent="0.25">
      <c r="A1115" s="86" t="s">
        <v>1946</v>
      </c>
      <c r="B1115" s="86"/>
      <c r="C1115" s="86"/>
      <c r="D1115" s="86"/>
      <c r="E1115" s="86"/>
      <c r="F1115" s="86"/>
      <c r="G1115" s="86"/>
      <c r="H1115" s="86"/>
      <c r="I1115" s="86"/>
      <c r="J1115" s="86"/>
      <c r="K1115" s="86"/>
      <c r="L1115" s="86"/>
    </row>
    <row r="1116" spans="1:32" ht="28.5" x14ac:dyDescent="0.2">
      <c r="A1116" s="17" t="s">
        <v>811</v>
      </c>
      <c r="B1116" s="61" t="s">
        <v>812</v>
      </c>
      <c r="C1116" s="61" t="s">
        <v>813</v>
      </c>
      <c r="D1116" s="32" t="s">
        <v>50</v>
      </c>
      <c r="E1116" s="24">
        <v>0.49</v>
      </c>
      <c r="F1116" s="33">
        <v>318.49</v>
      </c>
      <c r="G1116" s="34"/>
      <c r="H1116" s="33"/>
      <c r="I1116" s="34" t="s">
        <v>812</v>
      </c>
      <c r="J1116" s="34"/>
      <c r="K1116" s="33"/>
      <c r="L1116" s="35"/>
      <c r="S1116">
        <v>49.07</v>
      </c>
      <c r="T1116">
        <v>1610.9</v>
      </c>
      <c r="U1116">
        <v>35.049999999999997</v>
      </c>
      <c r="V1116">
        <v>1150.6400000000001</v>
      </c>
    </row>
    <row r="1117" spans="1:32" ht="14.25" x14ac:dyDescent="0.2">
      <c r="A1117" s="17"/>
      <c r="B1117" s="61"/>
      <c r="C1117" s="61" t="s">
        <v>1863</v>
      </c>
      <c r="D1117" s="32"/>
      <c r="E1117" s="24"/>
      <c r="F1117" s="33">
        <v>68.41</v>
      </c>
      <c r="G1117" s="34" t="s">
        <v>3</v>
      </c>
      <c r="H1117" s="33">
        <v>33.520000000000003</v>
      </c>
      <c r="I1117" s="34"/>
      <c r="J1117" s="34">
        <v>32.83</v>
      </c>
      <c r="K1117" s="33">
        <v>1100.49</v>
      </c>
      <c r="L1117" s="35"/>
      <c r="R1117">
        <v>33.520000000000003</v>
      </c>
    </row>
    <row r="1118" spans="1:32" ht="14.25" x14ac:dyDescent="0.2">
      <c r="A1118" s="17"/>
      <c r="B1118" s="61"/>
      <c r="C1118" s="61" t="s">
        <v>230</v>
      </c>
      <c r="D1118" s="32"/>
      <c r="E1118" s="24"/>
      <c r="F1118" s="33">
        <v>250.08</v>
      </c>
      <c r="G1118" s="34" t="s">
        <v>3</v>
      </c>
      <c r="H1118" s="33">
        <v>122.54</v>
      </c>
      <c r="I1118" s="34"/>
      <c r="J1118" s="34">
        <v>7.71</v>
      </c>
      <c r="K1118" s="33">
        <v>944.78</v>
      </c>
      <c r="L1118" s="35"/>
    </row>
    <row r="1119" spans="1:32" ht="14.25" x14ac:dyDescent="0.2">
      <c r="A1119" s="17"/>
      <c r="B1119" s="61"/>
      <c r="C1119" s="61" t="s">
        <v>1869</v>
      </c>
      <c r="D1119" s="32"/>
      <c r="E1119" s="24"/>
      <c r="F1119" s="33">
        <v>26.96</v>
      </c>
      <c r="G1119" s="34" t="s">
        <v>3</v>
      </c>
      <c r="H1119" s="45">
        <v>13.21</v>
      </c>
      <c r="I1119" s="34"/>
      <c r="J1119" s="34">
        <v>32.83</v>
      </c>
      <c r="K1119" s="45">
        <v>433.7</v>
      </c>
      <c r="L1119" s="35"/>
      <c r="R1119">
        <v>13.21</v>
      </c>
    </row>
    <row r="1120" spans="1:32" ht="14.25" x14ac:dyDescent="0.2">
      <c r="A1120" s="17"/>
      <c r="B1120" s="61"/>
      <c r="C1120" s="61" t="s">
        <v>1864</v>
      </c>
      <c r="D1120" s="32" t="s">
        <v>1865</v>
      </c>
      <c r="E1120" s="24">
        <v>105</v>
      </c>
      <c r="F1120" s="68"/>
      <c r="G1120" s="34"/>
      <c r="H1120" s="33">
        <v>49.07</v>
      </c>
      <c r="I1120" s="36"/>
      <c r="J1120" s="31">
        <v>105</v>
      </c>
      <c r="K1120" s="33">
        <v>1610.9</v>
      </c>
      <c r="L1120" s="35"/>
    </row>
    <row r="1121" spans="1:26" ht="14.25" x14ac:dyDescent="0.2">
      <c r="A1121" s="17"/>
      <c r="B1121" s="61"/>
      <c r="C1121" s="61" t="s">
        <v>1866</v>
      </c>
      <c r="D1121" s="32" t="s">
        <v>1865</v>
      </c>
      <c r="E1121" s="24">
        <v>75</v>
      </c>
      <c r="F1121" s="68"/>
      <c r="G1121" s="34"/>
      <c r="H1121" s="33">
        <v>35.049999999999997</v>
      </c>
      <c r="I1121" s="36"/>
      <c r="J1121" s="31">
        <v>75</v>
      </c>
      <c r="K1121" s="33">
        <v>1150.6400000000001</v>
      </c>
      <c r="L1121" s="35"/>
    </row>
    <row r="1122" spans="1:26" ht="14.25" x14ac:dyDescent="0.2">
      <c r="A1122" s="62"/>
      <c r="B1122" s="63"/>
      <c r="C1122" s="63" t="s">
        <v>1867</v>
      </c>
      <c r="D1122" s="38" t="s">
        <v>1868</v>
      </c>
      <c r="E1122" s="39">
        <v>8.5299999999999994</v>
      </c>
      <c r="F1122" s="40"/>
      <c r="G1122" s="42" t="s">
        <v>3</v>
      </c>
      <c r="H1122" s="40"/>
      <c r="I1122" s="42"/>
      <c r="J1122" s="42"/>
      <c r="K1122" s="40"/>
      <c r="L1122" s="46">
        <v>4.1796999999999995</v>
      </c>
    </row>
    <row r="1123" spans="1:26" ht="15" x14ac:dyDescent="0.25">
      <c r="G1123" s="83">
        <v>240.18</v>
      </c>
      <c r="H1123" s="83"/>
      <c r="J1123" s="83">
        <v>4806.8100000000004</v>
      </c>
      <c r="K1123" s="83"/>
      <c r="L1123" s="44">
        <v>4.1796999999999995</v>
      </c>
      <c r="O1123" s="29">
        <v>240.18</v>
      </c>
      <c r="P1123" s="29">
        <v>4806.8100000000004</v>
      </c>
      <c r="Q1123" s="29">
        <v>4.1796999999999995</v>
      </c>
      <c r="W1123">
        <v>240.18</v>
      </c>
      <c r="X1123">
        <v>0</v>
      </c>
      <c r="Y1123">
        <v>0</v>
      </c>
      <c r="Z1123">
        <v>0</v>
      </c>
    </row>
    <row r="1124" spans="1:26" ht="28.5" x14ac:dyDescent="0.2">
      <c r="A1124" s="17" t="s">
        <v>817</v>
      </c>
      <c r="B1124" s="61" t="s">
        <v>679</v>
      </c>
      <c r="C1124" s="61" t="s">
        <v>680</v>
      </c>
      <c r="D1124" s="32" t="s">
        <v>31</v>
      </c>
      <c r="E1124" s="24">
        <v>8.4339999999999998E-2</v>
      </c>
      <c r="F1124" s="33">
        <v>875.46</v>
      </c>
      <c r="G1124" s="34"/>
      <c r="H1124" s="33"/>
      <c r="I1124" s="34" t="s">
        <v>679</v>
      </c>
      <c r="J1124" s="34"/>
      <c r="K1124" s="33"/>
      <c r="L1124" s="35"/>
      <c r="S1124">
        <v>29.88</v>
      </c>
      <c r="T1124">
        <v>980.62</v>
      </c>
      <c r="U1124">
        <v>19.010000000000002</v>
      </c>
      <c r="V1124">
        <v>624.03</v>
      </c>
    </row>
    <row r="1125" spans="1:26" ht="14.25" x14ac:dyDescent="0.2">
      <c r="A1125" s="17"/>
      <c r="B1125" s="61"/>
      <c r="C1125" s="61" t="s">
        <v>1863</v>
      </c>
      <c r="D1125" s="32"/>
      <c r="E1125" s="24"/>
      <c r="F1125" s="33">
        <v>243.09</v>
      </c>
      <c r="G1125" s="34" t="s">
        <v>264</v>
      </c>
      <c r="H1125" s="33">
        <v>23.58</v>
      </c>
      <c r="I1125" s="34"/>
      <c r="J1125" s="34">
        <v>32.83</v>
      </c>
      <c r="K1125" s="33">
        <v>774.04</v>
      </c>
      <c r="L1125" s="35"/>
      <c r="R1125">
        <v>23.58</v>
      </c>
    </row>
    <row r="1126" spans="1:26" ht="14.25" x14ac:dyDescent="0.2">
      <c r="A1126" s="17"/>
      <c r="B1126" s="61"/>
      <c r="C1126" s="61" t="s">
        <v>230</v>
      </c>
      <c r="D1126" s="32"/>
      <c r="E1126" s="24"/>
      <c r="F1126" s="33">
        <v>385.91</v>
      </c>
      <c r="G1126" s="34" t="s">
        <v>279</v>
      </c>
      <c r="H1126" s="33">
        <v>40.68</v>
      </c>
      <c r="I1126" s="34"/>
      <c r="J1126" s="34">
        <v>8.08</v>
      </c>
      <c r="K1126" s="33">
        <v>328.73</v>
      </c>
      <c r="L1126" s="35"/>
    </row>
    <row r="1127" spans="1:26" ht="14.25" x14ac:dyDescent="0.2">
      <c r="A1127" s="17"/>
      <c r="B1127" s="61"/>
      <c r="C1127" s="61" t="s">
        <v>1869</v>
      </c>
      <c r="D1127" s="32"/>
      <c r="E1127" s="24"/>
      <c r="F1127" s="33">
        <v>33.93</v>
      </c>
      <c r="G1127" s="34" t="s">
        <v>279</v>
      </c>
      <c r="H1127" s="45">
        <v>3.58</v>
      </c>
      <c r="I1127" s="34"/>
      <c r="J1127" s="34">
        <v>32.83</v>
      </c>
      <c r="K1127" s="45">
        <v>117.43</v>
      </c>
      <c r="L1127" s="35"/>
      <c r="R1127">
        <v>3.58</v>
      </c>
    </row>
    <row r="1128" spans="1:26" ht="14.25" x14ac:dyDescent="0.2">
      <c r="A1128" s="17"/>
      <c r="B1128" s="61"/>
      <c r="C1128" s="61" t="s">
        <v>1870</v>
      </c>
      <c r="D1128" s="32"/>
      <c r="E1128" s="24"/>
      <c r="F1128" s="33">
        <v>246.46</v>
      </c>
      <c r="G1128" s="34" t="s">
        <v>3</v>
      </c>
      <c r="H1128" s="33">
        <v>20.79</v>
      </c>
      <c r="I1128" s="34"/>
      <c r="J1128" s="34">
        <v>7.77</v>
      </c>
      <c r="K1128" s="33">
        <v>161.51</v>
      </c>
      <c r="L1128" s="35"/>
    </row>
    <row r="1129" spans="1:26" ht="14.25" x14ac:dyDescent="0.2">
      <c r="A1129" s="17"/>
      <c r="B1129" s="61"/>
      <c r="C1129" s="61" t="s">
        <v>1864</v>
      </c>
      <c r="D1129" s="32" t="s">
        <v>1865</v>
      </c>
      <c r="E1129" s="24">
        <v>110</v>
      </c>
      <c r="F1129" s="68"/>
      <c r="G1129" s="34"/>
      <c r="H1129" s="33">
        <v>29.88</v>
      </c>
      <c r="I1129" s="36"/>
      <c r="J1129" s="31">
        <v>110</v>
      </c>
      <c r="K1129" s="33">
        <v>980.62</v>
      </c>
      <c r="L1129" s="35"/>
    </row>
    <row r="1130" spans="1:26" ht="14.25" x14ac:dyDescent="0.2">
      <c r="A1130" s="17"/>
      <c r="B1130" s="61"/>
      <c r="C1130" s="61" t="s">
        <v>1866</v>
      </c>
      <c r="D1130" s="32" t="s">
        <v>1865</v>
      </c>
      <c r="E1130" s="24">
        <v>70</v>
      </c>
      <c r="F1130" s="68"/>
      <c r="G1130" s="34"/>
      <c r="H1130" s="33">
        <v>19.010000000000002</v>
      </c>
      <c r="I1130" s="36"/>
      <c r="J1130" s="31">
        <v>70</v>
      </c>
      <c r="K1130" s="33">
        <v>624.03</v>
      </c>
      <c r="L1130" s="35"/>
    </row>
    <row r="1131" spans="1:26" ht="14.25" x14ac:dyDescent="0.2">
      <c r="A1131" s="17"/>
      <c r="B1131" s="61"/>
      <c r="C1131" s="61" t="s">
        <v>1867</v>
      </c>
      <c r="D1131" s="32" t="s">
        <v>1868</v>
      </c>
      <c r="E1131" s="24">
        <v>27.1</v>
      </c>
      <c r="F1131" s="33"/>
      <c r="G1131" s="34" t="s">
        <v>264</v>
      </c>
      <c r="H1131" s="33"/>
      <c r="I1131" s="34"/>
      <c r="J1131" s="34"/>
      <c r="K1131" s="33"/>
      <c r="L1131" s="37">
        <v>2.6284560999999997</v>
      </c>
    </row>
    <row r="1132" spans="1:26" ht="42.75" x14ac:dyDescent="0.2">
      <c r="A1132" s="62" t="s">
        <v>818</v>
      </c>
      <c r="B1132" s="63" t="s">
        <v>683</v>
      </c>
      <c r="C1132" s="63" t="s">
        <v>684</v>
      </c>
      <c r="D1132" s="38" t="s">
        <v>31</v>
      </c>
      <c r="E1132" s="39">
        <v>8.4339999999999998E-2</v>
      </c>
      <c r="F1132" s="40">
        <v>11176.42</v>
      </c>
      <c r="G1132" s="41" t="s">
        <v>3</v>
      </c>
      <c r="H1132" s="40">
        <v>942.62</v>
      </c>
      <c r="I1132" s="42"/>
      <c r="J1132" s="42">
        <v>7.32</v>
      </c>
      <c r="K1132" s="40">
        <v>6899.97</v>
      </c>
      <c r="L1132" s="43"/>
      <c r="S1132">
        <v>0</v>
      </c>
      <c r="T1132">
        <v>0</v>
      </c>
      <c r="U1132">
        <v>0</v>
      </c>
      <c r="V1132">
        <v>0</v>
      </c>
      <c r="W1132">
        <v>942.62</v>
      </c>
      <c r="X1132">
        <v>0</v>
      </c>
      <c r="Y1132">
        <v>0</v>
      </c>
      <c r="Z1132">
        <v>0</v>
      </c>
    </row>
    <row r="1133" spans="1:26" ht="15" x14ac:dyDescent="0.25">
      <c r="G1133" s="83">
        <v>1076.56</v>
      </c>
      <c r="H1133" s="83"/>
      <c r="J1133" s="83">
        <v>9768.9000000000015</v>
      </c>
      <c r="K1133" s="83"/>
      <c r="L1133" s="44">
        <v>2.6284560999999997</v>
      </c>
      <c r="O1133" s="29">
        <v>1076.56</v>
      </c>
      <c r="P1133" s="29">
        <v>9768.9000000000015</v>
      </c>
      <c r="Q1133" s="29">
        <v>2.6284560999999997</v>
      </c>
      <c r="W1133">
        <v>133.93999999999997</v>
      </c>
      <c r="X1133">
        <v>0</v>
      </c>
      <c r="Y1133">
        <v>0</v>
      </c>
      <c r="Z1133">
        <v>0</v>
      </c>
    </row>
    <row r="1134" spans="1:26" ht="28.5" x14ac:dyDescent="0.2">
      <c r="A1134" s="17" t="s">
        <v>819</v>
      </c>
      <c r="B1134" s="61" t="s">
        <v>820</v>
      </c>
      <c r="C1134" s="61" t="s">
        <v>821</v>
      </c>
      <c r="D1134" s="32" t="s">
        <v>269</v>
      </c>
      <c r="E1134" s="24">
        <v>3.6739999999999999</v>
      </c>
      <c r="F1134" s="33">
        <v>0.92999999999999994</v>
      </c>
      <c r="G1134" s="34"/>
      <c r="H1134" s="33"/>
      <c r="I1134" s="34" t="s">
        <v>820</v>
      </c>
      <c r="J1134" s="34"/>
      <c r="K1134" s="33"/>
      <c r="L1134" s="35"/>
      <c r="S1134">
        <v>2.29</v>
      </c>
      <c r="T1134">
        <v>74.91</v>
      </c>
      <c r="U1134">
        <v>1.78</v>
      </c>
      <c r="V1134">
        <v>58.26</v>
      </c>
    </row>
    <row r="1135" spans="1:26" ht="14.25" x14ac:dyDescent="0.2">
      <c r="A1135" s="17"/>
      <c r="B1135" s="61"/>
      <c r="C1135" s="61" t="s">
        <v>1863</v>
      </c>
      <c r="D1135" s="32"/>
      <c r="E1135" s="24"/>
      <c r="F1135" s="33">
        <v>0.6</v>
      </c>
      <c r="G1135" s="34" t="s">
        <v>264</v>
      </c>
      <c r="H1135" s="33">
        <v>2.54</v>
      </c>
      <c r="I1135" s="34"/>
      <c r="J1135" s="34">
        <v>32.83</v>
      </c>
      <c r="K1135" s="33">
        <v>83.23</v>
      </c>
      <c r="L1135" s="35"/>
      <c r="R1135">
        <v>2.54</v>
      </c>
    </row>
    <row r="1136" spans="1:26" ht="14.25" x14ac:dyDescent="0.2">
      <c r="A1136" s="17"/>
      <c r="B1136" s="61"/>
      <c r="C1136" s="61" t="s">
        <v>230</v>
      </c>
      <c r="D1136" s="32"/>
      <c r="E1136" s="24"/>
      <c r="F1136" s="33">
        <v>0.33</v>
      </c>
      <c r="G1136" s="34" t="s">
        <v>3</v>
      </c>
      <c r="H1136" s="33">
        <v>1.21</v>
      </c>
      <c r="I1136" s="34"/>
      <c r="J1136" s="34">
        <v>4.4000000000000004</v>
      </c>
      <c r="K1136" s="33">
        <v>5.33</v>
      </c>
      <c r="L1136" s="35"/>
    </row>
    <row r="1137" spans="1:26" ht="14.25" x14ac:dyDescent="0.2">
      <c r="A1137" s="17"/>
      <c r="B1137" s="61"/>
      <c r="C1137" s="61" t="s">
        <v>1864</v>
      </c>
      <c r="D1137" s="32" t="s">
        <v>1865</v>
      </c>
      <c r="E1137" s="24">
        <v>90</v>
      </c>
      <c r="F1137" s="68"/>
      <c r="G1137" s="34"/>
      <c r="H1137" s="33">
        <v>2.29</v>
      </c>
      <c r="I1137" s="36"/>
      <c r="J1137" s="31">
        <v>90</v>
      </c>
      <c r="K1137" s="33">
        <v>74.91</v>
      </c>
      <c r="L1137" s="35"/>
    </row>
    <row r="1138" spans="1:26" ht="14.25" x14ac:dyDescent="0.2">
      <c r="A1138" s="17"/>
      <c r="B1138" s="61"/>
      <c r="C1138" s="61" t="s">
        <v>1866</v>
      </c>
      <c r="D1138" s="32" t="s">
        <v>1865</v>
      </c>
      <c r="E1138" s="24">
        <v>70</v>
      </c>
      <c r="F1138" s="68"/>
      <c r="G1138" s="34"/>
      <c r="H1138" s="33">
        <v>1.78</v>
      </c>
      <c r="I1138" s="36"/>
      <c r="J1138" s="31">
        <v>70</v>
      </c>
      <c r="K1138" s="33">
        <v>58.26</v>
      </c>
      <c r="L1138" s="35"/>
    </row>
    <row r="1139" spans="1:26" ht="14.25" x14ac:dyDescent="0.2">
      <c r="A1139" s="62"/>
      <c r="B1139" s="63"/>
      <c r="C1139" s="63" t="s">
        <v>1867</v>
      </c>
      <c r="D1139" s="38" t="s">
        <v>1868</v>
      </c>
      <c r="E1139" s="39">
        <v>7.0000000000000007E-2</v>
      </c>
      <c r="F1139" s="40"/>
      <c r="G1139" s="42" t="s">
        <v>264</v>
      </c>
      <c r="H1139" s="40"/>
      <c r="I1139" s="42"/>
      <c r="J1139" s="42"/>
      <c r="K1139" s="40"/>
      <c r="L1139" s="46">
        <v>0.29575699999999999</v>
      </c>
    </row>
    <row r="1140" spans="1:26" ht="15" x14ac:dyDescent="0.25">
      <c r="G1140" s="83">
        <v>7.82</v>
      </c>
      <c r="H1140" s="83"/>
      <c r="J1140" s="83">
        <v>221.73</v>
      </c>
      <c r="K1140" s="83"/>
      <c r="L1140" s="44">
        <v>0.29575699999999999</v>
      </c>
      <c r="O1140" s="29">
        <v>7.82</v>
      </c>
      <c r="P1140" s="29">
        <v>221.73</v>
      </c>
      <c r="Q1140" s="29">
        <v>0.29575699999999999</v>
      </c>
      <c r="W1140">
        <v>7.82</v>
      </c>
      <c r="X1140">
        <v>0</v>
      </c>
      <c r="Y1140">
        <v>0</v>
      </c>
      <c r="Z1140">
        <v>0</v>
      </c>
    </row>
    <row r="1141" spans="1:26" ht="42.75" x14ac:dyDescent="0.2">
      <c r="A1141" s="17" t="s">
        <v>823</v>
      </c>
      <c r="B1141" s="61" t="s">
        <v>824</v>
      </c>
      <c r="C1141" s="61" t="s">
        <v>825</v>
      </c>
      <c r="D1141" s="32" t="s">
        <v>19</v>
      </c>
      <c r="E1141" s="24">
        <v>3.6740000000000002E-2</v>
      </c>
      <c r="F1141" s="33">
        <v>217.81</v>
      </c>
      <c r="G1141" s="34"/>
      <c r="H1141" s="33"/>
      <c r="I1141" s="34" t="s">
        <v>824</v>
      </c>
      <c r="J1141" s="34"/>
      <c r="K1141" s="33"/>
      <c r="L1141" s="35"/>
      <c r="S1141">
        <v>4.32</v>
      </c>
      <c r="T1141">
        <v>141.80000000000001</v>
      </c>
      <c r="U1141">
        <v>3.36</v>
      </c>
      <c r="V1141">
        <v>110.29</v>
      </c>
    </row>
    <row r="1142" spans="1:26" x14ac:dyDescent="0.2">
      <c r="C1142" s="28" t="s">
        <v>1947</v>
      </c>
    </row>
    <row r="1143" spans="1:26" ht="14.25" x14ac:dyDescent="0.2">
      <c r="A1143" s="17"/>
      <c r="B1143" s="61"/>
      <c r="C1143" s="61" t="s">
        <v>1863</v>
      </c>
      <c r="D1143" s="32"/>
      <c r="E1143" s="24"/>
      <c r="F1143" s="33">
        <v>56.55</v>
      </c>
      <c r="G1143" s="34" t="s">
        <v>829</v>
      </c>
      <c r="H1143" s="33">
        <v>4.78</v>
      </c>
      <c r="I1143" s="34"/>
      <c r="J1143" s="34">
        <v>32.83</v>
      </c>
      <c r="K1143" s="33">
        <v>156.88999999999999</v>
      </c>
      <c r="L1143" s="35"/>
      <c r="R1143">
        <v>4.78</v>
      </c>
    </row>
    <row r="1144" spans="1:26" ht="14.25" x14ac:dyDescent="0.2">
      <c r="A1144" s="17"/>
      <c r="B1144" s="61"/>
      <c r="C1144" s="61" t="s">
        <v>230</v>
      </c>
      <c r="D1144" s="32"/>
      <c r="E1144" s="24"/>
      <c r="F1144" s="33">
        <v>9.2200000000000006</v>
      </c>
      <c r="G1144" s="34" t="s">
        <v>828</v>
      </c>
      <c r="H1144" s="33">
        <v>0.85</v>
      </c>
      <c r="I1144" s="34"/>
      <c r="J1144" s="34">
        <v>5.61</v>
      </c>
      <c r="K1144" s="33">
        <v>4.75</v>
      </c>
      <c r="L1144" s="35"/>
    </row>
    <row r="1145" spans="1:26" ht="14.25" x14ac:dyDescent="0.2">
      <c r="A1145" s="17"/>
      <c r="B1145" s="61"/>
      <c r="C1145" s="61" t="s">
        <v>1869</v>
      </c>
      <c r="D1145" s="32"/>
      <c r="E1145" s="24"/>
      <c r="F1145" s="33">
        <v>0.22</v>
      </c>
      <c r="G1145" s="34" t="s">
        <v>828</v>
      </c>
      <c r="H1145" s="45">
        <v>0.02</v>
      </c>
      <c r="I1145" s="34"/>
      <c r="J1145" s="34">
        <v>32.83</v>
      </c>
      <c r="K1145" s="45">
        <v>0.66</v>
      </c>
      <c r="L1145" s="35"/>
      <c r="R1145">
        <v>0.02</v>
      </c>
    </row>
    <row r="1146" spans="1:26" ht="14.25" x14ac:dyDescent="0.2">
      <c r="A1146" s="17"/>
      <c r="B1146" s="61"/>
      <c r="C1146" s="61" t="s">
        <v>1870</v>
      </c>
      <c r="D1146" s="32"/>
      <c r="E1146" s="24"/>
      <c r="F1146" s="33">
        <v>152.04</v>
      </c>
      <c r="G1146" s="34" t="s">
        <v>827</v>
      </c>
      <c r="H1146" s="33">
        <v>11.17</v>
      </c>
      <c r="I1146" s="34"/>
      <c r="J1146" s="34">
        <v>5.3</v>
      </c>
      <c r="K1146" s="33">
        <v>59.21</v>
      </c>
      <c r="L1146" s="35"/>
    </row>
    <row r="1147" spans="1:26" ht="14.25" x14ac:dyDescent="0.2">
      <c r="A1147" s="17"/>
      <c r="B1147" s="61"/>
      <c r="C1147" s="61" t="s">
        <v>1864</v>
      </c>
      <c r="D1147" s="32" t="s">
        <v>1865</v>
      </c>
      <c r="E1147" s="24">
        <v>90</v>
      </c>
      <c r="F1147" s="68"/>
      <c r="G1147" s="34"/>
      <c r="H1147" s="33">
        <v>4.32</v>
      </c>
      <c r="I1147" s="36"/>
      <c r="J1147" s="31">
        <v>90</v>
      </c>
      <c r="K1147" s="33">
        <v>141.80000000000001</v>
      </c>
      <c r="L1147" s="35"/>
    </row>
    <row r="1148" spans="1:26" ht="14.25" x14ac:dyDescent="0.2">
      <c r="A1148" s="17"/>
      <c r="B1148" s="61"/>
      <c r="C1148" s="61" t="s">
        <v>1866</v>
      </c>
      <c r="D1148" s="32" t="s">
        <v>1865</v>
      </c>
      <c r="E1148" s="24">
        <v>70</v>
      </c>
      <c r="F1148" s="68"/>
      <c r="G1148" s="34"/>
      <c r="H1148" s="33">
        <v>3.36</v>
      </c>
      <c r="I1148" s="36"/>
      <c r="J1148" s="31">
        <v>70</v>
      </c>
      <c r="K1148" s="33">
        <v>110.29</v>
      </c>
      <c r="L1148" s="35"/>
    </row>
    <row r="1149" spans="1:26" ht="14.25" x14ac:dyDescent="0.2">
      <c r="A1149" s="62"/>
      <c r="B1149" s="63"/>
      <c r="C1149" s="63" t="s">
        <v>1867</v>
      </c>
      <c r="D1149" s="38" t="s">
        <v>1868</v>
      </c>
      <c r="E1149" s="39">
        <v>5.31</v>
      </c>
      <c r="F1149" s="40"/>
      <c r="G1149" s="42" t="s">
        <v>829</v>
      </c>
      <c r="H1149" s="40"/>
      <c r="I1149" s="42"/>
      <c r="J1149" s="42"/>
      <c r="K1149" s="40"/>
      <c r="L1149" s="46">
        <v>0.44870561999999992</v>
      </c>
    </row>
    <row r="1150" spans="1:26" ht="15" x14ac:dyDescent="0.25">
      <c r="G1150" s="83">
        <v>24.48</v>
      </c>
      <c r="H1150" s="83"/>
      <c r="J1150" s="83">
        <v>472.94</v>
      </c>
      <c r="K1150" s="83"/>
      <c r="L1150" s="44">
        <v>0.44870561999999992</v>
      </c>
      <c r="O1150" s="29">
        <v>24.48</v>
      </c>
      <c r="P1150" s="29">
        <v>472.94</v>
      </c>
      <c r="Q1150" s="29">
        <v>0.44870561999999992</v>
      </c>
      <c r="W1150">
        <v>24.48</v>
      </c>
      <c r="X1150">
        <v>0</v>
      </c>
      <c r="Y1150">
        <v>0</v>
      </c>
      <c r="Z1150">
        <v>0</v>
      </c>
    </row>
    <row r="1151" spans="1:26" ht="28.5" x14ac:dyDescent="0.2">
      <c r="A1151" s="17" t="s">
        <v>830</v>
      </c>
      <c r="B1151" s="61" t="s">
        <v>831</v>
      </c>
      <c r="C1151" s="61" t="s">
        <v>832</v>
      </c>
      <c r="D1151" s="32" t="s">
        <v>19</v>
      </c>
      <c r="E1151" s="24">
        <v>3.6740000000000002E-2</v>
      </c>
      <c r="F1151" s="33">
        <v>163.48999999999998</v>
      </c>
      <c r="G1151" s="34"/>
      <c r="H1151" s="33"/>
      <c r="I1151" s="34" t="s">
        <v>831</v>
      </c>
      <c r="J1151" s="34"/>
      <c r="K1151" s="33"/>
      <c r="L1151" s="35"/>
      <c r="S1151">
        <v>0.75</v>
      </c>
      <c r="T1151">
        <v>24.43</v>
      </c>
      <c r="U1151">
        <v>0.57999999999999996</v>
      </c>
      <c r="V1151">
        <v>19</v>
      </c>
    </row>
    <row r="1152" spans="1:26" x14ac:dyDescent="0.2">
      <c r="C1152" s="28" t="s">
        <v>1947</v>
      </c>
    </row>
    <row r="1153" spans="1:26" ht="14.25" x14ac:dyDescent="0.2">
      <c r="A1153" s="17"/>
      <c r="B1153" s="61"/>
      <c r="C1153" s="61" t="s">
        <v>1863</v>
      </c>
      <c r="D1153" s="32"/>
      <c r="E1153" s="24"/>
      <c r="F1153" s="33">
        <v>19.32</v>
      </c>
      <c r="G1153" s="34" t="s">
        <v>264</v>
      </c>
      <c r="H1153" s="33">
        <v>0.82</v>
      </c>
      <c r="I1153" s="34"/>
      <c r="J1153" s="34">
        <v>32.83</v>
      </c>
      <c r="K1153" s="33">
        <v>26.8</v>
      </c>
      <c r="L1153" s="35"/>
      <c r="R1153">
        <v>0.82</v>
      </c>
    </row>
    <row r="1154" spans="1:26" ht="14.25" x14ac:dyDescent="0.2">
      <c r="A1154" s="17"/>
      <c r="B1154" s="61"/>
      <c r="C1154" s="61" t="s">
        <v>230</v>
      </c>
      <c r="D1154" s="32"/>
      <c r="E1154" s="24"/>
      <c r="F1154" s="33">
        <v>6.01</v>
      </c>
      <c r="G1154" s="34" t="s">
        <v>279</v>
      </c>
      <c r="H1154" s="33">
        <v>0.28000000000000003</v>
      </c>
      <c r="I1154" s="34"/>
      <c r="J1154" s="34">
        <v>6.02</v>
      </c>
      <c r="K1154" s="33">
        <v>1.66</v>
      </c>
      <c r="L1154" s="35"/>
    </row>
    <row r="1155" spans="1:26" ht="14.25" x14ac:dyDescent="0.2">
      <c r="A1155" s="17"/>
      <c r="B1155" s="61"/>
      <c r="C1155" s="61" t="s">
        <v>1869</v>
      </c>
      <c r="D1155" s="32"/>
      <c r="E1155" s="24"/>
      <c r="F1155" s="33">
        <v>0.22</v>
      </c>
      <c r="G1155" s="34" t="s">
        <v>279</v>
      </c>
      <c r="H1155" s="45">
        <v>0.01</v>
      </c>
      <c r="I1155" s="34"/>
      <c r="J1155" s="34">
        <v>32.83</v>
      </c>
      <c r="K1155" s="45">
        <v>0.34</v>
      </c>
      <c r="L1155" s="35"/>
      <c r="R1155">
        <v>0.01</v>
      </c>
    </row>
    <row r="1156" spans="1:26" ht="14.25" x14ac:dyDescent="0.2">
      <c r="A1156" s="17"/>
      <c r="B1156" s="61"/>
      <c r="C1156" s="61" t="s">
        <v>1870</v>
      </c>
      <c r="D1156" s="32"/>
      <c r="E1156" s="24"/>
      <c r="F1156" s="33">
        <v>138.16</v>
      </c>
      <c r="G1156" s="34" t="s">
        <v>3</v>
      </c>
      <c r="H1156" s="33">
        <v>5.08</v>
      </c>
      <c r="I1156" s="34"/>
      <c r="J1156" s="34">
        <v>6.84</v>
      </c>
      <c r="K1156" s="33">
        <v>34.72</v>
      </c>
      <c r="L1156" s="35"/>
    </row>
    <row r="1157" spans="1:26" ht="14.25" x14ac:dyDescent="0.2">
      <c r="A1157" s="17"/>
      <c r="B1157" s="61"/>
      <c r="C1157" s="61" t="s">
        <v>1864</v>
      </c>
      <c r="D1157" s="32" t="s">
        <v>1865</v>
      </c>
      <c r="E1157" s="24">
        <v>90</v>
      </c>
      <c r="F1157" s="68"/>
      <c r="G1157" s="34"/>
      <c r="H1157" s="33">
        <v>0.75</v>
      </c>
      <c r="I1157" s="36"/>
      <c r="J1157" s="31">
        <v>90</v>
      </c>
      <c r="K1157" s="33">
        <v>24.43</v>
      </c>
      <c r="L1157" s="35"/>
    </row>
    <row r="1158" spans="1:26" ht="14.25" x14ac:dyDescent="0.2">
      <c r="A1158" s="17"/>
      <c r="B1158" s="61"/>
      <c r="C1158" s="61" t="s">
        <v>1866</v>
      </c>
      <c r="D1158" s="32" t="s">
        <v>1865</v>
      </c>
      <c r="E1158" s="24">
        <v>70</v>
      </c>
      <c r="F1158" s="68"/>
      <c r="G1158" s="34"/>
      <c r="H1158" s="33">
        <v>0.57999999999999996</v>
      </c>
      <c r="I1158" s="36"/>
      <c r="J1158" s="31">
        <v>70</v>
      </c>
      <c r="K1158" s="33">
        <v>19</v>
      </c>
      <c r="L1158" s="35"/>
    </row>
    <row r="1159" spans="1:26" ht="14.25" x14ac:dyDescent="0.2">
      <c r="A1159" s="62"/>
      <c r="B1159" s="63"/>
      <c r="C1159" s="63" t="s">
        <v>1867</v>
      </c>
      <c r="D1159" s="38" t="s">
        <v>1868</v>
      </c>
      <c r="E1159" s="39">
        <v>2.13</v>
      </c>
      <c r="F1159" s="40"/>
      <c r="G1159" s="42" t="s">
        <v>264</v>
      </c>
      <c r="H1159" s="40"/>
      <c r="I1159" s="42"/>
      <c r="J1159" s="42"/>
      <c r="K1159" s="40"/>
      <c r="L1159" s="46">
        <v>8.9994629999999992E-2</v>
      </c>
    </row>
    <row r="1160" spans="1:26" ht="15" x14ac:dyDescent="0.25">
      <c r="G1160" s="83">
        <v>7.51</v>
      </c>
      <c r="H1160" s="83"/>
      <c r="J1160" s="83">
        <v>106.61</v>
      </c>
      <c r="K1160" s="83"/>
      <c r="L1160" s="44">
        <v>8.9994629999999992E-2</v>
      </c>
      <c r="O1160" s="29">
        <v>7.51</v>
      </c>
      <c r="P1160" s="29">
        <v>106.61</v>
      </c>
      <c r="Q1160" s="29">
        <v>8.9994629999999992E-2</v>
      </c>
      <c r="W1160">
        <v>7.51</v>
      </c>
      <c r="X1160">
        <v>0</v>
      </c>
      <c r="Y1160">
        <v>0</v>
      </c>
      <c r="Z1160">
        <v>0</v>
      </c>
    </row>
    <row r="1161" spans="1:26" ht="57" x14ac:dyDescent="0.2">
      <c r="A1161" s="17" t="s">
        <v>834</v>
      </c>
      <c r="B1161" s="61" t="s">
        <v>835</v>
      </c>
      <c r="C1161" s="61" t="s">
        <v>836</v>
      </c>
      <c r="D1161" s="32" t="s">
        <v>50</v>
      </c>
      <c r="E1161" s="24">
        <v>0.02</v>
      </c>
      <c r="F1161" s="33">
        <v>73.38</v>
      </c>
      <c r="G1161" s="34"/>
      <c r="H1161" s="33"/>
      <c r="I1161" s="34" t="s">
        <v>835</v>
      </c>
      <c r="J1161" s="34"/>
      <c r="K1161" s="33"/>
      <c r="L1161" s="35"/>
      <c r="S1161">
        <v>1.34</v>
      </c>
      <c r="T1161">
        <v>44.01</v>
      </c>
      <c r="U1161">
        <v>0.88</v>
      </c>
      <c r="V1161">
        <v>28.86</v>
      </c>
    </row>
    <row r="1162" spans="1:26" ht="14.25" x14ac:dyDescent="0.2">
      <c r="A1162" s="17"/>
      <c r="B1162" s="61"/>
      <c r="C1162" s="61" t="s">
        <v>1863</v>
      </c>
      <c r="D1162" s="32"/>
      <c r="E1162" s="24"/>
      <c r="F1162" s="33">
        <v>43.15</v>
      </c>
      <c r="G1162" s="34" t="s">
        <v>264</v>
      </c>
      <c r="H1162" s="33">
        <v>0.99</v>
      </c>
      <c r="I1162" s="34"/>
      <c r="J1162" s="34">
        <v>32.83</v>
      </c>
      <c r="K1162" s="33">
        <v>32.58</v>
      </c>
      <c r="L1162" s="35"/>
      <c r="R1162">
        <v>0.99</v>
      </c>
    </row>
    <row r="1163" spans="1:26" ht="14.25" x14ac:dyDescent="0.2">
      <c r="A1163" s="17"/>
      <c r="B1163" s="61"/>
      <c r="C1163" s="61" t="s">
        <v>230</v>
      </c>
      <c r="D1163" s="32"/>
      <c r="E1163" s="24"/>
      <c r="F1163" s="33">
        <v>29.74</v>
      </c>
      <c r="G1163" s="34" t="s">
        <v>279</v>
      </c>
      <c r="H1163" s="33">
        <v>0.74</v>
      </c>
      <c r="I1163" s="34"/>
      <c r="J1163" s="34">
        <v>8.15</v>
      </c>
      <c r="K1163" s="33">
        <v>6.06</v>
      </c>
      <c r="L1163" s="35"/>
    </row>
    <row r="1164" spans="1:26" ht="14.25" x14ac:dyDescent="0.2">
      <c r="A1164" s="17"/>
      <c r="B1164" s="61"/>
      <c r="C1164" s="61" t="s">
        <v>1869</v>
      </c>
      <c r="D1164" s="32"/>
      <c r="E1164" s="24"/>
      <c r="F1164" s="33">
        <v>4.25</v>
      </c>
      <c r="G1164" s="34" t="s">
        <v>279</v>
      </c>
      <c r="H1164" s="45">
        <v>0.11</v>
      </c>
      <c r="I1164" s="34"/>
      <c r="J1164" s="34">
        <v>32.83</v>
      </c>
      <c r="K1164" s="45">
        <v>3.49</v>
      </c>
      <c r="L1164" s="35"/>
      <c r="R1164">
        <v>0.11</v>
      </c>
    </row>
    <row r="1165" spans="1:26" ht="14.25" x14ac:dyDescent="0.2">
      <c r="A1165" s="17"/>
      <c r="B1165" s="61"/>
      <c r="C1165" s="61" t="s">
        <v>1870</v>
      </c>
      <c r="D1165" s="32"/>
      <c r="E1165" s="24"/>
      <c r="F1165" s="33">
        <v>0.49</v>
      </c>
      <c r="G1165" s="34" t="s">
        <v>3</v>
      </c>
      <c r="H1165" s="33">
        <v>0.01</v>
      </c>
      <c r="I1165" s="34"/>
      <c r="J1165" s="34">
        <v>12.01</v>
      </c>
      <c r="K1165" s="33">
        <v>0.12</v>
      </c>
      <c r="L1165" s="35"/>
    </row>
    <row r="1166" spans="1:26" ht="14.25" x14ac:dyDescent="0.2">
      <c r="A1166" s="17"/>
      <c r="B1166" s="61"/>
      <c r="C1166" s="61" t="s">
        <v>1864</v>
      </c>
      <c r="D1166" s="32" t="s">
        <v>1865</v>
      </c>
      <c r="E1166" s="24">
        <v>122</v>
      </c>
      <c r="F1166" s="68"/>
      <c r="G1166" s="34"/>
      <c r="H1166" s="33">
        <v>1.34</v>
      </c>
      <c r="I1166" s="36"/>
      <c r="J1166" s="31">
        <v>122</v>
      </c>
      <c r="K1166" s="33">
        <v>44.01</v>
      </c>
      <c r="L1166" s="35"/>
    </row>
    <row r="1167" spans="1:26" ht="14.25" x14ac:dyDescent="0.2">
      <c r="A1167" s="17"/>
      <c r="B1167" s="61"/>
      <c r="C1167" s="61" t="s">
        <v>1866</v>
      </c>
      <c r="D1167" s="32" t="s">
        <v>1865</v>
      </c>
      <c r="E1167" s="24">
        <v>80</v>
      </c>
      <c r="F1167" s="68"/>
      <c r="G1167" s="34"/>
      <c r="H1167" s="33">
        <v>0.88</v>
      </c>
      <c r="I1167" s="36"/>
      <c r="J1167" s="31">
        <v>80</v>
      </c>
      <c r="K1167" s="33">
        <v>28.86</v>
      </c>
      <c r="L1167" s="35"/>
    </row>
    <row r="1168" spans="1:26" ht="14.25" x14ac:dyDescent="0.2">
      <c r="A1168" s="17"/>
      <c r="B1168" s="61"/>
      <c r="C1168" s="61" t="s">
        <v>1867</v>
      </c>
      <c r="D1168" s="32" t="s">
        <v>1868</v>
      </c>
      <c r="E1168" s="24">
        <v>4.8099999999999996</v>
      </c>
      <c r="F1168" s="33"/>
      <c r="G1168" s="34" t="s">
        <v>264</v>
      </c>
      <c r="H1168" s="33"/>
      <c r="I1168" s="34"/>
      <c r="J1168" s="34"/>
      <c r="K1168" s="33"/>
      <c r="L1168" s="37">
        <v>0.11062999999999999</v>
      </c>
    </row>
    <row r="1169" spans="1:26" ht="28.5" x14ac:dyDescent="0.2">
      <c r="A1169" s="62" t="s">
        <v>838</v>
      </c>
      <c r="B1169" s="63" t="s">
        <v>839</v>
      </c>
      <c r="C1169" s="63" t="s">
        <v>840</v>
      </c>
      <c r="D1169" s="38" t="s">
        <v>50</v>
      </c>
      <c r="E1169" s="39">
        <v>0.02</v>
      </c>
      <c r="F1169" s="40">
        <v>711.5</v>
      </c>
      <c r="G1169" s="41" t="s">
        <v>3</v>
      </c>
      <c r="H1169" s="40">
        <v>14.23</v>
      </c>
      <c r="I1169" s="42"/>
      <c r="J1169" s="42">
        <v>6.21</v>
      </c>
      <c r="K1169" s="40">
        <v>88.37</v>
      </c>
      <c r="L1169" s="43"/>
      <c r="S1169">
        <v>0</v>
      </c>
      <c r="T1169">
        <v>0</v>
      </c>
      <c r="U1169">
        <v>0</v>
      </c>
      <c r="V1169">
        <v>0</v>
      </c>
      <c r="W1169">
        <v>14.23</v>
      </c>
      <c r="X1169">
        <v>0</v>
      </c>
      <c r="Y1169">
        <v>0</v>
      </c>
      <c r="Z1169">
        <v>0</v>
      </c>
    </row>
    <row r="1170" spans="1:26" ht="15" x14ac:dyDescent="0.25">
      <c r="G1170" s="83">
        <v>18.190000000000001</v>
      </c>
      <c r="H1170" s="83"/>
      <c r="J1170" s="83">
        <v>200</v>
      </c>
      <c r="K1170" s="83"/>
      <c r="L1170" s="44">
        <v>0.11062999999999999</v>
      </c>
      <c r="O1170" s="29">
        <v>18.190000000000001</v>
      </c>
      <c r="P1170" s="29">
        <v>200</v>
      </c>
      <c r="Q1170" s="29">
        <v>0.11062999999999999</v>
      </c>
      <c r="W1170">
        <v>3.96</v>
      </c>
      <c r="X1170">
        <v>0</v>
      </c>
      <c r="Y1170">
        <v>0</v>
      </c>
      <c r="Z1170">
        <v>0</v>
      </c>
    </row>
    <row r="1171" spans="1:26" ht="71.25" x14ac:dyDescent="0.2">
      <c r="A1171" s="17" t="s">
        <v>842</v>
      </c>
      <c r="B1171" s="61" t="s">
        <v>843</v>
      </c>
      <c r="C1171" s="61" t="s">
        <v>844</v>
      </c>
      <c r="D1171" s="32" t="s">
        <v>19</v>
      </c>
      <c r="E1171" s="24">
        <v>2.3800000000000002E-2</v>
      </c>
      <c r="F1171" s="33">
        <v>809.71</v>
      </c>
      <c r="G1171" s="34"/>
      <c r="H1171" s="33"/>
      <c r="I1171" s="34" t="s">
        <v>843</v>
      </c>
      <c r="J1171" s="34"/>
      <c r="K1171" s="33"/>
      <c r="L1171" s="35"/>
      <c r="S1171">
        <v>22.98</v>
      </c>
      <c r="T1171">
        <v>754.65</v>
      </c>
      <c r="U1171">
        <v>12.04</v>
      </c>
      <c r="V1171">
        <v>395.29</v>
      </c>
    </row>
    <row r="1172" spans="1:26" x14ac:dyDescent="0.2">
      <c r="C1172" s="28" t="s">
        <v>1936</v>
      </c>
    </row>
    <row r="1173" spans="1:26" ht="14.25" x14ac:dyDescent="0.2">
      <c r="A1173" s="17"/>
      <c r="B1173" s="61"/>
      <c r="C1173" s="61" t="s">
        <v>1863</v>
      </c>
      <c r="D1173" s="32"/>
      <c r="E1173" s="24"/>
      <c r="F1173" s="33">
        <v>784.08</v>
      </c>
      <c r="G1173" s="34" t="s">
        <v>264</v>
      </c>
      <c r="H1173" s="33">
        <v>21.46</v>
      </c>
      <c r="I1173" s="34"/>
      <c r="J1173" s="34">
        <v>32.83</v>
      </c>
      <c r="K1173" s="33">
        <v>704.54</v>
      </c>
      <c r="L1173" s="35"/>
      <c r="R1173">
        <v>21.46</v>
      </c>
    </row>
    <row r="1174" spans="1:26" ht="14.25" x14ac:dyDescent="0.2">
      <c r="A1174" s="17"/>
      <c r="B1174" s="61"/>
      <c r="C1174" s="61" t="s">
        <v>230</v>
      </c>
      <c r="D1174" s="32"/>
      <c r="E1174" s="24"/>
      <c r="F1174" s="33">
        <v>23.82</v>
      </c>
      <c r="G1174" s="34" t="s">
        <v>279</v>
      </c>
      <c r="H1174" s="33">
        <v>0.71</v>
      </c>
      <c r="I1174" s="34"/>
      <c r="J1174" s="34">
        <v>20.49</v>
      </c>
      <c r="K1174" s="33">
        <v>14.52</v>
      </c>
      <c r="L1174" s="35"/>
    </row>
    <row r="1175" spans="1:26" ht="14.25" x14ac:dyDescent="0.2">
      <c r="A1175" s="17"/>
      <c r="B1175" s="61"/>
      <c r="C1175" s="61" t="s">
        <v>1869</v>
      </c>
      <c r="D1175" s="32"/>
      <c r="E1175" s="24"/>
      <c r="F1175" s="33">
        <v>14.51</v>
      </c>
      <c r="G1175" s="34" t="s">
        <v>279</v>
      </c>
      <c r="H1175" s="45">
        <v>0.43</v>
      </c>
      <c r="I1175" s="34"/>
      <c r="J1175" s="34">
        <v>32.83</v>
      </c>
      <c r="K1175" s="45">
        <v>14.17</v>
      </c>
      <c r="L1175" s="35"/>
      <c r="R1175">
        <v>0.43</v>
      </c>
    </row>
    <row r="1176" spans="1:26" ht="14.25" x14ac:dyDescent="0.2">
      <c r="A1176" s="17"/>
      <c r="B1176" s="61"/>
      <c r="C1176" s="61" t="s">
        <v>1870</v>
      </c>
      <c r="D1176" s="32"/>
      <c r="E1176" s="24"/>
      <c r="F1176" s="33">
        <v>1.81</v>
      </c>
      <c r="G1176" s="34" t="s">
        <v>3</v>
      </c>
      <c r="H1176" s="33">
        <v>0.04</v>
      </c>
      <c r="I1176" s="34"/>
      <c r="J1176" s="34">
        <v>12.01</v>
      </c>
      <c r="K1176" s="33">
        <v>0.52</v>
      </c>
      <c r="L1176" s="35"/>
    </row>
    <row r="1177" spans="1:26" ht="14.25" x14ac:dyDescent="0.2">
      <c r="A1177" s="17"/>
      <c r="B1177" s="61"/>
      <c r="C1177" s="61" t="s">
        <v>1864</v>
      </c>
      <c r="D1177" s="32" t="s">
        <v>1865</v>
      </c>
      <c r="E1177" s="24">
        <v>105</v>
      </c>
      <c r="F1177" s="68"/>
      <c r="G1177" s="34"/>
      <c r="H1177" s="33">
        <v>22.98</v>
      </c>
      <c r="I1177" s="36"/>
      <c r="J1177" s="31">
        <v>105</v>
      </c>
      <c r="K1177" s="33">
        <v>754.65</v>
      </c>
      <c r="L1177" s="35"/>
    </row>
    <row r="1178" spans="1:26" ht="14.25" x14ac:dyDescent="0.2">
      <c r="A1178" s="17"/>
      <c r="B1178" s="61"/>
      <c r="C1178" s="61" t="s">
        <v>1866</v>
      </c>
      <c r="D1178" s="32" t="s">
        <v>1865</v>
      </c>
      <c r="E1178" s="24">
        <v>55</v>
      </c>
      <c r="F1178" s="68"/>
      <c r="G1178" s="34"/>
      <c r="H1178" s="33">
        <v>12.04</v>
      </c>
      <c r="I1178" s="36"/>
      <c r="J1178" s="31">
        <v>55</v>
      </c>
      <c r="K1178" s="33">
        <v>395.29</v>
      </c>
      <c r="L1178" s="35"/>
    </row>
    <row r="1179" spans="1:26" ht="14.25" x14ac:dyDescent="0.2">
      <c r="A1179" s="17"/>
      <c r="B1179" s="61"/>
      <c r="C1179" s="61" t="s">
        <v>1867</v>
      </c>
      <c r="D1179" s="32" t="s">
        <v>1868</v>
      </c>
      <c r="E1179" s="24">
        <v>91.92</v>
      </c>
      <c r="F1179" s="33"/>
      <c r="G1179" s="34" t="s">
        <v>264</v>
      </c>
      <c r="H1179" s="33"/>
      <c r="I1179" s="34"/>
      <c r="J1179" s="34"/>
      <c r="K1179" s="33"/>
      <c r="L1179" s="37">
        <v>2.5158504000000002</v>
      </c>
    </row>
    <row r="1180" spans="1:26" ht="57" x14ac:dyDescent="0.2">
      <c r="A1180" s="17" t="s">
        <v>846</v>
      </c>
      <c r="B1180" s="61" t="s">
        <v>847</v>
      </c>
      <c r="C1180" s="61" t="s">
        <v>848</v>
      </c>
      <c r="D1180" s="32" t="s">
        <v>31</v>
      </c>
      <c r="E1180" s="24">
        <v>2.9274000000000001E-2</v>
      </c>
      <c r="F1180" s="33">
        <v>1172.26</v>
      </c>
      <c r="G1180" s="47" t="s">
        <v>3</v>
      </c>
      <c r="H1180" s="33">
        <v>34.32</v>
      </c>
      <c r="I1180" s="34"/>
      <c r="J1180" s="34">
        <v>5.62</v>
      </c>
      <c r="K1180" s="33">
        <v>192.86</v>
      </c>
      <c r="L1180" s="35"/>
      <c r="S1180">
        <v>0</v>
      </c>
      <c r="T1180">
        <v>0</v>
      </c>
      <c r="U1180">
        <v>0</v>
      </c>
      <c r="V1180">
        <v>0</v>
      </c>
      <c r="W1180">
        <v>34.32</v>
      </c>
      <c r="X1180">
        <v>0</v>
      </c>
      <c r="Y1180">
        <v>0</v>
      </c>
      <c r="Z1180">
        <v>0</v>
      </c>
    </row>
    <row r="1181" spans="1:26" ht="28.5" x14ac:dyDescent="0.2">
      <c r="A1181" s="62" t="s">
        <v>850</v>
      </c>
      <c r="B1181" s="63" t="s">
        <v>596</v>
      </c>
      <c r="C1181" s="63" t="s">
        <v>597</v>
      </c>
      <c r="D1181" s="38" t="s">
        <v>598</v>
      </c>
      <c r="E1181" s="39">
        <v>0.47599999999999992</v>
      </c>
      <c r="F1181" s="40">
        <v>68.180000000000007</v>
      </c>
      <c r="G1181" s="41" t="s">
        <v>3</v>
      </c>
      <c r="H1181" s="40">
        <v>32.450000000000003</v>
      </c>
      <c r="I1181" s="42"/>
      <c r="J1181" s="42">
        <v>2.66</v>
      </c>
      <c r="K1181" s="40">
        <v>86.33</v>
      </c>
      <c r="L1181" s="43"/>
      <c r="S1181">
        <v>0</v>
      </c>
      <c r="T1181">
        <v>0</v>
      </c>
      <c r="U1181">
        <v>0</v>
      </c>
      <c r="V1181">
        <v>0</v>
      </c>
      <c r="W1181">
        <v>32.450000000000003</v>
      </c>
      <c r="X1181">
        <v>0</v>
      </c>
      <c r="Y1181">
        <v>0</v>
      </c>
      <c r="Z1181">
        <v>0</v>
      </c>
    </row>
    <row r="1182" spans="1:26" ht="15" x14ac:dyDescent="0.25">
      <c r="G1182" s="83">
        <v>124</v>
      </c>
      <c r="H1182" s="83"/>
      <c r="J1182" s="83">
        <v>2148.71</v>
      </c>
      <c r="K1182" s="83"/>
      <c r="L1182" s="44">
        <v>2.5158504000000002</v>
      </c>
      <c r="O1182" s="29">
        <v>124</v>
      </c>
      <c r="P1182" s="29">
        <v>2148.71</v>
      </c>
      <c r="Q1182" s="29">
        <v>2.5158504000000002</v>
      </c>
      <c r="W1182">
        <v>57.23</v>
      </c>
      <c r="X1182">
        <v>0</v>
      </c>
      <c r="Y1182">
        <v>0</v>
      </c>
      <c r="Z1182">
        <v>0</v>
      </c>
    </row>
    <row r="1183" spans="1:26" ht="57" x14ac:dyDescent="0.2">
      <c r="A1183" s="17" t="s">
        <v>851</v>
      </c>
      <c r="B1183" s="61" t="s">
        <v>689</v>
      </c>
      <c r="C1183" s="61" t="s">
        <v>690</v>
      </c>
      <c r="D1183" s="32" t="s">
        <v>19</v>
      </c>
      <c r="E1183" s="24">
        <v>2.3800000000000002E-2</v>
      </c>
      <c r="F1183" s="33">
        <v>296.87</v>
      </c>
      <c r="G1183" s="34"/>
      <c r="H1183" s="33"/>
      <c r="I1183" s="34" t="s">
        <v>689</v>
      </c>
      <c r="J1183" s="34"/>
      <c r="K1183" s="33"/>
      <c r="L1183" s="35"/>
      <c r="S1183">
        <v>6</v>
      </c>
      <c r="T1183">
        <v>196.83</v>
      </c>
      <c r="U1183">
        <v>3.14</v>
      </c>
      <c r="V1183">
        <v>103.1</v>
      </c>
    </row>
    <row r="1184" spans="1:26" x14ac:dyDescent="0.2">
      <c r="C1184" s="28" t="s">
        <v>1936</v>
      </c>
    </row>
    <row r="1185" spans="1:26" ht="14.25" x14ac:dyDescent="0.2">
      <c r="A1185" s="17"/>
      <c r="B1185" s="61"/>
      <c r="C1185" s="61" t="s">
        <v>1863</v>
      </c>
      <c r="D1185" s="32"/>
      <c r="E1185" s="24"/>
      <c r="F1185" s="33">
        <v>207.21</v>
      </c>
      <c r="G1185" s="34" t="s">
        <v>264</v>
      </c>
      <c r="H1185" s="33">
        <v>5.67</v>
      </c>
      <c r="I1185" s="34"/>
      <c r="J1185" s="34">
        <v>32.83</v>
      </c>
      <c r="K1185" s="33">
        <v>186.19</v>
      </c>
      <c r="L1185" s="35"/>
      <c r="R1185">
        <v>5.67</v>
      </c>
    </row>
    <row r="1186" spans="1:26" ht="14.25" x14ac:dyDescent="0.2">
      <c r="A1186" s="17"/>
      <c r="B1186" s="61"/>
      <c r="C1186" s="61" t="s">
        <v>230</v>
      </c>
      <c r="D1186" s="32"/>
      <c r="E1186" s="24"/>
      <c r="F1186" s="33">
        <v>6.88</v>
      </c>
      <c r="G1186" s="34" t="s">
        <v>279</v>
      </c>
      <c r="H1186" s="33">
        <v>0.2</v>
      </c>
      <c r="I1186" s="34"/>
      <c r="J1186" s="34">
        <v>12.2</v>
      </c>
      <c r="K1186" s="33">
        <v>2.5</v>
      </c>
      <c r="L1186" s="35"/>
    </row>
    <row r="1187" spans="1:26" ht="14.25" x14ac:dyDescent="0.2">
      <c r="A1187" s="17"/>
      <c r="B1187" s="61"/>
      <c r="C1187" s="61" t="s">
        <v>1869</v>
      </c>
      <c r="D1187" s="32"/>
      <c r="E1187" s="24"/>
      <c r="F1187" s="33">
        <v>1.3</v>
      </c>
      <c r="G1187" s="34" t="s">
        <v>279</v>
      </c>
      <c r="H1187" s="45">
        <v>0.04</v>
      </c>
      <c r="I1187" s="34"/>
      <c r="J1187" s="34">
        <v>32.83</v>
      </c>
      <c r="K1187" s="45">
        <v>1.27</v>
      </c>
      <c r="L1187" s="35"/>
      <c r="R1187">
        <v>0.04</v>
      </c>
    </row>
    <row r="1188" spans="1:26" ht="14.25" x14ac:dyDescent="0.2">
      <c r="A1188" s="17"/>
      <c r="B1188" s="61"/>
      <c r="C1188" s="61" t="s">
        <v>1870</v>
      </c>
      <c r="D1188" s="32"/>
      <c r="E1188" s="24"/>
      <c r="F1188" s="33">
        <v>82.78</v>
      </c>
      <c r="G1188" s="34" t="s">
        <v>3</v>
      </c>
      <c r="H1188" s="33">
        <v>1.97</v>
      </c>
      <c r="I1188" s="34"/>
      <c r="J1188" s="34">
        <v>3.91</v>
      </c>
      <c r="K1188" s="33">
        <v>7.7</v>
      </c>
      <c r="L1188" s="35"/>
    </row>
    <row r="1189" spans="1:26" ht="14.25" x14ac:dyDescent="0.2">
      <c r="A1189" s="17"/>
      <c r="B1189" s="61"/>
      <c r="C1189" s="61" t="s">
        <v>1864</v>
      </c>
      <c r="D1189" s="32" t="s">
        <v>1865</v>
      </c>
      <c r="E1189" s="24">
        <v>105</v>
      </c>
      <c r="F1189" s="68"/>
      <c r="G1189" s="34"/>
      <c r="H1189" s="33">
        <v>6</v>
      </c>
      <c r="I1189" s="36"/>
      <c r="J1189" s="31">
        <v>105</v>
      </c>
      <c r="K1189" s="33">
        <v>196.83</v>
      </c>
      <c r="L1189" s="35"/>
    </row>
    <row r="1190" spans="1:26" ht="14.25" x14ac:dyDescent="0.2">
      <c r="A1190" s="17"/>
      <c r="B1190" s="61"/>
      <c r="C1190" s="61" t="s">
        <v>1866</v>
      </c>
      <c r="D1190" s="32" t="s">
        <v>1865</v>
      </c>
      <c r="E1190" s="24">
        <v>55</v>
      </c>
      <c r="F1190" s="68"/>
      <c r="G1190" s="34"/>
      <c r="H1190" s="33">
        <v>3.14</v>
      </c>
      <c r="I1190" s="36"/>
      <c r="J1190" s="31">
        <v>55</v>
      </c>
      <c r="K1190" s="33">
        <v>103.1</v>
      </c>
      <c r="L1190" s="35"/>
    </row>
    <row r="1191" spans="1:26" ht="14.25" x14ac:dyDescent="0.2">
      <c r="A1191" s="17"/>
      <c r="B1191" s="61"/>
      <c r="C1191" s="61" t="s">
        <v>1867</v>
      </c>
      <c r="D1191" s="32" t="s">
        <v>1868</v>
      </c>
      <c r="E1191" s="24">
        <v>23.1</v>
      </c>
      <c r="F1191" s="33"/>
      <c r="G1191" s="34" t="s">
        <v>264</v>
      </c>
      <c r="H1191" s="33"/>
      <c r="I1191" s="34"/>
      <c r="J1191" s="34"/>
      <c r="K1191" s="33"/>
      <c r="L1191" s="37">
        <v>0.63224700000000011</v>
      </c>
    </row>
    <row r="1192" spans="1:26" ht="28.5" x14ac:dyDescent="0.2">
      <c r="A1192" s="62" t="s">
        <v>852</v>
      </c>
      <c r="B1192" s="63" t="s">
        <v>693</v>
      </c>
      <c r="C1192" s="63" t="s">
        <v>694</v>
      </c>
      <c r="D1192" s="38" t="s">
        <v>695</v>
      </c>
      <c r="E1192" s="39">
        <v>1.4994080000000001</v>
      </c>
      <c r="F1192" s="40">
        <v>85.77</v>
      </c>
      <c r="G1192" s="41" t="s">
        <v>3</v>
      </c>
      <c r="H1192" s="40">
        <v>128.6</v>
      </c>
      <c r="I1192" s="42"/>
      <c r="J1192" s="42">
        <v>6.28</v>
      </c>
      <c r="K1192" s="40">
        <v>807.63</v>
      </c>
      <c r="L1192" s="43"/>
      <c r="S1192">
        <v>0</v>
      </c>
      <c r="T1192">
        <v>0</v>
      </c>
      <c r="U1192">
        <v>0</v>
      </c>
      <c r="V1192">
        <v>0</v>
      </c>
      <c r="W1192">
        <v>128.6</v>
      </c>
      <c r="X1192">
        <v>0</v>
      </c>
      <c r="Y1192">
        <v>0</v>
      </c>
      <c r="Z1192">
        <v>0</v>
      </c>
    </row>
    <row r="1193" spans="1:26" ht="15" x14ac:dyDescent="0.25">
      <c r="G1193" s="83">
        <v>145.57999999999998</v>
      </c>
      <c r="H1193" s="83"/>
      <c r="J1193" s="83">
        <v>1303.95</v>
      </c>
      <c r="K1193" s="83"/>
      <c r="L1193" s="44">
        <v>0.63224700000000011</v>
      </c>
      <c r="O1193" s="29">
        <v>145.57999999999998</v>
      </c>
      <c r="P1193" s="29">
        <v>1303.95</v>
      </c>
      <c r="Q1193" s="29">
        <v>0.63224700000000011</v>
      </c>
      <c r="W1193">
        <v>16.98</v>
      </c>
      <c r="X1193">
        <v>0</v>
      </c>
      <c r="Y1193">
        <v>0</v>
      </c>
      <c r="Z1193">
        <v>0</v>
      </c>
    </row>
    <row r="1194" spans="1:26" ht="28.5" x14ac:dyDescent="0.2">
      <c r="A1194" s="17" t="s">
        <v>853</v>
      </c>
      <c r="B1194" s="61" t="s">
        <v>669</v>
      </c>
      <c r="C1194" s="61" t="s">
        <v>670</v>
      </c>
      <c r="D1194" s="32" t="s">
        <v>269</v>
      </c>
      <c r="E1194" s="24">
        <v>1.62</v>
      </c>
      <c r="F1194" s="33">
        <v>88.839999999999989</v>
      </c>
      <c r="G1194" s="34"/>
      <c r="H1194" s="33"/>
      <c r="I1194" s="34" t="s">
        <v>669</v>
      </c>
      <c r="J1194" s="34"/>
      <c r="K1194" s="33"/>
      <c r="L1194" s="35"/>
      <c r="S1194">
        <v>35.86</v>
      </c>
      <c r="T1194">
        <v>1177.03</v>
      </c>
      <c r="U1194">
        <v>33.86</v>
      </c>
      <c r="V1194">
        <v>1111.6400000000001</v>
      </c>
    </row>
    <row r="1195" spans="1:26" ht="14.25" x14ac:dyDescent="0.2">
      <c r="A1195" s="17"/>
      <c r="B1195" s="61"/>
      <c r="C1195" s="61" t="s">
        <v>1863</v>
      </c>
      <c r="D1195" s="32"/>
      <c r="E1195" s="24"/>
      <c r="F1195" s="33">
        <v>21.13</v>
      </c>
      <c r="G1195" s="34" t="s">
        <v>264</v>
      </c>
      <c r="H1195" s="33">
        <v>39.369999999999997</v>
      </c>
      <c r="I1195" s="34"/>
      <c r="J1195" s="34">
        <v>32.83</v>
      </c>
      <c r="K1195" s="33">
        <v>1292.3900000000001</v>
      </c>
      <c r="L1195" s="35"/>
      <c r="R1195">
        <v>39.369999999999997</v>
      </c>
    </row>
    <row r="1196" spans="1:26" ht="14.25" x14ac:dyDescent="0.2">
      <c r="A1196" s="17"/>
      <c r="B1196" s="61"/>
      <c r="C1196" s="61" t="s">
        <v>230</v>
      </c>
      <c r="D1196" s="32"/>
      <c r="E1196" s="24"/>
      <c r="F1196" s="33">
        <v>7.06</v>
      </c>
      <c r="G1196" s="34" t="s">
        <v>279</v>
      </c>
      <c r="H1196" s="33">
        <v>14.3</v>
      </c>
      <c r="I1196" s="34"/>
      <c r="J1196" s="34">
        <v>6.18</v>
      </c>
      <c r="K1196" s="33">
        <v>88.4</v>
      </c>
      <c r="L1196" s="35"/>
    </row>
    <row r="1197" spans="1:26" ht="14.25" x14ac:dyDescent="0.2">
      <c r="A1197" s="17"/>
      <c r="B1197" s="61"/>
      <c r="C1197" s="61" t="s">
        <v>1869</v>
      </c>
      <c r="D1197" s="32"/>
      <c r="E1197" s="24"/>
      <c r="F1197" s="33">
        <v>0.23</v>
      </c>
      <c r="G1197" s="34" t="s">
        <v>279</v>
      </c>
      <c r="H1197" s="45">
        <v>0.47</v>
      </c>
      <c r="I1197" s="34"/>
      <c r="J1197" s="34">
        <v>32.83</v>
      </c>
      <c r="K1197" s="45">
        <v>15.42</v>
      </c>
      <c r="L1197" s="35"/>
      <c r="R1197">
        <v>0.47</v>
      </c>
    </row>
    <row r="1198" spans="1:26" ht="14.25" x14ac:dyDescent="0.2">
      <c r="A1198" s="17"/>
      <c r="B1198" s="61"/>
      <c r="C1198" s="61" t="s">
        <v>1870</v>
      </c>
      <c r="D1198" s="32"/>
      <c r="E1198" s="24"/>
      <c r="F1198" s="33">
        <v>60.65</v>
      </c>
      <c r="G1198" s="34" t="s">
        <v>3</v>
      </c>
      <c r="H1198" s="33">
        <v>98.25</v>
      </c>
      <c r="I1198" s="34"/>
      <c r="J1198" s="34">
        <v>9.9</v>
      </c>
      <c r="K1198" s="33">
        <v>972.7</v>
      </c>
      <c r="L1198" s="35"/>
    </row>
    <row r="1199" spans="1:26" ht="14.25" x14ac:dyDescent="0.2">
      <c r="A1199" s="17"/>
      <c r="B1199" s="61"/>
      <c r="C1199" s="61" t="s">
        <v>1864</v>
      </c>
      <c r="D1199" s="32" t="s">
        <v>1865</v>
      </c>
      <c r="E1199" s="24">
        <v>90</v>
      </c>
      <c r="F1199" s="68"/>
      <c r="G1199" s="34"/>
      <c r="H1199" s="33">
        <v>35.86</v>
      </c>
      <c r="I1199" s="36"/>
      <c r="J1199" s="31">
        <v>90</v>
      </c>
      <c r="K1199" s="33">
        <v>1177.03</v>
      </c>
      <c r="L1199" s="35"/>
    </row>
    <row r="1200" spans="1:26" ht="14.25" x14ac:dyDescent="0.2">
      <c r="A1200" s="17"/>
      <c r="B1200" s="61"/>
      <c r="C1200" s="61" t="s">
        <v>1866</v>
      </c>
      <c r="D1200" s="32" t="s">
        <v>1865</v>
      </c>
      <c r="E1200" s="24">
        <v>85</v>
      </c>
      <c r="F1200" s="68"/>
      <c r="G1200" s="34"/>
      <c r="H1200" s="33">
        <v>33.86</v>
      </c>
      <c r="I1200" s="36"/>
      <c r="J1200" s="31">
        <v>85</v>
      </c>
      <c r="K1200" s="33">
        <v>1111.6400000000001</v>
      </c>
      <c r="L1200" s="35"/>
    </row>
    <row r="1201" spans="1:32" ht="14.25" x14ac:dyDescent="0.2">
      <c r="A1201" s="17"/>
      <c r="B1201" s="61"/>
      <c r="C1201" s="61" t="s">
        <v>1867</v>
      </c>
      <c r="D1201" s="32" t="s">
        <v>1868</v>
      </c>
      <c r="E1201" s="24">
        <v>2.0699999999999998</v>
      </c>
      <c r="F1201" s="33"/>
      <c r="G1201" s="34" t="s">
        <v>264</v>
      </c>
      <c r="H1201" s="33"/>
      <c r="I1201" s="34"/>
      <c r="J1201" s="34"/>
      <c r="K1201" s="33"/>
      <c r="L1201" s="37">
        <v>3.8564099999999994</v>
      </c>
    </row>
    <row r="1202" spans="1:32" ht="28.5" x14ac:dyDescent="0.2">
      <c r="A1202" s="62" t="s">
        <v>854</v>
      </c>
      <c r="B1202" s="63" t="s">
        <v>855</v>
      </c>
      <c r="C1202" s="63" t="s">
        <v>856</v>
      </c>
      <c r="D1202" s="38" t="s">
        <v>171</v>
      </c>
      <c r="E1202" s="39">
        <v>2</v>
      </c>
      <c r="F1202" s="40">
        <v>1782.29</v>
      </c>
      <c r="G1202" s="41" t="s">
        <v>3</v>
      </c>
      <c r="H1202" s="40">
        <v>3564.58</v>
      </c>
      <c r="I1202" s="42"/>
      <c r="J1202" s="42">
        <v>5.42</v>
      </c>
      <c r="K1202" s="40">
        <v>19320.02</v>
      </c>
      <c r="L1202" s="43"/>
      <c r="S1202">
        <v>0</v>
      </c>
      <c r="T1202">
        <v>0</v>
      </c>
      <c r="U1202">
        <v>0</v>
      </c>
      <c r="V1202">
        <v>0</v>
      </c>
      <c r="W1202">
        <v>3564.58</v>
      </c>
      <c r="X1202">
        <v>0</v>
      </c>
      <c r="Y1202">
        <v>0</v>
      </c>
      <c r="Z1202">
        <v>0</v>
      </c>
    </row>
    <row r="1203" spans="1:32" ht="15" x14ac:dyDescent="0.25">
      <c r="G1203" s="83">
        <v>3786.22</v>
      </c>
      <c r="H1203" s="83"/>
      <c r="J1203" s="83">
        <v>23962.18</v>
      </c>
      <c r="K1203" s="83"/>
      <c r="L1203" s="44">
        <v>3.8564099999999994</v>
      </c>
      <c r="O1203" s="29">
        <v>3786.22</v>
      </c>
      <c r="P1203" s="29">
        <v>23962.18</v>
      </c>
      <c r="Q1203" s="29">
        <v>3.8564099999999994</v>
      </c>
      <c r="W1203">
        <v>221.64000000000004</v>
      </c>
      <c r="X1203">
        <v>0</v>
      </c>
      <c r="Y1203">
        <v>0</v>
      </c>
      <c r="Z1203">
        <v>0</v>
      </c>
    </row>
    <row r="1205" spans="1:32" ht="15" x14ac:dyDescent="0.25">
      <c r="A1205" s="81" t="s">
        <v>1948</v>
      </c>
      <c r="B1205" s="81"/>
      <c r="C1205" s="81"/>
      <c r="D1205" s="81"/>
      <c r="E1205" s="81"/>
      <c r="F1205" s="81"/>
      <c r="G1205" s="82">
        <v>5430.54</v>
      </c>
      <c r="H1205" s="82"/>
      <c r="I1205" s="30"/>
      <c r="J1205" s="82">
        <v>42991.83</v>
      </c>
      <c r="K1205" s="82"/>
      <c r="L1205" s="44">
        <v>14.75775075</v>
      </c>
      <c r="AF1205" s="69" t="s">
        <v>1948</v>
      </c>
    </row>
    <row r="1208" spans="1:32" ht="16.5" x14ac:dyDescent="0.25">
      <c r="A1208" s="86" t="s">
        <v>1949</v>
      </c>
      <c r="B1208" s="86"/>
      <c r="C1208" s="86"/>
      <c r="D1208" s="86"/>
      <c r="E1208" s="86"/>
      <c r="F1208" s="86"/>
      <c r="G1208" s="86"/>
      <c r="H1208" s="86"/>
      <c r="I1208" s="86"/>
      <c r="J1208" s="86"/>
      <c r="K1208" s="86"/>
      <c r="L1208" s="86"/>
    </row>
    <row r="1209" spans="1:32" ht="42.75" x14ac:dyDescent="0.2">
      <c r="A1209" s="17" t="s">
        <v>858</v>
      </c>
      <c r="B1209" s="61" t="s">
        <v>859</v>
      </c>
      <c r="C1209" s="61" t="s">
        <v>860</v>
      </c>
      <c r="D1209" s="32" t="s">
        <v>171</v>
      </c>
      <c r="E1209" s="24">
        <v>8</v>
      </c>
      <c r="F1209" s="33">
        <v>2.11</v>
      </c>
      <c r="G1209" s="34"/>
      <c r="H1209" s="33"/>
      <c r="I1209" s="34" t="s">
        <v>859</v>
      </c>
      <c r="J1209" s="34"/>
      <c r="K1209" s="33"/>
      <c r="L1209" s="35"/>
      <c r="S1209">
        <v>15.24</v>
      </c>
      <c r="T1209">
        <v>500.17</v>
      </c>
      <c r="U1209">
        <v>10.76</v>
      </c>
      <c r="V1209">
        <v>353.38</v>
      </c>
    </row>
    <row r="1210" spans="1:32" ht="14.25" x14ac:dyDescent="0.2">
      <c r="A1210" s="17"/>
      <c r="B1210" s="61"/>
      <c r="C1210" s="61" t="s">
        <v>1863</v>
      </c>
      <c r="D1210" s="32"/>
      <c r="E1210" s="24"/>
      <c r="F1210" s="33">
        <v>2.0699999999999998</v>
      </c>
      <c r="G1210" s="34" t="s">
        <v>3</v>
      </c>
      <c r="H1210" s="33">
        <v>16.559999999999999</v>
      </c>
      <c r="I1210" s="34"/>
      <c r="J1210" s="34">
        <v>32.83</v>
      </c>
      <c r="K1210" s="33">
        <v>543.66</v>
      </c>
      <c r="L1210" s="35"/>
      <c r="R1210">
        <v>16.559999999999999</v>
      </c>
    </row>
    <row r="1211" spans="1:32" ht="14.25" x14ac:dyDescent="0.2">
      <c r="A1211" s="17"/>
      <c r="B1211" s="61"/>
      <c r="C1211" s="61" t="s">
        <v>1870</v>
      </c>
      <c r="D1211" s="32"/>
      <c r="E1211" s="24"/>
      <c r="F1211" s="33">
        <v>0.04</v>
      </c>
      <c r="G1211" s="34" t="s">
        <v>3</v>
      </c>
      <c r="H1211" s="33">
        <v>0.32</v>
      </c>
      <c r="I1211" s="34"/>
      <c r="J1211" s="34">
        <v>32.83</v>
      </c>
      <c r="K1211" s="33">
        <v>10.51</v>
      </c>
      <c r="L1211" s="35"/>
    </row>
    <row r="1212" spans="1:32" ht="14.25" x14ac:dyDescent="0.2">
      <c r="A1212" s="17"/>
      <c r="B1212" s="61"/>
      <c r="C1212" s="61" t="s">
        <v>1864</v>
      </c>
      <c r="D1212" s="32" t="s">
        <v>1865</v>
      </c>
      <c r="E1212" s="24">
        <v>92</v>
      </c>
      <c r="F1212" s="68"/>
      <c r="G1212" s="34"/>
      <c r="H1212" s="33">
        <v>15.24</v>
      </c>
      <c r="I1212" s="36"/>
      <c r="J1212" s="31">
        <v>92</v>
      </c>
      <c r="K1212" s="33">
        <v>500.17</v>
      </c>
      <c r="L1212" s="35"/>
    </row>
    <row r="1213" spans="1:32" ht="14.25" x14ac:dyDescent="0.2">
      <c r="A1213" s="17"/>
      <c r="B1213" s="61"/>
      <c r="C1213" s="61" t="s">
        <v>1866</v>
      </c>
      <c r="D1213" s="32" t="s">
        <v>1865</v>
      </c>
      <c r="E1213" s="24">
        <v>65</v>
      </c>
      <c r="F1213" s="68"/>
      <c r="G1213" s="34"/>
      <c r="H1213" s="33">
        <v>10.76</v>
      </c>
      <c r="I1213" s="36"/>
      <c r="J1213" s="31">
        <v>65</v>
      </c>
      <c r="K1213" s="33">
        <v>353.38</v>
      </c>
      <c r="L1213" s="35"/>
    </row>
    <row r="1214" spans="1:32" ht="14.25" x14ac:dyDescent="0.2">
      <c r="A1214" s="17"/>
      <c r="B1214" s="61"/>
      <c r="C1214" s="61" t="s">
        <v>1867</v>
      </c>
      <c r="D1214" s="32" t="s">
        <v>1868</v>
      </c>
      <c r="E1214" s="24">
        <v>0.22</v>
      </c>
      <c r="F1214" s="33"/>
      <c r="G1214" s="34" t="s">
        <v>3</v>
      </c>
      <c r="H1214" s="33"/>
      <c r="I1214" s="34"/>
      <c r="J1214" s="34"/>
      <c r="K1214" s="33"/>
      <c r="L1214" s="37">
        <v>1.76</v>
      </c>
    </row>
    <row r="1215" spans="1:32" ht="82.5" x14ac:dyDescent="0.2">
      <c r="A1215" s="64" t="s">
        <v>864</v>
      </c>
      <c r="B1215" s="65" t="s">
        <v>865</v>
      </c>
      <c r="C1215" s="65" t="s">
        <v>1876</v>
      </c>
      <c r="D1215" s="49" t="s">
        <v>171</v>
      </c>
      <c r="E1215" s="50">
        <v>2</v>
      </c>
      <c r="F1215" s="51">
        <v>17504.740000000002</v>
      </c>
      <c r="G1215" s="52" t="s">
        <v>3</v>
      </c>
      <c r="H1215" s="51">
        <v>35009.480000000003</v>
      </c>
      <c r="I1215" s="53"/>
      <c r="J1215" s="53">
        <v>4.4000000000000004</v>
      </c>
      <c r="K1215" s="51">
        <v>154041.71</v>
      </c>
      <c r="L1215" s="54"/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35009.480000000003</v>
      </c>
      <c r="Z1215">
        <v>0</v>
      </c>
    </row>
    <row r="1216" spans="1:32" ht="82.5" x14ac:dyDescent="0.2">
      <c r="A1216" s="66" t="s">
        <v>871</v>
      </c>
      <c r="B1216" s="67" t="s">
        <v>865</v>
      </c>
      <c r="C1216" s="67" t="s">
        <v>1877</v>
      </c>
      <c r="D1216" s="55" t="s">
        <v>171</v>
      </c>
      <c r="E1216" s="56">
        <v>6</v>
      </c>
      <c r="F1216" s="57">
        <v>6483.24</v>
      </c>
      <c r="G1216" s="58" t="s">
        <v>3</v>
      </c>
      <c r="H1216" s="57">
        <v>38899.440000000002</v>
      </c>
      <c r="I1216" s="59"/>
      <c r="J1216" s="59">
        <v>4.4000000000000004</v>
      </c>
      <c r="K1216" s="57">
        <v>171157.54</v>
      </c>
      <c r="L1216" s="60"/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38899.440000000002</v>
      </c>
      <c r="Z1216">
        <v>0</v>
      </c>
    </row>
    <row r="1217" spans="1:32" ht="15" x14ac:dyDescent="0.25">
      <c r="G1217" s="83">
        <v>73951.800000000017</v>
      </c>
      <c r="H1217" s="83"/>
      <c r="J1217" s="83">
        <v>326606.96999999997</v>
      </c>
      <c r="K1217" s="83"/>
      <c r="L1217" s="44">
        <v>1.76</v>
      </c>
      <c r="O1217" s="29">
        <v>73951.800000000017</v>
      </c>
      <c r="P1217" s="29">
        <v>326606.96999999997</v>
      </c>
      <c r="Q1217" s="29">
        <v>1.76</v>
      </c>
      <c r="W1217">
        <v>0</v>
      </c>
      <c r="X1217">
        <v>42.879999999999995</v>
      </c>
      <c r="Y1217">
        <v>0</v>
      </c>
      <c r="Z1217">
        <v>0</v>
      </c>
    </row>
    <row r="1218" spans="1:32" ht="28.5" x14ac:dyDescent="0.2">
      <c r="A1218" s="17" t="s">
        <v>874</v>
      </c>
      <c r="B1218" s="61" t="s">
        <v>875</v>
      </c>
      <c r="C1218" s="61" t="s">
        <v>876</v>
      </c>
      <c r="D1218" s="32" t="s">
        <v>171</v>
      </c>
      <c r="E1218" s="24">
        <v>3</v>
      </c>
      <c r="F1218" s="33">
        <v>104.57</v>
      </c>
      <c r="G1218" s="34"/>
      <c r="H1218" s="33"/>
      <c r="I1218" s="34" t="s">
        <v>875</v>
      </c>
      <c r="J1218" s="34"/>
      <c r="K1218" s="33"/>
      <c r="L1218" s="35"/>
      <c r="S1218">
        <v>149.18</v>
      </c>
      <c r="T1218">
        <v>4897.7</v>
      </c>
      <c r="U1218">
        <v>111.89</v>
      </c>
      <c r="V1218">
        <v>3673.28</v>
      </c>
    </row>
    <row r="1219" spans="1:32" ht="14.25" x14ac:dyDescent="0.2">
      <c r="A1219" s="17"/>
      <c r="B1219" s="61"/>
      <c r="C1219" s="61" t="s">
        <v>1863</v>
      </c>
      <c r="D1219" s="32"/>
      <c r="E1219" s="24"/>
      <c r="F1219" s="33">
        <v>59.64</v>
      </c>
      <c r="G1219" s="34" t="s">
        <v>3</v>
      </c>
      <c r="H1219" s="33">
        <v>178.92</v>
      </c>
      <c r="I1219" s="34"/>
      <c r="J1219" s="34">
        <v>32.83</v>
      </c>
      <c r="K1219" s="33">
        <v>5873.94</v>
      </c>
      <c r="L1219" s="35"/>
      <c r="R1219">
        <v>178.92</v>
      </c>
    </row>
    <row r="1220" spans="1:32" ht="14.25" x14ac:dyDescent="0.2">
      <c r="A1220" s="17"/>
      <c r="B1220" s="61"/>
      <c r="C1220" s="61" t="s">
        <v>230</v>
      </c>
      <c r="D1220" s="32"/>
      <c r="E1220" s="24"/>
      <c r="F1220" s="33">
        <v>22.5</v>
      </c>
      <c r="G1220" s="34" t="s">
        <v>3</v>
      </c>
      <c r="H1220" s="33">
        <v>67.5</v>
      </c>
      <c r="I1220" s="34"/>
      <c r="J1220" s="34">
        <v>7.48</v>
      </c>
      <c r="K1220" s="33">
        <v>504.9</v>
      </c>
      <c r="L1220" s="35"/>
    </row>
    <row r="1221" spans="1:32" ht="14.25" x14ac:dyDescent="0.2">
      <c r="A1221" s="17"/>
      <c r="B1221" s="61"/>
      <c r="C1221" s="61" t="s">
        <v>1869</v>
      </c>
      <c r="D1221" s="32"/>
      <c r="E1221" s="24"/>
      <c r="F1221" s="33">
        <v>2.52</v>
      </c>
      <c r="G1221" s="34" t="s">
        <v>3</v>
      </c>
      <c r="H1221" s="45">
        <v>7.56</v>
      </c>
      <c r="I1221" s="34"/>
      <c r="J1221" s="34">
        <v>32.83</v>
      </c>
      <c r="K1221" s="45">
        <v>248.19</v>
      </c>
      <c r="L1221" s="35"/>
      <c r="R1221">
        <v>7.56</v>
      </c>
    </row>
    <row r="1222" spans="1:32" ht="14.25" x14ac:dyDescent="0.2">
      <c r="A1222" s="17"/>
      <c r="B1222" s="61"/>
      <c r="C1222" s="61" t="s">
        <v>1870</v>
      </c>
      <c r="D1222" s="32"/>
      <c r="E1222" s="24"/>
      <c r="F1222" s="33">
        <v>22.43</v>
      </c>
      <c r="G1222" s="34" t="s">
        <v>3</v>
      </c>
      <c r="H1222" s="33">
        <v>67.290000000000006</v>
      </c>
      <c r="I1222" s="34"/>
      <c r="J1222" s="34">
        <v>6.68</v>
      </c>
      <c r="K1222" s="33">
        <v>449.5</v>
      </c>
      <c r="L1222" s="35"/>
    </row>
    <row r="1223" spans="1:32" ht="14.25" x14ac:dyDescent="0.2">
      <c r="A1223" s="17"/>
      <c r="B1223" s="61"/>
      <c r="C1223" s="61" t="s">
        <v>1864</v>
      </c>
      <c r="D1223" s="32" t="s">
        <v>1865</v>
      </c>
      <c r="E1223" s="24">
        <v>80</v>
      </c>
      <c r="F1223" s="68"/>
      <c r="G1223" s="34"/>
      <c r="H1223" s="33">
        <v>149.18</v>
      </c>
      <c r="I1223" s="36"/>
      <c r="J1223" s="31">
        <v>80</v>
      </c>
      <c r="K1223" s="33">
        <v>4897.7</v>
      </c>
      <c r="L1223" s="35"/>
    </row>
    <row r="1224" spans="1:32" ht="14.25" x14ac:dyDescent="0.2">
      <c r="A1224" s="17"/>
      <c r="B1224" s="61"/>
      <c r="C1224" s="61" t="s">
        <v>1866</v>
      </c>
      <c r="D1224" s="32" t="s">
        <v>1865</v>
      </c>
      <c r="E1224" s="24">
        <v>60</v>
      </c>
      <c r="F1224" s="68"/>
      <c r="G1224" s="34"/>
      <c r="H1224" s="33">
        <v>111.89</v>
      </c>
      <c r="I1224" s="36"/>
      <c r="J1224" s="31">
        <v>60</v>
      </c>
      <c r="K1224" s="33">
        <v>3673.28</v>
      </c>
      <c r="L1224" s="35"/>
    </row>
    <row r="1225" spans="1:32" ht="14.25" x14ac:dyDescent="0.2">
      <c r="A1225" s="17"/>
      <c r="B1225" s="61"/>
      <c r="C1225" s="61" t="s">
        <v>1867</v>
      </c>
      <c r="D1225" s="32" t="s">
        <v>1868</v>
      </c>
      <c r="E1225" s="24">
        <v>6.2</v>
      </c>
      <c r="F1225" s="33"/>
      <c r="G1225" s="34" t="s">
        <v>3</v>
      </c>
      <c r="H1225" s="33"/>
      <c r="I1225" s="34"/>
      <c r="J1225" s="34"/>
      <c r="K1225" s="33"/>
      <c r="L1225" s="37">
        <v>18.600000000000001</v>
      </c>
    </row>
    <row r="1226" spans="1:32" ht="82.5" x14ac:dyDescent="0.2">
      <c r="A1226" s="66" t="s">
        <v>880</v>
      </c>
      <c r="B1226" s="67" t="s">
        <v>881</v>
      </c>
      <c r="C1226" s="67" t="s">
        <v>1878</v>
      </c>
      <c r="D1226" s="55" t="s">
        <v>171</v>
      </c>
      <c r="E1226" s="56">
        <v>3</v>
      </c>
      <c r="F1226" s="57">
        <v>95159.54</v>
      </c>
      <c r="G1226" s="58" t="s">
        <v>3</v>
      </c>
      <c r="H1226" s="57">
        <v>285478.62</v>
      </c>
      <c r="I1226" s="59"/>
      <c r="J1226" s="59">
        <v>4.4000000000000004</v>
      </c>
      <c r="K1226" s="57">
        <v>1256105.93</v>
      </c>
      <c r="L1226" s="60"/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285478.62</v>
      </c>
      <c r="Z1226">
        <v>0</v>
      </c>
    </row>
    <row r="1227" spans="1:32" ht="15" x14ac:dyDescent="0.25">
      <c r="G1227" s="83">
        <v>286053.40000000002</v>
      </c>
      <c r="H1227" s="83"/>
      <c r="J1227" s="83">
        <v>1271505.25</v>
      </c>
      <c r="K1227" s="83"/>
      <c r="L1227" s="44">
        <v>18.600000000000001</v>
      </c>
      <c r="O1227" s="29">
        <v>286053.40000000002</v>
      </c>
      <c r="P1227" s="29">
        <v>1271505.25</v>
      </c>
      <c r="Q1227" s="29">
        <v>18.600000000000001</v>
      </c>
      <c r="W1227">
        <v>0</v>
      </c>
      <c r="X1227">
        <v>574.78</v>
      </c>
      <c r="Y1227">
        <v>0</v>
      </c>
      <c r="Z1227">
        <v>0</v>
      </c>
    </row>
    <row r="1229" spans="1:32" ht="15" x14ac:dyDescent="0.25">
      <c r="A1229" s="81" t="s">
        <v>1950</v>
      </c>
      <c r="B1229" s="81"/>
      <c r="C1229" s="81"/>
      <c r="D1229" s="81"/>
      <c r="E1229" s="81"/>
      <c r="F1229" s="81"/>
      <c r="G1229" s="82">
        <v>360005.20000000007</v>
      </c>
      <c r="H1229" s="82"/>
      <c r="I1229" s="30"/>
      <c r="J1229" s="82">
        <v>1598112.22</v>
      </c>
      <c r="K1229" s="82"/>
      <c r="L1229" s="44">
        <v>20.360000000000003</v>
      </c>
      <c r="AF1229" s="69" t="s">
        <v>1950</v>
      </c>
    </row>
    <row r="1232" spans="1:32" ht="16.5" x14ac:dyDescent="0.25">
      <c r="A1232" s="86" t="s">
        <v>1951</v>
      </c>
      <c r="B1232" s="86"/>
      <c r="C1232" s="86"/>
      <c r="D1232" s="86"/>
      <c r="E1232" s="86"/>
      <c r="F1232" s="86"/>
      <c r="G1232" s="86"/>
      <c r="H1232" s="86"/>
      <c r="I1232" s="86"/>
      <c r="J1232" s="86"/>
      <c r="K1232" s="86"/>
      <c r="L1232" s="86"/>
    </row>
    <row r="1234" spans="1:26" ht="16.5" x14ac:dyDescent="0.25">
      <c r="A1234" s="86" t="s">
        <v>1881</v>
      </c>
      <c r="B1234" s="86"/>
      <c r="C1234" s="86"/>
      <c r="D1234" s="86"/>
      <c r="E1234" s="86"/>
      <c r="F1234" s="86"/>
      <c r="G1234" s="86"/>
      <c r="H1234" s="86"/>
      <c r="I1234" s="86"/>
      <c r="J1234" s="86"/>
      <c r="K1234" s="86"/>
      <c r="L1234" s="86"/>
    </row>
    <row r="1235" spans="1:26" ht="28.5" x14ac:dyDescent="0.2">
      <c r="A1235" s="17" t="s">
        <v>885</v>
      </c>
      <c r="B1235" s="61" t="s">
        <v>618</v>
      </c>
      <c r="C1235" s="61" t="s">
        <v>619</v>
      </c>
      <c r="D1235" s="32" t="s">
        <v>19</v>
      </c>
      <c r="E1235" s="24">
        <v>0.40479999999999999</v>
      </c>
      <c r="F1235" s="33">
        <v>178</v>
      </c>
      <c r="G1235" s="34"/>
      <c r="H1235" s="33"/>
      <c r="I1235" s="34" t="s">
        <v>618</v>
      </c>
      <c r="J1235" s="34"/>
      <c r="K1235" s="33"/>
      <c r="L1235" s="35"/>
      <c r="S1235">
        <v>79.260000000000005</v>
      </c>
      <c r="T1235">
        <v>2602.11</v>
      </c>
      <c r="U1235">
        <v>50.44</v>
      </c>
      <c r="V1235">
        <v>1655.89</v>
      </c>
    </row>
    <row r="1236" spans="1:26" x14ac:dyDescent="0.2">
      <c r="C1236" s="28" t="s">
        <v>1952</v>
      </c>
    </row>
    <row r="1237" spans="1:26" ht="14.25" x14ac:dyDescent="0.2">
      <c r="A1237" s="17"/>
      <c r="B1237" s="61"/>
      <c r="C1237" s="61" t="s">
        <v>1863</v>
      </c>
      <c r="D1237" s="32"/>
      <c r="E1237" s="24"/>
      <c r="F1237" s="33">
        <v>178</v>
      </c>
      <c r="G1237" s="34" t="s">
        <v>3</v>
      </c>
      <c r="H1237" s="33">
        <v>72.05</v>
      </c>
      <c r="I1237" s="34"/>
      <c r="J1237" s="34">
        <v>32.83</v>
      </c>
      <c r="K1237" s="33">
        <v>2365.5500000000002</v>
      </c>
      <c r="L1237" s="35"/>
      <c r="R1237">
        <v>72.05</v>
      </c>
    </row>
    <row r="1238" spans="1:26" ht="14.25" x14ac:dyDescent="0.2">
      <c r="A1238" s="17"/>
      <c r="B1238" s="61"/>
      <c r="C1238" s="61" t="s">
        <v>1864</v>
      </c>
      <c r="D1238" s="32" t="s">
        <v>1865</v>
      </c>
      <c r="E1238" s="24">
        <v>110</v>
      </c>
      <c r="F1238" s="68"/>
      <c r="G1238" s="34"/>
      <c r="H1238" s="33">
        <v>79.260000000000005</v>
      </c>
      <c r="I1238" s="36"/>
      <c r="J1238" s="31">
        <v>110</v>
      </c>
      <c r="K1238" s="33">
        <v>2602.11</v>
      </c>
      <c r="L1238" s="35"/>
    </row>
    <row r="1239" spans="1:26" ht="14.25" x14ac:dyDescent="0.2">
      <c r="A1239" s="17"/>
      <c r="B1239" s="61"/>
      <c r="C1239" s="61" t="s">
        <v>1866</v>
      </c>
      <c r="D1239" s="32" t="s">
        <v>1865</v>
      </c>
      <c r="E1239" s="24">
        <v>70</v>
      </c>
      <c r="F1239" s="68"/>
      <c r="G1239" s="34"/>
      <c r="H1239" s="33">
        <v>50.44</v>
      </c>
      <c r="I1239" s="36"/>
      <c r="J1239" s="31">
        <v>70</v>
      </c>
      <c r="K1239" s="33">
        <v>1655.89</v>
      </c>
      <c r="L1239" s="35"/>
    </row>
    <row r="1240" spans="1:26" ht="14.25" x14ac:dyDescent="0.2">
      <c r="A1240" s="17"/>
      <c r="B1240" s="61"/>
      <c r="C1240" s="61" t="s">
        <v>1867</v>
      </c>
      <c r="D1240" s="32" t="s">
        <v>1868</v>
      </c>
      <c r="E1240" s="24">
        <v>22.82</v>
      </c>
      <c r="F1240" s="33"/>
      <c r="G1240" s="34" t="s">
        <v>3</v>
      </c>
      <c r="H1240" s="33"/>
      <c r="I1240" s="34"/>
      <c r="J1240" s="34"/>
      <c r="K1240" s="33"/>
      <c r="L1240" s="37">
        <v>9.2375360000000004</v>
      </c>
    </row>
    <row r="1241" spans="1:26" ht="14.25" x14ac:dyDescent="0.2">
      <c r="A1241" s="62" t="s">
        <v>886</v>
      </c>
      <c r="B1241" s="63" t="s">
        <v>29</v>
      </c>
      <c r="C1241" s="63" t="s">
        <v>30</v>
      </c>
      <c r="D1241" s="38" t="s">
        <v>31</v>
      </c>
      <c r="E1241" s="39">
        <v>1.8620799999999997</v>
      </c>
      <c r="F1241" s="40">
        <v>0</v>
      </c>
      <c r="G1241" s="41" t="s">
        <v>3</v>
      </c>
      <c r="H1241" s="40">
        <v>0</v>
      </c>
      <c r="I1241" s="42"/>
      <c r="J1241" s="42">
        <v>1</v>
      </c>
      <c r="K1241" s="40">
        <v>0</v>
      </c>
      <c r="L1241" s="43"/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ht="15" x14ac:dyDescent="0.25">
      <c r="G1242" s="83">
        <v>201.75</v>
      </c>
      <c r="H1242" s="83"/>
      <c r="J1242" s="83">
        <v>6623.55</v>
      </c>
      <c r="K1242" s="83"/>
      <c r="L1242" s="44">
        <v>9.2375360000000004</v>
      </c>
      <c r="O1242" s="29">
        <v>201.75</v>
      </c>
      <c r="P1242" s="29">
        <v>6623.55</v>
      </c>
      <c r="Q1242" s="29">
        <v>9.2375360000000004</v>
      </c>
      <c r="W1242">
        <v>201.75</v>
      </c>
      <c r="X1242">
        <v>0</v>
      </c>
      <c r="Y1242">
        <v>0</v>
      </c>
      <c r="Z1242">
        <v>0</v>
      </c>
    </row>
    <row r="1243" spans="1:26" ht="28.5" x14ac:dyDescent="0.2">
      <c r="A1243" s="17" t="s">
        <v>887</v>
      </c>
      <c r="B1243" s="61" t="s">
        <v>623</v>
      </c>
      <c r="C1243" s="61" t="s">
        <v>624</v>
      </c>
      <c r="D1243" s="32" t="s">
        <v>19</v>
      </c>
      <c r="E1243" s="24">
        <v>0.10580000000000001</v>
      </c>
      <c r="F1243" s="33">
        <v>7433.38</v>
      </c>
      <c r="G1243" s="34"/>
      <c r="H1243" s="33"/>
      <c r="I1243" s="34" t="s">
        <v>623</v>
      </c>
      <c r="J1243" s="34"/>
      <c r="K1243" s="33"/>
      <c r="L1243" s="35"/>
      <c r="S1243">
        <v>28.28</v>
      </c>
      <c r="T1243">
        <v>928.75</v>
      </c>
      <c r="U1243">
        <v>15.1</v>
      </c>
      <c r="V1243">
        <v>495.86</v>
      </c>
    </row>
    <row r="1244" spans="1:26" x14ac:dyDescent="0.2">
      <c r="C1244" s="28" t="s">
        <v>1953</v>
      </c>
    </row>
    <row r="1245" spans="1:26" ht="14.25" x14ac:dyDescent="0.2">
      <c r="A1245" s="17"/>
      <c r="B1245" s="61"/>
      <c r="C1245" s="61" t="s">
        <v>1863</v>
      </c>
      <c r="D1245" s="32"/>
      <c r="E1245" s="24"/>
      <c r="F1245" s="33">
        <v>260.45</v>
      </c>
      <c r="G1245" s="34" t="s">
        <v>23</v>
      </c>
      <c r="H1245" s="33">
        <v>22.04</v>
      </c>
      <c r="I1245" s="34"/>
      <c r="J1245" s="34">
        <v>32.83</v>
      </c>
      <c r="K1245" s="33">
        <v>723.72</v>
      </c>
      <c r="L1245" s="35"/>
      <c r="R1245">
        <v>22.04</v>
      </c>
    </row>
    <row r="1246" spans="1:26" ht="14.25" x14ac:dyDescent="0.2">
      <c r="A1246" s="17"/>
      <c r="B1246" s="61"/>
      <c r="C1246" s="61" t="s">
        <v>230</v>
      </c>
      <c r="D1246" s="32"/>
      <c r="E1246" s="24"/>
      <c r="F1246" s="33">
        <v>174.33</v>
      </c>
      <c r="G1246" s="34" t="s">
        <v>23</v>
      </c>
      <c r="H1246" s="33">
        <v>14.75</v>
      </c>
      <c r="I1246" s="34"/>
      <c r="J1246" s="34">
        <v>9.64</v>
      </c>
      <c r="K1246" s="33">
        <v>142.24</v>
      </c>
      <c r="L1246" s="35"/>
    </row>
    <row r="1247" spans="1:26" ht="14.25" x14ac:dyDescent="0.2">
      <c r="A1247" s="17"/>
      <c r="B1247" s="61"/>
      <c r="C1247" s="61" t="s">
        <v>1869</v>
      </c>
      <c r="D1247" s="32"/>
      <c r="E1247" s="24"/>
      <c r="F1247" s="33">
        <v>22.8</v>
      </c>
      <c r="G1247" s="34" t="s">
        <v>23</v>
      </c>
      <c r="H1247" s="45">
        <v>1.93</v>
      </c>
      <c r="I1247" s="34"/>
      <c r="J1247" s="34">
        <v>32.83</v>
      </c>
      <c r="K1247" s="45">
        <v>63.36</v>
      </c>
      <c r="L1247" s="35"/>
      <c r="R1247">
        <v>1.93</v>
      </c>
    </row>
    <row r="1248" spans="1:26" ht="14.25" x14ac:dyDescent="0.2">
      <c r="A1248" s="17"/>
      <c r="B1248" s="61"/>
      <c r="C1248" s="61" t="s">
        <v>1864</v>
      </c>
      <c r="D1248" s="32" t="s">
        <v>1865</v>
      </c>
      <c r="E1248" s="24">
        <v>118</v>
      </c>
      <c r="F1248" s="68"/>
      <c r="G1248" s="34"/>
      <c r="H1248" s="33">
        <v>28.28</v>
      </c>
      <c r="I1248" s="36"/>
      <c r="J1248" s="31">
        <v>118</v>
      </c>
      <c r="K1248" s="33">
        <v>928.75</v>
      </c>
      <c r="L1248" s="35"/>
    </row>
    <row r="1249" spans="1:26" ht="14.25" x14ac:dyDescent="0.2">
      <c r="A1249" s="17"/>
      <c r="B1249" s="61"/>
      <c r="C1249" s="61" t="s">
        <v>1866</v>
      </c>
      <c r="D1249" s="32" t="s">
        <v>1865</v>
      </c>
      <c r="E1249" s="24">
        <v>63</v>
      </c>
      <c r="F1249" s="68"/>
      <c r="G1249" s="34"/>
      <c r="H1249" s="33">
        <v>15.1</v>
      </c>
      <c r="I1249" s="36"/>
      <c r="J1249" s="31">
        <v>63</v>
      </c>
      <c r="K1249" s="33">
        <v>495.86</v>
      </c>
      <c r="L1249" s="35"/>
    </row>
    <row r="1250" spans="1:26" ht="14.25" x14ac:dyDescent="0.2">
      <c r="A1250" s="62"/>
      <c r="B1250" s="63"/>
      <c r="C1250" s="63" t="s">
        <v>1867</v>
      </c>
      <c r="D1250" s="38" t="s">
        <v>1868</v>
      </c>
      <c r="E1250" s="39">
        <v>29.8</v>
      </c>
      <c r="F1250" s="40"/>
      <c r="G1250" s="42" t="s">
        <v>23</v>
      </c>
      <c r="H1250" s="40"/>
      <c r="I1250" s="42"/>
      <c r="J1250" s="42"/>
      <c r="K1250" s="40"/>
      <c r="L1250" s="46">
        <v>2.5222720000000005</v>
      </c>
    </row>
    <row r="1251" spans="1:26" ht="15" x14ac:dyDescent="0.25">
      <c r="G1251" s="83">
        <v>80.169999999999987</v>
      </c>
      <c r="H1251" s="83"/>
      <c r="J1251" s="83">
        <v>2290.5700000000002</v>
      </c>
      <c r="K1251" s="83"/>
      <c r="L1251" s="44">
        <v>2.5222720000000005</v>
      </c>
      <c r="O1251" s="29">
        <v>80.169999999999987</v>
      </c>
      <c r="P1251" s="29">
        <v>2290.5700000000002</v>
      </c>
      <c r="Q1251" s="29">
        <v>2.5222720000000005</v>
      </c>
      <c r="W1251">
        <v>80.169999999999987</v>
      </c>
      <c r="X1251">
        <v>0</v>
      </c>
      <c r="Y1251">
        <v>0</v>
      </c>
      <c r="Z1251">
        <v>0</v>
      </c>
    </row>
    <row r="1252" spans="1:26" ht="28.5" x14ac:dyDescent="0.2">
      <c r="A1252" s="17" t="s">
        <v>888</v>
      </c>
      <c r="B1252" s="61" t="s">
        <v>889</v>
      </c>
      <c r="C1252" s="61" t="s">
        <v>890</v>
      </c>
      <c r="D1252" s="32" t="s">
        <v>19</v>
      </c>
      <c r="E1252" s="24">
        <v>0.10580000000000001</v>
      </c>
      <c r="F1252" s="33">
        <v>59.83</v>
      </c>
      <c r="G1252" s="34"/>
      <c r="H1252" s="33"/>
      <c r="I1252" s="34" t="s">
        <v>889</v>
      </c>
      <c r="J1252" s="34"/>
      <c r="K1252" s="33"/>
      <c r="L1252" s="35"/>
      <c r="S1252">
        <v>5.0599999999999996</v>
      </c>
      <c r="T1252">
        <v>166.25</v>
      </c>
      <c r="U1252">
        <v>4.3</v>
      </c>
      <c r="V1252">
        <v>141.31</v>
      </c>
    </row>
    <row r="1253" spans="1:26" x14ac:dyDescent="0.2">
      <c r="C1253" s="28" t="s">
        <v>1953</v>
      </c>
    </row>
    <row r="1254" spans="1:26" ht="14.25" x14ac:dyDescent="0.2">
      <c r="A1254" s="17"/>
      <c r="B1254" s="61"/>
      <c r="C1254" s="61" t="s">
        <v>1863</v>
      </c>
      <c r="D1254" s="32"/>
      <c r="E1254" s="24"/>
      <c r="F1254" s="33">
        <v>59.83</v>
      </c>
      <c r="G1254" s="34" t="s">
        <v>3</v>
      </c>
      <c r="H1254" s="33">
        <v>6.33</v>
      </c>
      <c r="I1254" s="34"/>
      <c r="J1254" s="34">
        <v>32.83</v>
      </c>
      <c r="K1254" s="33">
        <v>207.81</v>
      </c>
      <c r="L1254" s="35"/>
      <c r="R1254">
        <v>6.33</v>
      </c>
    </row>
    <row r="1255" spans="1:26" ht="14.25" x14ac:dyDescent="0.2">
      <c r="A1255" s="17"/>
      <c r="B1255" s="61"/>
      <c r="C1255" s="61" t="s">
        <v>1864</v>
      </c>
      <c r="D1255" s="32" t="s">
        <v>1865</v>
      </c>
      <c r="E1255" s="24">
        <v>80</v>
      </c>
      <c r="F1255" s="68"/>
      <c r="G1255" s="34"/>
      <c r="H1255" s="33">
        <v>5.0599999999999996</v>
      </c>
      <c r="I1255" s="36"/>
      <c r="J1255" s="31">
        <v>80</v>
      </c>
      <c r="K1255" s="33">
        <v>166.25</v>
      </c>
      <c r="L1255" s="35"/>
    </row>
    <row r="1256" spans="1:26" ht="14.25" x14ac:dyDescent="0.2">
      <c r="A1256" s="17"/>
      <c r="B1256" s="61"/>
      <c r="C1256" s="61" t="s">
        <v>1866</v>
      </c>
      <c r="D1256" s="32" t="s">
        <v>1865</v>
      </c>
      <c r="E1256" s="24">
        <v>68</v>
      </c>
      <c r="F1256" s="68"/>
      <c r="G1256" s="34"/>
      <c r="H1256" s="33">
        <v>4.3</v>
      </c>
      <c r="I1256" s="36"/>
      <c r="J1256" s="31">
        <v>68</v>
      </c>
      <c r="K1256" s="33">
        <v>141.31</v>
      </c>
      <c r="L1256" s="35"/>
    </row>
    <row r="1257" spans="1:26" ht="14.25" x14ac:dyDescent="0.2">
      <c r="A1257" s="17"/>
      <c r="B1257" s="61"/>
      <c r="C1257" s="61" t="s">
        <v>1867</v>
      </c>
      <c r="D1257" s="32" t="s">
        <v>1868</v>
      </c>
      <c r="E1257" s="24">
        <v>7.67</v>
      </c>
      <c r="F1257" s="33"/>
      <c r="G1257" s="34" t="s">
        <v>3</v>
      </c>
      <c r="H1257" s="33"/>
      <c r="I1257" s="34"/>
      <c r="J1257" s="34"/>
      <c r="K1257" s="33"/>
      <c r="L1257" s="37">
        <v>0.81148600000000004</v>
      </c>
    </row>
    <row r="1258" spans="1:26" ht="14.25" x14ac:dyDescent="0.2">
      <c r="A1258" s="62" t="s">
        <v>892</v>
      </c>
      <c r="B1258" s="63" t="s">
        <v>29</v>
      </c>
      <c r="C1258" s="63" t="s">
        <v>30</v>
      </c>
      <c r="D1258" s="38" t="s">
        <v>31</v>
      </c>
      <c r="E1258" s="39">
        <v>7.4060000000000001E-2</v>
      </c>
      <c r="F1258" s="40">
        <v>0</v>
      </c>
      <c r="G1258" s="41" t="s">
        <v>3</v>
      </c>
      <c r="H1258" s="40">
        <v>0</v>
      </c>
      <c r="I1258" s="42"/>
      <c r="J1258" s="42">
        <v>1</v>
      </c>
      <c r="K1258" s="40">
        <v>0</v>
      </c>
      <c r="L1258" s="43"/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ht="15" x14ac:dyDescent="0.25">
      <c r="G1259" s="83">
        <v>15.690000000000001</v>
      </c>
      <c r="H1259" s="83"/>
      <c r="J1259" s="83">
        <v>515.37</v>
      </c>
      <c r="K1259" s="83"/>
      <c r="L1259" s="44">
        <v>0.81148600000000004</v>
      </c>
      <c r="O1259" s="29">
        <v>15.690000000000001</v>
      </c>
      <c r="P1259" s="29">
        <v>515.37</v>
      </c>
      <c r="Q1259" s="29">
        <v>0.81148600000000004</v>
      </c>
      <c r="W1259">
        <v>15.690000000000001</v>
      </c>
      <c r="X1259">
        <v>0</v>
      </c>
      <c r="Y1259">
        <v>0</v>
      </c>
      <c r="Z1259">
        <v>0</v>
      </c>
    </row>
    <row r="1260" spans="1:26" ht="28.5" x14ac:dyDescent="0.2">
      <c r="A1260" s="17" t="s">
        <v>893</v>
      </c>
      <c r="B1260" s="61" t="s">
        <v>123</v>
      </c>
      <c r="C1260" s="61" t="s">
        <v>124</v>
      </c>
      <c r="D1260" s="32" t="s">
        <v>88</v>
      </c>
      <c r="E1260" s="24">
        <v>0.02</v>
      </c>
      <c r="F1260" s="33">
        <v>145.97999999999999</v>
      </c>
      <c r="G1260" s="34"/>
      <c r="H1260" s="33"/>
      <c r="I1260" s="34" t="s">
        <v>123</v>
      </c>
      <c r="J1260" s="34"/>
      <c r="K1260" s="33"/>
      <c r="L1260" s="35"/>
      <c r="S1260">
        <v>2.46</v>
      </c>
      <c r="T1260">
        <v>80.680000000000007</v>
      </c>
      <c r="U1260">
        <v>1.88</v>
      </c>
      <c r="V1260">
        <v>61.7</v>
      </c>
    </row>
    <row r="1261" spans="1:26" x14ac:dyDescent="0.2">
      <c r="C1261" s="28" t="s">
        <v>1888</v>
      </c>
    </row>
    <row r="1262" spans="1:26" ht="14.25" x14ac:dyDescent="0.2">
      <c r="A1262" s="17"/>
      <c r="B1262" s="61"/>
      <c r="C1262" s="61" t="s">
        <v>1863</v>
      </c>
      <c r="D1262" s="32"/>
      <c r="E1262" s="24"/>
      <c r="F1262" s="33">
        <v>143.47999999999999</v>
      </c>
      <c r="G1262" s="34" t="s">
        <v>3</v>
      </c>
      <c r="H1262" s="33">
        <v>2.87</v>
      </c>
      <c r="I1262" s="34"/>
      <c r="J1262" s="34">
        <v>32.83</v>
      </c>
      <c r="K1262" s="33">
        <v>94.21</v>
      </c>
      <c r="L1262" s="35"/>
      <c r="R1262">
        <v>2.87</v>
      </c>
    </row>
    <row r="1263" spans="1:26" ht="14.25" x14ac:dyDescent="0.2">
      <c r="A1263" s="17"/>
      <c r="B1263" s="61"/>
      <c r="C1263" s="61" t="s">
        <v>230</v>
      </c>
      <c r="D1263" s="32"/>
      <c r="E1263" s="24"/>
      <c r="F1263" s="33">
        <v>2.5</v>
      </c>
      <c r="G1263" s="34" t="s">
        <v>3</v>
      </c>
      <c r="H1263" s="33">
        <v>0.05</v>
      </c>
      <c r="I1263" s="34"/>
      <c r="J1263" s="34">
        <v>14.32</v>
      </c>
      <c r="K1263" s="33">
        <v>0.72</v>
      </c>
      <c r="L1263" s="35"/>
    </row>
    <row r="1264" spans="1:26" ht="14.25" x14ac:dyDescent="0.2">
      <c r="A1264" s="17"/>
      <c r="B1264" s="61"/>
      <c r="C1264" s="61" t="s">
        <v>1869</v>
      </c>
      <c r="D1264" s="32"/>
      <c r="E1264" s="24"/>
      <c r="F1264" s="33">
        <v>1.08</v>
      </c>
      <c r="G1264" s="34" t="s">
        <v>3</v>
      </c>
      <c r="H1264" s="45">
        <v>0.02</v>
      </c>
      <c r="I1264" s="34"/>
      <c r="J1264" s="34">
        <v>32.83</v>
      </c>
      <c r="K1264" s="45">
        <v>0.71</v>
      </c>
      <c r="L1264" s="35"/>
      <c r="R1264">
        <v>0.02</v>
      </c>
    </row>
    <row r="1265" spans="1:26" ht="14.25" x14ac:dyDescent="0.2">
      <c r="A1265" s="17"/>
      <c r="B1265" s="61"/>
      <c r="C1265" s="61" t="s">
        <v>1864</v>
      </c>
      <c r="D1265" s="32" t="s">
        <v>1865</v>
      </c>
      <c r="E1265" s="24">
        <v>85</v>
      </c>
      <c r="F1265" s="68"/>
      <c r="G1265" s="34"/>
      <c r="H1265" s="33">
        <v>2.46</v>
      </c>
      <c r="I1265" s="36"/>
      <c r="J1265" s="31">
        <v>85</v>
      </c>
      <c r="K1265" s="33">
        <v>80.680000000000007</v>
      </c>
      <c r="L1265" s="35"/>
    </row>
    <row r="1266" spans="1:26" ht="14.25" x14ac:dyDescent="0.2">
      <c r="A1266" s="17"/>
      <c r="B1266" s="61"/>
      <c r="C1266" s="61" t="s">
        <v>1866</v>
      </c>
      <c r="D1266" s="32" t="s">
        <v>1865</v>
      </c>
      <c r="E1266" s="24">
        <v>65</v>
      </c>
      <c r="F1266" s="68"/>
      <c r="G1266" s="34"/>
      <c r="H1266" s="33">
        <v>1.88</v>
      </c>
      <c r="I1266" s="36"/>
      <c r="J1266" s="31">
        <v>65</v>
      </c>
      <c r="K1266" s="33">
        <v>61.7</v>
      </c>
      <c r="L1266" s="35"/>
    </row>
    <row r="1267" spans="1:26" ht="14.25" x14ac:dyDescent="0.2">
      <c r="A1267" s="62"/>
      <c r="B1267" s="63"/>
      <c r="C1267" s="63" t="s">
        <v>1867</v>
      </c>
      <c r="D1267" s="38" t="s">
        <v>1868</v>
      </c>
      <c r="E1267" s="39">
        <v>17.89</v>
      </c>
      <c r="F1267" s="40"/>
      <c r="G1267" s="42" t="s">
        <v>3</v>
      </c>
      <c r="H1267" s="40"/>
      <c r="I1267" s="42"/>
      <c r="J1267" s="42"/>
      <c r="K1267" s="40"/>
      <c r="L1267" s="46">
        <v>0.35780000000000001</v>
      </c>
    </row>
    <row r="1268" spans="1:26" ht="15" x14ac:dyDescent="0.25">
      <c r="G1268" s="83">
        <v>7.26</v>
      </c>
      <c r="H1268" s="83"/>
      <c r="J1268" s="83">
        <v>237.31</v>
      </c>
      <c r="K1268" s="83"/>
      <c r="L1268" s="44">
        <v>0.35780000000000001</v>
      </c>
      <c r="O1268" s="29">
        <v>7.26</v>
      </c>
      <c r="P1268" s="29">
        <v>237.31</v>
      </c>
      <c r="Q1268" s="29">
        <v>0.35780000000000001</v>
      </c>
      <c r="W1268">
        <v>7.26</v>
      </c>
      <c r="X1268">
        <v>0</v>
      </c>
      <c r="Y1268">
        <v>0</v>
      </c>
      <c r="Z1268">
        <v>0</v>
      </c>
    </row>
    <row r="1269" spans="1:26" ht="14.25" x14ac:dyDescent="0.2">
      <c r="A1269" s="17" t="s">
        <v>894</v>
      </c>
      <c r="B1269" s="61" t="s">
        <v>133</v>
      </c>
      <c r="C1269" s="61" t="s">
        <v>134</v>
      </c>
      <c r="D1269" s="32" t="s">
        <v>99</v>
      </c>
      <c r="E1269" s="24">
        <v>0.08</v>
      </c>
      <c r="F1269" s="33">
        <v>19.809999999999999</v>
      </c>
      <c r="G1269" s="34"/>
      <c r="H1269" s="33"/>
      <c r="I1269" s="34" t="s">
        <v>133</v>
      </c>
      <c r="J1269" s="34"/>
      <c r="K1269" s="33"/>
      <c r="L1269" s="35"/>
      <c r="S1269">
        <v>1.34</v>
      </c>
      <c r="T1269">
        <v>44.23</v>
      </c>
      <c r="U1269">
        <v>1.03</v>
      </c>
      <c r="V1269">
        <v>33.82</v>
      </c>
    </row>
    <row r="1270" spans="1:26" x14ac:dyDescent="0.2">
      <c r="C1270" s="28" t="s">
        <v>1937</v>
      </c>
    </row>
    <row r="1271" spans="1:26" ht="14.25" x14ac:dyDescent="0.2">
      <c r="A1271" s="17"/>
      <c r="B1271" s="61"/>
      <c r="C1271" s="61" t="s">
        <v>1863</v>
      </c>
      <c r="D1271" s="32"/>
      <c r="E1271" s="24"/>
      <c r="F1271" s="33">
        <v>19.809999999999999</v>
      </c>
      <c r="G1271" s="34" t="s">
        <v>3</v>
      </c>
      <c r="H1271" s="33">
        <v>1.58</v>
      </c>
      <c r="I1271" s="34"/>
      <c r="J1271" s="34">
        <v>32.83</v>
      </c>
      <c r="K1271" s="33">
        <v>52.03</v>
      </c>
      <c r="L1271" s="35"/>
      <c r="R1271">
        <v>1.58</v>
      </c>
    </row>
    <row r="1272" spans="1:26" ht="14.25" x14ac:dyDescent="0.2">
      <c r="A1272" s="17"/>
      <c r="B1272" s="61"/>
      <c r="C1272" s="61" t="s">
        <v>1864</v>
      </c>
      <c r="D1272" s="32" t="s">
        <v>1865</v>
      </c>
      <c r="E1272" s="24">
        <v>85</v>
      </c>
      <c r="F1272" s="68"/>
      <c r="G1272" s="34"/>
      <c r="H1272" s="33">
        <v>1.34</v>
      </c>
      <c r="I1272" s="36"/>
      <c r="J1272" s="31">
        <v>85</v>
      </c>
      <c r="K1272" s="33">
        <v>44.23</v>
      </c>
      <c r="L1272" s="35"/>
    </row>
    <row r="1273" spans="1:26" ht="14.25" x14ac:dyDescent="0.2">
      <c r="A1273" s="17"/>
      <c r="B1273" s="61"/>
      <c r="C1273" s="61" t="s">
        <v>1866</v>
      </c>
      <c r="D1273" s="32" t="s">
        <v>1865</v>
      </c>
      <c r="E1273" s="24">
        <v>65</v>
      </c>
      <c r="F1273" s="68"/>
      <c r="G1273" s="34"/>
      <c r="H1273" s="33">
        <v>1.03</v>
      </c>
      <c r="I1273" s="36"/>
      <c r="J1273" s="31">
        <v>65</v>
      </c>
      <c r="K1273" s="33">
        <v>33.82</v>
      </c>
      <c r="L1273" s="35"/>
    </row>
    <row r="1274" spans="1:26" ht="14.25" x14ac:dyDescent="0.2">
      <c r="A1274" s="17"/>
      <c r="B1274" s="61"/>
      <c r="C1274" s="61" t="s">
        <v>1867</v>
      </c>
      <c r="D1274" s="32" t="s">
        <v>1868</v>
      </c>
      <c r="E1274" s="24">
        <v>2.54</v>
      </c>
      <c r="F1274" s="33"/>
      <c r="G1274" s="34" t="s">
        <v>3</v>
      </c>
      <c r="H1274" s="33"/>
      <c r="I1274" s="34"/>
      <c r="J1274" s="34"/>
      <c r="K1274" s="33"/>
      <c r="L1274" s="37">
        <v>0.20320000000000002</v>
      </c>
    </row>
    <row r="1275" spans="1:26" ht="14.25" x14ac:dyDescent="0.2">
      <c r="A1275" s="62" t="s">
        <v>895</v>
      </c>
      <c r="B1275" s="63" t="s">
        <v>29</v>
      </c>
      <c r="C1275" s="63" t="s">
        <v>30</v>
      </c>
      <c r="D1275" s="38" t="s">
        <v>31</v>
      </c>
      <c r="E1275" s="39">
        <v>3.2000000000000003E-4</v>
      </c>
      <c r="F1275" s="40">
        <v>0</v>
      </c>
      <c r="G1275" s="41" t="s">
        <v>3</v>
      </c>
      <c r="H1275" s="40">
        <v>0</v>
      </c>
      <c r="I1275" s="42"/>
      <c r="J1275" s="42">
        <v>1</v>
      </c>
      <c r="K1275" s="40">
        <v>0</v>
      </c>
      <c r="L1275" s="43"/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ht="15" x14ac:dyDescent="0.25">
      <c r="G1276" s="83">
        <v>3.95</v>
      </c>
      <c r="H1276" s="83"/>
      <c r="J1276" s="83">
        <v>130.07999999999998</v>
      </c>
      <c r="K1276" s="83"/>
      <c r="L1276" s="44">
        <v>0.20320000000000002</v>
      </c>
      <c r="O1276" s="29">
        <v>3.95</v>
      </c>
      <c r="P1276" s="29">
        <v>130.07999999999998</v>
      </c>
      <c r="Q1276" s="29">
        <v>0.20320000000000002</v>
      </c>
      <c r="W1276">
        <v>3.95</v>
      </c>
      <c r="X1276">
        <v>0</v>
      </c>
      <c r="Y1276">
        <v>0</v>
      </c>
      <c r="Z1276">
        <v>0</v>
      </c>
    </row>
    <row r="1277" spans="1:26" ht="42.75" x14ac:dyDescent="0.2">
      <c r="A1277" s="17" t="s">
        <v>896</v>
      </c>
      <c r="B1277" s="61" t="s">
        <v>86</v>
      </c>
      <c r="C1277" s="61" t="s">
        <v>87</v>
      </c>
      <c r="D1277" s="32" t="s">
        <v>88</v>
      </c>
      <c r="E1277" s="24">
        <v>0.06</v>
      </c>
      <c r="F1277" s="33">
        <v>1148.79</v>
      </c>
      <c r="G1277" s="34"/>
      <c r="H1277" s="33"/>
      <c r="I1277" s="34" t="s">
        <v>86</v>
      </c>
      <c r="J1277" s="34"/>
      <c r="K1277" s="33"/>
      <c r="L1277" s="35"/>
      <c r="S1277">
        <v>52.21</v>
      </c>
      <c r="T1277">
        <v>1714.04</v>
      </c>
      <c r="U1277">
        <v>39.479999999999997</v>
      </c>
      <c r="V1277">
        <v>1295.98</v>
      </c>
    </row>
    <row r="1278" spans="1:26" x14ac:dyDescent="0.2">
      <c r="C1278" s="28" t="s">
        <v>1954</v>
      </c>
    </row>
    <row r="1279" spans="1:26" ht="14.25" x14ac:dyDescent="0.2">
      <c r="A1279" s="17"/>
      <c r="B1279" s="61"/>
      <c r="C1279" s="61" t="s">
        <v>1863</v>
      </c>
      <c r="D1279" s="32"/>
      <c r="E1279" s="24"/>
      <c r="F1279" s="33">
        <v>1051.72</v>
      </c>
      <c r="G1279" s="34" t="s">
        <v>3</v>
      </c>
      <c r="H1279" s="33">
        <v>63.1</v>
      </c>
      <c r="I1279" s="34"/>
      <c r="J1279" s="34">
        <v>32.83</v>
      </c>
      <c r="K1279" s="33">
        <v>2071.6799999999998</v>
      </c>
      <c r="L1279" s="35"/>
      <c r="R1279">
        <v>63.1</v>
      </c>
    </row>
    <row r="1280" spans="1:26" ht="14.25" x14ac:dyDescent="0.2">
      <c r="A1280" s="17"/>
      <c r="B1280" s="61"/>
      <c r="C1280" s="61" t="s">
        <v>230</v>
      </c>
      <c r="D1280" s="32"/>
      <c r="E1280" s="24"/>
      <c r="F1280" s="33">
        <v>97.07</v>
      </c>
      <c r="G1280" s="34" t="s">
        <v>3</v>
      </c>
      <c r="H1280" s="33">
        <v>5.82</v>
      </c>
      <c r="I1280" s="34"/>
      <c r="J1280" s="34">
        <v>5.37</v>
      </c>
      <c r="K1280" s="33">
        <v>31.28</v>
      </c>
      <c r="L1280" s="35"/>
    </row>
    <row r="1281" spans="1:26" ht="14.25" x14ac:dyDescent="0.2">
      <c r="A1281" s="17"/>
      <c r="B1281" s="61"/>
      <c r="C1281" s="61" t="s">
        <v>1869</v>
      </c>
      <c r="D1281" s="32"/>
      <c r="E1281" s="24"/>
      <c r="F1281" s="33">
        <v>9.4499999999999993</v>
      </c>
      <c r="G1281" s="34" t="s">
        <v>3</v>
      </c>
      <c r="H1281" s="45">
        <v>0.56999999999999995</v>
      </c>
      <c r="I1281" s="34"/>
      <c r="J1281" s="34">
        <v>32.83</v>
      </c>
      <c r="K1281" s="45">
        <v>18.61</v>
      </c>
      <c r="L1281" s="35"/>
      <c r="R1281">
        <v>0.56999999999999995</v>
      </c>
    </row>
    <row r="1282" spans="1:26" ht="14.25" x14ac:dyDescent="0.2">
      <c r="A1282" s="17"/>
      <c r="B1282" s="61"/>
      <c r="C1282" s="61" t="s">
        <v>1864</v>
      </c>
      <c r="D1282" s="32" t="s">
        <v>1865</v>
      </c>
      <c r="E1282" s="24">
        <v>82</v>
      </c>
      <c r="F1282" s="68"/>
      <c r="G1282" s="34"/>
      <c r="H1282" s="33">
        <v>52.21</v>
      </c>
      <c r="I1282" s="36"/>
      <c r="J1282" s="31">
        <v>82</v>
      </c>
      <c r="K1282" s="33">
        <v>1714.04</v>
      </c>
      <c r="L1282" s="35"/>
    </row>
    <row r="1283" spans="1:26" ht="14.25" x14ac:dyDescent="0.2">
      <c r="A1283" s="17"/>
      <c r="B1283" s="61"/>
      <c r="C1283" s="61" t="s">
        <v>1866</v>
      </c>
      <c r="D1283" s="32" t="s">
        <v>1865</v>
      </c>
      <c r="E1283" s="24">
        <v>62</v>
      </c>
      <c r="F1283" s="68"/>
      <c r="G1283" s="34"/>
      <c r="H1283" s="33">
        <v>39.479999999999997</v>
      </c>
      <c r="I1283" s="36"/>
      <c r="J1283" s="31">
        <v>62</v>
      </c>
      <c r="K1283" s="33">
        <v>1295.98</v>
      </c>
      <c r="L1283" s="35"/>
    </row>
    <row r="1284" spans="1:26" ht="14.25" x14ac:dyDescent="0.2">
      <c r="A1284" s="17"/>
      <c r="B1284" s="61"/>
      <c r="C1284" s="61" t="s">
        <v>1867</v>
      </c>
      <c r="D1284" s="32" t="s">
        <v>1868</v>
      </c>
      <c r="E1284" s="24">
        <v>128.72999999999999</v>
      </c>
      <c r="F1284" s="33"/>
      <c r="G1284" s="34" t="s">
        <v>3</v>
      </c>
      <c r="H1284" s="33"/>
      <c r="I1284" s="34"/>
      <c r="J1284" s="34"/>
      <c r="K1284" s="33"/>
      <c r="L1284" s="37">
        <v>7.7237999999999989</v>
      </c>
    </row>
    <row r="1285" spans="1:26" ht="14.25" x14ac:dyDescent="0.2">
      <c r="A1285" s="62" t="s">
        <v>897</v>
      </c>
      <c r="B1285" s="63" t="s">
        <v>29</v>
      </c>
      <c r="C1285" s="63" t="s">
        <v>30</v>
      </c>
      <c r="D1285" s="38" t="s">
        <v>31</v>
      </c>
      <c r="E1285" s="39">
        <v>0.63959999999999995</v>
      </c>
      <c r="F1285" s="40">
        <v>0</v>
      </c>
      <c r="G1285" s="41" t="s">
        <v>3</v>
      </c>
      <c r="H1285" s="40">
        <v>0</v>
      </c>
      <c r="I1285" s="42"/>
      <c r="J1285" s="42">
        <v>1</v>
      </c>
      <c r="K1285" s="40">
        <v>0</v>
      </c>
      <c r="L1285" s="43"/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ht="15" x14ac:dyDescent="0.25">
      <c r="G1286" s="83">
        <v>160.60999999999999</v>
      </c>
      <c r="H1286" s="83"/>
      <c r="J1286" s="83">
        <v>5112.9799999999996</v>
      </c>
      <c r="K1286" s="83"/>
      <c r="L1286" s="44">
        <v>7.7237999999999989</v>
      </c>
      <c r="O1286" s="29">
        <v>160.60999999999999</v>
      </c>
      <c r="P1286" s="29">
        <v>5112.9799999999996</v>
      </c>
      <c r="Q1286" s="29">
        <v>7.7237999999999989</v>
      </c>
      <c r="W1286">
        <v>160.60999999999999</v>
      </c>
      <c r="X1286">
        <v>0</v>
      </c>
      <c r="Y1286">
        <v>0</v>
      </c>
      <c r="Z1286">
        <v>0</v>
      </c>
    </row>
    <row r="1287" spans="1:26" ht="28.5" x14ac:dyDescent="0.2">
      <c r="A1287" s="17" t="s">
        <v>898</v>
      </c>
      <c r="B1287" s="61" t="s">
        <v>92</v>
      </c>
      <c r="C1287" s="61" t="s">
        <v>93</v>
      </c>
      <c r="D1287" s="32" t="s">
        <v>19</v>
      </c>
      <c r="E1287" s="24">
        <v>0.1152</v>
      </c>
      <c r="F1287" s="33">
        <v>398.87</v>
      </c>
      <c r="G1287" s="34"/>
      <c r="H1287" s="33"/>
      <c r="I1287" s="34" t="s">
        <v>92</v>
      </c>
      <c r="J1287" s="34"/>
      <c r="K1287" s="33"/>
      <c r="L1287" s="35"/>
      <c r="S1287">
        <v>36.119999999999997</v>
      </c>
      <c r="T1287">
        <v>1185.79</v>
      </c>
      <c r="U1287">
        <v>27.31</v>
      </c>
      <c r="V1287">
        <v>896.58</v>
      </c>
    </row>
    <row r="1288" spans="1:26" x14ac:dyDescent="0.2">
      <c r="C1288" s="28" t="s">
        <v>1955</v>
      </c>
    </row>
    <row r="1289" spans="1:26" ht="14.25" x14ac:dyDescent="0.2">
      <c r="A1289" s="17"/>
      <c r="B1289" s="61"/>
      <c r="C1289" s="61" t="s">
        <v>1863</v>
      </c>
      <c r="D1289" s="32"/>
      <c r="E1289" s="24"/>
      <c r="F1289" s="33">
        <v>369.8</v>
      </c>
      <c r="G1289" s="34" t="s">
        <v>3</v>
      </c>
      <c r="H1289" s="33">
        <v>42.6</v>
      </c>
      <c r="I1289" s="34"/>
      <c r="J1289" s="34">
        <v>32.83</v>
      </c>
      <c r="K1289" s="33">
        <v>1398.59</v>
      </c>
      <c r="L1289" s="35"/>
      <c r="R1289">
        <v>42.6</v>
      </c>
    </row>
    <row r="1290" spans="1:26" ht="14.25" x14ac:dyDescent="0.2">
      <c r="A1290" s="17"/>
      <c r="B1290" s="61"/>
      <c r="C1290" s="61" t="s">
        <v>230</v>
      </c>
      <c r="D1290" s="32"/>
      <c r="E1290" s="24"/>
      <c r="F1290" s="33">
        <v>29.07</v>
      </c>
      <c r="G1290" s="34" t="s">
        <v>3</v>
      </c>
      <c r="H1290" s="33">
        <v>3.35</v>
      </c>
      <c r="I1290" s="34"/>
      <c r="J1290" s="34">
        <v>14.32</v>
      </c>
      <c r="K1290" s="33">
        <v>47.96</v>
      </c>
      <c r="L1290" s="35"/>
    </row>
    <row r="1291" spans="1:26" ht="14.25" x14ac:dyDescent="0.2">
      <c r="A1291" s="17"/>
      <c r="B1291" s="61"/>
      <c r="C1291" s="61" t="s">
        <v>1869</v>
      </c>
      <c r="D1291" s="32"/>
      <c r="E1291" s="24"/>
      <c r="F1291" s="33">
        <v>12.56</v>
      </c>
      <c r="G1291" s="34" t="s">
        <v>3</v>
      </c>
      <c r="H1291" s="45">
        <v>1.45</v>
      </c>
      <c r="I1291" s="34"/>
      <c r="J1291" s="34">
        <v>32.83</v>
      </c>
      <c r="K1291" s="45">
        <v>47.5</v>
      </c>
      <c r="L1291" s="35"/>
      <c r="R1291">
        <v>1.45</v>
      </c>
    </row>
    <row r="1292" spans="1:26" ht="14.25" x14ac:dyDescent="0.2">
      <c r="A1292" s="17"/>
      <c r="B1292" s="61"/>
      <c r="C1292" s="61" t="s">
        <v>1864</v>
      </c>
      <c r="D1292" s="32" t="s">
        <v>1865</v>
      </c>
      <c r="E1292" s="24">
        <v>82</v>
      </c>
      <c r="F1292" s="68"/>
      <c r="G1292" s="34"/>
      <c r="H1292" s="33">
        <v>36.119999999999997</v>
      </c>
      <c r="I1292" s="36"/>
      <c r="J1292" s="31">
        <v>82</v>
      </c>
      <c r="K1292" s="33">
        <v>1185.79</v>
      </c>
      <c r="L1292" s="35"/>
    </row>
    <row r="1293" spans="1:26" ht="14.25" x14ac:dyDescent="0.2">
      <c r="A1293" s="17"/>
      <c r="B1293" s="61"/>
      <c r="C1293" s="61" t="s">
        <v>1866</v>
      </c>
      <c r="D1293" s="32" t="s">
        <v>1865</v>
      </c>
      <c r="E1293" s="24">
        <v>62</v>
      </c>
      <c r="F1293" s="68"/>
      <c r="G1293" s="34"/>
      <c r="H1293" s="33">
        <v>27.31</v>
      </c>
      <c r="I1293" s="36"/>
      <c r="J1293" s="31">
        <v>62</v>
      </c>
      <c r="K1293" s="33">
        <v>896.58</v>
      </c>
      <c r="L1293" s="35"/>
    </row>
    <row r="1294" spans="1:26" ht="14.25" x14ac:dyDescent="0.2">
      <c r="A1294" s="17"/>
      <c r="B1294" s="61"/>
      <c r="C1294" s="61" t="s">
        <v>1867</v>
      </c>
      <c r="D1294" s="32" t="s">
        <v>1868</v>
      </c>
      <c r="E1294" s="24">
        <v>46.11</v>
      </c>
      <c r="F1294" s="33"/>
      <c r="G1294" s="34" t="s">
        <v>3</v>
      </c>
      <c r="H1294" s="33"/>
      <c r="I1294" s="34"/>
      <c r="J1294" s="34"/>
      <c r="K1294" s="33"/>
      <c r="L1294" s="37">
        <v>5.3118720000000001</v>
      </c>
    </row>
    <row r="1295" spans="1:26" ht="14.25" x14ac:dyDescent="0.2">
      <c r="A1295" s="62" t="s">
        <v>899</v>
      </c>
      <c r="B1295" s="63" t="s">
        <v>29</v>
      </c>
      <c r="C1295" s="63" t="s">
        <v>30</v>
      </c>
      <c r="D1295" s="38" t="s">
        <v>31</v>
      </c>
      <c r="E1295" s="39">
        <v>0.393984</v>
      </c>
      <c r="F1295" s="40">
        <v>0</v>
      </c>
      <c r="G1295" s="41" t="s">
        <v>3</v>
      </c>
      <c r="H1295" s="40">
        <v>0</v>
      </c>
      <c r="I1295" s="42"/>
      <c r="J1295" s="42">
        <v>1</v>
      </c>
      <c r="K1295" s="40">
        <v>0</v>
      </c>
      <c r="L1295" s="43"/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ht="15" x14ac:dyDescent="0.25">
      <c r="G1296" s="83">
        <v>109.38</v>
      </c>
      <c r="H1296" s="83"/>
      <c r="J1296" s="83">
        <v>3528.92</v>
      </c>
      <c r="K1296" s="83"/>
      <c r="L1296" s="44">
        <v>5.3118720000000001</v>
      </c>
      <c r="O1296" s="29">
        <v>109.38</v>
      </c>
      <c r="P1296" s="29">
        <v>3528.92</v>
      </c>
      <c r="Q1296" s="29">
        <v>5.3118720000000001</v>
      </c>
      <c r="W1296">
        <v>109.38</v>
      </c>
      <c r="X1296">
        <v>0</v>
      </c>
      <c r="Y1296">
        <v>0</v>
      </c>
      <c r="Z1296">
        <v>0</v>
      </c>
    </row>
    <row r="1297" spans="1:26" ht="28.5" x14ac:dyDescent="0.2">
      <c r="A1297" s="17" t="s">
        <v>900</v>
      </c>
      <c r="B1297" s="61" t="s">
        <v>901</v>
      </c>
      <c r="C1297" s="61" t="s">
        <v>902</v>
      </c>
      <c r="D1297" s="32" t="s">
        <v>19</v>
      </c>
      <c r="E1297" s="24">
        <v>2.5600000000000001E-2</v>
      </c>
      <c r="F1297" s="33">
        <v>3776.5</v>
      </c>
      <c r="G1297" s="34"/>
      <c r="H1297" s="33"/>
      <c r="I1297" s="34" t="s">
        <v>901</v>
      </c>
      <c r="J1297" s="34"/>
      <c r="K1297" s="33"/>
      <c r="L1297" s="35"/>
      <c r="S1297">
        <v>25.28</v>
      </c>
      <c r="T1297">
        <v>829.6</v>
      </c>
      <c r="U1297">
        <v>13.49</v>
      </c>
      <c r="V1297">
        <v>442.92</v>
      </c>
    </row>
    <row r="1298" spans="1:26" x14ac:dyDescent="0.2">
      <c r="C1298" s="28" t="s">
        <v>1956</v>
      </c>
    </row>
    <row r="1299" spans="1:26" ht="14.25" x14ac:dyDescent="0.2">
      <c r="A1299" s="17"/>
      <c r="B1299" s="61"/>
      <c r="C1299" s="61" t="s">
        <v>1863</v>
      </c>
      <c r="D1299" s="32"/>
      <c r="E1299" s="24"/>
      <c r="F1299" s="33">
        <v>1029.33</v>
      </c>
      <c r="G1299" s="34" t="s">
        <v>60</v>
      </c>
      <c r="H1299" s="33">
        <v>18.45</v>
      </c>
      <c r="I1299" s="34"/>
      <c r="J1299" s="34">
        <v>32.83</v>
      </c>
      <c r="K1299" s="33">
        <v>605.57000000000005</v>
      </c>
      <c r="L1299" s="35"/>
      <c r="R1299">
        <v>18.45</v>
      </c>
    </row>
    <row r="1300" spans="1:26" ht="14.25" x14ac:dyDescent="0.2">
      <c r="A1300" s="17"/>
      <c r="B1300" s="61"/>
      <c r="C1300" s="61" t="s">
        <v>230</v>
      </c>
      <c r="D1300" s="32"/>
      <c r="E1300" s="24"/>
      <c r="F1300" s="33">
        <v>1078.67</v>
      </c>
      <c r="G1300" s="34" t="s">
        <v>60</v>
      </c>
      <c r="H1300" s="33">
        <v>19.329999999999998</v>
      </c>
      <c r="I1300" s="34"/>
      <c r="J1300" s="34">
        <v>8.8699999999999992</v>
      </c>
      <c r="K1300" s="33">
        <v>171.46</v>
      </c>
      <c r="L1300" s="35"/>
    </row>
    <row r="1301" spans="1:26" ht="14.25" x14ac:dyDescent="0.2">
      <c r="A1301" s="17"/>
      <c r="B1301" s="61"/>
      <c r="C1301" s="61" t="s">
        <v>1869</v>
      </c>
      <c r="D1301" s="32"/>
      <c r="E1301" s="24"/>
      <c r="F1301" s="33">
        <v>165.68</v>
      </c>
      <c r="G1301" s="34" t="s">
        <v>60</v>
      </c>
      <c r="H1301" s="45">
        <v>2.97</v>
      </c>
      <c r="I1301" s="34"/>
      <c r="J1301" s="34">
        <v>32.83</v>
      </c>
      <c r="K1301" s="45">
        <v>97.48</v>
      </c>
      <c r="L1301" s="35"/>
      <c r="R1301">
        <v>2.97</v>
      </c>
    </row>
    <row r="1302" spans="1:26" ht="14.25" x14ac:dyDescent="0.2">
      <c r="A1302" s="17"/>
      <c r="B1302" s="61"/>
      <c r="C1302" s="61" t="s">
        <v>1864</v>
      </c>
      <c r="D1302" s="32" t="s">
        <v>1865</v>
      </c>
      <c r="E1302" s="24">
        <v>118</v>
      </c>
      <c r="F1302" s="68"/>
      <c r="G1302" s="34"/>
      <c r="H1302" s="33">
        <v>25.28</v>
      </c>
      <c r="I1302" s="36"/>
      <c r="J1302" s="31">
        <v>118</v>
      </c>
      <c r="K1302" s="33">
        <v>829.6</v>
      </c>
      <c r="L1302" s="35"/>
    </row>
    <row r="1303" spans="1:26" ht="14.25" x14ac:dyDescent="0.2">
      <c r="A1303" s="17"/>
      <c r="B1303" s="61"/>
      <c r="C1303" s="61" t="s">
        <v>1866</v>
      </c>
      <c r="D1303" s="32" t="s">
        <v>1865</v>
      </c>
      <c r="E1303" s="24">
        <v>63</v>
      </c>
      <c r="F1303" s="68"/>
      <c r="G1303" s="34"/>
      <c r="H1303" s="33">
        <v>13.49</v>
      </c>
      <c r="I1303" s="36"/>
      <c r="J1303" s="31">
        <v>63</v>
      </c>
      <c r="K1303" s="33">
        <v>442.92</v>
      </c>
      <c r="L1303" s="35"/>
    </row>
    <row r="1304" spans="1:26" ht="14.25" x14ac:dyDescent="0.2">
      <c r="A1304" s="62"/>
      <c r="B1304" s="63"/>
      <c r="C1304" s="63" t="s">
        <v>1867</v>
      </c>
      <c r="D1304" s="38" t="s">
        <v>1868</v>
      </c>
      <c r="E1304" s="39">
        <v>121.67</v>
      </c>
      <c r="F1304" s="40"/>
      <c r="G1304" s="42" t="s">
        <v>60</v>
      </c>
      <c r="H1304" s="40"/>
      <c r="I1304" s="42"/>
      <c r="J1304" s="42"/>
      <c r="K1304" s="40"/>
      <c r="L1304" s="46">
        <v>2.1803264000000002</v>
      </c>
    </row>
    <row r="1305" spans="1:26" ht="15" x14ac:dyDescent="0.25">
      <c r="G1305" s="83">
        <v>76.55</v>
      </c>
      <c r="H1305" s="83"/>
      <c r="J1305" s="83">
        <v>2049.5500000000002</v>
      </c>
      <c r="K1305" s="83"/>
      <c r="L1305" s="44">
        <v>2.1803264000000002</v>
      </c>
      <c r="O1305" s="29">
        <v>76.55</v>
      </c>
      <c r="P1305" s="29">
        <v>2049.5500000000002</v>
      </c>
      <c r="Q1305" s="29">
        <v>2.1803264000000002</v>
      </c>
      <c r="W1305">
        <v>76.55</v>
      </c>
      <c r="X1305">
        <v>0</v>
      </c>
      <c r="Y1305">
        <v>0</v>
      </c>
      <c r="Z1305">
        <v>0</v>
      </c>
    </row>
    <row r="1306" spans="1:26" ht="14.25" x14ac:dyDescent="0.2">
      <c r="A1306" s="17" t="s">
        <v>904</v>
      </c>
      <c r="B1306" s="61" t="s">
        <v>113</v>
      </c>
      <c r="C1306" s="61" t="s">
        <v>114</v>
      </c>
      <c r="D1306" s="32" t="s">
        <v>19</v>
      </c>
      <c r="E1306" s="24">
        <v>3.2000000000000001E-2</v>
      </c>
      <c r="F1306" s="33">
        <v>288.06</v>
      </c>
      <c r="G1306" s="34"/>
      <c r="H1306" s="33"/>
      <c r="I1306" s="34" t="s">
        <v>113</v>
      </c>
      <c r="J1306" s="34"/>
      <c r="K1306" s="33"/>
      <c r="L1306" s="35"/>
      <c r="S1306">
        <v>7.56</v>
      </c>
      <c r="T1306">
        <v>248.15</v>
      </c>
      <c r="U1306">
        <v>5.72</v>
      </c>
      <c r="V1306">
        <v>187.62</v>
      </c>
    </row>
    <row r="1307" spans="1:26" x14ac:dyDescent="0.2">
      <c r="C1307" s="28" t="s">
        <v>1957</v>
      </c>
    </row>
    <row r="1308" spans="1:26" ht="14.25" x14ac:dyDescent="0.2">
      <c r="A1308" s="17"/>
      <c r="B1308" s="61"/>
      <c r="C1308" s="61" t="s">
        <v>1863</v>
      </c>
      <c r="D1308" s="32"/>
      <c r="E1308" s="24"/>
      <c r="F1308" s="33">
        <v>288.06</v>
      </c>
      <c r="G1308" s="34" t="s">
        <v>3</v>
      </c>
      <c r="H1308" s="33">
        <v>9.2200000000000006</v>
      </c>
      <c r="I1308" s="34"/>
      <c r="J1308" s="34">
        <v>32.83</v>
      </c>
      <c r="K1308" s="33">
        <v>302.62</v>
      </c>
      <c r="L1308" s="35"/>
      <c r="R1308">
        <v>9.2200000000000006</v>
      </c>
    </row>
    <row r="1309" spans="1:26" ht="14.25" x14ac:dyDescent="0.2">
      <c r="A1309" s="17"/>
      <c r="B1309" s="61"/>
      <c r="C1309" s="61" t="s">
        <v>1864</v>
      </c>
      <c r="D1309" s="32" t="s">
        <v>1865</v>
      </c>
      <c r="E1309" s="24">
        <v>82</v>
      </c>
      <c r="F1309" s="68"/>
      <c r="G1309" s="34"/>
      <c r="H1309" s="33">
        <v>7.56</v>
      </c>
      <c r="I1309" s="36"/>
      <c r="J1309" s="31">
        <v>82</v>
      </c>
      <c r="K1309" s="33">
        <v>248.15</v>
      </c>
      <c r="L1309" s="35"/>
    </row>
    <row r="1310" spans="1:26" ht="14.25" x14ac:dyDescent="0.2">
      <c r="A1310" s="17"/>
      <c r="B1310" s="61"/>
      <c r="C1310" s="61" t="s">
        <v>1866</v>
      </c>
      <c r="D1310" s="32" t="s">
        <v>1865</v>
      </c>
      <c r="E1310" s="24">
        <v>62</v>
      </c>
      <c r="F1310" s="68"/>
      <c r="G1310" s="34"/>
      <c r="H1310" s="33">
        <v>5.72</v>
      </c>
      <c r="I1310" s="36"/>
      <c r="J1310" s="31">
        <v>62</v>
      </c>
      <c r="K1310" s="33">
        <v>187.62</v>
      </c>
      <c r="L1310" s="35"/>
    </row>
    <row r="1311" spans="1:26" ht="14.25" x14ac:dyDescent="0.2">
      <c r="A1311" s="17"/>
      <c r="B1311" s="61"/>
      <c r="C1311" s="61" t="s">
        <v>1867</v>
      </c>
      <c r="D1311" s="32" t="s">
        <v>1868</v>
      </c>
      <c r="E1311" s="24">
        <v>36.28</v>
      </c>
      <c r="F1311" s="33"/>
      <c r="G1311" s="34" t="s">
        <v>3</v>
      </c>
      <c r="H1311" s="33"/>
      <c r="I1311" s="34"/>
      <c r="J1311" s="34"/>
      <c r="K1311" s="33"/>
      <c r="L1311" s="37">
        <v>1.16096</v>
      </c>
    </row>
    <row r="1312" spans="1:26" ht="14.25" x14ac:dyDescent="0.2">
      <c r="A1312" s="62" t="s">
        <v>905</v>
      </c>
      <c r="B1312" s="63" t="s">
        <v>29</v>
      </c>
      <c r="C1312" s="63" t="s">
        <v>30</v>
      </c>
      <c r="D1312" s="38" t="s">
        <v>31</v>
      </c>
      <c r="E1312" s="39">
        <v>3.7760000000000002E-2</v>
      </c>
      <c r="F1312" s="40">
        <v>0</v>
      </c>
      <c r="G1312" s="41" t="s">
        <v>3</v>
      </c>
      <c r="H1312" s="40">
        <v>0</v>
      </c>
      <c r="I1312" s="42"/>
      <c r="J1312" s="42">
        <v>1</v>
      </c>
      <c r="K1312" s="40">
        <v>0</v>
      </c>
      <c r="L1312" s="43"/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ht="15" x14ac:dyDescent="0.25">
      <c r="G1313" s="83">
        <v>22.5</v>
      </c>
      <c r="H1313" s="83"/>
      <c r="J1313" s="83">
        <v>738.39</v>
      </c>
      <c r="K1313" s="83"/>
      <c r="L1313" s="44">
        <v>1.16096</v>
      </c>
      <c r="O1313" s="29">
        <v>22.5</v>
      </c>
      <c r="P1313" s="29">
        <v>738.39</v>
      </c>
      <c r="Q1313" s="29">
        <v>1.16096</v>
      </c>
      <c r="W1313">
        <v>22.5</v>
      </c>
      <c r="X1313">
        <v>0</v>
      </c>
      <c r="Y1313">
        <v>0</v>
      </c>
      <c r="Z1313">
        <v>0</v>
      </c>
    </row>
    <row r="1314" spans="1:26" ht="42.75" x14ac:dyDescent="0.2">
      <c r="A1314" s="17" t="s">
        <v>906</v>
      </c>
      <c r="B1314" s="61" t="s">
        <v>632</v>
      </c>
      <c r="C1314" s="61" t="s">
        <v>633</v>
      </c>
      <c r="D1314" s="32" t="s">
        <v>88</v>
      </c>
      <c r="E1314" s="24">
        <v>0.02</v>
      </c>
      <c r="F1314" s="33">
        <v>3811.7</v>
      </c>
      <c r="G1314" s="34"/>
      <c r="H1314" s="33"/>
      <c r="I1314" s="34" t="s">
        <v>632</v>
      </c>
      <c r="J1314" s="34"/>
      <c r="K1314" s="33"/>
      <c r="L1314" s="35"/>
      <c r="S1314">
        <v>59.14</v>
      </c>
      <c r="T1314">
        <v>1941.4</v>
      </c>
      <c r="U1314">
        <v>44.71</v>
      </c>
      <c r="V1314">
        <v>1467.89</v>
      </c>
    </row>
    <row r="1315" spans="1:26" x14ac:dyDescent="0.2">
      <c r="C1315" s="28" t="s">
        <v>1888</v>
      </c>
    </row>
    <row r="1316" spans="1:26" ht="14.25" x14ac:dyDescent="0.2">
      <c r="A1316" s="17"/>
      <c r="B1316" s="61"/>
      <c r="C1316" s="61" t="s">
        <v>1863</v>
      </c>
      <c r="D1316" s="32"/>
      <c r="E1316" s="24"/>
      <c r="F1316" s="33">
        <v>3605.79</v>
      </c>
      <c r="G1316" s="34" t="s">
        <v>3</v>
      </c>
      <c r="H1316" s="33">
        <v>72.12</v>
      </c>
      <c r="I1316" s="34"/>
      <c r="J1316" s="34">
        <v>32.83</v>
      </c>
      <c r="K1316" s="33">
        <v>2367.56</v>
      </c>
      <c r="L1316" s="35"/>
      <c r="R1316">
        <v>72.12</v>
      </c>
    </row>
    <row r="1317" spans="1:26" ht="14.25" x14ac:dyDescent="0.2">
      <c r="A1317" s="17"/>
      <c r="B1317" s="61"/>
      <c r="C1317" s="61" t="s">
        <v>230</v>
      </c>
      <c r="D1317" s="32"/>
      <c r="E1317" s="24"/>
      <c r="F1317" s="33">
        <v>205.91</v>
      </c>
      <c r="G1317" s="34" t="s">
        <v>3</v>
      </c>
      <c r="H1317" s="33">
        <v>4.12</v>
      </c>
      <c r="I1317" s="34"/>
      <c r="J1317" s="34">
        <v>2.76</v>
      </c>
      <c r="K1317" s="33">
        <v>11.37</v>
      </c>
      <c r="L1317" s="35"/>
    </row>
    <row r="1318" spans="1:26" ht="14.25" x14ac:dyDescent="0.2">
      <c r="A1318" s="17"/>
      <c r="B1318" s="61"/>
      <c r="C1318" s="61" t="s">
        <v>1864</v>
      </c>
      <c r="D1318" s="32" t="s">
        <v>1865</v>
      </c>
      <c r="E1318" s="24">
        <v>82</v>
      </c>
      <c r="F1318" s="68"/>
      <c r="G1318" s="34"/>
      <c r="H1318" s="33">
        <v>59.14</v>
      </c>
      <c r="I1318" s="36"/>
      <c r="J1318" s="31">
        <v>82</v>
      </c>
      <c r="K1318" s="33">
        <v>1941.4</v>
      </c>
      <c r="L1318" s="35"/>
    </row>
    <row r="1319" spans="1:26" ht="14.25" x14ac:dyDescent="0.2">
      <c r="A1319" s="17"/>
      <c r="B1319" s="61"/>
      <c r="C1319" s="61" t="s">
        <v>1866</v>
      </c>
      <c r="D1319" s="32" t="s">
        <v>1865</v>
      </c>
      <c r="E1319" s="24">
        <v>62</v>
      </c>
      <c r="F1319" s="68"/>
      <c r="G1319" s="34"/>
      <c r="H1319" s="33">
        <v>44.71</v>
      </c>
      <c r="I1319" s="36"/>
      <c r="J1319" s="31">
        <v>62</v>
      </c>
      <c r="K1319" s="33">
        <v>1467.89</v>
      </c>
      <c r="L1319" s="35"/>
    </row>
    <row r="1320" spans="1:26" ht="14.25" x14ac:dyDescent="0.2">
      <c r="A1320" s="17"/>
      <c r="B1320" s="61"/>
      <c r="C1320" s="61" t="s">
        <v>1867</v>
      </c>
      <c r="D1320" s="32" t="s">
        <v>1868</v>
      </c>
      <c r="E1320" s="24">
        <v>449.6</v>
      </c>
      <c r="F1320" s="33"/>
      <c r="G1320" s="34" t="s">
        <v>3</v>
      </c>
      <c r="H1320" s="33"/>
      <c r="I1320" s="34"/>
      <c r="J1320" s="34"/>
      <c r="K1320" s="33"/>
      <c r="L1320" s="37">
        <v>8.9920000000000009</v>
      </c>
    </row>
    <row r="1321" spans="1:26" ht="14.25" x14ac:dyDescent="0.2">
      <c r="A1321" s="62" t="s">
        <v>907</v>
      </c>
      <c r="B1321" s="63" t="s">
        <v>29</v>
      </c>
      <c r="C1321" s="63" t="s">
        <v>30</v>
      </c>
      <c r="D1321" s="38" t="s">
        <v>31</v>
      </c>
      <c r="E1321" s="39">
        <v>0.21199999999999999</v>
      </c>
      <c r="F1321" s="40">
        <v>0</v>
      </c>
      <c r="G1321" s="41" t="s">
        <v>3</v>
      </c>
      <c r="H1321" s="40">
        <v>0</v>
      </c>
      <c r="I1321" s="42"/>
      <c r="J1321" s="42">
        <v>1</v>
      </c>
      <c r="K1321" s="40">
        <v>0</v>
      </c>
      <c r="L1321" s="43"/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ht="15" x14ac:dyDescent="0.25">
      <c r="G1322" s="83">
        <v>180.09</v>
      </c>
      <c r="H1322" s="83"/>
      <c r="J1322" s="83">
        <v>5788.22</v>
      </c>
      <c r="K1322" s="83"/>
      <c r="L1322" s="44">
        <v>8.9920000000000009</v>
      </c>
      <c r="O1322" s="29">
        <v>180.09</v>
      </c>
      <c r="P1322" s="29">
        <v>5788.22</v>
      </c>
      <c r="Q1322" s="29">
        <v>8.9920000000000009</v>
      </c>
      <c r="W1322">
        <v>180.09</v>
      </c>
      <c r="X1322">
        <v>0</v>
      </c>
      <c r="Y1322">
        <v>0</v>
      </c>
      <c r="Z1322">
        <v>0</v>
      </c>
    </row>
    <row r="1323" spans="1:26" ht="28.5" x14ac:dyDescent="0.2">
      <c r="A1323" s="17" t="s">
        <v>908</v>
      </c>
      <c r="B1323" s="61" t="s">
        <v>189</v>
      </c>
      <c r="C1323" s="61" t="s">
        <v>190</v>
      </c>
      <c r="D1323" s="32" t="s">
        <v>31</v>
      </c>
      <c r="E1323" s="24">
        <v>4.2198039999999999</v>
      </c>
      <c r="F1323" s="33">
        <v>23.81</v>
      </c>
      <c r="G1323" s="34"/>
      <c r="H1323" s="33"/>
      <c r="I1323" s="34" t="s">
        <v>189</v>
      </c>
      <c r="J1323" s="34"/>
      <c r="K1323" s="33"/>
      <c r="L1323" s="35"/>
      <c r="S1323">
        <v>24.39</v>
      </c>
      <c r="T1323">
        <v>800.71</v>
      </c>
      <c r="U1323">
        <v>15.64</v>
      </c>
      <c r="V1323">
        <v>513.28</v>
      </c>
    </row>
    <row r="1324" spans="1:26" ht="14.25" x14ac:dyDescent="0.2">
      <c r="A1324" s="17"/>
      <c r="B1324" s="61"/>
      <c r="C1324" s="61" t="s">
        <v>1863</v>
      </c>
      <c r="D1324" s="32"/>
      <c r="E1324" s="24"/>
      <c r="F1324" s="33">
        <v>7.41</v>
      </c>
      <c r="G1324" s="34" t="s">
        <v>3</v>
      </c>
      <c r="H1324" s="33">
        <v>31.27</v>
      </c>
      <c r="I1324" s="34"/>
      <c r="J1324" s="34">
        <v>32.83</v>
      </c>
      <c r="K1324" s="33">
        <v>1026.55</v>
      </c>
      <c r="L1324" s="35"/>
      <c r="R1324">
        <v>31.27</v>
      </c>
    </row>
    <row r="1325" spans="1:26" ht="14.25" x14ac:dyDescent="0.2">
      <c r="A1325" s="17"/>
      <c r="B1325" s="61"/>
      <c r="C1325" s="61" t="s">
        <v>1870</v>
      </c>
      <c r="D1325" s="32"/>
      <c r="E1325" s="24"/>
      <c r="F1325" s="33">
        <v>16.399999999999999</v>
      </c>
      <c r="G1325" s="34" t="s">
        <v>3</v>
      </c>
      <c r="H1325" s="33">
        <v>69.2</v>
      </c>
      <c r="I1325" s="34"/>
      <c r="J1325" s="34">
        <v>5.65</v>
      </c>
      <c r="K1325" s="33">
        <v>391.01</v>
      </c>
      <c r="L1325" s="35"/>
    </row>
    <row r="1326" spans="1:26" ht="14.25" x14ac:dyDescent="0.2">
      <c r="A1326" s="17"/>
      <c r="B1326" s="61"/>
      <c r="C1326" s="61" t="s">
        <v>1864</v>
      </c>
      <c r="D1326" s="32" t="s">
        <v>1865</v>
      </c>
      <c r="E1326" s="24">
        <v>78</v>
      </c>
      <c r="F1326" s="68"/>
      <c r="G1326" s="34"/>
      <c r="H1326" s="33">
        <v>24.39</v>
      </c>
      <c r="I1326" s="36"/>
      <c r="J1326" s="31">
        <v>78</v>
      </c>
      <c r="K1326" s="33">
        <v>800.71</v>
      </c>
      <c r="L1326" s="35"/>
    </row>
    <row r="1327" spans="1:26" ht="14.25" x14ac:dyDescent="0.2">
      <c r="A1327" s="17"/>
      <c r="B1327" s="61"/>
      <c r="C1327" s="61" t="s">
        <v>1866</v>
      </c>
      <c r="D1327" s="32" t="s">
        <v>1865</v>
      </c>
      <c r="E1327" s="24">
        <v>50</v>
      </c>
      <c r="F1327" s="68"/>
      <c r="G1327" s="34"/>
      <c r="H1327" s="33">
        <v>15.64</v>
      </c>
      <c r="I1327" s="36"/>
      <c r="J1327" s="31">
        <v>50</v>
      </c>
      <c r="K1327" s="33">
        <v>513.28</v>
      </c>
      <c r="L1327" s="35"/>
    </row>
    <row r="1328" spans="1:26" ht="14.25" x14ac:dyDescent="0.2">
      <c r="A1328" s="62"/>
      <c r="B1328" s="63"/>
      <c r="C1328" s="63" t="s">
        <v>1867</v>
      </c>
      <c r="D1328" s="38" t="s">
        <v>1868</v>
      </c>
      <c r="E1328" s="39">
        <v>1.03</v>
      </c>
      <c r="F1328" s="40"/>
      <c r="G1328" s="42" t="s">
        <v>3</v>
      </c>
      <c r="H1328" s="40"/>
      <c r="I1328" s="42"/>
      <c r="J1328" s="42"/>
      <c r="K1328" s="40"/>
      <c r="L1328" s="46">
        <v>4.3463981199999999</v>
      </c>
    </row>
    <row r="1329" spans="1:26" ht="15" x14ac:dyDescent="0.25">
      <c r="G1329" s="83">
        <v>140.5</v>
      </c>
      <c r="H1329" s="83"/>
      <c r="J1329" s="83">
        <v>2731.55</v>
      </c>
      <c r="K1329" s="83"/>
      <c r="L1329" s="44">
        <v>4.3463981199999999</v>
      </c>
      <c r="O1329" s="29">
        <v>140.5</v>
      </c>
      <c r="P1329" s="29">
        <v>2731.55</v>
      </c>
      <c r="Q1329" s="29">
        <v>4.3463981199999999</v>
      </c>
      <c r="W1329">
        <v>140.5</v>
      </c>
      <c r="X1329">
        <v>0</v>
      </c>
      <c r="Y1329">
        <v>0</v>
      </c>
      <c r="Z1329">
        <v>0</v>
      </c>
    </row>
    <row r="1330" spans="1:26" ht="42.75" x14ac:dyDescent="0.2">
      <c r="A1330" s="62" t="s">
        <v>909</v>
      </c>
      <c r="B1330" s="63" t="s">
        <v>195</v>
      </c>
      <c r="C1330" s="63" t="s">
        <v>196</v>
      </c>
      <c r="D1330" s="38" t="s">
        <v>197</v>
      </c>
      <c r="E1330" s="39">
        <v>4.2198039999999999</v>
      </c>
      <c r="F1330" s="40">
        <v>42.98</v>
      </c>
      <c r="G1330" s="42" t="s">
        <v>3</v>
      </c>
      <c r="H1330" s="40">
        <v>181.37</v>
      </c>
      <c r="I1330" s="42" t="s">
        <v>195</v>
      </c>
      <c r="J1330" s="42">
        <v>14.48</v>
      </c>
      <c r="K1330" s="40">
        <v>2626.2</v>
      </c>
      <c r="L1330" s="43"/>
      <c r="S1330">
        <v>0</v>
      </c>
      <c r="T1330">
        <v>0</v>
      </c>
      <c r="U1330">
        <v>0</v>
      </c>
      <c r="V1330">
        <v>0</v>
      </c>
    </row>
    <row r="1331" spans="1:26" ht="15" x14ac:dyDescent="0.25">
      <c r="G1331" s="83">
        <v>181.37</v>
      </c>
      <c r="H1331" s="83"/>
      <c r="J1331" s="83">
        <v>2626.2</v>
      </c>
      <c r="K1331" s="83"/>
      <c r="L1331" s="44">
        <v>0</v>
      </c>
      <c r="O1331" s="29">
        <v>181.37</v>
      </c>
      <c r="P1331" s="29">
        <v>2626.2</v>
      </c>
      <c r="Q1331" s="29">
        <v>0</v>
      </c>
      <c r="W1331">
        <v>181.37</v>
      </c>
      <c r="X1331">
        <v>0</v>
      </c>
      <c r="Y1331">
        <v>0</v>
      </c>
      <c r="Z1331">
        <v>0</v>
      </c>
    </row>
    <row r="1332" spans="1:26" ht="57" x14ac:dyDescent="0.2">
      <c r="A1332" s="62" t="s">
        <v>910</v>
      </c>
      <c r="B1332" s="63" t="s">
        <v>203</v>
      </c>
      <c r="C1332" s="63" t="s">
        <v>204</v>
      </c>
      <c r="D1332" s="38" t="s">
        <v>197</v>
      </c>
      <c r="E1332" s="39">
        <v>4.2198039999999999</v>
      </c>
      <c r="F1332" s="40">
        <v>19.29</v>
      </c>
      <c r="G1332" s="42" t="s">
        <v>3</v>
      </c>
      <c r="H1332" s="40">
        <v>81.400000000000006</v>
      </c>
      <c r="I1332" s="42" t="s">
        <v>203</v>
      </c>
      <c r="J1332" s="42">
        <v>7.39</v>
      </c>
      <c r="K1332" s="40">
        <v>601.54999999999995</v>
      </c>
      <c r="L1332" s="43"/>
      <c r="S1332">
        <v>0</v>
      </c>
      <c r="T1332">
        <v>0</v>
      </c>
      <c r="U1332">
        <v>0</v>
      </c>
      <c r="V1332">
        <v>0</v>
      </c>
    </row>
    <row r="1333" spans="1:26" ht="15" x14ac:dyDescent="0.25">
      <c r="G1333" s="83">
        <v>81.400000000000006</v>
      </c>
      <c r="H1333" s="83"/>
      <c r="J1333" s="83">
        <v>601.54999999999995</v>
      </c>
      <c r="K1333" s="83"/>
      <c r="L1333" s="44">
        <v>0</v>
      </c>
      <c r="O1333" s="29">
        <v>81.400000000000006</v>
      </c>
      <c r="P1333" s="29">
        <v>601.54999999999995</v>
      </c>
      <c r="Q1333" s="29">
        <v>0</v>
      </c>
      <c r="W1333">
        <v>81.400000000000006</v>
      </c>
      <c r="X1333">
        <v>0</v>
      </c>
      <c r="Y1333">
        <v>0</v>
      </c>
      <c r="Z1333">
        <v>0</v>
      </c>
    </row>
    <row r="1335" spans="1:26" ht="15" x14ac:dyDescent="0.25">
      <c r="A1335" s="81" t="s">
        <v>1902</v>
      </c>
      <c r="B1335" s="81"/>
      <c r="C1335" s="81"/>
      <c r="D1335" s="81"/>
      <c r="E1335" s="81"/>
      <c r="F1335" s="81"/>
      <c r="G1335" s="82">
        <v>1261.22</v>
      </c>
      <c r="H1335" s="82"/>
      <c r="I1335" s="30"/>
      <c r="J1335" s="82">
        <v>32974.239999999998</v>
      </c>
      <c r="K1335" s="82"/>
      <c r="L1335" s="44">
        <v>42.847650520000002</v>
      </c>
    </row>
    <row r="1338" spans="1:26" ht="16.5" x14ac:dyDescent="0.25">
      <c r="A1338" s="86" t="s">
        <v>1903</v>
      </c>
      <c r="B1338" s="86"/>
      <c r="C1338" s="86"/>
      <c r="D1338" s="86"/>
      <c r="E1338" s="86"/>
      <c r="F1338" s="86"/>
      <c r="G1338" s="86"/>
      <c r="H1338" s="86"/>
      <c r="I1338" s="86"/>
      <c r="J1338" s="86"/>
      <c r="K1338" s="86"/>
      <c r="L1338" s="86"/>
    </row>
    <row r="1339" spans="1:26" ht="42.75" x14ac:dyDescent="0.2">
      <c r="A1339" s="17" t="s">
        <v>911</v>
      </c>
      <c r="B1339" s="61" t="s">
        <v>592</v>
      </c>
      <c r="C1339" s="61" t="s">
        <v>655</v>
      </c>
      <c r="D1339" s="32" t="s">
        <v>19</v>
      </c>
      <c r="E1339" s="24">
        <v>0.40479999999999999</v>
      </c>
      <c r="F1339" s="33">
        <v>158.97999999999999</v>
      </c>
      <c r="G1339" s="34"/>
      <c r="H1339" s="33"/>
      <c r="I1339" s="34" t="s">
        <v>592</v>
      </c>
      <c r="J1339" s="34"/>
      <c r="K1339" s="33"/>
      <c r="L1339" s="35"/>
      <c r="S1339">
        <v>76.94</v>
      </c>
      <c r="T1339">
        <v>2525.8200000000002</v>
      </c>
      <c r="U1339">
        <v>40.299999999999997</v>
      </c>
      <c r="V1339">
        <v>1323.05</v>
      </c>
    </row>
    <row r="1340" spans="1:26" x14ac:dyDescent="0.2">
      <c r="C1340" s="28" t="s">
        <v>1952</v>
      </c>
    </row>
    <row r="1341" spans="1:26" ht="14.25" x14ac:dyDescent="0.2">
      <c r="A1341" s="17"/>
      <c r="B1341" s="61"/>
      <c r="C1341" s="61" t="s">
        <v>1863</v>
      </c>
      <c r="D1341" s="32"/>
      <c r="E1341" s="24"/>
      <c r="F1341" s="33">
        <v>157</v>
      </c>
      <c r="G1341" s="34" t="s">
        <v>264</v>
      </c>
      <c r="H1341" s="33">
        <v>73.09</v>
      </c>
      <c r="I1341" s="34"/>
      <c r="J1341" s="34">
        <v>32.83</v>
      </c>
      <c r="K1341" s="33">
        <v>2399.4299999999998</v>
      </c>
      <c r="L1341" s="35"/>
      <c r="R1341">
        <v>73.09</v>
      </c>
    </row>
    <row r="1342" spans="1:26" ht="14.25" x14ac:dyDescent="0.2">
      <c r="A1342" s="17"/>
      <c r="B1342" s="61"/>
      <c r="C1342" s="61" t="s">
        <v>230</v>
      </c>
      <c r="D1342" s="32"/>
      <c r="E1342" s="24"/>
      <c r="F1342" s="33">
        <v>1.62</v>
      </c>
      <c r="G1342" s="34" t="s">
        <v>279</v>
      </c>
      <c r="H1342" s="33">
        <v>0.82</v>
      </c>
      <c r="I1342" s="34"/>
      <c r="J1342" s="34">
        <v>12.53</v>
      </c>
      <c r="K1342" s="33">
        <v>10.25</v>
      </c>
      <c r="L1342" s="35"/>
    </row>
    <row r="1343" spans="1:26" ht="14.25" x14ac:dyDescent="0.2">
      <c r="A1343" s="17"/>
      <c r="B1343" s="61"/>
      <c r="C1343" s="61" t="s">
        <v>1869</v>
      </c>
      <c r="D1343" s="32"/>
      <c r="E1343" s="24"/>
      <c r="F1343" s="33">
        <v>0.37</v>
      </c>
      <c r="G1343" s="34" t="s">
        <v>279</v>
      </c>
      <c r="H1343" s="45">
        <v>0.19</v>
      </c>
      <c r="I1343" s="34"/>
      <c r="J1343" s="34">
        <v>32.83</v>
      </c>
      <c r="K1343" s="45">
        <v>6.11</v>
      </c>
      <c r="L1343" s="35"/>
      <c r="R1343">
        <v>0.19</v>
      </c>
    </row>
    <row r="1344" spans="1:26" ht="14.25" x14ac:dyDescent="0.2">
      <c r="A1344" s="17"/>
      <c r="B1344" s="61"/>
      <c r="C1344" s="61" t="s">
        <v>1870</v>
      </c>
      <c r="D1344" s="32"/>
      <c r="E1344" s="24"/>
      <c r="F1344" s="33">
        <v>0.36</v>
      </c>
      <c r="G1344" s="34" t="s">
        <v>3</v>
      </c>
      <c r="H1344" s="33">
        <v>0.15</v>
      </c>
      <c r="I1344" s="34"/>
      <c r="J1344" s="34">
        <v>25.23</v>
      </c>
      <c r="K1344" s="33">
        <v>3.68</v>
      </c>
      <c r="L1344" s="35"/>
    </row>
    <row r="1345" spans="1:26" ht="14.25" x14ac:dyDescent="0.2">
      <c r="A1345" s="17"/>
      <c r="B1345" s="61"/>
      <c r="C1345" s="61" t="s">
        <v>1864</v>
      </c>
      <c r="D1345" s="32" t="s">
        <v>1865</v>
      </c>
      <c r="E1345" s="24">
        <v>105</v>
      </c>
      <c r="F1345" s="68"/>
      <c r="G1345" s="34"/>
      <c r="H1345" s="33">
        <v>76.94</v>
      </c>
      <c r="I1345" s="36"/>
      <c r="J1345" s="31">
        <v>105</v>
      </c>
      <c r="K1345" s="33">
        <v>2525.8200000000002</v>
      </c>
      <c r="L1345" s="35"/>
    </row>
    <row r="1346" spans="1:26" ht="14.25" x14ac:dyDescent="0.2">
      <c r="A1346" s="17"/>
      <c r="B1346" s="61"/>
      <c r="C1346" s="61" t="s">
        <v>1866</v>
      </c>
      <c r="D1346" s="32" t="s">
        <v>1865</v>
      </c>
      <c r="E1346" s="24">
        <v>55</v>
      </c>
      <c r="F1346" s="68"/>
      <c r="G1346" s="34"/>
      <c r="H1346" s="33">
        <v>40.299999999999997</v>
      </c>
      <c r="I1346" s="36"/>
      <c r="J1346" s="31">
        <v>55</v>
      </c>
      <c r="K1346" s="33">
        <v>1323.05</v>
      </c>
      <c r="L1346" s="35"/>
    </row>
    <row r="1347" spans="1:26" ht="14.25" x14ac:dyDescent="0.2">
      <c r="A1347" s="17"/>
      <c r="B1347" s="61"/>
      <c r="C1347" s="61" t="s">
        <v>1867</v>
      </c>
      <c r="D1347" s="32" t="s">
        <v>1868</v>
      </c>
      <c r="E1347" s="24">
        <v>16.32</v>
      </c>
      <c r="F1347" s="33"/>
      <c r="G1347" s="34" t="s">
        <v>264</v>
      </c>
      <c r="H1347" s="33"/>
      <c r="I1347" s="34"/>
      <c r="J1347" s="34"/>
      <c r="K1347" s="33"/>
      <c r="L1347" s="37">
        <v>7.5972863999999989</v>
      </c>
    </row>
    <row r="1348" spans="1:26" ht="28.5" x14ac:dyDescent="0.2">
      <c r="A1348" s="62" t="s">
        <v>912</v>
      </c>
      <c r="B1348" s="63" t="s">
        <v>596</v>
      </c>
      <c r="C1348" s="63" t="s">
        <v>597</v>
      </c>
      <c r="D1348" s="38" t="s">
        <v>598</v>
      </c>
      <c r="E1348" s="39">
        <v>8.0960000000000001</v>
      </c>
      <c r="F1348" s="40">
        <v>68.180000000000007</v>
      </c>
      <c r="G1348" s="41" t="s">
        <v>3</v>
      </c>
      <c r="H1348" s="40">
        <v>551.99</v>
      </c>
      <c r="I1348" s="42"/>
      <c r="J1348" s="42">
        <v>2.66</v>
      </c>
      <c r="K1348" s="40">
        <v>1468.28</v>
      </c>
      <c r="L1348" s="43"/>
      <c r="S1348">
        <v>0</v>
      </c>
      <c r="T1348">
        <v>0</v>
      </c>
      <c r="U1348">
        <v>0</v>
      </c>
      <c r="V1348">
        <v>0</v>
      </c>
      <c r="W1348">
        <v>551.99</v>
      </c>
      <c r="X1348">
        <v>0</v>
      </c>
      <c r="Y1348">
        <v>0</v>
      </c>
      <c r="Z1348">
        <v>0</v>
      </c>
    </row>
    <row r="1349" spans="1:26" ht="15" x14ac:dyDescent="0.25">
      <c r="G1349" s="83">
        <v>743.29</v>
      </c>
      <c r="H1349" s="83"/>
      <c r="J1349" s="83">
        <v>7730.51</v>
      </c>
      <c r="K1349" s="83"/>
      <c r="L1349" s="44">
        <v>7.5972863999999989</v>
      </c>
      <c r="O1349" s="29">
        <v>743.29</v>
      </c>
      <c r="P1349" s="29">
        <v>7730.51</v>
      </c>
      <c r="Q1349" s="29">
        <v>7.5972863999999989</v>
      </c>
      <c r="W1349">
        <v>191.3</v>
      </c>
      <c r="X1349">
        <v>0</v>
      </c>
      <c r="Y1349">
        <v>0</v>
      </c>
      <c r="Z1349">
        <v>0</v>
      </c>
    </row>
    <row r="1350" spans="1:26" ht="57" x14ac:dyDescent="0.2">
      <c r="A1350" s="17" t="s">
        <v>913</v>
      </c>
      <c r="B1350" s="61" t="s">
        <v>689</v>
      </c>
      <c r="C1350" s="61" t="s">
        <v>690</v>
      </c>
      <c r="D1350" s="32" t="s">
        <v>19</v>
      </c>
      <c r="E1350" s="24">
        <v>0.40479999999999999</v>
      </c>
      <c r="F1350" s="33">
        <v>296.87</v>
      </c>
      <c r="G1350" s="34"/>
      <c r="H1350" s="33"/>
      <c r="I1350" s="34" t="s">
        <v>689</v>
      </c>
      <c r="J1350" s="34"/>
      <c r="K1350" s="33"/>
      <c r="L1350" s="35"/>
      <c r="S1350">
        <v>88.63</v>
      </c>
      <c r="T1350">
        <v>2909.56</v>
      </c>
      <c r="U1350">
        <v>46.43</v>
      </c>
      <c r="V1350">
        <v>1524.06</v>
      </c>
    </row>
    <row r="1351" spans="1:26" x14ac:dyDescent="0.2">
      <c r="C1351" s="28" t="s">
        <v>1952</v>
      </c>
    </row>
    <row r="1352" spans="1:26" ht="14.25" x14ac:dyDescent="0.2">
      <c r="A1352" s="17"/>
      <c r="B1352" s="61"/>
      <c r="C1352" s="61" t="s">
        <v>1863</v>
      </c>
      <c r="D1352" s="32"/>
      <c r="E1352" s="24"/>
      <c r="F1352" s="33">
        <v>207.21</v>
      </c>
      <c r="G1352" s="34" t="s">
        <v>3</v>
      </c>
      <c r="H1352" s="33">
        <v>83.88</v>
      </c>
      <c r="I1352" s="34"/>
      <c r="J1352" s="34">
        <v>32.83</v>
      </c>
      <c r="K1352" s="33">
        <v>2753.73</v>
      </c>
      <c r="L1352" s="35"/>
      <c r="R1352">
        <v>83.88</v>
      </c>
    </row>
    <row r="1353" spans="1:26" ht="14.25" x14ac:dyDescent="0.2">
      <c r="A1353" s="17"/>
      <c r="B1353" s="61"/>
      <c r="C1353" s="61" t="s">
        <v>230</v>
      </c>
      <c r="D1353" s="32"/>
      <c r="E1353" s="24"/>
      <c r="F1353" s="33">
        <v>6.88</v>
      </c>
      <c r="G1353" s="34" t="s">
        <v>3</v>
      </c>
      <c r="H1353" s="33">
        <v>2.79</v>
      </c>
      <c r="I1353" s="34"/>
      <c r="J1353" s="34">
        <v>12.2</v>
      </c>
      <c r="K1353" s="33">
        <v>33.979999999999997</v>
      </c>
      <c r="L1353" s="35"/>
    </row>
    <row r="1354" spans="1:26" ht="14.25" x14ac:dyDescent="0.2">
      <c r="A1354" s="17"/>
      <c r="B1354" s="61"/>
      <c r="C1354" s="61" t="s">
        <v>1869</v>
      </c>
      <c r="D1354" s="32"/>
      <c r="E1354" s="24"/>
      <c r="F1354" s="33">
        <v>1.3</v>
      </c>
      <c r="G1354" s="34" t="s">
        <v>3</v>
      </c>
      <c r="H1354" s="45">
        <v>0.53</v>
      </c>
      <c r="I1354" s="34"/>
      <c r="J1354" s="34">
        <v>32.83</v>
      </c>
      <c r="K1354" s="45">
        <v>17.28</v>
      </c>
      <c r="L1354" s="35"/>
      <c r="R1354">
        <v>0.53</v>
      </c>
    </row>
    <row r="1355" spans="1:26" ht="14.25" x14ac:dyDescent="0.2">
      <c r="A1355" s="17"/>
      <c r="B1355" s="61"/>
      <c r="C1355" s="61" t="s">
        <v>1870</v>
      </c>
      <c r="D1355" s="32"/>
      <c r="E1355" s="24"/>
      <c r="F1355" s="33">
        <v>82.78</v>
      </c>
      <c r="G1355" s="34" t="s">
        <v>3</v>
      </c>
      <c r="H1355" s="33">
        <v>33.51</v>
      </c>
      <c r="I1355" s="34"/>
      <c r="J1355" s="34">
        <v>3.91</v>
      </c>
      <c r="K1355" s="33">
        <v>131.02000000000001</v>
      </c>
      <c r="L1355" s="35"/>
    </row>
    <row r="1356" spans="1:26" ht="14.25" x14ac:dyDescent="0.2">
      <c r="A1356" s="17"/>
      <c r="B1356" s="61"/>
      <c r="C1356" s="61" t="s">
        <v>1864</v>
      </c>
      <c r="D1356" s="32" t="s">
        <v>1865</v>
      </c>
      <c r="E1356" s="24">
        <v>105</v>
      </c>
      <c r="F1356" s="68"/>
      <c r="G1356" s="34"/>
      <c r="H1356" s="33">
        <v>88.63</v>
      </c>
      <c r="I1356" s="36"/>
      <c r="J1356" s="31">
        <v>105</v>
      </c>
      <c r="K1356" s="33">
        <v>2909.56</v>
      </c>
      <c r="L1356" s="35"/>
    </row>
    <row r="1357" spans="1:26" ht="14.25" x14ac:dyDescent="0.2">
      <c r="A1357" s="17"/>
      <c r="B1357" s="61"/>
      <c r="C1357" s="61" t="s">
        <v>1866</v>
      </c>
      <c r="D1357" s="32" t="s">
        <v>1865</v>
      </c>
      <c r="E1357" s="24">
        <v>55</v>
      </c>
      <c r="F1357" s="68"/>
      <c r="G1357" s="34"/>
      <c r="H1357" s="33">
        <v>46.43</v>
      </c>
      <c r="I1357" s="36"/>
      <c r="J1357" s="31">
        <v>55</v>
      </c>
      <c r="K1357" s="33">
        <v>1524.06</v>
      </c>
      <c r="L1357" s="35"/>
    </row>
    <row r="1358" spans="1:26" ht="14.25" x14ac:dyDescent="0.2">
      <c r="A1358" s="17"/>
      <c r="B1358" s="61"/>
      <c r="C1358" s="61" t="s">
        <v>1867</v>
      </c>
      <c r="D1358" s="32" t="s">
        <v>1868</v>
      </c>
      <c r="E1358" s="24">
        <v>23.1</v>
      </c>
      <c r="F1358" s="33"/>
      <c r="G1358" s="34" t="s">
        <v>3</v>
      </c>
      <c r="H1358" s="33"/>
      <c r="I1358" s="34"/>
      <c r="J1358" s="34"/>
      <c r="K1358" s="33"/>
      <c r="L1358" s="37">
        <v>9.3508800000000001</v>
      </c>
    </row>
    <row r="1359" spans="1:26" ht="28.5" x14ac:dyDescent="0.2">
      <c r="A1359" s="62" t="s">
        <v>914</v>
      </c>
      <c r="B1359" s="63" t="s">
        <v>693</v>
      </c>
      <c r="C1359" s="63" t="s">
        <v>694</v>
      </c>
      <c r="D1359" s="38" t="s">
        <v>695</v>
      </c>
      <c r="E1359" s="39">
        <v>25.50254</v>
      </c>
      <c r="F1359" s="40">
        <v>85.77</v>
      </c>
      <c r="G1359" s="41" t="s">
        <v>3</v>
      </c>
      <c r="H1359" s="40">
        <v>2187.35</v>
      </c>
      <c r="I1359" s="42"/>
      <c r="J1359" s="42">
        <v>6.28</v>
      </c>
      <c r="K1359" s="40">
        <v>13736.58</v>
      </c>
      <c r="L1359" s="43"/>
      <c r="S1359">
        <v>0</v>
      </c>
      <c r="T1359">
        <v>0</v>
      </c>
      <c r="U1359">
        <v>0</v>
      </c>
      <c r="V1359">
        <v>0</v>
      </c>
      <c r="W1359">
        <v>2187.35</v>
      </c>
      <c r="X1359">
        <v>0</v>
      </c>
      <c r="Y1359">
        <v>0</v>
      </c>
      <c r="Z1359">
        <v>0</v>
      </c>
    </row>
    <row r="1360" spans="1:26" ht="15" x14ac:dyDescent="0.25">
      <c r="G1360" s="83">
        <v>2442.59</v>
      </c>
      <c r="H1360" s="83"/>
      <c r="J1360" s="83">
        <v>21088.93</v>
      </c>
      <c r="K1360" s="83"/>
      <c r="L1360" s="44">
        <v>9.3508800000000001</v>
      </c>
      <c r="O1360" s="29">
        <v>2442.59</v>
      </c>
      <c r="P1360" s="29">
        <v>21088.93</v>
      </c>
      <c r="Q1360" s="29">
        <v>9.3508800000000001</v>
      </c>
      <c r="W1360">
        <v>255.24</v>
      </c>
      <c r="X1360">
        <v>0</v>
      </c>
      <c r="Y1360">
        <v>0</v>
      </c>
      <c r="Z1360">
        <v>0</v>
      </c>
    </row>
    <row r="1361" spans="1:26" ht="57" x14ac:dyDescent="0.2">
      <c r="A1361" s="17" t="s">
        <v>915</v>
      </c>
      <c r="B1361" s="61" t="s">
        <v>916</v>
      </c>
      <c r="C1361" s="61" t="s">
        <v>917</v>
      </c>
      <c r="D1361" s="32" t="s">
        <v>19</v>
      </c>
      <c r="E1361" s="24">
        <v>0.10580000000000001</v>
      </c>
      <c r="F1361" s="33">
        <v>1213.78</v>
      </c>
      <c r="G1361" s="34"/>
      <c r="H1361" s="33"/>
      <c r="I1361" s="34" t="s">
        <v>916</v>
      </c>
      <c r="J1361" s="34"/>
      <c r="K1361" s="33"/>
      <c r="L1361" s="35"/>
      <c r="S1361">
        <v>121.99</v>
      </c>
      <c r="T1361">
        <v>4004.81</v>
      </c>
      <c r="U1361">
        <v>65.13</v>
      </c>
      <c r="V1361">
        <v>2138.16</v>
      </c>
    </row>
    <row r="1362" spans="1:26" x14ac:dyDescent="0.2">
      <c r="C1362" s="28" t="s">
        <v>1953</v>
      </c>
    </row>
    <row r="1363" spans="1:26" ht="14.25" x14ac:dyDescent="0.2">
      <c r="A1363" s="17"/>
      <c r="B1363" s="61"/>
      <c r="C1363" s="61" t="s">
        <v>1863</v>
      </c>
      <c r="D1363" s="32"/>
      <c r="E1363" s="24"/>
      <c r="F1363" s="33">
        <v>815.37</v>
      </c>
      <c r="G1363" s="34" t="s">
        <v>264</v>
      </c>
      <c r="H1363" s="33">
        <v>99.21</v>
      </c>
      <c r="I1363" s="34"/>
      <c r="J1363" s="34">
        <v>32.83</v>
      </c>
      <c r="K1363" s="33">
        <v>3256.95</v>
      </c>
      <c r="L1363" s="35"/>
      <c r="R1363">
        <v>99.21</v>
      </c>
    </row>
    <row r="1364" spans="1:26" ht="14.25" x14ac:dyDescent="0.2">
      <c r="A1364" s="17"/>
      <c r="B1364" s="61"/>
      <c r="C1364" s="61" t="s">
        <v>230</v>
      </c>
      <c r="D1364" s="32"/>
      <c r="E1364" s="24"/>
      <c r="F1364" s="33">
        <v>218.74</v>
      </c>
      <c r="G1364" s="34" t="s">
        <v>279</v>
      </c>
      <c r="H1364" s="33">
        <v>28.93</v>
      </c>
      <c r="I1364" s="34"/>
      <c r="J1364" s="34">
        <v>10.34</v>
      </c>
      <c r="K1364" s="33">
        <v>299.12</v>
      </c>
      <c r="L1364" s="35"/>
    </row>
    <row r="1365" spans="1:26" ht="14.25" x14ac:dyDescent="0.2">
      <c r="A1365" s="17"/>
      <c r="B1365" s="61"/>
      <c r="C1365" s="61" t="s">
        <v>1869</v>
      </c>
      <c r="D1365" s="32"/>
      <c r="E1365" s="24"/>
      <c r="F1365" s="33">
        <v>31.54</v>
      </c>
      <c r="G1365" s="34" t="s">
        <v>279</v>
      </c>
      <c r="H1365" s="45">
        <v>4.17</v>
      </c>
      <c r="I1365" s="34"/>
      <c r="J1365" s="34">
        <v>32.83</v>
      </c>
      <c r="K1365" s="45">
        <v>136.96</v>
      </c>
      <c r="L1365" s="35"/>
      <c r="R1365">
        <v>4.17</v>
      </c>
    </row>
    <row r="1366" spans="1:26" ht="14.25" x14ac:dyDescent="0.2">
      <c r="A1366" s="17"/>
      <c r="B1366" s="61"/>
      <c r="C1366" s="61" t="s">
        <v>1870</v>
      </c>
      <c r="D1366" s="32"/>
      <c r="E1366" s="24"/>
      <c r="F1366" s="33">
        <v>179.67</v>
      </c>
      <c r="G1366" s="34" t="s">
        <v>3</v>
      </c>
      <c r="H1366" s="33">
        <v>19.010000000000002</v>
      </c>
      <c r="I1366" s="34"/>
      <c r="J1366" s="34">
        <v>8.11</v>
      </c>
      <c r="K1366" s="33">
        <v>154.16</v>
      </c>
      <c r="L1366" s="35"/>
    </row>
    <row r="1367" spans="1:26" ht="14.25" x14ac:dyDescent="0.2">
      <c r="A1367" s="17"/>
      <c r="B1367" s="61"/>
      <c r="C1367" s="61" t="s">
        <v>1864</v>
      </c>
      <c r="D1367" s="32" t="s">
        <v>1865</v>
      </c>
      <c r="E1367" s="24">
        <v>118</v>
      </c>
      <c r="F1367" s="68"/>
      <c r="G1367" s="34"/>
      <c r="H1367" s="33">
        <v>121.99</v>
      </c>
      <c r="I1367" s="36"/>
      <c r="J1367" s="31">
        <v>118</v>
      </c>
      <c r="K1367" s="33">
        <v>4004.81</v>
      </c>
      <c r="L1367" s="35"/>
    </row>
    <row r="1368" spans="1:26" ht="14.25" x14ac:dyDescent="0.2">
      <c r="A1368" s="17"/>
      <c r="B1368" s="61"/>
      <c r="C1368" s="61" t="s">
        <v>1866</v>
      </c>
      <c r="D1368" s="32" t="s">
        <v>1865</v>
      </c>
      <c r="E1368" s="24">
        <v>63</v>
      </c>
      <c r="F1368" s="68"/>
      <c r="G1368" s="34"/>
      <c r="H1368" s="33">
        <v>65.13</v>
      </c>
      <c r="I1368" s="36"/>
      <c r="J1368" s="31">
        <v>63</v>
      </c>
      <c r="K1368" s="33">
        <v>2138.16</v>
      </c>
      <c r="L1368" s="35"/>
    </row>
    <row r="1369" spans="1:26" ht="14.25" x14ac:dyDescent="0.2">
      <c r="A1369" s="17"/>
      <c r="B1369" s="61"/>
      <c r="C1369" s="61" t="s">
        <v>1867</v>
      </c>
      <c r="D1369" s="32" t="s">
        <v>1868</v>
      </c>
      <c r="E1369" s="24">
        <v>97.3</v>
      </c>
      <c r="F1369" s="33"/>
      <c r="G1369" s="34" t="s">
        <v>264</v>
      </c>
      <c r="H1369" s="33"/>
      <c r="I1369" s="34"/>
      <c r="J1369" s="34"/>
      <c r="K1369" s="33"/>
      <c r="L1369" s="37">
        <v>11.838490999999999</v>
      </c>
    </row>
    <row r="1370" spans="1:26" ht="42.75" x14ac:dyDescent="0.2">
      <c r="A1370" s="17" t="s">
        <v>919</v>
      </c>
      <c r="B1370" s="61" t="s">
        <v>920</v>
      </c>
      <c r="C1370" s="61" t="s">
        <v>921</v>
      </c>
      <c r="D1370" s="32" t="s">
        <v>50</v>
      </c>
      <c r="E1370" s="24">
        <v>0.52900000000000003</v>
      </c>
      <c r="F1370" s="33">
        <v>1970</v>
      </c>
      <c r="G1370" s="47" t="s">
        <v>3</v>
      </c>
      <c r="H1370" s="33">
        <v>1042.1300000000001</v>
      </c>
      <c r="I1370" s="34"/>
      <c r="J1370" s="34">
        <v>8.27</v>
      </c>
      <c r="K1370" s="33">
        <v>8618.42</v>
      </c>
      <c r="L1370" s="35"/>
      <c r="S1370">
        <v>0</v>
      </c>
      <c r="T1370">
        <v>0</v>
      </c>
      <c r="U1370">
        <v>0</v>
      </c>
      <c r="V1370">
        <v>0</v>
      </c>
      <c r="W1370">
        <v>1042.1300000000001</v>
      </c>
      <c r="X1370">
        <v>0</v>
      </c>
      <c r="Y1370">
        <v>0</v>
      </c>
      <c r="Z1370">
        <v>0</v>
      </c>
    </row>
    <row r="1371" spans="1:26" ht="28.5" x14ac:dyDescent="0.2">
      <c r="A1371" s="62" t="s">
        <v>923</v>
      </c>
      <c r="B1371" s="63" t="s">
        <v>924</v>
      </c>
      <c r="C1371" s="63" t="s">
        <v>925</v>
      </c>
      <c r="D1371" s="38" t="s">
        <v>50</v>
      </c>
      <c r="E1371" s="39">
        <v>0.23805000000000001</v>
      </c>
      <c r="F1371" s="40">
        <v>2230.1</v>
      </c>
      <c r="G1371" s="41" t="s">
        <v>3</v>
      </c>
      <c r="H1371" s="40">
        <v>530.88</v>
      </c>
      <c r="I1371" s="42"/>
      <c r="J1371" s="42">
        <v>5.48</v>
      </c>
      <c r="K1371" s="40">
        <v>2909.2</v>
      </c>
      <c r="L1371" s="43"/>
      <c r="S1371">
        <v>0</v>
      </c>
      <c r="T1371">
        <v>0</v>
      </c>
      <c r="U1371">
        <v>0</v>
      </c>
      <c r="V1371">
        <v>0</v>
      </c>
      <c r="W1371">
        <v>530.88</v>
      </c>
      <c r="X1371">
        <v>0</v>
      </c>
      <c r="Y1371">
        <v>0</v>
      </c>
      <c r="Z1371">
        <v>0</v>
      </c>
    </row>
    <row r="1372" spans="1:26" ht="15" x14ac:dyDescent="0.25">
      <c r="G1372" s="83">
        <v>1907.2800000000002</v>
      </c>
      <c r="H1372" s="83"/>
      <c r="J1372" s="83">
        <v>21380.82</v>
      </c>
      <c r="K1372" s="83"/>
      <c r="L1372" s="44">
        <v>11.838490999999999</v>
      </c>
      <c r="O1372" s="29">
        <v>1907.2800000000002</v>
      </c>
      <c r="P1372" s="29">
        <v>21380.82</v>
      </c>
      <c r="Q1372" s="29">
        <v>11.838490999999999</v>
      </c>
      <c r="W1372">
        <v>334.27</v>
      </c>
      <c r="X1372">
        <v>0</v>
      </c>
      <c r="Y1372">
        <v>0</v>
      </c>
      <c r="Z1372">
        <v>0</v>
      </c>
    </row>
    <row r="1373" spans="1:26" ht="71.25" x14ac:dyDescent="0.2">
      <c r="A1373" s="17" t="s">
        <v>927</v>
      </c>
      <c r="B1373" s="61" t="s">
        <v>805</v>
      </c>
      <c r="C1373" s="61" t="s">
        <v>806</v>
      </c>
      <c r="D1373" s="32" t="s">
        <v>19</v>
      </c>
      <c r="E1373" s="24">
        <v>0.30681999999999998</v>
      </c>
      <c r="F1373" s="33">
        <v>33</v>
      </c>
      <c r="G1373" s="34"/>
      <c r="H1373" s="33"/>
      <c r="I1373" s="34" t="s">
        <v>805</v>
      </c>
      <c r="J1373" s="34"/>
      <c r="K1373" s="33"/>
      <c r="L1373" s="35"/>
      <c r="S1373">
        <v>8.39</v>
      </c>
      <c r="T1373">
        <v>275.19</v>
      </c>
      <c r="U1373">
        <v>5.87</v>
      </c>
      <c r="V1373">
        <v>192.63</v>
      </c>
    </row>
    <row r="1374" spans="1:26" x14ac:dyDescent="0.2">
      <c r="C1374" s="28" t="s">
        <v>1958</v>
      </c>
    </row>
    <row r="1375" spans="1:26" ht="14.25" x14ac:dyDescent="0.2">
      <c r="A1375" s="17"/>
      <c r="B1375" s="61"/>
      <c r="C1375" s="61" t="s">
        <v>1863</v>
      </c>
      <c r="D1375" s="32"/>
      <c r="E1375" s="24"/>
      <c r="F1375" s="33">
        <v>23.71</v>
      </c>
      <c r="G1375" s="34" t="s">
        <v>264</v>
      </c>
      <c r="H1375" s="33">
        <v>8.3699999999999992</v>
      </c>
      <c r="I1375" s="34"/>
      <c r="J1375" s="34">
        <v>32.83</v>
      </c>
      <c r="K1375" s="33">
        <v>274.69</v>
      </c>
      <c r="L1375" s="35"/>
      <c r="R1375">
        <v>8.3699999999999992</v>
      </c>
    </row>
    <row r="1376" spans="1:26" ht="14.25" x14ac:dyDescent="0.2">
      <c r="A1376" s="17"/>
      <c r="B1376" s="61"/>
      <c r="C1376" s="61" t="s">
        <v>230</v>
      </c>
      <c r="D1376" s="32"/>
      <c r="E1376" s="24"/>
      <c r="F1376" s="33">
        <v>9.2899999999999991</v>
      </c>
      <c r="G1376" s="34" t="s">
        <v>279</v>
      </c>
      <c r="H1376" s="33">
        <v>3.56</v>
      </c>
      <c r="I1376" s="34"/>
      <c r="J1376" s="34">
        <v>4.9400000000000004</v>
      </c>
      <c r="K1376" s="33">
        <v>17.600000000000001</v>
      </c>
      <c r="L1376" s="35"/>
    </row>
    <row r="1377" spans="1:26" ht="14.25" x14ac:dyDescent="0.2">
      <c r="A1377" s="17"/>
      <c r="B1377" s="61"/>
      <c r="C1377" s="61" t="s">
        <v>1869</v>
      </c>
      <c r="D1377" s="32"/>
      <c r="E1377" s="24"/>
      <c r="F1377" s="33">
        <v>0.04</v>
      </c>
      <c r="G1377" s="34" t="s">
        <v>279</v>
      </c>
      <c r="H1377" s="45">
        <v>0.02</v>
      </c>
      <c r="I1377" s="34"/>
      <c r="J1377" s="34">
        <v>32.83</v>
      </c>
      <c r="K1377" s="45">
        <v>0.5</v>
      </c>
      <c r="L1377" s="35"/>
      <c r="R1377">
        <v>0.02</v>
      </c>
    </row>
    <row r="1378" spans="1:26" ht="14.25" x14ac:dyDescent="0.2">
      <c r="A1378" s="17"/>
      <c r="B1378" s="61"/>
      <c r="C1378" s="61" t="s">
        <v>1864</v>
      </c>
      <c r="D1378" s="32" t="s">
        <v>1865</v>
      </c>
      <c r="E1378" s="24">
        <v>100</v>
      </c>
      <c r="F1378" s="68"/>
      <c r="G1378" s="34"/>
      <c r="H1378" s="33">
        <v>8.39</v>
      </c>
      <c r="I1378" s="36"/>
      <c r="J1378" s="31">
        <v>100</v>
      </c>
      <c r="K1378" s="33">
        <v>275.19</v>
      </c>
      <c r="L1378" s="35"/>
    </row>
    <row r="1379" spans="1:26" ht="14.25" x14ac:dyDescent="0.2">
      <c r="A1379" s="17"/>
      <c r="B1379" s="61"/>
      <c r="C1379" s="61" t="s">
        <v>1866</v>
      </c>
      <c r="D1379" s="32" t="s">
        <v>1865</v>
      </c>
      <c r="E1379" s="24">
        <v>70</v>
      </c>
      <c r="F1379" s="68"/>
      <c r="G1379" s="34"/>
      <c r="H1379" s="33">
        <v>5.87</v>
      </c>
      <c r="I1379" s="36"/>
      <c r="J1379" s="31">
        <v>70</v>
      </c>
      <c r="K1379" s="33">
        <v>192.63</v>
      </c>
      <c r="L1379" s="35"/>
    </row>
    <row r="1380" spans="1:26" ht="14.25" x14ac:dyDescent="0.2">
      <c r="A1380" s="17"/>
      <c r="B1380" s="61"/>
      <c r="C1380" s="61" t="s">
        <v>1867</v>
      </c>
      <c r="D1380" s="32" t="s">
        <v>1868</v>
      </c>
      <c r="E1380" s="24">
        <v>2.78</v>
      </c>
      <c r="F1380" s="33"/>
      <c r="G1380" s="34" t="s">
        <v>264</v>
      </c>
      <c r="H1380" s="33"/>
      <c r="I1380" s="34"/>
      <c r="J1380" s="34"/>
      <c r="K1380" s="33"/>
      <c r="L1380" s="37">
        <v>0.9809035399999998</v>
      </c>
    </row>
    <row r="1381" spans="1:26" ht="28.5" x14ac:dyDescent="0.2">
      <c r="A1381" s="62" t="s">
        <v>928</v>
      </c>
      <c r="B1381" s="63" t="s">
        <v>272</v>
      </c>
      <c r="C1381" s="63" t="s">
        <v>809</v>
      </c>
      <c r="D1381" s="38" t="s">
        <v>598</v>
      </c>
      <c r="E1381" s="39">
        <v>9.4807380000000006</v>
      </c>
      <c r="F1381" s="40">
        <v>22.16</v>
      </c>
      <c r="G1381" s="41" t="s">
        <v>3</v>
      </c>
      <c r="H1381" s="40">
        <v>210.09</v>
      </c>
      <c r="I1381" s="42"/>
      <c r="J1381" s="42">
        <v>5.42</v>
      </c>
      <c r="K1381" s="40">
        <v>1138.7</v>
      </c>
      <c r="L1381" s="43"/>
      <c r="S1381">
        <v>0</v>
      </c>
      <c r="T1381">
        <v>0</v>
      </c>
      <c r="U1381">
        <v>0</v>
      </c>
      <c r="V1381">
        <v>0</v>
      </c>
      <c r="W1381">
        <v>210.09</v>
      </c>
      <c r="X1381">
        <v>0</v>
      </c>
      <c r="Y1381">
        <v>0</v>
      </c>
      <c r="Z1381">
        <v>0</v>
      </c>
    </row>
    <row r="1382" spans="1:26" ht="15" x14ac:dyDescent="0.25">
      <c r="G1382" s="83">
        <v>236.28</v>
      </c>
      <c r="H1382" s="83"/>
      <c r="J1382" s="83">
        <v>1898.81</v>
      </c>
      <c r="K1382" s="83"/>
      <c r="L1382" s="44">
        <v>0.9809035399999998</v>
      </c>
      <c r="O1382" s="29">
        <v>236.28</v>
      </c>
      <c r="P1382" s="29">
        <v>1898.81</v>
      </c>
      <c r="Q1382" s="29">
        <v>0.9809035399999998</v>
      </c>
      <c r="W1382">
        <v>26.19</v>
      </c>
      <c r="X1382">
        <v>0</v>
      </c>
      <c r="Y1382">
        <v>0</v>
      </c>
      <c r="Z1382">
        <v>0</v>
      </c>
    </row>
    <row r="1383" spans="1:26" ht="28.5" x14ac:dyDescent="0.2">
      <c r="A1383" s="17" t="s">
        <v>929</v>
      </c>
      <c r="B1383" s="61" t="s">
        <v>930</v>
      </c>
      <c r="C1383" s="61" t="s">
        <v>931</v>
      </c>
      <c r="D1383" s="32" t="s">
        <v>50</v>
      </c>
      <c r="E1383" s="24">
        <v>2.7648000000000001</v>
      </c>
      <c r="F1383" s="33">
        <v>84.65</v>
      </c>
      <c r="G1383" s="34"/>
      <c r="H1383" s="33"/>
      <c r="I1383" s="34" t="s">
        <v>930</v>
      </c>
      <c r="J1383" s="34"/>
      <c r="K1383" s="33"/>
      <c r="L1383" s="35"/>
      <c r="S1383">
        <v>210.85</v>
      </c>
      <c r="T1383">
        <v>6922.21</v>
      </c>
      <c r="U1383">
        <v>138.26</v>
      </c>
      <c r="V1383">
        <v>4539.1499999999996</v>
      </c>
    </row>
    <row r="1384" spans="1:26" ht="14.25" x14ac:dyDescent="0.2">
      <c r="A1384" s="17"/>
      <c r="B1384" s="61"/>
      <c r="C1384" s="61" t="s">
        <v>1863</v>
      </c>
      <c r="D1384" s="32"/>
      <c r="E1384" s="24"/>
      <c r="F1384" s="33">
        <v>48.49</v>
      </c>
      <c r="G1384" s="34" t="s">
        <v>264</v>
      </c>
      <c r="H1384" s="33">
        <v>154.16999999999999</v>
      </c>
      <c r="I1384" s="34"/>
      <c r="J1384" s="34">
        <v>32.83</v>
      </c>
      <c r="K1384" s="33">
        <v>5061.25</v>
      </c>
      <c r="L1384" s="35"/>
      <c r="R1384">
        <v>154.16999999999999</v>
      </c>
    </row>
    <row r="1385" spans="1:26" ht="14.25" x14ac:dyDescent="0.2">
      <c r="A1385" s="17"/>
      <c r="B1385" s="61"/>
      <c r="C1385" s="61" t="s">
        <v>230</v>
      </c>
      <c r="D1385" s="32"/>
      <c r="E1385" s="24"/>
      <c r="F1385" s="33">
        <v>34.56</v>
      </c>
      <c r="G1385" s="34" t="s">
        <v>279</v>
      </c>
      <c r="H1385" s="33">
        <v>119.44</v>
      </c>
      <c r="I1385" s="34"/>
      <c r="J1385" s="34">
        <v>8.4499999999999993</v>
      </c>
      <c r="K1385" s="33">
        <v>1009.26</v>
      </c>
      <c r="L1385" s="35"/>
    </row>
    <row r="1386" spans="1:26" ht="14.25" x14ac:dyDescent="0.2">
      <c r="A1386" s="17"/>
      <c r="B1386" s="61"/>
      <c r="C1386" s="61" t="s">
        <v>1869</v>
      </c>
      <c r="D1386" s="32"/>
      <c r="E1386" s="24"/>
      <c r="F1386" s="33">
        <v>5.4</v>
      </c>
      <c r="G1386" s="34" t="s">
        <v>279</v>
      </c>
      <c r="H1386" s="45">
        <v>18.66</v>
      </c>
      <c r="I1386" s="34"/>
      <c r="J1386" s="34">
        <v>32.83</v>
      </c>
      <c r="K1386" s="45">
        <v>612.69000000000005</v>
      </c>
      <c r="L1386" s="35"/>
      <c r="R1386">
        <v>18.66</v>
      </c>
    </row>
    <row r="1387" spans="1:26" ht="14.25" x14ac:dyDescent="0.2">
      <c r="A1387" s="17"/>
      <c r="B1387" s="61"/>
      <c r="C1387" s="61" t="s">
        <v>1870</v>
      </c>
      <c r="D1387" s="32"/>
      <c r="E1387" s="24"/>
      <c r="F1387" s="33">
        <v>1.6</v>
      </c>
      <c r="G1387" s="34" t="s">
        <v>3</v>
      </c>
      <c r="H1387" s="33">
        <v>4.42</v>
      </c>
      <c r="I1387" s="34"/>
      <c r="J1387" s="34">
        <v>9.8800000000000008</v>
      </c>
      <c r="K1387" s="33">
        <v>43.71</v>
      </c>
      <c r="L1387" s="35"/>
    </row>
    <row r="1388" spans="1:26" ht="14.25" x14ac:dyDescent="0.2">
      <c r="A1388" s="17"/>
      <c r="B1388" s="61"/>
      <c r="C1388" s="61" t="s">
        <v>1864</v>
      </c>
      <c r="D1388" s="32" t="s">
        <v>1865</v>
      </c>
      <c r="E1388" s="24">
        <v>122</v>
      </c>
      <c r="F1388" s="68"/>
      <c r="G1388" s="34"/>
      <c r="H1388" s="33">
        <v>210.85</v>
      </c>
      <c r="I1388" s="36"/>
      <c r="J1388" s="31">
        <v>122</v>
      </c>
      <c r="K1388" s="33">
        <v>6922.21</v>
      </c>
      <c r="L1388" s="35"/>
    </row>
    <row r="1389" spans="1:26" ht="14.25" x14ac:dyDescent="0.2">
      <c r="A1389" s="17"/>
      <c r="B1389" s="61"/>
      <c r="C1389" s="61" t="s">
        <v>1866</v>
      </c>
      <c r="D1389" s="32" t="s">
        <v>1865</v>
      </c>
      <c r="E1389" s="24">
        <v>80</v>
      </c>
      <c r="F1389" s="68"/>
      <c r="G1389" s="34"/>
      <c r="H1389" s="33">
        <v>138.26</v>
      </c>
      <c r="I1389" s="36"/>
      <c r="J1389" s="31">
        <v>80</v>
      </c>
      <c r="K1389" s="33">
        <v>4539.1499999999996</v>
      </c>
      <c r="L1389" s="35"/>
    </row>
    <row r="1390" spans="1:26" ht="14.25" x14ac:dyDescent="0.2">
      <c r="A1390" s="17"/>
      <c r="B1390" s="61"/>
      <c r="C1390" s="61" t="s">
        <v>1867</v>
      </c>
      <c r="D1390" s="32" t="s">
        <v>1868</v>
      </c>
      <c r="E1390" s="24">
        <v>5.22</v>
      </c>
      <c r="F1390" s="33"/>
      <c r="G1390" s="34" t="s">
        <v>264</v>
      </c>
      <c r="H1390" s="33"/>
      <c r="I1390" s="34"/>
      <c r="J1390" s="34"/>
      <c r="K1390" s="33"/>
      <c r="L1390" s="37">
        <v>16.5970944</v>
      </c>
    </row>
    <row r="1391" spans="1:26" ht="28.5" x14ac:dyDescent="0.2">
      <c r="A1391" s="17" t="s">
        <v>933</v>
      </c>
      <c r="B1391" s="61" t="s">
        <v>934</v>
      </c>
      <c r="C1391" s="61" t="s">
        <v>935</v>
      </c>
      <c r="D1391" s="32" t="s">
        <v>50</v>
      </c>
      <c r="E1391" s="24">
        <v>0.66908199999999995</v>
      </c>
      <c r="F1391" s="33">
        <v>424.88</v>
      </c>
      <c r="G1391" s="47" t="s">
        <v>3</v>
      </c>
      <c r="H1391" s="33">
        <v>284.27999999999997</v>
      </c>
      <c r="I1391" s="34"/>
      <c r="J1391" s="34">
        <v>7.3</v>
      </c>
      <c r="K1391" s="33">
        <v>2075.2399999999998</v>
      </c>
      <c r="L1391" s="35"/>
      <c r="S1391">
        <v>0</v>
      </c>
      <c r="T1391">
        <v>0</v>
      </c>
      <c r="U1391">
        <v>0</v>
      </c>
      <c r="V1391">
        <v>0</v>
      </c>
      <c r="W1391">
        <v>284.27999999999997</v>
      </c>
      <c r="X1391">
        <v>0</v>
      </c>
      <c r="Y1391">
        <v>0</v>
      </c>
      <c r="Z1391">
        <v>0</v>
      </c>
    </row>
    <row r="1392" spans="1:26" ht="42.75" x14ac:dyDescent="0.2">
      <c r="A1392" s="62" t="s">
        <v>937</v>
      </c>
      <c r="B1392" s="63" t="s">
        <v>938</v>
      </c>
      <c r="C1392" s="63" t="s">
        <v>939</v>
      </c>
      <c r="D1392" s="38" t="s">
        <v>940</v>
      </c>
      <c r="E1392" s="39">
        <v>1.0782719999999999</v>
      </c>
      <c r="F1392" s="40">
        <v>2420</v>
      </c>
      <c r="G1392" s="41" t="s">
        <v>3</v>
      </c>
      <c r="H1392" s="40">
        <v>2609.42</v>
      </c>
      <c r="I1392" s="42"/>
      <c r="J1392" s="42">
        <v>7.01</v>
      </c>
      <c r="K1392" s="40">
        <v>18292.02</v>
      </c>
      <c r="L1392" s="43"/>
      <c r="S1392">
        <v>0</v>
      </c>
      <c r="T1392">
        <v>0</v>
      </c>
      <c r="U1392">
        <v>0</v>
      </c>
      <c r="V1392">
        <v>0</v>
      </c>
      <c r="W1392">
        <v>2609.42</v>
      </c>
      <c r="X1392">
        <v>0</v>
      </c>
      <c r="Y1392">
        <v>0</v>
      </c>
      <c r="Z1392">
        <v>0</v>
      </c>
    </row>
    <row r="1393" spans="1:26" ht="15" x14ac:dyDescent="0.25">
      <c r="G1393" s="83">
        <v>3520.8399999999997</v>
      </c>
      <c r="H1393" s="83"/>
      <c r="J1393" s="83">
        <v>37942.840000000004</v>
      </c>
      <c r="K1393" s="83"/>
      <c r="L1393" s="44">
        <v>16.5970944</v>
      </c>
      <c r="O1393" s="29">
        <v>3520.8399999999997</v>
      </c>
      <c r="P1393" s="29">
        <v>37942.840000000004</v>
      </c>
      <c r="Q1393" s="29">
        <v>16.5970944</v>
      </c>
      <c r="W1393">
        <v>627.14</v>
      </c>
      <c r="X1393">
        <v>0</v>
      </c>
      <c r="Y1393">
        <v>0</v>
      </c>
      <c r="Z1393">
        <v>0</v>
      </c>
    </row>
    <row r="1394" spans="1:26" ht="28.5" x14ac:dyDescent="0.2">
      <c r="A1394" s="17" t="s">
        <v>942</v>
      </c>
      <c r="B1394" s="61" t="s">
        <v>901</v>
      </c>
      <c r="C1394" s="61" t="s">
        <v>943</v>
      </c>
      <c r="D1394" s="32" t="s">
        <v>19</v>
      </c>
      <c r="E1394" s="24">
        <v>2.5600000000000001E-2</v>
      </c>
      <c r="F1394" s="33">
        <v>3776.5</v>
      </c>
      <c r="G1394" s="34"/>
      <c r="H1394" s="33"/>
      <c r="I1394" s="34" t="s">
        <v>901</v>
      </c>
      <c r="J1394" s="34"/>
      <c r="K1394" s="33"/>
      <c r="L1394" s="35"/>
      <c r="S1394">
        <v>42.01</v>
      </c>
      <c r="T1394">
        <v>1379.33</v>
      </c>
      <c r="U1394">
        <v>22.43</v>
      </c>
      <c r="V1394">
        <v>736.42</v>
      </c>
    </row>
    <row r="1395" spans="1:26" x14ac:dyDescent="0.2">
      <c r="C1395" s="28" t="s">
        <v>1956</v>
      </c>
    </row>
    <row r="1396" spans="1:26" ht="14.25" x14ac:dyDescent="0.2">
      <c r="A1396" s="17"/>
      <c r="B1396" s="61"/>
      <c r="C1396" s="61" t="s">
        <v>1863</v>
      </c>
      <c r="D1396" s="32"/>
      <c r="E1396" s="24"/>
      <c r="F1396" s="33">
        <v>1029.33</v>
      </c>
      <c r="G1396" s="34" t="s">
        <v>264</v>
      </c>
      <c r="H1396" s="33">
        <v>30.3</v>
      </c>
      <c r="I1396" s="34"/>
      <c r="J1396" s="34">
        <v>32.83</v>
      </c>
      <c r="K1396" s="33">
        <v>994.86</v>
      </c>
      <c r="L1396" s="35"/>
      <c r="R1396">
        <v>30.3</v>
      </c>
    </row>
    <row r="1397" spans="1:26" ht="14.25" x14ac:dyDescent="0.2">
      <c r="A1397" s="17"/>
      <c r="B1397" s="61"/>
      <c r="C1397" s="61" t="s">
        <v>230</v>
      </c>
      <c r="D1397" s="32"/>
      <c r="E1397" s="24"/>
      <c r="F1397" s="33">
        <v>1078.67</v>
      </c>
      <c r="G1397" s="34" t="s">
        <v>279</v>
      </c>
      <c r="H1397" s="33">
        <v>34.520000000000003</v>
      </c>
      <c r="I1397" s="34"/>
      <c r="J1397" s="34">
        <v>8.8699999999999992</v>
      </c>
      <c r="K1397" s="33">
        <v>306.17</v>
      </c>
      <c r="L1397" s="35"/>
    </row>
    <row r="1398" spans="1:26" ht="14.25" x14ac:dyDescent="0.2">
      <c r="A1398" s="17"/>
      <c r="B1398" s="61"/>
      <c r="C1398" s="61" t="s">
        <v>1869</v>
      </c>
      <c r="D1398" s="32"/>
      <c r="E1398" s="24"/>
      <c r="F1398" s="33">
        <v>165.68</v>
      </c>
      <c r="G1398" s="34" t="s">
        <v>279</v>
      </c>
      <c r="H1398" s="45">
        <v>5.3</v>
      </c>
      <c r="I1398" s="34"/>
      <c r="J1398" s="34">
        <v>32.83</v>
      </c>
      <c r="K1398" s="45">
        <v>174.06</v>
      </c>
      <c r="L1398" s="35"/>
      <c r="R1398">
        <v>5.3</v>
      </c>
    </row>
    <row r="1399" spans="1:26" ht="14.25" x14ac:dyDescent="0.2">
      <c r="A1399" s="17"/>
      <c r="B1399" s="61"/>
      <c r="C1399" s="61" t="s">
        <v>1870</v>
      </c>
      <c r="D1399" s="32"/>
      <c r="E1399" s="24"/>
      <c r="F1399" s="33">
        <v>1668.5</v>
      </c>
      <c r="G1399" s="34" t="s">
        <v>3</v>
      </c>
      <c r="H1399" s="33">
        <v>42.71</v>
      </c>
      <c r="I1399" s="34"/>
      <c r="J1399" s="34">
        <v>6.07</v>
      </c>
      <c r="K1399" s="33">
        <v>259.27</v>
      </c>
      <c r="L1399" s="35"/>
    </row>
    <row r="1400" spans="1:26" ht="14.25" x14ac:dyDescent="0.2">
      <c r="A1400" s="17"/>
      <c r="B1400" s="61"/>
      <c r="C1400" s="61" t="s">
        <v>1864</v>
      </c>
      <c r="D1400" s="32" t="s">
        <v>1865</v>
      </c>
      <c r="E1400" s="24">
        <v>118</v>
      </c>
      <c r="F1400" s="68"/>
      <c r="G1400" s="34"/>
      <c r="H1400" s="33">
        <v>42.01</v>
      </c>
      <c r="I1400" s="36"/>
      <c r="J1400" s="31">
        <v>118</v>
      </c>
      <c r="K1400" s="33">
        <v>1379.33</v>
      </c>
      <c r="L1400" s="35"/>
    </row>
    <row r="1401" spans="1:26" ht="14.25" x14ac:dyDescent="0.2">
      <c r="A1401" s="17"/>
      <c r="B1401" s="61"/>
      <c r="C1401" s="61" t="s">
        <v>1866</v>
      </c>
      <c r="D1401" s="32" t="s">
        <v>1865</v>
      </c>
      <c r="E1401" s="24">
        <v>63</v>
      </c>
      <c r="F1401" s="68"/>
      <c r="G1401" s="34"/>
      <c r="H1401" s="33">
        <v>22.43</v>
      </c>
      <c r="I1401" s="36"/>
      <c r="J1401" s="31">
        <v>63</v>
      </c>
      <c r="K1401" s="33">
        <v>736.42</v>
      </c>
      <c r="L1401" s="35"/>
    </row>
    <row r="1402" spans="1:26" ht="14.25" x14ac:dyDescent="0.2">
      <c r="A1402" s="17"/>
      <c r="B1402" s="61"/>
      <c r="C1402" s="61" t="s">
        <v>1867</v>
      </c>
      <c r="D1402" s="32" t="s">
        <v>1868</v>
      </c>
      <c r="E1402" s="24">
        <v>121.67</v>
      </c>
      <c r="F1402" s="33"/>
      <c r="G1402" s="34" t="s">
        <v>264</v>
      </c>
      <c r="H1402" s="33"/>
      <c r="I1402" s="34"/>
      <c r="J1402" s="34"/>
      <c r="K1402" s="33"/>
      <c r="L1402" s="37">
        <v>3.5819648000000002</v>
      </c>
    </row>
    <row r="1403" spans="1:26" ht="28.5" x14ac:dyDescent="0.2">
      <c r="A1403" s="62" t="s">
        <v>944</v>
      </c>
      <c r="B1403" s="63" t="s">
        <v>272</v>
      </c>
      <c r="C1403" s="63" t="s">
        <v>945</v>
      </c>
      <c r="D1403" s="38" t="s">
        <v>171</v>
      </c>
      <c r="E1403" s="39">
        <v>2</v>
      </c>
      <c r="F1403" s="40">
        <v>3673.8</v>
      </c>
      <c r="G1403" s="41" t="s">
        <v>3</v>
      </c>
      <c r="H1403" s="40">
        <v>7347.6</v>
      </c>
      <c r="I1403" s="42"/>
      <c r="J1403" s="42">
        <v>5.42</v>
      </c>
      <c r="K1403" s="40">
        <v>39823.99</v>
      </c>
      <c r="L1403" s="43"/>
      <c r="S1403">
        <v>0</v>
      </c>
      <c r="T1403">
        <v>0</v>
      </c>
      <c r="U1403">
        <v>0</v>
      </c>
      <c r="V1403">
        <v>0</v>
      </c>
      <c r="W1403">
        <v>7347.6</v>
      </c>
      <c r="X1403">
        <v>0</v>
      </c>
      <c r="Y1403">
        <v>0</v>
      </c>
      <c r="Z1403">
        <v>0</v>
      </c>
    </row>
    <row r="1404" spans="1:26" ht="15" x14ac:dyDescent="0.25">
      <c r="G1404" s="83">
        <v>7519.5700000000006</v>
      </c>
      <c r="H1404" s="83"/>
      <c r="J1404" s="83">
        <v>43500.04</v>
      </c>
      <c r="K1404" s="83"/>
      <c r="L1404" s="44">
        <v>3.5819648000000002</v>
      </c>
      <c r="O1404" s="29">
        <v>7519.5700000000006</v>
      </c>
      <c r="P1404" s="29">
        <v>43500.04</v>
      </c>
      <c r="Q1404" s="29">
        <v>3.5819648000000002</v>
      </c>
      <c r="W1404">
        <v>171.97</v>
      </c>
      <c r="X1404">
        <v>0</v>
      </c>
      <c r="Y1404">
        <v>0</v>
      </c>
      <c r="Z1404">
        <v>0</v>
      </c>
    </row>
    <row r="1405" spans="1:26" ht="57" x14ac:dyDescent="0.2">
      <c r="A1405" s="17" t="s">
        <v>946</v>
      </c>
      <c r="B1405" s="61" t="s">
        <v>947</v>
      </c>
      <c r="C1405" s="61" t="s">
        <v>948</v>
      </c>
      <c r="D1405" s="32" t="s">
        <v>171</v>
      </c>
      <c r="E1405" s="24">
        <v>6</v>
      </c>
      <c r="F1405" s="33">
        <v>165.67</v>
      </c>
      <c r="G1405" s="34"/>
      <c r="H1405" s="33"/>
      <c r="I1405" s="34" t="s">
        <v>947</v>
      </c>
      <c r="J1405" s="34"/>
      <c r="K1405" s="33"/>
      <c r="L1405" s="35"/>
      <c r="S1405">
        <v>495.36</v>
      </c>
      <c r="T1405">
        <v>16262.67</v>
      </c>
      <c r="U1405">
        <v>321.20999999999998</v>
      </c>
      <c r="V1405">
        <v>10545.32</v>
      </c>
    </row>
    <row r="1406" spans="1:26" ht="14.25" x14ac:dyDescent="0.2">
      <c r="A1406" s="17"/>
      <c r="B1406" s="61"/>
      <c r="C1406" s="61" t="s">
        <v>1863</v>
      </c>
      <c r="D1406" s="32"/>
      <c r="E1406" s="24"/>
      <c r="F1406" s="33">
        <v>54.87</v>
      </c>
      <c r="G1406" s="34" t="s">
        <v>264</v>
      </c>
      <c r="H1406" s="33">
        <v>378.6</v>
      </c>
      <c r="I1406" s="34"/>
      <c r="J1406" s="34">
        <v>32.83</v>
      </c>
      <c r="K1406" s="33">
        <v>12429.44</v>
      </c>
      <c r="L1406" s="35"/>
      <c r="R1406">
        <v>378.6</v>
      </c>
    </row>
    <row r="1407" spans="1:26" ht="14.25" x14ac:dyDescent="0.2">
      <c r="A1407" s="17"/>
      <c r="B1407" s="61"/>
      <c r="C1407" s="61" t="s">
        <v>230</v>
      </c>
      <c r="D1407" s="32"/>
      <c r="E1407" s="24"/>
      <c r="F1407" s="33">
        <v>14.3</v>
      </c>
      <c r="G1407" s="34" t="s">
        <v>279</v>
      </c>
      <c r="H1407" s="33">
        <v>107.28</v>
      </c>
      <c r="I1407" s="34"/>
      <c r="J1407" s="34">
        <v>7.59</v>
      </c>
      <c r="K1407" s="33">
        <v>814.26</v>
      </c>
      <c r="L1407" s="35"/>
    </row>
    <row r="1408" spans="1:26" ht="14.25" x14ac:dyDescent="0.2">
      <c r="A1408" s="17"/>
      <c r="B1408" s="61"/>
      <c r="C1408" s="61" t="s">
        <v>1869</v>
      </c>
      <c r="D1408" s="32"/>
      <c r="E1408" s="24"/>
      <c r="F1408" s="33">
        <v>1.1200000000000001</v>
      </c>
      <c r="G1408" s="34" t="s">
        <v>279</v>
      </c>
      <c r="H1408" s="45">
        <v>8.4</v>
      </c>
      <c r="I1408" s="34"/>
      <c r="J1408" s="34">
        <v>32.83</v>
      </c>
      <c r="K1408" s="45">
        <v>275.77</v>
      </c>
      <c r="L1408" s="35"/>
      <c r="R1408">
        <v>8.4</v>
      </c>
    </row>
    <row r="1409" spans="1:26" ht="14.25" x14ac:dyDescent="0.2">
      <c r="A1409" s="17"/>
      <c r="B1409" s="61"/>
      <c r="C1409" s="61" t="s">
        <v>1870</v>
      </c>
      <c r="D1409" s="32"/>
      <c r="E1409" s="24"/>
      <c r="F1409" s="33">
        <v>96.5</v>
      </c>
      <c r="G1409" s="34" t="s">
        <v>3</v>
      </c>
      <c r="H1409" s="33">
        <v>579</v>
      </c>
      <c r="I1409" s="34"/>
      <c r="J1409" s="34">
        <v>4.55</v>
      </c>
      <c r="K1409" s="33">
        <v>2634.45</v>
      </c>
      <c r="L1409" s="35"/>
    </row>
    <row r="1410" spans="1:26" ht="14.25" x14ac:dyDescent="0.2">
      <c r="A1410" s="17"/>
      <c r="B1410" s="61"/>
      <c r="C1410" s="61" t="s">
        <v>1864</v>
      </c>
      <c r="D1410" s="32" t="s">
        <v>1865</v>
      </c>
      <c r="E1410" s="24">
        <v>128</v>
      </c>
      <c r="F1410" s="68"/>
      <c r="G1410" s="34"/>
      <c r="H1410" s="33">
        <v>495.36</v>
      </c>
      <c r="I1410" s="36"/>
      <c r="J1410" s="31">
        <v>128</v>
      </c>
      <c r="K1410" s="33">
        <v>16262.67</v>
      </c>
      <c r="L1410" s="35"/>
    </row>
    <row r="1411" spans="1:26" ht="14.25" x14ac:dyDescent="0.2">
      <c r="A1411" s="17"/>
      <c r="B1411" s="61"/>
      <c r="C1411" s="61" t="s">
        <v>1866</v>
      </c>
      <c r="D1411" s="32" t="s">
        <v>1865</v>
      </c>
      <c r="E1411" s="24">
        <v>83</v>
      </c>
      <c r="F1411" s="68"/>
      <c r="G1411" s="34"/>
      <c r="H1411" s="33">
        <v>321.20999999999998</v>
      </c>
      <c r="I1411" s="36"/>
      <c r="J1411" s="31">
        <v>83</v>
      </c>
      <c r="K1411" s="33">
        <v>10545.32</v>
      </c>
      <c r="L1411" s="35"/>
    </row>
    <row r="1412" spans="1:26" ht="14.25" x14ac:dyDescent="0.2">
      <c r="A1412" s="17"/>
      <c r="B1412" s="61"/>
      <c r="C1412" s="61" t="s">
        <v>1867</v>
      </c>
      <c r="D1412" s="32" t="s">
        <v>1868</v>
      </c>
      <c r="E1412" s="24">
        <v>6.05</v>
      </c>
      <c r="F1412" s="33"/>
      <c r="G1412" s="34" t="s">
        <v>264</v>
      </c>
      <c r="H1412" s="33"/>
      <c r="I1412" s="34"/>
      <c r="J1412" s="34"/>
      <c r="K1412" s="33"/>
      <c r="L1412" s="37">
        <v>41.744999999999997</v>
      </c>
    </row>
    <row r="1413" spans="1:26" ht="28.5" x14ac:dyDescent="0.2">
      <c r="A1413" s="62" t="s">
        <v>950</v>
      </c>
      <c r="B1413" s="63" t="s">
        <v>272</v>
      </c>
      <c r="C1413" s="63" t="s">
        <v>951</v>
      </c>
      <c r="D1413" s="38" t="s">
        <v>171</v>
      </c>
      <c r="E1413" s="39">
        <v>6</v>
      </c>
      <c r="F1413" s="40">
        <v>352.27</v>
      </c>
      <c r="G1413" s="41" t="s">
        <v>3</v>
      </c>
      <c r="H1413" s="40">
        <v>2113.62</v>
      </c>
      <c r="I1413" s="42"/>
      <c r="J1413" s="42">
        <v>4.4000000000000004</v>
      </c>
      <c r="K1413" s="40">
        <v>9299.93</v>
      </c>
      <c r="L1413" s="43"/>
      <c r="S1413">
        <v>0</v>
      </c>
      <c r="T1413">
        <v>0</v>
      </c>
      <c r="U1413">
        <v>0</v>
      </c>
      <c r="V1413">
        <v>0</v>
      </c>
      <c r="W1413">
        <v>2113.62</v>
      </c>
      <c r="X1413">
        <v>0</v>
      </c>
      <c r="Y1413">
        <v>0</v>
      </c>
      <c r="Z1413">
        <v>0</v>
      </c>
    </row>
    <row r="1414" spans="1:26" ht="15" x14ac:dyDescent="0.25">
      <c r="G1414" s="83">
        <v>3995.07</v>
      </c>
      <c r="H1414" s="83"/>
      <c r="J1414" s="83">
        <v>51986.07</v>
      </c>
      <c r="K1414" s="83"/>
      <c r="L1414" s="44">
        <v>41.744999999999997</v>
      </c>
      <c r="O1414" s="29">
        <v>3995.07</v>
      </c>
      <c r="P1414" s="29">
        <v>51986.07</v>
      </c>
      <c r="Q1414" s="29">
        <v>41.744999999999997</v>
      </c>
      <c r="W1414">
        <v>1881.4500000000003</v>
      </c>
      <c r="X1414">
        <v>0</v>
      </c>
      <c r="Y1414">
        <v>0</v>
      </c>
      <c r="Z1414">
        <v>0</v>
      </c>
    </row>
    <row r="1415" spans="1:26" ht="71.25" x14ac:dyDescent="0.2">
      <c r="A1415" s="17" t="s">
        <v>952</v>
      </c>
      <c r="B1415" s="61" t="s">
        <v>953</v>
      </c>
      <c r="C1415" s="61" t="s">
        <v>954</v>
      </c>
      <c r="D1415" s="32" t="s">
        <v>955</v>
      </c>
      <c r="E1415" s="24">
        <v>0.06</v>
      </c>
      <c r="F1415" s="33">
        <v>2834.78</v>
      </c>
      <c r="G1415" s="34"/>
      <c r="H1415" s="33"/>
      <c r="I1415" s="34" t="s">
        <v>953</v>
      </c>
      <c r="J1415" s="34"/>
      <c r="K1415" s="33"/>
      <c r="L1415" s="35"/>
      <c r="S1415">
        <v>87.95</v>
      </c>
      <c r="T1415">
        <v>2887.37</v>
      </c>
      <c r="U1415">
        <v>55.97</v>
      </c>
      <c r="V1415">
        <v>1837.42</v>
      </c>
    </row>
    <row r="1416" spans="1:26" x14ac:dyDescent="0.2">
      <c r="C1416" s="28" t="s">
        <v>1954</v>
      </c>
    </row>
    <row r="1417" spans="1:26" ht="14.25" x14ac:dyDescent="0.2">
      <c r="A1417" s="17"/>
      <c r="B1417" s="61"/>
      <c r="C1417" s="61" t="s">
        <v>1863</v>
      </c>
      <c r="D1417" s="32"/>
      <c r="E1417" s="24"/>
      <c r="F1417" s="33">
        <v>615.67999999999995</v>
      </c>
      <c r="G1417" s="34" t="s">
        <v>3</v>
      </c>
      <c r="H1417" s="33">
        <v>36.94</v>
      </c>
      <c r="I1417" s="34"/>
      <c r="J1417" s="34">
        <v>32.83</v>
      </c>
      <c r="K1417" s="33">
        <v>1212.77</v>
      </c>
      <c r="L1417" s="35"/>
      <c r="R1417">
        <v>36.94</v>
      </c>
    </row>
    <row r="1418" spans="1:26" ht="14.25" x14ac:dyDescent="0.2">
      <c r="A1418" s="17"/>
      <c r="B1418" s="61"/>
      <c r="C1418" s="61" t="s">
        <v>230</v>
      </c>
      <c r="D1418" s="32"/>
      <c r="E1418" s="24"/>
      <c r="F1418" s="33">
        <v>2191.2800000000002</v>
      </c>
      <c r="G1418" s="34" t="s">
        <v>3</v>
      </c>
      <c r="H1418" s="33">
        <v>131.47999999999999</v>
      </c>
      <c r="I1418" s="34"/>
      <c r="J1418" s="34">
        <v>11.19</v>
      </c>
      <c r="K1418" s="33">
        <v>1471.23</v>
      </c>
      <c r="L1418" s="35"/>
    </row>
    <row r="1419" spans="1:26" ht="14.25" x14ac:dyDescent="0.2">
      <c r="A1419" s="17"/>
      <c r="B1419" s="61"/>
      <c r="C1419" s="61" t="s">
        <v>1869</v>
      </c>
      <c r="D1419" s="32"/>
      <c r="E1419" s="24"/>
      <c r="F1419" s="33">
        <v>716.88</v>
      </c>
      <c r="G1419" s="34" t="s">
        <v>3</v>
      </c>
      <c r="H1419" s="45">
        <v>43.01</v>
      </c>
      <c r="I1419" s="34"/>
      <c r="J1419" s="34">
        <v>32.83</v>
      </c>
      <c r="K1419" s="45">
        <v>1412.11</v>
      </c>
      <c r="L1419" s="35"/>
      <c r="R1419">
        <v>43.01</v>
      </c>
    </row>
    <row r="1420" spans="1:26" ht="14.25" x14ac:dyDescent="0.2">
      <c r="A1420" s="17"/>
      <c r="B1420" s="61"/>
      <c r="C1420" s="61" t="s">
        <v>1870</v>
      </c>
      <c r="D1420" s="32"/>
      <c r="E1420" s="24"/>
      <c r="F1420" s="33">
        <v>27.82</v>
      </c>
      <c r="G1420" s="34" t="s">
        <v>3</v>
      </c>
      <c r="H1420" s="33">
        <v>1.67</v>
      </c>
      <c r="I1420" s="34"/>
      <c r="J1420" s="34">
        <v>12.01</v>
      </c>
      <c r="K1420" s="33">
        <v>20.05</v>
      </c>
      <c r="L1420" s="35"/>
    </row>
    <row r="1421" spans="1:26" ht="14.25" x14ac:dyDescent="0.2">
      <c r="A1421" s="17"/>
      <c r="B1421" s="61"/>
      <c r="C1421" s="61" t="s">
        <v>1864</v>
      </c>
      <c r="D1421" s="32" t="s">
        <v>1865</v>
      </c>
      <c r="E1421" s="24">
        <v>110</v>
      </c>
      <c r="F1421" s="68"/>
      <c r="G1421" s="34"/>
      <c r="H1421" s="33">
        <v>87.95</v>
      </c>
      <c r="I1421" s="36"/>
      <c r="J1421" s="31">
        <v>110</v>
      </c>
      <c r="K1421" s="33">
        <v>2887.37</v>
      </c>
      <c r="L1421" s="35"/>
    </row>
    <row r="1422" spans="1:26" ht="14.25" x14ac:dyDescent="0.2">
      <c r="A1422" s="17"/>
      <c r="B1422" s="61"/>
      <c r="C1422" s="61" t="s">
        <v>1866</v>
      </c>
      <c r="D1422" s="32" t="s">
        <v>1865</v>
      </c>
      <c r="E1422" s="24">
        <v>70</v>
      </c>
      <c r="F1422" s="68"/>
      <c r="G1422" s="34"/>
      <c r="H1422" s="33">
        <v>55.97</v>
      </c>
      <c r="I1422" s="36"/>
      <c r="J1422" s="31">
        <v>70</v>
      </c>
      <c r="K1422" s="33">
        <v>1837.42</v>
      </c>
      <c r="L1422" s="35"/>
    </row>
    <row r="1423" spans="1:26" ht="14.25" x14ac:dyDescent="0.2">
      <c r="A1423" s="17"/>
      <c r="B1423" s="61"/>
      <c r="C1423" s="61" t="s">
        <v>1867</v>
      </c>
      <c r="D1423" s="32" t="s">
        <v>1868</v>
      </c>
      <c r="E1423" s="24">
        <v>64</v>
      </c>
      <c r="F1423" s="33"/>
      <c r="G1423" s="34" t="s">
        <v>3</v>
      </c>
      <c r="H1423" s="33"/>
      <c r="I1423" s="34"/>
      <c r="J1423" s="34"/>
      <c r="K1423" s="33"/>
      <c r="L1423" s="37">
        <v>3.84</v>
      </c>
    </row>
    <row r="1424" spans="1:26" ht="28.5" x14ac:dyDescent="0.2">
      <c r="A1424" s="62" t="s">
        <v>957</v>
      </c>
      <c r="B1424" s="63" t="s">
        <v>958</v>
      </c>
      <c r="C1424" s="63" t="s">
        <v>959</v>
      </c>
      <c r="D1424" s="38" t="s">
        <v>171</v>
      </c>
      <c r="E1424" s="39">
        <v>1</v>
      </c>
      <c r="F1424" s="40">
        <v>3046.2</v>
      </c>
      <c r="G1424" s="41" t="s">
        <v>3</v>
      </c>
      <c r="H1424" s="40">
        <v>3046.2</v>
      </c>
      <c r="I1424" s="42"/>
      <c r="J1424" s="42">
        <v>2.62</v>
      </c>
      <c r="K1424" s="40">
        <v>7981.04</v>
      </c>
      <c r="L1424" s="43"/>
      <c r="S1424">
        <v>0</v>
      </c>
      <c r="T1424">
        <v>0</v>
      </c>
      <c r="U1424">
        <v>0</v>
      </c>
      <c r="V1424">
        <v>0</v>
      </c>
      <c r="W1424">
        <v>3046.2</v>
      </c>
      <c r="X1424">
        <v>0</v>
      </c>
      <c r="Y1424">
        <v>0</v>
      </c>
      <c r="Z1424">
        <v>0</v>
      </c>
    </row>
    <row r="1425" spans="1:26" ht="15" x14ac:dyDescent="0.25">
      <c r="G1425" s="83">
        <v>3360.21</v>
      </c>
      <c r="H1425" s="83"/>
      <c r="J1425" s="83">
        <v>15409.880000000001</v>
      </c>
      <c r="K1425" s="83"/>
      <c r="L1425" s="44">
        <v>3.84</v>
      </c>
      <c r="O1425" s="29">
        <v>3360.21</v>
      </c>
      <c r="P1425" s="29">
        <v>15409.880000000001</v>
      </c>
      <c r="Q1425" s="29">
        <v>3.84</v>
      </c>
      <c r="W1425">
        <v>314.01</v>
      </c>
      <c r="X1425">
        <v>0</v>
      </c>
      <c r="Y1425">
        <v>0</v>
      </c>
      <c r="Z1425">
        <v>0</v>
      </c>
    </row>
    <row r="1426" spans="1:26" ht="42.75" x14ac:dyDescent="0.2">
      <c r="A1426" s="17" t="s">
        <v>961</v>
      </c>
      <c r="B1426" s="61" t="s">
        <v>962</v>
      </c>
      <c r="C1426" s="61" t="s">
        <v>963</v>
      </c>
      <c r="D1426" s="32" t="s">
        <v>955</v>
      </c>
      <c r="E1426" s="24">
        <v>0.06</v>
      </c>
      <c r="F1426" s="33">
        <v>114.08000000000001</v>
      </c>
      <c r="G1426" s="34"/>
      <c r="H1426" s="33"/>
      <c r="I1426" s="34" t="s">
        <v>962</v>
      </c>
      <c r="J1426" s="34"/>
      <c r="K1426" s="33"/>
      <c r="L1426" s="35"/>
      <c r="S1426">
        <v>11.57</v>
      </c>
      <c r="T1426">
        <v>379.97</v>
      </c>
      <c r="U1426">
        <v>7.36</v>
      </c>
      <c r="V1426">
        <v>241.8</v>
      </c>
    </row>
    <row r="1427" spans="1:26" x14ac:dyDescent="0.2">
      <c r="C1427" s="28" t="s">
        <v>1954</v>
      </c>
    </row>
    <row r="1428" spans="1:26" ht="14.25" x14ac:dyDescent="0.2">
      <c r="A1428" s="17"/>
      <c r="B1428" s="61"/>
      <c r="C1428" s="61" t="s">
        <v>1863</v>
      </c>
      <c r="D1428" s="32"/>
      <c r="E1428" s="24"/>
      <c r="F1428" s="33">
        <v>9.0399999999999991</v>
      </c>
      <c r="G1428" s="34" t="s">
        <v>717</v>
      </c>
      <c r="H1428" s="33">
        <v>2.17</v>
      </c>
      <c r="I1428" s="34"/>
      <c r="J1428" s="34">
        <v>32.83</v>
      </c>
      <c r="K1428" s="33">
        <v>71.23</v>
      </c>
      <c r="L1428" s="35"/>
      <c r="R1428">
        <v>2.17</v>
      </c>
    </row>
    <row r="1429" spans="1:26" ht="14.25" x14ac:dyDescent="0.2">
      <c r="A1429" s="17"/>
      <c r="B1429" s="61"/>
      <c r="C1429" s="61" t="s">
        <v>230</v>
      </c>
      <c r="D1429" s="32"/>
      <c r="E1429" s="24"/>
      <c r="F1429" s="33">
        <v>103.65</v>
      </c>
      <c r="G1429" s="34" t="s">
        <v>717</v>
      </c>
      <c r="H1429" s="33">
        <v>24.88</v>
      </c>
      <c r="I1429" s="34"/>
      <c r="J1429" s="34">
        <v>11.13</v>
      </c>
      <c r="K1429" s="33">
        <v>276.87</v>
      </c>
      <c r="L1429" s="35"/>
    </row>
    <row r="1430" spans="1:26" ht="14.25" x14ac:dyDescent="0.2">
      <c r="A1430" s="17"/>
      <c r="B1430" s="61"/>
      <c r="C1430" s="61" t="s">
        <v>1869</v>
      </c>
      <c r="D1430" s="32"/>
      <c r="E1430" s="24"/>
      <c r="F1430" s="33">
        <v>34.799999999999997</v>
      </c>
      <c r="G1430" s="34" t="s">
        <v>717</v>
      </c>
      <c r="H1430" s="45">
        <v>8.35</v>
      </c>
      <c r="I1430" s="34"/>
      <c r="J1430" s="34">
        <v>32.83</v>
      </c>
      <c r="K1430" s="45">
        <v>274.2</v>
      </c>
      <c r="L1430" s="35"/>
      <c r="R1430">
        <v>8.35</v>
      </c>
    </row>
    <row r="1431" spans="1:26" ht="14.25" x14ac:dyDescent="0.2">
      <c r="A1431" s="17"/>
      <c r="B1431" s="61"/>
      <c r="C1431" s="61" t="s">
        <v>1870</v>
      </c>
      <c r="D1431" s="32"/>
      <c r="E1431" s="24"/>
      <c r="F1431" s="33">
        <v>1.39</v>
      </c>
      <c r="G1431" s="34" t="s">
        <v>3</v>
      </c>
      <c r="H1431" s="33">
        <v>0.08</v>
      </c>
      <c r="I1431" s="34"/>
      <c r="J1431" s="34">
        <v>12.01</v>
      </c>
      <c r="K1431" s="33">
        <v>1</v>
      </c>
      <c r="L1431" s="35"/>
    </row>
    <row r="1432" spans="1:26" ht="14.25" x14ac:dyDescent="0.2">
      <c r="A1432" s="17"/>
      <c r="B1432" s="61"/>
      <c r="C1432" s="61" t="s">
        <v>1864</v>
      </c>
      <c r="D1432" s="32" t="s">
        <v>1865</v>
      </c>
      <c r="E1432" s="24">
        <v>110</v>
      </c>
      <c r="F1432" s="68"/>
      <c r="G1432" s="34"/>
      <c r="H1432" s="33">
        <v>11.57</v>
      </c>
      <c r="I1432" s="36"/>
      <c r="J1432" s="31">
        <v>110</v>
      </c>
      <c r="K1432" s="33">
        <v>379.97</v>
      </c>
      <c r="L1432" s="35"/>
    </row>
    <row r="1433" spans="1:26" ht="14.25" x14ac:dyDescent="0.2">
      <c r="A1433" s="17"/>
      <c r="B1433" s="61"/>
      <c r="C1433" s="61" t="s">
        <v>1866</v>
      </c>
      <c r="D1433" s="32" t="s">
        <v>1865</v>
      </c>
      <c r="E1433" s="24">
        <v>70</v>
      </c>
      <c r="F1433" s="68"/>
      <c r="G1433" s="34"/>
      <c r="H1433" s="33">
        <v>7.36</v>
      </c>
      <c r="I1433" s="36"/>
      <c r="J1433" s="31">
        <v>70</v>
      </c>
      <c r="K1433" s="33">
        <v>241.8</v>
      </c>
      <c r="L1433" s="35"/>
    </row>
    <row r="1434" spans="1:26" ht="14.25" x14ac:dyDescent="0.2">
      <c r="A1434" s="62"/>
      <c r="B1434" s="63"/>
      <c r="C1434" s="63" t="s">
        <v>1867</v>
      </c>
      <c r="D1434" s="38" t="s">
        <v>1868</v>
      </c>
      <c r="E1434" s="39">
        <v>0.94</v>
      </c>
      <c r="F1434" s="40"/>
      <c r="G1434" s="42" t="s">
        <v>717</v>
      </c>
      <c r="H1434" s="40"/>
      <c r="I1434" s="42"/>
      <c r="J1434" s="42"/>
      <c r="K1434" s="40"/>
      <c r="L1434" s="46">
        <v>0.22559999999999997</v>
      </c>
    </row>
    <row r="1435" spans="1:26" ht="15" x14ac:dyDescent="0.25">
      <c r="G1435" s="83">
        <v>46.059999999999995</v>
      </c>
      <c r="H1435" s="83"/>
      <c r="J1435" s="83">
        <v>970.87000000000012</v>
      </c>
      <c r="K1435" s="83"/>
      <c r="L1435" s="44">
        <v>0.22559999999999997</v>
      </c>
      <c r="O1435" s="29">
        <v>46.059999999999995</v>
      </c>
      <c r="P1435" s="29">
        <v>970.87000000000012</v>
      </c>
      <c r="Q1435" s="29">
        <v>0.22559999999999997</v>
      </c>
      <c r="W1435">
        <v>46.059999999999995</v>
      </c>
      <c r="X1435">
        <v>0</v>
      </c>
      <c r="Y1435">
        <v>0</v>
      </c>
      <c r="Z1435">
        <v>0</v>
      </c>
    </row>
    <row r="1436" spans="1:26" ht="57" x14ac:dyDescent="0.2">
      <c r="A1436" s="17" t="s">
        <v>965</v>
      </c>
      <c r="B1436" s="61" t="s">
        <v>389</v>
      </c>
      <c r="C1436" s="61" t="s">
        <v>390</v>
      </c>
      <c r="D1436" s="32" t="s">
        <v>19</v>
      </c>
      <c r="E1436" s="24">
        <v>3.2000000000000001E-2</v>
      </c>
      <c r="F1436" s="33">
        <v>4043.34</v>
      </c>
      <c r="G1436" s="34"/>
      <c r="H1436" s="33"/>
      <c r="I1436" s="34" t="s">
        <v>389</v>
      </c>
      <c r="J1436" s="34"/>
      <c r="K1436" s="33"/>
      <c r="L1436" s="35"/>
      <c r="S1436">
        <v>43.84</v>
      </c>
      <c r="T1436">
        <v>1439.1</v>
      </c>
      <c r="U1436">
        <v>23.4</v>
      </c>
      <c r="V1436">
        <v>768.34</v>
      </c>
    </row>
    <row r="1437" spans="1:26" x14ac:dyDescent="0.2">
      <c r="C1437" s="28" t="s">
        <v>1957</v>
      </c>
    </row>
    <row r="1438" spans="1:26" ht="14.25" x14ac:dyDescent="0.2">
      <c r="A1438" s="17"/>
      <c r="B1438" s="61"/>
      <c r="C1438" s="61" t="s">
        <v>1863</v>
      </c>
      <c r="D1438" s="32"/>
      <c r="E1438" s="24"/>
      <c r="F1438" s="33">
        <v>821.89</v>
      </c>
      <c r="G1438" s="34" t="s">
        <v>264</v>
      </c>
      <c r="H1438" s="33">
        <v>30.25</v>
      </c>
      <c r="I1438" s="34"/>
      <c r="J1438" s="34">
        <v>32.83</v>
      </c>
      <c r="K1438" s="33">
        <v>992.96</v>
      </c>
      <c r="L1438" s="35"/>
      <c r="R1438">
        <v>30.25</v>
      </c>
    </row>
    <row r="1439" spans="1:26" ht="14.25" x14ac:dyDescent="0.2">
      <c r="A1439" s="17"/>
      <c r="B1439" s="61"/>
      <c r="C1439" s="61" t="s">
        <v>230</v>
      </c>
      <c r="D1439" s="32"/>
      <c r="E1439" s="24"/>
      <c r="F1439" s="33">
        <v>1132.8800000000001</v>
      </c>
      <c r="G1439" s="34" t="s">
        <v>279</v>
      </c>
      <c r="H1439" s="33">
        <v>45.32</v>
      </c>
      <c r="I1439" s="34"/>
      <c r="J1439" s="34">
        <v>8.9</v>
      </c>
      <c r="K1439" s="33">
        <v>403.31</v>
      </c>
      <c r="L1439" s="35"/>
    </row>
    <row r="1440" spans="1:26" ht="14.25" x14ac:dyDescent="0.2">
      <c r="A1440" s="17"/>
      <c r="B1440" s="61"/>
      <c r="C1440" s="61" t="s">
        <v>1869</v>
      </c>
      <c r="D1440" s="32"/>
      <c r="E1440" s="24"/>
      <c r="F1440" s="33">
        <v>172.57</v>
      </c>
      <c r="G1440" s="34" t="s">
        <v>279</v>
      </c>
      <c r="H1440" s="45">
        <v>6.9</v>
      </c>
      <c r="I1440" s="34"/>
      <c r="J1440" s="34">
        <v>32.83</v>
      </c>
      <c r="K1440" s="45">
        <v>226.62</v>
      </c>
      <c r="L1440" s="35"/>
      <c r="R1440">
        <v>6.9</v>
      </c>
    </row>
    <row r="1441" spans="1:26" ht="14.25" x14ac:dyDescent="0.2">
      <c r="A1441" s="17"/>
      <c r="B1441" s="61"/>
      <c r="C1441" s="61" t="s">
        <v>1870</v>
      </c>
      <c r="D1441" s="32"/>
      <c r="E1441" s="24"/>
      <c r="F1441" s="33">
        <v>2088.5700000000002</v>
      </c>
      <c r="G1441" s="34" t="s">
        <v>3</v>
      </c>
      <c r="H1441" s="33">
        <v>66.83</v>
      </c>
      <c r="I1441" s="34"/>
      <c r="J1441" s="34">
        <v>5.18</v>
      </c>
      <c r="K1441" s="33">
        <v>346.2</v>
      </c>
      <c r="L1441" s="35"/>
    </row>
    <row r="1442" spans="1:26" ht="14.25" x14ac:dyDescent="0.2">
      <c r="A1442" s="17"/>
      <c r="B1442" s="61"/>
      <c r="C1442" s="61" t="s">
        <v>1864</v>
      </c>
      <c r="D1442" s="32" t="s">
        <v>1865</v>
      </c>
      <c r="E1442" s="24">
        <v>118</v>
      </c>
      <c r="F1442" s="68"/>
      <c r="G1442" s="34"/>
      <c r="H1442" s="33">
        <v>43.84</v>
      </c>
      <c r="I1442" s="36"/>
      <c r="J1442" s="31">
        <v>118</v>
      </c>
      <c r="K1442" s="33">
        <v>1439.1</v>
      </c>
      <c r="L1442" s="35"/>
    </row>
    <row r="1443" spans="1:26" ht="14.25" x14ac:dyDescent="0.2">
      <c r="A1443" s="17"/>
      <c r="B1443" s="61"/>
      <c r="C1443" s="61" t="s">
        <v>1866</v>
      </c>
      <c r="D1443" s="32" t="s">
        <v>1865</v>
      </c>
      <c r="E1443" s="24">
        <v>63</v>
      </c>
      <c r="F1443" s="68"/>
      <c r="G1443" s="34"/>
      <c r="H1443" s="33">
        <v>23.4</v>
      </c>
      <c r="I1443" s="36"/>
      <c r="J1443" s="31">
        <v>63</v>
      </c>
      <c r="K1443" s="33">
        <v>768.34</v>
      </c>
      <c r="L1443" s="35"/>
    </row>
    <row r="1444" spans="1:26" ht="14.25" x14ac:dyDescent="0.2">
      <c r="A1444" s="17"/>
      <c r="B1444" s="61"/>
      <c r="C1444" s="61" t="s">
        <v>1867</v>
      </c>
      <c r="D1444" s="32" t="s">
        <v>1868</v>
      </c>
      <c r="E1444" s="24">
        <v>89.53</v>
      </c>
      <c r="F1444" s="33"/>
      <c r="G1444" s="34" t="s">
        <v>264</v>
      </c>
      <c r="H1444" s="33"/>
      <c r="I1444" s="34"/>
      <c r="J1444" s="34"/>
      <c r="K1444" s="33"/>
      <c r="L1444" s="37">
        <v>3.2947039999999999</v>
      </c>
    </row>
    <row r="1445" spans="1:26" ht="57" x14ac:dyDescent="0.2">
      <c r="A1445" s="62" t="s">
        <v>966</v>
      </c>
      <c r="B1445" s="63" t="s">
        <v>967</v>
      </c>
      <c r="C1445" s="63" t="s">
        <v>968</v>
      </c>
      <c r="D1445" s="38" t="s">
        <v>269</v>
      </c>
      <c r="E1445" s="39">
        <v>3.2</v>
      </c>
      <c r="F1445" s="40">
        <v>1534.81</v>
      </c>
      <c r="G1445" s="41" t="s">
        <v>3</v>
      </c>
      <c r="H1445" s="40">
        <v>4911.3900000000003</v>
      </c>
      <c r="I1445" s="42"/>
      <c r="J1445" s="42">
        <v>5.18</v>
      </c>
      <c r="K1445" s="40">
        <v>25441.01</v>
      </c>
      <c r="L1445" s="43"/>
      <c r="S1445">
        <v>0</v>
      </c>
      <c r="T1445">
        <v>0</v>
      </c>
      <c r="U1445">
        <v>0</v>
      </c>
      <c r="V1445">
        <v>0</v>
      </c>
      <c r="W1445">
        <v>4911.3900000000003</v>
      </c>
      <c r="X1445">
        <v>0</v>
      </c>
      <c r="Y1445">
        <v>0</v>
      </c>
      <c r="Z1445">
        <v>0</v>
      </c>
    </row>
    <row r="1446" spans="1:26" ht="15" x14ac:dyDescent="0.25">
      <c r="G1446" s="83">
        <v>5121.0300000000007</v>
      </c>
      <c r="H1446" s="83"/>
      <c r="J1446" s="83">
        <v>29390.92</v>
      </c>
      <c r="K1446" s="83"/>
      <c r="L1446" s="44">
        <v>3.2947039999999999</v>
      </c>
      <c r="O1446" s="29">
        <v>5121.0300000000007</v>
      </c>
      <c r="P1446" s="29">
        <v>29390.92</v>
      </c>
      <c r="Q1446" s="29">
        <v>3.2947039999999999</v>
      </c>
      <c r="W1446">
        <v>209.64</v>
      </c>
      <c r="X1446">
        <v>0</v>
      </c>
      <c r="Y1446">
        <v>0</v>
      </c>
      <c r="Z1446">
        <v>0</v>
      </c>
    </row>
    <row r="1447" spans="1:26" ht="42.75" x14ac:dyDescent="0.2">
      <c r="A1447" s="17" t="s">
        <v>970</v>
      </c>
      <c r="B1447" s="61" t="s">
        <v>971</v>
      </c>
      <c r="C1447" s="61" t="s">
        <v>972</v>
      </c>
      <c r="D1447" s="32" t="s">
        <v>88</v>
      </c>
      <c r="E1447" s="24">
        <v>0.02</v>
      </c>
      <c r="F1447" s="33">
        <v>667.72</v>
      </c>
      <c r="G1447" s="34"/>
      <c r="H1447" s="33"/>
      <c r="I1447" s="34" t="s">
        <v>971</v>
      </c>
      <c r="J1447" s="34"/>
      <c r="K1447" s="33"/>
      <c r="L1447" s="35"/>
      <c r="S1447">
        <v>9.4700000000000006</v>
      </c>
      <c r="T1447">
        <v>310.82</v>
      </c>
      <c r="U1447">
        <v>6.48</v>
      </c>
      <c r="V1447">
        <v>212.67</v>
      </c>
    </row>
    <row r="1448" spans="1:26" x14ac:dyDescent="0.2">
      <c r="C1448" s="28" t="s">
        <v>1888</v>
      </c>
    </row>
    <row r="1449" spans="1:26" ht="14.25" x14ac:dyDescent="0.2">
      <c r="A1449" s="17"/>
      <c r="B1449" s="61"/>
      <c r="C1449" s="61" t="s">
        <v>1863</v>
      </c>
      <c r="D1449" s="32"/>
      <c r="E1449" s="24"/>
      <c r="F1449" s="33">
        <v>496.79</v>
      </c>
      <c r="G1449" s="34" t="s">
        <v>3</v>
      </c>
      <c r="H1449" s="33">
        <v>9.94</v>
      </c>
      <c r="I1449" s="34"/>
      <c r="J1449" s="34">
        <v>32.83</v>
      </c>
      <c r="K1449" s="33">
        <v>326.19</v>
      </c>
      <c r="L1449" s="35"/>
      <c r="R1449">
        <v>9.94</v>
      </c>
    </row>
    <row r="1450" spans="1:26" ht="14.25" x14ac:dyDescent="0.2">
      <c r="A1450" s="17"/>
      <c r="B1450" s="61"/>
      <c r="C1450" s="61" t="s">
        <v>230</v>
      </c>
      <c r="D1450" s="32"/>
      <c r="E1450" s="24"/>
      <c r="F1450" s="33">
        <v>10.86</v>
      </c>
      <c r="G1450" s="34" t="s">
        <v>3</v>
      </c>
      <c r="H1450" s="33">
        <v>0.22</v>
      </c>
      <c r="I1450" s="34"/>
      <c r="J1450" s="34">
        <v>10.039999999999999</v>
      </c>
      <c r="K1450" s="33">
        <v>2.1800000000000002</v>
      </c>
      <c r="L1450" s="35"/>
    </row>
    <row r="1451" spans="1:26" ht="14.25" x14ac:dyDescent="0.2">
      <c r="A1451" s="17"/>
      <c r="B1451" s="61"/>
      <c r="C1451" s="61" t="s">
        <v>1869</v>
      </c>
      <c r="D1451" s="32"/>
      <c r="E1451" s="24"/>
      <c r="F1451" s="33">
        <v>1.51</v>
      </c>
      <c r="G1451" s="34" t="s">
        <v>3</v>
      </c>
      <c r="H1451" s="45">
        <v>0.03</v>
      </c>
      <c r="I1451" s="34"/>
      <c r="J1451" s="34">
        <v>32.83</v>
      </c>
      <c r="K1451" s="45">
        <v>0.99</v>
      </c>
      <c r="L1451" s="35"/>
      <c r="R1451">
        <v>0.03</v>
      </c>
    </row>
    <row r="1452" spans="1:26" ht="14.25" x14ac:dyDescent="0.2">
      <c r="A1452" s="17"/>
      <c r="B1452" s="61"/>
      <c r="C1452" s="61" t="s">
        <v>1870</v>
      </c>
      <c r="D1452" s="32"/>
      <c r="E1452" s="24"/>
      <c r="F1452" s="33">
        <v>160.07</v>
      </c>
      <c r="G1452" s="34" t="s">
        <v>3</v>
      </c>
      <c r="H1452" s="33">
        <v>3.2</v>
      </c>
      <c r="I1452" s="34"/>
      <c r="J1452" s="34">
        <v>6.66</v>
      </c>
      <c r="K1452" s="33">
        <v>21.32</v>
      </c>
      <c r="L1452" s="35"/>
    </row>
    <row r="1453" spans="1:26" ht="14.25" x14ac:dyDescent="0.2">
      <c r="A1453" s="17"/>
      <c r="B1453" s="61"/>
      <c r="C1453" s="61" t="s">
        <v>1864</v>
      </c>
      <c r="D1453" s="32" t="s">
        <v>1865</v>
      </c>
      <c r="E1453" s="24">
        <v>95</v>
      </c>
      <c r="F1453" s="68"/>
      <c r="G1453" s="34"/>
      <c r="H1453" s="33">
        <v>9.4700000000000006</v>
      </c>
      <c r="I1453" s="36"/>
      <c r="J1453" s="31">
        <v>95</v>
      </c>
      <c r="K1453" s="33">
        <v>310.82</v>
      </c>
      <c r="L1453" s="35"/>
    </row>
    <row r="1454" spans="1:26" ht="14.25" x14ac:dyDescent="0.2">
      <c r="A1454" s="17"/>
      <c r="B1454" s="61"/>
      <c r="C1454" s="61" t="s">
        <v>1866</v>
      </c>
      <c r="D1454" s="32" t="s">
        <v>1865</v>
      </c>
      <c r="E1454" s="24">
        <v>65</v>
      </c>
      <c r="F1454" s="68"/>
      <c r="G1454" s="34"/>
      <c r="H1454" s="33">
        <v>6.48</v>
      </c>
      <c r="I1454" s="36"/>
      <c r="J1454" s="31">
        <v>65</v>
      </c>
      <c r="K1454" s="33">
        <v>212.67</v>
      </c>
      <c r="L1454" s="35"/>
    </row>
    <row r="1455" spans="1:26" ht="14.25" x14ac:dyDescent="0.2">
      <c r="A1455" s="17"/>
      <c r="B1455" s="61"/>
      <c r="C1455" s="61" t="s">
        <v>1867</v>
      </c>
      <c r="D1455" s="32" t="s">
        <v>1868</v>
      </c>
      <c r="E1455" s="24">
        <v>50.08</v>
      </c>
      <c r="F1455" s="33"/>
      <c r="G1455" s="34" t="s">
        <v>3</v>
      </c>
      <c r="H1455" s="33"/>
      <c r="I1455" s="34"/>
      <c r="J1455" s="34"/>
      <c r="K1455" s="33"/>
      <c r="L1455" s="37">
        <v>1.0016</v>
      </c>
    </row>
    <row r="1456" spans="1:26" ht="57" x14ac:dyDescent="0.2">
      <c r="A1456" s="62" t="s">
        <v>974</v>
      </c>
      <c r="B1456" s="63" t="s">
        <v>975</v>
      </c>
      <c r="C1456" s="63" t="s">
        <v>976</v>
      </c>
      <c r="D1456" s="38" t="s">
        <v>171</v>
      </c>
      <c r="E1456" s="39">
        <v>2</v>
      </c>
      <c r="F1456" s="40">
        <v>716.12</v>
      </c>
      <c r="G1456" s="41" t="s">
        <v>3</v>
      </c>
      <c r="H1456" s="40">
        <v>1432.24</v>
      </c>
      <c r="I1456" s="42"/>
      <c r="J1456" s="42">
        <v>3.4</v>
      </c>
      <c r="K1456" s="40">
        <v>4869.62</v>
      </c>
      <c r="L1456" s="43"/>
      <c r="S1456">
        <v>0</v>
      </c>
      <c r="T1456">
        <v>0</v>
      </c>
      <c r="U1456">
        <v>0</v>
      </c>
      <c r="V1456">
        <v>0</v>
      </c>
      <c r="W1456">
        <v>0</v>
      </c>
      <c r="X1456">
        <v>1432.24</v>
      </c>
      <c r="Y1456">
        <v>0</v>
      </c>
      <c r="Z1456">
        <v>0</v>
      </c>
    </row>
    <row r="1457" spans="1:26" ht="15" x14ac:dyDescent="0.25">
      <c r="G1457" s="83">
        <v>1461.55</v>
      </c>
      <c r="H1457" s="83"/>
      <c r="J1457" s="83">
        <v>5742.8</v>
      </c>
      <c r="K1457" s="83"/>
      <c r="L1457" s="44">
        <v>1.0016</v>
      </c>
      <c r="O1457" s="29">
        <v>1461.55</v>
      </c>
      <c r="P1457" s="29">
        <v>5742.8</v>
      </c>
      <c r="Q1457" s="29">
        <v>1.0016</v>
      </c>
      <c r="W1457">
        <v>0</v>
      </c>
      <c r="X1457">
        <v>29.31</v>
      </c>
      <c r="Y1457">
        <v>0</v>
      </c>
      <c r="Z1457">
        <v>0</v>
      </c>
    </row>
    <row r="1458" spans="1:26" ht="57" x14ac:dyDescent="0.2">
      <c r="A1458" s="17" t="s">
        <v>978</v>
      </c>
      <c r="B1458" s="61" t="s">
        <v>979</v>
      </c>
      <c r="C1458" s="61" t="s">
        <v>980</v>
      </c>
      <c r="D1458" s="32" t="s">
        <v>88</v>
      </c>
      <c r="E1458" s="24">
        <v>0.08</v>
      </c>
      <c r="F1458" s="33">
        <v>17125.150000000001</v>
      </c>
      <c r="G1458" s="34"/>
      <c r="H1458" s="33"/>
      <c r="I1458" s="34" t="s">
        <v>979</v>
      </c>
      <c r="J1458" s="34"/>
      <c r="K1458" s="33"/>
      <c r="L1458" s="35"/>
      <c r="S1458">
        <v>303.41000000000003</v>
      </c>
      <c r="T1458">
        <v>9961.01</v>
      </c>
      <c r="U1458">
        <v>207.6</v>
      </c>
      <c r="V1458">
        <v>6815.43</v>
      </c>
    </row>
    <row r="1459" spans="1:26" x14ac:dyDescent="0.2">
      <c r="C1459" s="28" t="s">
        <v>1937</v>
      </c>
    </row>
    <row r="1460" spans="1:26" ht="14.25" x14ac:dyDescent="0.2">
      <c r="A1460" s="17"/>
      <c r="B1460" s="61"/>
      <c r="C1460" s="61" t="s">
        <v>1863</v>
      </c>
      <c r="D1460" s="32"/>
      <c r="E1460" s="24"/>
      <c r="F1460" s="33">
        <v>2745.86</v>
      </c>
      <c r="G1460" s="34" t="s">
        <v>3</v>
      </c>
      <c r="H1460" s="33">
        <v>219.67</v>
      </c>
      <c r="I1460" s="34"/>
      <c r="J1460" s="34">
        <v>32.83</v>
      </c>
      <c r="K1460" s="33">
        <v>7211.73</v>
      </c>
      <c r="L1460" s="35"/>
      <c r="R1460">
        <v>219.67</v>
      </c>
    </row>
    <row r="1461" spans="1:26" ht="14.25" x14ac:dyDescent="0.2">
      <c r="A1461" s="17"/>
      <c r="B1461" s="61"/>
      <c r="C1461" s="61" t="s">
        <v>230</v>
      </c>
      <c r="D1461" s="32"/>
      <c r="E1461" s="24"/>
      <c r="F1461" s="33">
        <v>13091.33</v>
      </c>
      <c r="G1461" s="34" t="s">
        <v>3</v>
      </c>
      <c r="H1461" s="33">
        <v>1047.31</v>
      </c>
      <c r="I1461" s="34"/>
      <c r="J1461" s="34">
        <v>7.29</v>
      </c>
      <c r="K1461" s="33">
        <v>7634.86</v>
      </c>
      <c r="L1461" s="35"/>
    </row>
    <row r="1462" spans="1:26" ht="14.25" x14ac:dyDescent="0.2">
      <c r="A1462" s="17"/>
      <c r="B1462" s="61"/>
      <c r="C1462" s="61" t="s">
        <v>1869</v>
      </c>
      <c r="D1462" s="32"/>
      <c r="E1462" s="24"/>
      <c r="F1462" s="33">
        <v>1246.4000000000001</v>
      </c>
      <c r="G1462" s="34" t="s">
        <v>3</v>
      </c>
      <c r="H1462" s="45">
        <v>99.71</v>
      </c>
      <c r="I1462" s="34"/>
      <c r="J1462" s="34">
        <v>32.83</v>
      </c>
      <c r="K1462" s="45">
        <v>3273.54</v>
      </c>
      <c r="L1462" s="35"/>
      <c r="R1462">
        <v>99.71</v>
      </c>
    </row>
    <row r="1463" spans="1:26" ht="14.25" x14ac:dyDescent="0.2">
      <c r="A1463" s="17"/>
      <c r="B1463" s="61"/>
      <c r="C1463" s="61" t="s">
        <v>1870</v>
      </c>
      <c r="D1463" s="32"/>
      <c r="E1463" s="24"/>
      <c r="F1463" s="33">
        <v>1287.96</v>
      </c>
      <c r="G1463" s="34" t="s">
        <v>3</v>
      </c>
      <c r="H1463" s="33">
        <v>103.04</v>
      </c>
      <c r="I1463" s="34"/>
      <c r="J1463" s="34">
        <v>6.48</v>
      </c>
      <c r="K1463" s="33">
        <v>667.68</v>
      </c>
      <c r="L1463" s="35"/>
    </row>
    <row r="1464" spans="1:26" ht="14.25" x14ac:dyDescent="0.2">
      <c r="A1464" s="17"/>
      <c r="B1464" s="61"/>
      <c r="C1464" s="61" t="s">
        <v>1864</v>
      </c>
      <c r="D1464" s="32" t="s">
        <v>1865</v>
      </c>
      <c r="E1464" s="24">
        <v>95</v>
      </c>
      <c r="F1464" s="68"/>
      <c r="G1464" s="34"/>
      <c r="H1464" s="33">
        <v>303.41000000000003</v>
      </c>
      <c r="I1464" s="36"/>
      <c r="J1464" s="31">
        <v>95</v>
      </c>
      <c r="K1464" s="33">
        <v>9961.01</v>
      </c>
      <c r="L1464" s="35"/>
    </row>
    <row r="1465" spans="1:26" ht="14.25" x14ac:dyDescent="0.2">
      <c r="A1465" s="17"/>
      <c r="B1465" s="61"/>
      <c r="C1465" s="61" t="s">
        <v>1866</v>
      </c>
      <c r="D1465" s="32" t="s">
        <v>1865</v>
      </c>
      <c r="E1465" s="24">
        <v>65</v>
      </c>
      <c r="F1465" s="68"/>
      <c r="G1465" s="34"/>
      <c r="H1465" s="33">
        <v>207.6</v>
      </c>
      <c r="I1465" s="36"/>
      <c r="J1465" s="31">
        <v>65</v>
      </c>
      <c r="K1465" s="33">
        <v>6815.43</v>
      </c>
      <c r="L1465" s="35"/>
    </row>
    <row r="1466" spans="1:26" ht="14.25" x14ac:dyDescent="0.2">
      <c r="A1466" s="17"/>
      <c r="B1466" s="61"/>
      <c r="C1466" s="61" t="s">
        <v>1867</v>
      </c>
      <c r="D1466" s="32" t="s">
        <v>1868</v>
      </c>
      <c r="E1466" s="24">
        <v>276.8</v>
      </c>
      <c r="F1466" s="33"/>
      <c r="G1466" s="34" t="s">
        <v>3</v>
      </c>
      <c r="H1466" s="33"/>
      <c r="I1466" s="34"/>
      <c r="J1466" s="34"/>
      <c r="K1466" s="33"/>
      <c r="L1466" s="37">
        <v>22.144000000000002</v>
      </c>
    </row>
    <row r="1467" spans="1:26" ht="28.5" x14ac:dyDescent="0.2">
      <c r="A1467" s="62" t="s">
        <v>982</v>
      </c>
      <c r="B1467" s="63" t="s">
        <v>983</v>
      </c>
      <c r="C1467" s="63" t="s">
        <v>984</v>
      </c>
      <c r="D1467" s="38" t="s">
        <v>171</v>
      </c>
      <c r="E1467" s="39">
        <v>8</v>
      </c>
      <c r="F1467" s="40">
        <v>1144.27</v>
      </c>
      <c r="G1467" s="41" t="s">
        <v>3</v>
      </c>
      <c r="H1467" s="40">
        <v>9154.16</v>
      </c>
      <c r="I1467" s="42"/>
      <c r="J1467" s="42">
        <v>8.01</v>
      </c>
      <c r="K1467" s="40">
        <v>73324.820000000007</v>
      </c>
      <c r="L1467" s="43"/>
      <c r="S1467">
        <v>0</v>
      </c>
      <c r="T1467">
        <v>0</v>
      </c>
      <c r="U1467">
        <v>0</v>
      </c>
      <c r="V1467">
        <v>0</v>
      </c>
      <c r="W1467">
        <v>0</v>
      </c>
      <c r="X1467">
        <v>9154.16</v>
      </c>
      <c r="Y1467">
        <v>0</v>
      </c>
      <c r="Z1467">
        <v>0</v>
      </c>
    </row>
    <row r="1468" spans="1:26" ht="15" x14ac:dyDescent="0.25">
      <c r="G1468" s="83">
        <v>11035.19</v>
      </c>
      <c r="H1468" s="83"/>
      <c r="J1468" s="83">
        <v>105615.53</v>
      </c>
      <c r="K1468" s="83"/>
      <c r="L1468" s="44">
        <v>22.144000000000002</v>
      </c>
      <c r="O1468" s="29">
        <v>11035.19</v>
      </c>
      <c r="P1468" s="29">
        <v>105615.53</v>
      </c>
      <c r="Q1468" s="29">
        <v>22.144000000000002</v>
      </c>
      <c r="W1468">
        <v>0</v>
      </c>
      <c r="X1468">
        <v>1881.03</v>
      </c>
      <c r="Y1468">
        <v>0</v>
      </c>
      <c r="Z1468">
        <v>0</v>
      </c>
    </row>
    <row r="1469" spans="1:26" ht="28.5" x14ac:dyDescent="0.2">
      <c r="A1469" s="17" t="s">
        <v>986</v>
      </c>
      <c r="B1469" s="61" t="s">
        <v>987</v>
      </c>
      <c r="C1469" s="61" t="s">
        <v>988</v>
      </c>
      <c r="D1469" s="32" t="s">
        <v>99</v>
      </c>
      <c r="E1469" s="24">
        <v>1.25</v>
      </c>
      <c r="F1469" s="33">
        <v>1010.1500000000001</v>
      </c>
      <c r="G1469" s="34"/>
      <c r="H1469" s="33"/>
      <c r="I1469" s="34" t="s">
        <v>987</v>
      </c>
      <c r="J1469" s="34"/>
      <c r="K1469" s="33"/>
      <c r="L1469" s="35"/>
      <c r="S1469">
        <v>315.24</v>
      </c>
      <c r="T1469">
        <v>10349.129999999999</v>
      </c>
      <c r="U1469">
        <v>215.69</v>
      </c>
      <c r="V1469">
        <v>7080.98</v>
      </c>
    </row>
    <row r="1470" spans="1:26" x14ac:dyDescent="0.2">
      <c r="C1470" s="28" t="s">
        <v>1959</v>
      </c>
    </row>
    <row r="1471" spans="1:26" ht="14.25" x14ac:dyDescent="0.2">
      <c r="A1471" s="17"/>
      <c r="B1471" s="61"/>
      <c r="C1471" s="61" t="s">
        <v>1863</v>
      </c>
      <c r="D1471" s="32"/>
      <c r="E1471" s="24"/>
      <c r="F1471" s="33">
        <v>260.94</v>
      </c>
      <c r="G1471" s="34" t="s">
        <v>3</v>
      </c>
      <c r="H1471" s="33">
        <v>326.18</v>
      </c>
      <c r="I1471" s="34"/>
      <c r="J1471" s="34">
        <v>32.83</v>
      </c>
      <c r="K1471" s="33">
        <v>10708.33</v>
      </c>
      <c r="L1471" s="35"/>
      <c r="R1471">
        <v>326.18</v>
      </c>
    </row>
    <row r="1472" spans="1:26" ht="14.25" x14ac:dyDescent="0.2">
      <c r="A1472" s="17"/>
      <c r="B1472" s="61"/>
      <c r="C1472" s="61" t="s">
        <v>230</v>
      </c>
      <c r="D1472" s="32"/>
      <c r="E1472" s="24"/>
      <c r="F1472" s="33">
        <v>148.59</v>
      </c>
      <c r="G1472" s="34" t="s">
        <v>3</v>
      </c>
      <c r="H1472" s="33">
        <v>185.74</v>
      </c>
      <c r="I1472" s="34"/>
      <c r="J1472" s="34">
        <v>5.97</v>
      </c>
      <c r="K1472" s="33">
        <v>1108.8499999999999</v>
      </c>
      <c r="L1472" s="35"/>
    </row>
    <row r="1473" spans="1:26" ht="14.25" x14ac:dyDescent="0.2">
      <c r="A1473" s="17"/>
      <c r="B1473" s="61"/>
      <c r="C1473" s="61" t="s">
        <v>1869</v>
      </c>
      <c r="D1473" s="32"/>
      <c r="E1473" s="24"/>
      <c r="F1473" s="33">
        <v>4.5199999999999996</v>
      </c>
      <c r="G1473" s="34" t="s">
        <v>3</v>
      </c>
      <c r="H1473" s="45">
        <v>5.65</v>
      </c>
      <c r="I1473" s="34"/>
      <c r="J1473" s="34">
        <v>32.83</v>
      </c>
      <c r="K1473" s="45">
        <v>185.49</v>
      </c>
      <c r="L1473" s="35"/>
      <c r="R1473">
        <v>5.65</v>
      </c>
    </row>
    <row r="1474" spans="1:26" ht="14.25" x14ac:dyDescent="0.2">
      <c r="A1474" s="17"/>
      <c r="B1474" s="61"/>
      <c r="C1474" s="61" t="s">
        <v>1870</v>
      </c>
      <c r="D1474" s="32"/>
      <c r="E1474" s="24"/>
      <c r="F1474" s="33">
        <v>600.62</v>
      </c>
      <c r="G1474" s="34" t="s">
        <v>3</v>
      </c>
      <c r="H1474" s="33">
        <v>750.78</v>
      </c>
      <c r="I1474" s="34"/>
      <c r="J1474" s="34">
        <v>8.17</v>
      </c>
      <c r="K1474" s="33">
        <v>6133.83</v>
      </c>
      <c r="L1474" s="35"/>
    </row>
    <row r="1475" spans="1:26" ht="14.25" x14ac:dyDescent="0.2">
      <c r="A1475" s="17"/>
      <c r="B1475" s="61"/>
      <c r="C1475" s="61" t="s">
        <v>1864</v>
      </c>
      <c r="D1475" s="32" t="s">
        <v>1865</v>
      </c>
      <c r="E1475" s="24">
        <v>95</v>
      </c>
      <c r="F1475" s="68"/>
      <c r="G1475" s="34"/>
      <c r="H1475" s="33">
        <v>315.24</v>
      </c>
      <c r="I1475" s="36"/>
      <c r="J1475" s="31">
        <v>95</v>
      </c>
      <c r="K1475" s="33">
        <v>10349.129999999999</v>
      </c>
      <c r="L1475" s="35"/>
    </row>
    <row r="1476" spans="1:26" ht="14.25" x14ac:dyDescent="0.2">
      <c r="A1476" s="17"/>
      <c r="B1476" s="61"/>
      <c r="C1476" s="61" t="s">
        <v>1866</v>
      </c>
      <c r="D1476" s="32" t="s">
        <v>1865</v>
      </c>
      <c r="E1476" s="24">
        <v>65</v>
      </c>
      <c r="F1476" s="68"/>
      <c r="G1476" s="34"/>
      <c r="H1476" s="33">
        <v>215.69</v>
      </c>
      <c r="I1476" s="36"/>
      <c r="J1476" s="31">
        <v>65</v>
      </c>
      <c r="K1476" s="33">
        <v>7080.98</v>
      </c>
      <c r="L1476" s="35"/>
    </row>
    <row r="1477" spans="1:26" ht="14.25" x14ac:dyDescent="0.2">
      <c r="A1477" s="17"/>
      <c r="B1477" s="61"/>
      <c r="C1477" s="61" t="s">
        <v>1867</v>
      </c>
      <c r="D1477" s="32" t="s">
        <v>1868</v>
      </c>
      <c r="E1477" s="24">
        <v>27.76</v>
      </c>
      <c r="F1477" s="33"/>
      <c r="G1477" s="34" t="s">
        <v>3</v>
      </c>
      <c r="H1477" s="33"/>
      <c r="I1477" s="34"/>
      <c r="J1477" s="34"/>
      <c r="K1477" s="33"/>
      <c r="L1477" s="37">
        <v>34.700000000000003</v>
      </c>
    </row>
    <row r="1478" spans="1:26" ht="57" x14ac:dyDescent="0.2">
      <c r="A1478" s="17" t="s">
        <v>990</v>
      </c>
      <c r="B1478" s="61" t="s">
        <v>991</v>
      </c>
      <c r="C1478" s="61" t="s">
        <v>992</v>
      </c>
      <c r="D1478" s="32" t="s">
        <v>328</v>
      </c>
      <c r="E1478" s="24">
        <v>125</v>
      </c>
      <c r="F1478" s="33">
        <v>10.65</v>
      </c>
      <c r="G1478" s="47" t="s">
        <v>3</v>
      </c>
      <c r="H1478" s="33">
        <v>1331.25</v>
      </c>
      <c r="I1478" s="34"/>
      <c r="J1478" s="34">
        <v>3.96</v>
      </c>
      <c r="K1478" s="33">
        <v>5271.75</v>
      </c>
      <c r="L1478" s="35"/>
      <c r="S1478">
        <v>0</v>
      </c>
      <c r="T1478">
        <v>0</v>
      </c>
      <c r="U1478">
        <v>0</v>
      </c>
      <c r="V1478">
        <v>0</v>
      </c>
      <c r="W1478">
        <v>0</v>
      </c>
      <c r="X1478">
        <v>1331.25</v>
      </c>
      <c r="Y1478">
        <v>0</v>
      </c>
      <c r="Z1478">
        <v>0</v>
      </c>
    </row>
    <row r="1479" spans="1:26" ht="28.5" x14ac:dyDescent="0.2">
      <c r="A1479" s="17" t="s">
        <v>994</v>
      </c>
      <c r="B1479" s="61" t="s">
        <v>995</v>
      </c>
      <c r="C1479" s="61" t="s">
        <v>996</v>
      </c>
      <c r="D1479" s="32" t="s">
        <v>88</v>
      </c>
      <c r="E1479" s="24">
        <v>2.5</v>
      </c>
      <c r="F1479" s="33">
        <v>47</v>
      </c>
      <c r="G1479" s="47" t="s">
        <v>3</v>
      </c>
      <c r="H1479" s="33">
        <v>117.5</v>
      </c>
      <c r="I1479" s="34"/>
      <c r="J1479" s="34">
        <v>11.38</v>
      </c>
      <c r="K1479" s="33">
        <v>1337.15</v>
      </c>
      <c r="L1479" s="35"/>
      <c r="S1479">
        <v>0</v>
      </c>
      <c r="T1479">
        <v>0</v>
      </c>
      <c r="U1479">
        <v>0</v>
      </c>
      <c r="V1479">
        <v>0</v>
      </c>
      <c r="W1479">
        <v>0</v>
      </c>
      <c r="X1479">
        <v>117.5</v>
      </c>
      <c r="Y1479">
        <v>0</v>
      </c>
      <c r="Z1479">
        <v>0</v>
      </c>
    </row>
    <row r="1480" spans="1:26" ht="42.75" x14ac:dyDescent="0.2">
      <c r="A1480" s="17" t="s">
        <v>998</v>
      </c>
      <c r="B1480" s="61" t="s">
        <v>999</v>
      </c>
      <c r="C1480" s="61" t="s">
        <v>1000</v>
      </c>
      <c r="D1480" s="32" t="s">
        <v>171</v>
      </c>
      <c r="E1480" s="24">
        <v>6</v>
      </c>
      <c r="F1480" s="33">
        <v>60.3</v>
      </c>
      <c r="G1480" s="47" t="s">
        <v>3</v>
      </c>
      <c r="H1480" s="33">
        <v>361.8</v>
      </c>
      <c r="I1480" s="34"/>
      <c r="J1480" s="34">
        <v>4.3</v>
      </c>
      <c r="K1480" s="33">
        <v>1555.74</v>
      </c>
      <c r="L1480" s="35"/>
      <c r="S1480">
        <v>0</v>
      </c>
      <c r="T1480">
        <v>0</v>
      </c>
      <c r="U1480">
        <v>0</v>
      </c>
      <c r="V1480">
        <v>0</v>
      </c>
      <c r="W1480">
        <v>0</v>
      </c>
      <c r="X1480">
        <v>361.8</v>
      </c>
      <c r="Y1480">
        <v>0</v>
      </c>
      <c r="Z1480">
        <v>0</v>
      </c>
    </row>
    <row r="1481" spans="1:26" ht="28.5" x14ac:dyDescent="0.2">
      <c r="A1481" s="62" t="s">
        <v>1002</v>
      </c>
      <c r="B1481" s="63" t="s">
        <v>1003</v>
      </c>
      <c r="C1481" s="63" t="s">
        <v>1004</v>
      </c>
      <c r="D1481" s="38" t="s">
        <v>171</v>
      </c>
      <c r="E1481" s="39">
        <v>100</v>
      </c>
      <c r="F1481" s="40">
        <v>1.1299999999999999</v>
      </c>
      <c r="G1481" s="41" t="s">
        <v>3</v>
      </c>
      <c r="H1481" s="40">
        <v>113</v>
      </c>
      <c r="I1481" s="42"/>
      <c r="J1481" s="42">
        <v>4.71</v>
      </c>
      <c r="K1481" s="40">
        <v>532.23</v>
      </c>
      <c r="L1481" s="43"/>
      <c r="S1481">
        <v>0</v>
      </c>
      <c r="T1481">
        <v>0</v>
      </c>
      <c r="U1481">
        <v>0</v>
      </c>
      <c r="V1481">
        <v>0</v>
      </c>
      <c r="W1481">
        <v>0</v>
      </c>
      <c r="X1481">
        <v>113</v>
      </c>
      <c r="Y1481">
        <v>0</v>
      </c>
      <c r="Z1481">
        <v>0</v>
      </c>
    </row>
    <row r="1482" spans="1:26" ht="15" x14ac:dyDescent="0.25">
      <c r="G1482" s="83">
        <v>3717.1800000000003</v>
      </c>
      <c r="H1482" s="83"/>
      <c r="J1482" s="83">
        <v>44077.989999999991</v>
      </c>
      <c r="K1482" s="83"/>
      <c r="L1482" s="44">
        <v>34.700000000000003</v>
      </c>
      <c r="O1482" s="29">
        <v>3717.1800000000003</v>
      </c>
      <c r="P1482" s="29">
        <v>44077.989999999991</v>
      </c>
      <c r="Q1482" s="29">
        <v>34.700000000000003</v>
      </c>
      <c r="W1482">
        <v>0</v>
      </c>
      <c r="X1482">
        <v>1793.63</v>
      </c>
      <c r="Y1482">
        <v>0</v>
      </c>
      <c r="Z1482">
        <v>0</v>
      </c>
    </row>
    <row r="1483" spans="1:26" ht="71.25" x14ac:dyDescent="0.2">
      <c r="A1483" s="17" t="s">
        <v>1006</v>
      </c>
      <c r="B1483" s="61" t="s">
        <v>1007</v>
      </c>
      <c r="C1483" s="61" t="s">
        <v>1008</v>
      </c>
      <c r="D1483" s="32" t="s">
        <v>99</v>
      </c>
      <c r="E1483" s="24">
        <v>0.85</v>
      </c>
      <c r="F1483" s="33">
        <v>55.29</v>
      </c>
      <c r="G1483" s="34"/>
      <c r="H1483" s="33"/>
      <c r="I1483" s="34" t="s">
        <v>1007</v>
      </c>
      <c r="J1483" s="34"/>
      <c r="K1483" s="33"/>
      <c r="L1483" s="35"/>
      <c r="S1483">
        <v>34.299999999999997</v>
      </c>
      <c r="T1483">
        <v>1125.8900000000001</v>
      </c>
      <c r="U1483">
        <v>23.47</v>
      </c>
      <c r="V1483">
        <v>770.35</v>
      </c>
    </row>
    <row r="1484" spans="1:26" x14ac:dyDescent="0.2">
      <c r="C1484" s="28" t="s">
        <v>1960</v>
      </c>
    </row>
    <row r="1485" spans="1:26" ht="14.25" x14ac:dyDescent="0.2">
      <c r="A1485" s="17"/>
      <c r="B1485" s="61"/>
      <c r="C1485" s="61" t="s">
        <v>1863</v>
      </c>
      <c r="D1485" s="32"/>
      <c r="E1485" s="24"/>
      <c r="F1485" s="33">
        <v>42.21</v>
      </c>
      <c r="G1485" s="34" t="s">
        <v>3</v>
      </c>
      <c r="H1485" s="33">
        <v>35.880000000000003</v>
      </c>
      <c r="I1485" s="34"/>
      <c r="J1485" s="34">
        <v>32.83</v>
      </c>
      <c r="K1485" s="33">
        <v>1177.8900000000001</v>
      </c>
      <c r="L1485" s="35"/>
      <c r="R1485">
        <v>35.880000000000003</v>
      </c>
    </row>
    <row r="1486" spans="1:26" ht="14.25" x14ac:dyDescent="0.2">
      <c r="A1486" s="17"/>
      <c r="B1486" s="61"/>
      <c r="C1486" s="61" t="s">
        <v>230</v>
      </c>
      <c r="D1486" s="32"/>
      <c r="E1486" s="24"/>
      <c r="F1486" s="33">
        <v>1.81</v>
      </c>
      <c r="G1486" s="34" t="s">
        <v>3</v>
      </c>
      <c r="H1486" s="33">
        <v>1.54</v>
      </c>
      <c r="I1486" s="34"/>
      <c r="J1486" s="34">
        <v>10.039999999999999</v>
      </c>
      <c r="K1486" s="33">
        <v>15.45</v>
      </c>
      <c r="L1486" s="35"/>
    </row>
    <row r="1487" spans="1:26" ht="14.25" x14ac:dyDescent="0.2">
      <c r="A1487" s="17"/>
      <c r="B1487" s="61"/>
      <c r="C1487" s="61" t="s">
        <v>1869</v>
      </c>
      <c r="D1487" s="32"/>
      <c r="E1487" s="24"/>
      <c r="F1487" s="33">
        <v>0.26</v>
      </c>
      <c r="G1487" s="34" t="s">
        <v>3</v>
      </c>
      <c r="H1487" s="45">
        <v>0.22</v>
      </c>
      <c r="I1487" s="34"/>
      <c r="J1487" s="34">
        <v>32.83</v>
      </c>
      <c r="K1487" s="45">
        <v>7.26</v>
      </c>
      <c r="L1487" s="35"/>
      <c r="R1487">
        <v>0.22</v>
      </c>
    </row>
    <row r="1488" spans="1:26" ht="14.25" x14ac:dyDescent="0.2">
      <c r="A1488" s="17"/>
      <c r="B1488" s="61"/>
      <c r="C1488" s="61" t="s">
        <v>1870</v>
      </c>
      <c r="D1488" s="32"/>
      <c r="E1488" s="24"/>
      <c r="F1488" s="33">
        <v>11.27</v>
      </c>
      <c r="G1488" s="34" t="s">
        <v>3</v>
      </c>
      <c r="H1488" s="33">
        <v>9.58</v>
      </c>
      <c r="I1488" s="34"/>
      <c r="J1488" s="34">
        <v>8.75</v>
      </c>
      <c r="K1488" s="33">
        <v>83.82</v>
      </c>
      <c r="L1488" s="35"/>
    </row>
    <row r="1489" spans="1:26" ht="14.25" x14ac:dyDescent="0.2">
      <c r="A1489" s="17"/>
      <c r="B1489" s="61"/>
      <c r="C1489" s="61" t="s">
        <v>1864</v>
      </c>
      <c r="D1489" s="32" t="s">
        <v>1865</v>
      </c>
      <c r="E1489" s="24">
        <v>95</v>
      </c>
      <c r="F1489" s="68"/>
      <c r="G1489" s="34"/>
      <c r="H1489" s="33">
        <v>34.299999999999997</v>
      </c>
      <c r="I1489" s="36"/>
      <c r="J1489" s="31">
        <v>95</v>
      </c>
      <c r="K1489" s="33">
        <v>1125.8900000000001</v>
      </c>
      <c r="L1489" s="35"/>
    </row>
    <row r="1490" spans="1:26" ht="14.25" x14ac:dyDescent="0.2">
      <c r="A1490" s="17"/>
      <c r="B1490" s="61"/>
      <c r="C1490" s="61" t="s">
        <v>1866</v>
      </c>
      <c r="D1490" s="32" t="s">
        <v>1865</v>
      </c>
      <c r="E1490" s="24">
        <v>65</v>
      </c>
      <c r="F1490" s="68"/>
      <c r="G1490" s="34"/>
      <c r="H1490" s="33">
        <v>23.47</v>
      </c>
      <c r="I1490" s="36"/>
      <c r="J1490" s="31">
        <v>65</v>
      </c>
      <c r="K1490" s="33">
        <v>770.35</v>
      </c>
      <c r="L1490" s="35"/>
    </row>
    <row r="1491" spans="1:26" ht="14.25" x14ac:dyDescent="0.2">
      <c r="A1491" s="17"/>
      <c r="B1491" s="61"/>
      <c r="C1491" s="61" t="s">
        <v>1867</v>
      </c>
      <c r="D1491" s="32" t="s">
        <v>1868</v>
      </c>
      <c r="E1491" s="24">
        <v>4.49</v>
      </c>
      <c r="F1491" s="33"/>
      <c r="G1491" s="34" t="s">
        <v>3</v>
      </c>
      <c r="H1491" s="33"/>
      <c r="I1491" s="34"/>
      <c r="J1491" s="34"/>
      <c r="K1491" s="33"/>
      <c r="L1491" s="37">
        <v>3.8165</v>
      </c>
    </row>
    <row r="1492" spans="1:26" ht="114" x14ac:dyDescent="0.2">
      <c r="A1492" s="17" t="s">
        <v>1010</v>
      </c>
      <c r="B1492" s="61" t="s">
        <v>1011</v>
      </c>
      <c r="C1492" s="61" t="s">
        <v>1012</v>
      </c>
      <c r="D1492" s="32" t="s">
        <v>428</v>
      </c>
      <c r="E1492" s="24">
        <v>3.5000000000000003E-2</v>
      </c>
      <c r="F1492" s="33">
        <v>29300.33</v>
      </c>
      <c r="G1492" s="47" t="s">
        <v>3</v>
      </c>
      <c r="H1492" s="33">
        <v>1025.51</v>
      </c>
      <c r="I1492" s="34"/>
      <c r="J1492" s="34">
        <v>3.13</v>
      </c>
      <c r="K1492" s="33">
        <v>3209.85</v>
      </c>
      <c r="L1492" s="35"/>
      <c r="S1492">
        <v>0</v>
      </c>
      <c r="T1492">
        <v>0</v>
      </c>
      <c r="U1492">
        <v>0</v>
      </c>
      <c r="V1492">
        <v>0</v>
      </c>
      <c r="W1492">
        <v>0</v>
      </c>
      <c r="X1492">
        <v>1025.51</v>
      </c>
      <c r="Y1492">
        <v>0</v>
      </c>
      <c r="Z1492">
        <v>0</v>
      </c>
    </row>
    <row r="1493" spans="1:26" ht="114" x14ac:dyDescent="0.2">
      <c r="A1493" s="62" t="s">
        <v>1014</v>
      </c>
      <c r="B1493" s="63" t="s">
        <v>426</v>
      </c>
      <c r="C1493" s="63" t="s">
        <v>427</v>
      </c>
      <c r="D1493" s="38" t="s">
        <v>428</v>
      </c>
      <c r="E1493" s="39">
        <v>0.05</v>
      </c>
      <c r="F1493" s="40">
        <v>41193.550000000003</v>
      </c>
      <c r="G1493" s="41" t="s">
        <v>3</v>
      </c>
      <c r="H1493" s="40">
        <v>2059.6799999999998</v>
      </c>
      <c r="I1493" s="42"/>
      <c r="J1493" s="42">
        <v>3.13</v>
      </c>
      <c r="K1493" s="40">
        <v>6446.79</v>
      </c>
      <c r="L1493" s="43"/>
      <c r="S1493">
        <v>0</v>
      </c>
      <c r="T1493">
        <v>0</v>
      </c>
      <c r="U1493">
        <v>0</v>
      </c>
      <c r="V1493">
        <v>0</v>
      </c>
      <c r="W1493">
        <v>0</v>
      </c>
      <c r="X1493">
        <v>2059.6799999999998</v>
      </c>
      <c r="Y1493">
        <v>0</v>
      </c>
      <c r="Z1493">
        <v>0</v>
      </c>
    </row>
    <row r="1494" spans="1:26" ht="15" x14ac:dyDescent="0.25">
      <c r="G1494" s="83">
        <v>3189.9599999999996</v>
      </c>
      <c r="H1494" s="83"/>
      <c r="J1494" s="83">
        <v>12830.039999999999</v>
      </c>
      <c r="K1494" s="83"/>
      <c r="L1494" s="44">
        <v>3.8165</v>
      </c>
      <c r="O1494" s="29">
        <v>3189.9599999999996</v>
      </c>
      <c r="P1494" s="29">
        <v>12830.039999999999</v>
      </c>
      <c r="Q1494" s="29">
        <v>3.8165</v>
      </c>
      <c r="W1494">
        <v>0</v>
      </c>
      <c r="X1494">
        <v>104.77</v>
      </c>
      <c r="Y1494">
        <v>0</v>
      </c>
      <c r="Z1494">
        <v>0</v>
      </c>
    </row>
    <row r="1495" spans="1:26" ht="71.25" x14ac:dyDescent="0.2">
      <c r="A1495" s="17" t="s">
        <v>1015</v>
      </c>
      <c r="B1495" s="61" t="s">
        <v>1016</v>
      </c>
      <c r="C1495" s="61" t="s">
        <v>1017</v>
      </c>
      <c r="D1495" s="32" t="s">
        <v>99</v>
      </c>
      <c r="E1495" s="24">
        <v>0.4</v>
      </c>
      <c r="F1495" s="33">
        <v>68.77000000000001</v>
      </c>
      <c r="G1495" s="34"/>
      <c r="H1495" s="33"/>
      <c r="I1495" s="34" t="s">
        <v>1016</v>
      </c>
      <c r="J1495" s="34"/>
      <c r="K1495" s="33"/>
      <c r="L1495" s="35"/>
      <c r="S1495">
        <v>19.45</v>
      </c>
      <c r="T1495">
        <v>638.37</v>
      </c>
      <c r="U1495">
        <v>13.31</v>
      </c>
      <c r="V1495">
        <v>436.78</v>
      </c>
    </row>
    <row r="1496" spans="1:26" x14ac:dyDescent="0.2">
      <c r="C1496" s="28" t="s">
        <v>1961</v>
      </c>
    </row>
    <row r="1497" spans="1:26" ht="14.25" x14ac:dyDescent="0.2">
      <c r="A1497" s="17"/>
      <c r="B1497" s="61"/>
      <c r="C1497" s="61" t="s">
        <v>1863</v>
      </c>
      <c r="D1497" s="32"/>
      <c r="E1497" s="24"/>
      <c r="F1497" s="33">
        <v>50.67</v>
      </c>
      <c r="G1497" s="34" t="s">
        <v>3</v>
      </c>
      <c r="H1497" s="33">
        <v>20.27</v>
      </c>
      <c r="I1497" s="34"/>
      <c r="J1497" s="34">
        <v>32.83</v>
      </c>
      <c r="K1497" s="33">
        <v>665.4</v>
      </c>
      <c r="L1497" s="35"/>
      <c r="R1497">
        <v>20.27</v>
      </c>
    </row>
    <row r="1498" spans="1:26" ht="14.25" x14ac:dyDescent="0.2">
      <c r="A1498" s="17"/>
      <c r="B1498" s="61"/>
      <c r="C1498" s="61" t="s">
        <v>230</v>
      </c>
      <c r="D1498" s="32"/>
      <c r="E1498" s="24"/>
      <c r="F1498" s="33">
        <v>3.62</v>
      </c>
      <c r="G1498" s="34" t="s">
        <v>3</v>
      </c>
      <c r="H1498" s="33">
        <v>1.45</v>
      </c>
      <c r="I1498" s="34"/>
      <c r="J1498" s="34">
        <v>10.039999999999999</v>
      </c>
      <c r="K1498" s="33">
        <v>14.54</v>
      </c>
      <c r="L1498" s="35"/>
    </row>
    <row r="1499" spans="1:26" ht="14.25" x14ac:dyDescent="0.2">
      <c r="A1499" s="17"/>
      <c r="B1499" s="61"/>
      <c r="C1499" s="61" t="s">
        <v>1869</v>
      </c>
      <c r="D1499" s="32"/>
      <c r="E1499" s="24"/>
      <c r="F1499" s="33">
        <v>0.5</v>
      </c>
      <c r="G1499" s="34" t="s">
        <v>3</v>
      </c>
      <c r="H1499" s="45">
        <v>0.2</v>
      </c>
      <c r="I1499" s="34"/>
      <c r="J1499" s="34">
        <v>32.83</v>
      </c>
      <c r="K1499" s="45">
        <v>6.57</v>
      </c>
      <c r="L1499" s="35"/>
      <c r="R1499">
        <v>0.2</v>
      </c>
    </row>
    <row r="1500" spans="1:26" ht="14.25" x14ac:dyDescent="0.2">
      <c r="A1500" s="17"/>
      <c r="B1500" s="61"/>
      <c r="C1500" s="61" t="s">
        <v>1870</v>
      </c>
      <c r="D1500" s="32"/>
      <c r="E1500" s="24"/>
      <c r="F1500" s="33">
        <v>14.48</v>
      </c>
      <c r="G1500" s="34" t="s">
        <v>3</v>
      </c>
      <c r="H1500" s="33">
        <v>5.79</v>
      </c>
      <c r="I1500" s="34"/>
      <c r="J1500" s="34">
        <v>8.5500000000000007</v>
      </c>
      <c r="K1500" s="33">
        <v>49.52</v>
      </c>
      <c r="L1500" s="35"/>
    </row>
    <row r="1501" spans="1:26" ht="14.25" x14ac:dyDescent="0.2">
      <c r="A1501" s="17"/>
      <c r="B1501" s="61"/>
      <c r="C1501" s="61" t="s">
        <v>1864</v>
      </c>
      <c r="D1501" s="32" t="s">
        <v>1865</v>
      </c>
      <c r="E1501" s="24">
        <v>95</v>
      </c>
      <c r="F1501" s="68"/>
      <c r="G1501" s="34"/>
      <c r="H1501" s="33">
        <v>19.45</v>
      </c>
      <c r="I1501" s="36"/>
      <c r="J1501" s="31">
        <v>95</v>
      </c>
      <c r="K1501" s="33">
        <v>638.37</v>
      </c>
      <c r="L1501" s="35"/>
    </row>
    <row r="1502" spans="1:26" ht="14.25" x14ac:dyDescent="0.2">
      <c r="A1502" s="17"/>
      <c r="B1502" s="61"/>
      <c r="C1502" s="61" t="s">
        <v>1866</v>
      </c>
      <c r="D1502" s="32" t="s">
        <v>1865</v>
      </c>
      <c r="E1502" s="24">
        <v>65</v>
      </c>
      <c r="F1502" s="68"/>
      <c r="G1502" s="34"/>
      <c r="H1502" s="33">
        <v>13.31</v>
      </c>
      <c r="I1502" s="36"/>
      <c r="J1502" s="31">
        <v>65</v>
      </c>
      <c r="K1502" s="33">
        <v>436.78</v>
      </c>
      <c r="L1502" s="35"/>
    </row>
    <row r="1503" spans="1:26" ht="14.25" x14ac:dyDescent="0.2">
      <c r="A1503" s="17"/>
      <c r="B1503" s="61"/>
      <c r="C1503" s="61" t="s">
        <v>1867</v>
      </c>
      <c r="D1503" s="32" t="s">
        <v>1868</v>
      </c>
      <c r="E1503" s="24">
        <v>5.39</v>
      </c>
      <c r="F1503" s="33"/>
      <c r="G1503" s="34" t="s">
        <v>3</v>
      </c>
      <c r="H1503" s="33"/>
      <c r="I1503" s="34"/>
      <c r="J1503" s="34"/>
      <c r="K1503" s="33"/>
      <c r="L1503" s="37">
        <v>2.1560000000000001</v>
      </c>
    </row>
    <row r="1504" spans="1:26" ht="114" x14ac:dyDescent="0.2">
      <c r="A1504" s="62" t="s">
        <v>1019</v>
      </c>
      <c r="B1504" s="63" t="s">
        <v>1020</v>
      </c>
      <c r="C1504" s="63" t="s">
        <v>1021</v>
      </c>
      <c r="D1504" s="38" t="s">
        <v>428</v>
      </c>
      <c r="E1504" s="39">
        <v>0.04</v>
      </c>
      <c r="F1504" s="40">
        <v>78330.06</v>
      </c>
      <c r="G1504" s="41" t="s">
        <v>3</v>
      </c>
      <c r="H1504" s="40">
        <v>3133.2</v>
      </c>
      <c r="I1504" s="42"/>
      <c r="J1504" s="42">
        <v>3.14</v>
      </c>
      <c r="K1504" s="40">
        <v>9838.26</v>
      </c>
      <c r="L1504" s="43"/>
      <c r="S1504">
        <v>0</v>
      </c>
      <c r="T1504">
        <v>0</v>
      </c>
      <c r="U1504">
        <v>0</v>
      </c>
      <c r="V1504">
        <v>0</v>
      </c>
      <c r="W1504">
        <v>0</v>
      </c>
      <c r="X1504">
        <v>3133.2</v>
      </c>
      <c r="Y1504">
        <v>0</v>
      </c>
      <c r="Z1504">
        <v>0</v>
      </c>
    </row>
    <row r="1505" spans="1:26" ht="15" x14ac:dyDescent="0.25">
      <c r="G1505" s="83">
        <v>3193.47</v>
      </c>
      <c r="H1505" s="83"/>
      <c r="J1505" s="83">
        <v>11642.87</v>
      </c>
      <c r="K1505" s="83"/>
      <c r="L1505" s="44">
        <v>2.1560000000000001</v>
      </c>
      <c r="O1505" s="29">
        <v>3193.47</v>
      </c>
      <c r="P1505" s="29">
        <v>11642.87</v>
      </c>
      <c r="Q1505" s="29">
        <v>2.1560000000000001</v>
      </c>
      <c r="W1505">
        <v>0</v>
      </c>
      <c r="X1505">
        <v>60.269999999999996</v>
      </c>
      <c r="Y1505">
        <v>0</v>
      </c>
      <c r="Z1505">
        <v>0</v>
      </c>
    </row>
    <row r="1506" spans="1:26" ht="28.5" x14ac:dyDescent="0.2">
      <c r="A1506" s="17" t="s">
        <v>1023</v>
      </c>
      <c r="B1506" s="61" t="s">
        <v>729</v>
      </c>
      <c r="C1506" s="61" t="s">
        <v>730</v>
      </c>
      <c r="D1506" s="32" t="s">
        <v>88</v>
      </c>
      <c r="E1506" s="24">
        <v>0.02</v>
      </c>
      <c r="F1506" s="33">
        <v>454.03</v>
      </c>
      <c r="G1506" s="34"/>
      <c r="H1506" s="33"/>
      <c r="I1506" s="34" t="s">
        <v>729</v>
      </c>
      <c r="J1506" s="34"/>
      <c r="K1506" s="33"/>
      <c r="L1506" s="35"/>
      <c r="S1506">
        <v>6.53</v>
      </c>
      <c r="T1506">
        <v>214.25</v>
      </c>
      <c r="U1506">
        <v>4.47</v>
      </c>
      <c r="V1506">
        <v>146.59</v>
      </c>
    </row>
    <row r="1507" spans="1:26" x14ac:dyDescent="0.2">
      <c r="C1507" s="28" t="s">
        <v>1888</v>
      </c>
    </row>
    <row r="1508" spans="1:26" ht="14.25" x14ac:dyDescent="0.2">
      <c r="A1508" s="17"/>
      <c r="B1508" s="61"/>
      <c r="C1508" s="61" t="s">
        <v>1863</v>
      </c>
      <c r="D1508" s="32"/>
      <c r="E1508" s="24"/>
      <c r="F1508" s="33">
        <v>342.84</v>
      </c>
      <c r="G1508" s="34" t="s">
        <v>3</v>
      </c>
      <c r="H1508" s="33">
        <v>6.86</v>
      </c>
      <c r="I1508" s="34"/>
      <c r="J1508" s="34">
        <v>32.83</v>
      </c>
      <c r="K1508" s="33">
        <v>225.11</v>
      </c>
      <c r="L1508" s="35"/>
      <c r="R1508">
        <v>6.86</v>
      </c>
    </row>
    <row r="1509" spans="1:26" ht="14.25" x14ac:dyDescent="0.2">
      <c r="A1509" s="17"/>
      <c r="B1509" s="61"/>
      <c r="C1509" s="61" t="s">
        <v>230</v>
      </c>
      <c r="D1509" s="32"/>
      <c r="E1509" s="24"/>
      <c r="F1509" s="33">
        <v>4.7699999999999996</v>
      </c>
      <c r="G1509" s="34" t="s">
        <v>3</v>
      </c>
      <c r="H1509" s="33">
        <v>0.1</v>
      </c>
      <c r="I1509" s="34"/>
      <c r="J1509" s="34">
        <v>9.76</v>
      </c>
      <c r="K1509" s="33">
        <v>0.93</v>
      </c>
      <c r="L1509" s="35"/>
    </row>
    <row r="1510" spans="1:26" ht="14.25" x14ac:dyDescent="0.2">
      <c r="A1510" s="17"/>
      <c r="B1510" s="61"/>
      <c r="C1510" s="61" t="s">
        <v>1869</v>
      </c>
      <c r="D1510" s="32"/>
      <c r="E1510" s="24"/>
      <c r="F1510" s="33">
        <v>0.64</v>
      </c>
      <c r="G1510" s="34" t="s">
        <v>3</v>
      </c>
      <c r="H1510" s="45">
        <v>0.01</v>
      </c>
      <c r="I1510" s="34"/>
      <c r="J1510" s="34">
        <v>32.83</v>
      </c>
      <c r="K1510" s="45">
        <v>0.42</v>
      </c>
      <c r="L1510" s="35"/>
      <c r="R1510">
        <v>0.01</v>
      </c>
    </row>
    <row r="1511" spans="1:26" ht="14.25" x14ac:dyDescent="0.2">
      <c r="A1511" s="17"/>
      <c r="B1511" s="61"/>
      <c r="C1511" s="61" t="s">
        <v>1870</v>
      </c>
      <c r="D1511" s="32"/>
      <c r="E1511" s="24"/>
      <c r="F1511" s="33">
        <v>106.42</v>
      </c>
      <c r="G1511" s="34" t="s">
        <v>3</v>
      </c>
      <c r="H1511" s="33">
        <v>2.13</v>
      </c>
      <c r="I1511" s="34"/>
      <c r="J1511" s="34">
        <v>6.1</v>
      </c>
      <c r="K1511" s="33">
        <v>12.98</v>
      </c>
      <c r="L1511" s="35"/>
    </row>
    <row r="1512" spans="1:26" ht="14.25" x14ac:dyDescent="0.2">
      <c r="A1512" s="17"/>
      <c r="B1512" s="61"/>
      <c r="C1512" s="61" t="s">
        <v>1864</v>
      </c>
      <c r="D1512" s="32" t="s">
        <v>1865</v>
      </c>
      <c r="E1512" s="24">
        <v>95</v>
      </c>
      <c r="F1512" s="68"/>
      <c r="G1512" s="34"/>
      <c r="H1512" s="33">
        <v>6.53</v>
      </c>
      <c r="I1512" s="36"/>
      <c r="J1512" s="31">
        <v>95</v>
      </c>
      <c r="K1512" s="33">
        <v>214.25</v>
      </c>
      <c r="L1512" s="35"/>
    </row>
    <row r="1513" spans="1:26" ht="14.25" x14ac:dyDescent="0.2">
      <c r="A1513" s="17"/>
      <c r="B1513" s="61"/>
      <c r="C1513" s="61" t="s">
        <v>1866</v>
      </c>
      <c r="D1513" s="32" t="s">
        <v>1865</v>
      </c>
      <c r="E1513" s="24">
        <v>65</v>
      </c>
      <c r="F1513" s="68"/>
      <c r="G1513" s="34"/>
      <c r="H1513" s="33">
        <v>4.47</v>
      </c>
      <c r="I1513" s="36"/>
      <c r="J1513" s="31">
        <v>65</v>
      </c>
      <c r="K1513" s="33">
        <v>146.59</v>
      </c>
      <c r="L1513" s="35"/>
    </row>
    <row r="1514" spans="1:26" ht="14.25" x14ac:dyDescent="0.2">
      <c r="A1514" s="17"/>
      <c r="B1514" s="61"/>
      <c r="C1514" s="61" t="s">
        <v>1867</v>
      </c>
      <c r="D1514" s="32" t="s">
        <v>1868</v>
      </c>
      <c r="E1514" s="24">
        <v>34.56</v>
      </c>
      <c r="F1514" s="33"/>
      <c r="G1514" s="34" t="s">
        <v>3</v>
      </c>
      <c r="H1514" s="33"/>
      <c r="I1514" s="34"/>
      <c r="J1514" s="34"/>
      <c r="K1514" s="33"/>
      <c r="L1514" s="37">
        <v>0.69120000000000004</v>
      </c>
    </row>
    <row r="1515" spans="1:26" ht="42.75" x14ac:dyDescent="0.2">
      <c r="A1515" s="62" t="s">
        <v>1024</v>
      </c>
      <c r="B1515" s="63" t="s">
        <v>733</v>
      </c>
      <c r="C1515" s="63" t="s">
        <v>734</v>
      </c>
      <c r="D1515" s="38" t="s">
        <v>88</v>
      </c>
      <c r="E1515" s="39">
        <v>0.02</v>
      </c>
      <c r="F1515" s="40">
        <v>833</v>
      </c>
      <c r="G1515" s="41" t="s">
        <v>3</v>
      </c>
      <c r="H1515" s="40">
        <v>16.66</v>
      </c>
      <c r="I1515" s="42"/>
      <c r="J1515" s="42">
        <v>14.48</v>
      </c>
      <c r="K1515" s="40">
        <v>241.24</v>
      </c>
      <c r="L1515" s="43"/>
      <c r="S1515">
        <v>0</v>
      </c>
      <c r="T1515">
        <v>0</v>
      </c>
      <c r="U1515">
        <v>0</v>
      </c>
      <c r="V1515">
        <v>0</v>
      </c>
      <c r="W1515">
        <v>0</v>
      </c>
      <c r="X1515">
        <v>16.66</v>
      </c>
      <c r="Y1515">
        <v>0</v>
      </c>
      <c r="Z1515">
        <v>0</v>
      </c>
    </row>
    <row r="1516" spans="1:26" ht="15" x14ac:dyDescent="0.25">
      <c r="G1516" s="83">
        <v>36.75</v>
      </c>
      <c r="H1516" s="83"/>
      <c r="J1516" s="83">
        <v>841.1</v>
      </c>
      <c r="K1516" s="83"/>
      <c r="L1516" s="44">
        <v>0.69120000000000004</v>
      </c>
      <c r="O1516" s="29">
        <v>36.75</v>
      </c>
      <c r="P1516" s="29">
        <v>841.1</v>
      </c>
      <c r="Q1516" s="29">
        <v>0.69120000000000004</v>
      </c>
      <c r="W1516">
        <v>0</v>
      </c>
      <c r="X1516">
        <v>20.09</v>
      </c>
      <c r="Y1516">
        <v>0</v>
      </c>
      <c r="Z1516">
        <v>0</v>
      </c>
    </row>
    <row r="1517" spans="1:26" ht="28.5" x14ac:dyDescent="0.2">
      <c r="A1517" s="17" t="s">
        <v>1025</v>
      </c>
      <c r="B1517" s="61" t="s">
        <v>1026</v>
      </c>
      <c r="C1517" s="61" t="s">
        <v>1027</v>
      </c>
      <c r="D1517" s="32" t="s">
        <v>171</v>
      </c>
      <c r="E1517" s="24">
        <v>2</v>
      </c>
      <c r="F1517" s="33">
        <v>152.44</v>
      </c>
      <c r="G1517" s="34"/>
      <c r="H1517" s="33"/>
      <c r="I1517" s="34" t="s">
        <v>1026</v>
      </c>
      <c r="J1517" s="34"/>
      <c r="K1517" s="33"/>
      <c r="L1517" s="35"/>
      <c r="S1517">
        <v>74.430000000000007</v>
      </c>
      <c r="T1517">
        <v>2443.61</v>
      </c>
      <c r="U1517">
        <v>55.82</v>
      </c>
      <c r="V1517">
        <v>1832.71</v>
      </c>
    </row>
    <row r="1518" spans="1:26" ht="14.25" x14ac:dyDescent="0.2">
      <c r="A1518" s="17"/>
      <c r="B1518" s="61"/>
      <c r="C1518" s="61" t="s">
        <v>1863</v>
      </c>
      <c r="D1518" s="32"/>
      <c r="E1518" s="24"/>
      <c r="F1518" s="33">
        <v>45.63</v>
      </c>
      <c r="G1518" s="34" t="s">
        <v>3</v>
      </c>
      <c r="H1518" s="33">
        <v>91.26</v>
      </c>
      <c r="I1518" s="34"/>
      <c r="J1518" s="34">
        <v>32.83</v>
      </c>
      <c r="K1518" s="33">
        <v>2996.07</v>
      </c>
      <c r="L1518" s="35"/>
      <c r="R1518">
        <v>91.26</v>
      </c>
    </row>
    <row r="1519" spans="1:26" ht="14.25" x14ac:dyDescent="0.2">
      <c r="A1519" s="17"/>
      <c r="B1519" s="61"/>
      <c r="C1519" s="61" t="s">
        <v>230</v>
      </c>
      <c r="D1519" s="32"/>
      <c r="E1519" s="24"/>
      <c r="F1519" s="33">
        <v>9.3000000000000007</v>
      </c>
      <c r="G1519" s="34" t="s">
        <v>3</v>
      </c>
      <c r="H1519" s="33">
        <v>18.600000000000001</v>
      </c>
      <c r="I1519" s="34"/>
      <c r="J1519" s="34">
        <v>8.31</v>
      </c>
      <c r="K1519" s="33">
        <v>154.57</v>
      </c>
      <c r="L1519" s="35"/>
    </row>
    <row r="1520" spans="1:26" ht="14.25" x14ac:dyDescent="0.2">
      <c r="A1520" s="17"/>
      <c r="B1520" s="61"/>
      <c r="C1520" s="61" t="s">
        <v>1869</v>
      </c>
      <c r="D1520" s="32"/>
      <c r="E1520" s="24"/>
      <c r="F1520" s="33">
        <v>0.89</v>
      </c>
      <c r="G1520" s="34" t="s">
        <v>3</v>
      </c>
      <c r="H1520" s="45">
        <v>1.78</v>
      </c>
      <c r="I1520" s="34"/>
      <c r="J1520" s="34">
        <v>32.83</v>
      </c>
      <c r="K1520" s="45">
        <v>58.44</v>
      </c>
      <c r="L1520" s="35"/>
      <c r="R1520">
        <v>1.78</v>
      </c>
    </row>
    <row r="1521" spans="1:26" ht="14.25" x14ac:dyDescent="0.2">
      <c r="A1521" s="17"/>
      <c r="B1521" s="61"/>
      <c r="C1521" s="61" t="s">
        <v>1870</v>
      </c>
      <c r="D1521" s="32"/>
      <c r="E1521" s="24"/>
      <c r="F1521" s="33">
        <v>97.51</v>
      </c>
      <c r="G1521" s="34" t="s">
        <v>3</v>
      </c>
      <c r="H1521" s="33">
        <v>195.02</v>
      </c>
      <c r="I1521" s="34"/>
      <c r="J1521" s="34">
        <v>5.84</v>
      </c>
      <c r="K1521" s="33">
        <v>1138.92</v>
      </c>
      <c r="L1521" s="35"/>
    </row>
    <row r="1522" spans="1:26" ht="14.25" x14ac:dyDescent="0.2">
      <c r="A1522" s="17"/>
      <c r="B1522" s="61"/>
      <c r="C1522" s="61" t="s">
        <v>1864</v>
      </c>
      <c r="D1522" s="32" t="s">
        <v>1865</v>
      </c>
      <c r="E1522" s="24">
        <v>80</v>
      </c>
      <c r="F1522" s="68"/>
      <c r="G1522" s="34"/>
      <c r="H1522" s="33">
        <v>74.430000000000007</v>
      </c>
      <c r="I1522" s="36"/>
      <c r="J1522" s="31">
        <v>80</v>
      </c>
      <c r="K1522" s="33">
        <v>2443.61</v>
      </c>
      <c r="L1522" s="35"/>
    </row>
    <row r="1523" spans="1:26" ht="14.25" x14ac:dyDescent="0.2">
      <c r="A1523" s="17"/>
      <c r="B1523" s="61"/>
      <c r="C1523" s="61" t="s">
        <v>1866</v>
      </c>
      <c r="D1523" s="32" t="s">
        <v>1865</v>
      </c>
      <c r="E1523" s="24">
        <v>60</v>
      </c>
      <c r="F1523" s="68"/>
      <c r="G1523" s="34"/>
      <c r="H1523" s="33">
        <v>55.82</v>
      </c>
      <c r="I1523" s="36"/>
      <c r="J1523" s="31">
        <v>60</v>
      </c>
      <c r="K1523" s="33">
        <v>1832.71</v>
      </c>
      <c r="L1523" s="35"/>
    </row>
    <row r="1524" spans="1:26" ht="14.25" x14ac:dyDescent="0.2">
      <c r="A1524" s="17"/>
      <c r="B1524" s="61"/>
      <c r="C1524" s="61" t="s">
        <v>1867</v>
      </c>
      <c r="D1524" s="32" t="s">
        <v>1868</v>
      </c>
      <c r="E1524" s="24">
        <v>5.15</v>
      </c>
      <c r="F1524" s="33"/>
      <c r="G1524" s="34" t="s">
        <v>3</v>
      </c>
      <c r="H1524" s="33"/>
      <c r="I1524" s="34"/>
      <c r="J1524" s="34"/>
      <c r="K1524" s="33"/>
      <c r="L1524" s="37">
        <v>10.3</v>
      </c>
    </row>
    <row r="1525" spans="1:26" ht="57" x14ac:dyDescent="0.2">
      <c r="A1525" s="62" t="s">
        <v>1030</v>
      </c>
      <c r="B1525" s="63" t="s">
        <v>1031</v>
      </c>
      <c r="C1525" s="63" t="s">
        <v>1032</v>
      </c>
      <c r="D1525" s="38" t="s">
        <v>171</v>
      </c>
      <c r="E1525" s="39">
        <v>2</v>
      </c>
      <c r="F1525" s="40">
        <v>88.44</v>
      </c>
      <c r="G1525" s="41" t="s">
        <v>3</v>
      </c>
      <c r="H1525" s="40">
        <v>176.88</v>
      </c>
      <c r="I1525" s="42"/>
      <c r="J1525" s="42">
        <v>11.24</v>
      </c>
      <c r="K1525" s="40">
        <v>1988.13</v>
      </c>
      <c r="L1525" s="43"/>
      <c r="S1525">
        <v>0</v>
      </c>
      <c r="T1525">
        <v>0</v>
      </c>
      <c r="U1525">
        <v>0</v>
      </c>
      <c r="V1525">
        <v>0</v>
      </c>
      <c r="W1525">
        <v>0</v>
      </c>
      <c r="X1525">
        <v>176.88</v>
      </c>
      <c r="Y1525">
        <v>0</v>
      </c>
      <c r="Z1525">
        <v>0</v>
      </c>
    </row>
    <row r="1526" spans="1:26" ht="15" x14ac:dyDescent="0.25">
      <c r="G1526" s="83">
        <v>612.01</v>
      </c>
      <c r="H1526" s="83"/>
      <c r="J1526" s="83">
        <v>10554.010000000002</v>
      </c>
      <c r="K1526" s="83"/>
      <c r="L1526" s="44">
        <v>10.3</v>
      </c>
      <c r="O1526" s="29">
        <v>612.01</v>
      </c>
      <c r="P1526" s="29">
        <v>10554.010000000002</v>
      </c>
      <c r="Q1526" s="29">
        <v>10.3</v>
      </c>
      <c r="W1526">
        <v>0</v>
      </c>
      <c r="X1526">
        <v>435.13</v>
      </c>
      <c r="Y1526">
        <v>0</v>
      </c>
      <c r="Z1526">
        <v>0</v>
      </c>
    </row>
    <row r="1527" spans="1:26" ht="42.75" x14ac:dyDescent="0.2">
      <c r="A1527" s="17" t="s">
        <v>1034</v>
      </c>
      <c r="B1527" s="61" t="s">
        <v>1035</v>
      </c>
      <c r="C1527" s="61" t="s">
        <v>1036</v>
      </c>
      <c r="D1527" s="32" t="s">
        <v>171</v>
      </c>
      <c r="E1527" s="24">
        <v>8</v>
      </c>
      <c r="F1527" s="33">
        <v>33.65</v>
      </c>
      <c r="G1527" s="34"/>
      <c r="H1527" s="33"/>
      <c r="I1527" s="34" t="s">
        <v>1035</v>
      </c>
      <c r="J1527" s="34"/>
      <c r="K1527" s="33"/>
      <c r="L1527" s="35"/>
      <c r="S1527">
        <v>96.82</v>
      </c>
      <c r="T1527">
        <v>3178.73</v>
      </c>
      <c r="U1527">
        <v>66.25</v>
      </c>
      <c r="V1527">
        <v>2174.92</v>
      </c>
    </row>
    <row r="1528" spans="1:26" ht="14.25" x14ac:dyDescent="0.2">
      <c r="A1528" s="17"/>
      <c r="B1528" s="61"/>
      <c r="C1528" s="61" t="s">
        <v>1863</v>
      </c>
      <c r="D1528" s="32"/>
      <c r="E1528" s="24"/>
      <c r="F1528" s="33">
        <v>12.74</v>
      </c>
      <c r="G1528" s="34" t="s">
        <v>3</v>
      </c>
      <c r="H1528" s="33">
        <v>101.92</v>
      </c>
      <c r="I1528" s="34"/>
      <c r="J1528" s="34">
        <v>32.83</v>
      </c>
      <c r="K1528" s="33">
        <v>3346.03</v>
      </c>
      <c r="L1528" s="35"/>
      <c r="R1528">
        <v>101.92</v>
      </c>
    </row>
    <row r="1529" spans="1:26" ht="14.25" x14ac:dyDescent="0.2">
      <c r="A1529" s="17"/>
      <c r="B1529" s="61"/>
      <c r="C1529" s="61" t="s">
        <v>230</v>
      </c>
      <c r="D1529" s="32"/>
      <c r="E1529" s="24"/>
      <c r="F1529" s="33">
        <v>0.87</v>
      </c>
      <c r="G1529" s="34" t="s">
        <v>3</v>
      </c>
      <c r="H1529" s="33">
        <v>6.96</v>
      </c>
      <c r="I1529" s="34"/>
      <c r="J1529" s="34">
        <v>4.83</v>
      </c>
      <c r="K1529" s="33">
        <v>33.619999999999997</v>
      </c>
      <c r="L1529" s="35"/>
    </row>
    <row r="1530" spans="1:26" ht="14.25" x14ac:dyDescent="0.2">
      <c r="A1530" s="17"/>
      <c r="B1530" s="61"/>
      <c r="C1530" s="61" t="s">
        <v>1870</v>
      </c>
      <c r="D1530" s="32"/>
      <c r="E1530" s="24"/>
      <c r="F1530" s="33">
        <v>20.04</v>
      </c>
      <c r="G1530" s="34" t="s">
        <v>3</v>
      </c>
      <c r="H1530" s="33">
        <v>160.32</v>
      </c>
      <c r="I1530" s="34"/>
      <c r="J1530" s="34">
        <v>10.59</v>
      </c>
      <c r="K1530" s="33">
        <v>1697.79</v>
      </c>
      <c r="L1530" s="35"/>
    </row>
    <row r="1531" spans="1:26" ht="14.25" x14ac:dyDescent="0.2">
      <c r="A1531" s="17"/>
      <c r="B1531" s="61"/>
      <c r="C1531" s="61" t="s">
        <v>1864</v>
      </c>
      <c r="D1531" s="32" t="s">
        <v>1865</v>
      </c>
      <c r="E1531" s="24">
        <v>95</v>
      </c>
      <c r="F1531" s="68"/>
      <c r="G1531" s="34"/>
      <c r="H1531" s="33">
        <v>96.82</v>
      </c>
      <c r="I1531" s="36"/>
      <c r="J1531" s="31">
        <v>95</v>
      </c>
      <c r="K1531" s="33">
        <v>3178.73</v>
      </c>
      <c r="L1531" s="35"/>
    </row>
    <row r="1532" spans="1:26" ht="14.25" x14ac:dyDescent="0.2">
      <c r="A1532" s="17"/>
      <c r="B1532" s="61"/>
      <c r="C1532" s="61" t="s">
        <v>1866</v>
      </c>
      <c r="D1532" s="32" t="s">
        <v>1865</v>
      </c>
      <c r="E1532" s="24">
        <v>65</v>
      </c>
      <c r="F1532" s="68"/>
      <c r="G1532" s="34"/>
      <c r="H1532" s="33">
        <v>66.25</v>
      </c>
      <c r="I1532" s="36"/>
      <c r="J1532" s="31">
        <v>65</v>
      </c>
      <c r="K1532" s="33">
        <v>2174.92</v>
      </c>
      <c r="L1532" s="35"/>
    </row>
    <row r="1533" spans="1:26" ht="14.25" x14ac:dyDescent="0.2">
      <c r="A1533" s="17"/>
      <c r="B1533" s="61"/>
      <c r="C1533" s="61" t="s">
        <v>1867</v>
      </c>
      <c r="D1533" s="32" t="s">
        <v>1868</v>
      </c>
      <c r="E1533" s="24">
        <v>1.34</v>
      </c>
      <c r="F1533" s="33"/>
      <c r="G1533" s="34" t="s">
        <v>3</v>
      </c>
      <c r="H1533" s="33"/>
      <c r="I1533" s="34"/>
      <c r="J1533" s="34"/>
      <c r="K1533" s="33"/>
      <c r="L1533" s="37">
        <v>10.72</v>
      </c>
    </row>
    <row r="1534" spans="1:26" ht="42.75" x14ac:dyDescent="0.2">
      <c r="A1534" s="17" t="s">
        <v>1038</v>
      </c>
      <c r="B1534" s="61" t="s">
        <v>1039</v>
      </c>
      <c r="C1534" s="61" t="s">
        <v>1040</v>
      </c>
      <c r="D1534" s="32" t="s">
        <v>171</v>
      </c>
      <c r="E1534" s="24">
        <v>4</v>
      </c>
      <c r="F1534" s="33">
        <v>28.47</v>
      </c>
      <c r="G1534" s="47" t="s">
        <v>3</v>
      </c>
      <c r="H1534" s="33">
        <v>113.88</v>
      </c>
      <c r="I1534" s="34"/>
      <c r="J1534" s="34">
        <v>13.29</v>
      </c>
      <c r="K1534" s="33">
        <v>1513.47</v>
      </c>
      <c r="L1534" s="35"/>
      <c r="S1534">
        <v>0</v>
      </c>
      <c r="T1534">
        <v>0</v>
      </c>
      <c r="U1534">
        <v>0</v>
      </c>
      <c r="V1534">
        <v>0</v>
      </c>
      <c r="W1534">
        <v>0</v>
      </c>
      <c r="X1534">
        <v>113.88</v>
      </c>
      <c r="Y1534">
        <v>0</v>
      </c>
      <c r="Z1534">
        <v>0</v>
      </c>
    </row>
    <row r="1535" spans="1:26" ht="42.75" x14ac:dyDescent="0.2">
      <c r="A1535" s="17" t="s">
        <v>1042</v>
      </c>
      <c r="B1535" s="61" t="s">
        <v>1043</v>
      </c>
      <c r="C1535" s="61" t="s">
        <v>1044</v>
      </c>
      <c r="D1535" s="32" t="s">
        <v>171</v>
      </c>
      <c r="E1535" s="24">
        <v>2</v>
      </c>
      <c r="F1535" s="33">
        <v>28.37</v>
      </c>
      <c r="G1535" s="47" t="s">
        <v>3</v>
      </c>
      <c r="H1535" s="33">
        <v>56.74</v>
      </c>
      <c r="I1535" s="34"/>
      <c r="J1535" s="34">
        <v>15.11</v>
      </c>
      <c r="K1535" s="33">
        <v>857.34</v>
      </c>
      <c r="L1535" s="35"/>
      <c r="S1535">
        <v>0</v>
      </c>
      <c r="T1535">
        <v>0</v>
      </c>
      <c r="U1535">
        <v>0</v>
      </c>
      <c r="V1535">
        <v>0</v>
      </c>
      <c r="W1535">
        <v>0</v>
      </c>
      <c r="X1535">
        <v>56.74</v>
      </c>
      <c r="Y1535">
        <v>0</v>
      </c>
      <c r="Z1535">
        <v>0</v>
      </c>
    </row>
    <row r="1536" spans="1:26" ht="42.75" x14ac:dyDescent="0.2">
      <c r="A1536" s="62" t="s">
        <v>1046</v>
      </c>
      <c r="B1536" s="63" t="s">
        <v>1047</v>
      </c>
      <c r="C1536" s="63" t="s">
        <v>1048</v>
      </c>
      <c r="D1536" s="38" t="s">
        <v>171</v>
      </c>
      <c r="E1536" s="39">
        <v>2</v>
      </c>
      <c r="F1536" s="40">
        <v>28.48</v>
      </c>
      <c r="G1536" s="41" t="s">
        <v>3</v>
      </c>
      <c r="H1536" s="40">
        <v>56.96</v>
      </c>
      <c r="I1536" s="42"/>
      <c r="J1536" s="42">
        <v>14.57</v>
      </c>
      <c r="K1536" s="40">
        <v>829.91</v>
      </c>
      <c r="L1536" s="43"/>
      <c r="S1536">
        <v>0</v>
      </c>
      <c r="T1536">
        <v>0</v>
      </c>
      <c r="U1536">
        <v>0</v>
      </c>
      <c r="V1536">
        <v>0</v>
      </c>
      <c r="W1536">
        <v>0</v>
      </c>
      <c r="X1536">
        <v>56.96</v>
      </c>
      <c r="Y1536">
        <v>0</v>
      </c>
      <c r="Z1536">
        <v>0</v>
      </c>
    </row>
    <row r="1537" spans="1:26" ht="15" x14ac:dyDescent="0.25">
      <c r="G1537" s="83">
        <v>659.85</v>
      </c>
      <c r="H1537" s="83"/>
      <c r="J1537" s="83">
        <v>13631.81</v>
      </c>
      <c r="K1537" s="83"/>
      <c r="L1537" s="44">
        <v>10.72</v>
      </c>
      <c r="O1537" s="29">
        <v>659.85</v>
      </c>
      <c r="P1537" s="29">
        <v>13631.81</v>
      </c>
      <c r="Q1537" s="29">
        <v>10.72</v>
      </c>
      <c r="W1537">
        <v>0</v>
      </c>
      <c r="X1537">
        <v>432.27</v>
      </c>
      <c r="Y1537">
        <v>0</v>
      </c>
      <c r="Z1537">
        <v>0</v>
      </c>
    </row>
    <row r="1539" spans="1:26" ht="15" x14ac:dyDescent="0.25">
      <c r="A1539" s="81" t="s">
        <v>1923</v>
      </c>
      <c r="B1539" s="81"/>
      <c r="C1539" s="81"/>
      <c r="D1539" s="81"/>
      <c r="E1539" s="81"/>
      <c r="F1539" s="81"/>
      <c r="G1539" s="82">
        <v>52798.18</v>
      </c>
      <c r="H1539" s="82"/>
      <c r="I1539" s="30"/>
      <c r="J1539" s="82">
        <v>436235.83999999997</v>
      </c>
      <c r="K1539" s="82"/>
      <c r="L1539" s="44">
        <v>184.58122414000002</v>
      </c>
    </row>
    <row r="1542" spans="1:26" ht="15" x14ac:dyDescent="0.25">
      <c r="A1542" s="81" t="s">
        <v>1962</v>
      </c>
      <c r="B1542" s="81"/>
      <c r="C1542" s="81"/>
      <c r="D1542" s="81"/>
      <c r="E1542" s="81"/>
      <c r="F1542" s="81"/>
      <c r="G1542" s="82">
        <v>54059.4</v>
      </c>
      <c r="H1542" s="82"/>
      <c r="I1542" s="30"/>
      <c r="J1542" s="82">
        <v>469210.07999999996</v>
      </c>
      <c r="K1542" s="82"/>
      <c r="L1542" s="44">
        <v>227.42887465999999</v>
      </c>
    </row>
    <row r="1545" spans="1:26" ht="15" x14ac:dyDescent="0.25">
      <c r="A1545" s="81" t="s">
        <v>1963</v>
      </c>
      <c r="B1545" s="81"/>
      <c r="C1545" s="81"/>
      <c r="D1545" s="81"/>
      <c r="E1545" s="81"/>
      <c r="F1545" s="81"/>
      <c r="G1545" s="82">
        <v>946613.6</v>
      </c>
      <c r="H1545" s="82"/>
      <c r="I1545" s="30"/>
      <c r="J1545" s="82">
        <v>7710230.9199999999</v>
      </c>
      <c r="K1545" s="82"/>
      <c r="L1545" s="44">
        <v>4155.1217049100023</v>
      </c>
    </row>
    <row r="1548" spans="1:26" ht="15" x14ac:dyDescent="0.25">
      <c r="A1548" s="81" t="s">
        <v>1967</v>
      </c>
      <c r="B1548" s="81"/>
      <c r="C1548" s="81"/>
      <c r="D1548" s="81"/>
      <c r="E1548" s="81"/>
      <c r="F1548" s="81"/>
      <c r="G1548" s="82">
        <v>946613.6</v>
      </c>
      <c r="H1548" s="82"/>
      <c r="I1548" s="30"/>
      <c r="J1548" s="82">
        <v>7710230.9199999999</v>
      </c>
      <c r="K1548" s="82"/>
      <c r="L1548" s="44">
        <v>4155.1217049100023</v>
      </c>
    </row>
    <row r="1550" spans="1:26" ht="14.25" x14ac:dyDescent="0.2">
      <c r="C1550" s="84"/>
      <c r="D1550" s="84"/>
      <c r="E1550" s="84"/>
      <c r="F1550" s="84"/>
      <c r="G1550" s="84"/>
      <c r="H1550" s="84"/>
      <c r="I1550" s="84"/>
      <c r="J1550" s="85"/>
      <c r="K1550" s="85"/>
    </row>
    <row r="1551" spans="1:26" ht="15" x14ac:dyDescent="0.25">
      <c r="C1551" s="81" t="s">
        <v>1051</v>
      </c>
      <c r="D1551" s="81"/>
      <c r="E1551" s="81"/>
      <c r="F1551" s="81"/>
      <c r="G1551" s="81"/>
      <c r="H1551" s="81"/>
      <c r="I1551" s="81"/>
      <c r="J1551" s="82">
        <v>7710230.9199999999</v>
      </c>
      <c r="K1551" s="82"/>
    </row>
    <row r="1552" spans="1:26" ht="15" x14ac:dyDescent="0.25">
      <c r="C1552" s="81" t="s">
        <v>1053</v>
      </c>
      <c r="D1552" s="81"/>
      <c r="E1552" s="81"/>
      <c r="F1552" s="81"/>
      <c r="G1552" s="81"/>
      <c r="H1552" s="81"/>
      <c r="I1552" s="81"/>
      <c r="J1552" s="82">
        <v>1542046.18</v>
      </c>
      <c r="K1552" s="82"/>
    </row>
    <row r="1553" spans="3:11" ht="15" x14ac:dyDescent="0.25">
      <c r="C1553" s="81" t="s">
        <v>261</v>
      </c>
      <c r="D1553" s="81"/>
      <c r="E1553" s="81"/>
      <c r="F1553" s="81"/>
      <c r="G1553" s="81"/>
      <c r="H1553" s="81"/>
      <c r="I1553" s="81"/>
      <c r="J1553" s="82">
        <v>9252277.0999999996</v>
      </c>
      <c r="K1553" s="82"/>
    </row>
    <row r="1554" spans="3:11" ht="14.25" x14ac:dyDescent="0.2">
      <c r="C1554" s="84" t="s">
        <v>1056</v>
      </c>
      <c r="D1554" s="84"/>
      <c r="E1554" s="84"/>
      <c r="F1554" s="84"/>
      <c r="G1554" s="84"/>
      <c r="H1554" s="84"/>
      <c r="I1554" s="84"/>
      <c r="J1554" s="85">
        <v>1897566.22</v>
      </c>
      <c r="K1554" s="85"/>
    </row>
  </sheetData>
  <mergeCells count="419">
    <mergeCell ref="C1550:I1550"/>
    <mergeCell ref="J1550:K1550"/>
    <mergeCell ref="A1542:F1542"/>
    <mergeCell ref="G1539:H1539"/>
    <mergeCell ref="J1539:K1539"/>
    <mergeCell ref="A1539:F1539"/>
    <mergeCell ref="J1537:K1537"/>
    <mergeCell ref="G1537:H1537"/>
    <mergeCell ref="H2:K2"/>
    <mergeCell ref="G1548:H1548"/>
    <mergeCell ref="J1548:K1548"/>
    <mergeCell ref="A1548:F1548"/>
    <mergeCell ref="G1545:H1545"/>
    <mergeCell ref="J1545:K1545"/>
    <mergeCell ref="A1545:F1545"/>
    <mergeCell ref="G1542:H1542"/>
    <mergeCell ref="J1542:K1542"/>
    <mergeCell ref="J1457:K1457"/>
    <mergeCell ref="G1457:H1457"/>
    <mergeCell ref="J1526:K1526"/>
    <mergeCell ref="G1526:H1526"/>
    <mergeCell ref="J1516:K1516"/>
    <mergeCell ref="G1516:H1516"/>
    <mergeCell ref="J1505:K1505"/>
    <mergeCell ref="G1505:H1505"/>
    <mergeCell ref="J1494:K1494"/>
    <mergeCell ref="G1494:H1494"/>
    <mergeCell ref="J1482:K1482"/>
    <mergeCell ref="G1482:H1482"/>
    <mergeCell ref="J1468:K1468"/>
    <mergeCell ref="G1468:H1468"/>
    <mergeCell ref="J1372:K1372"/>
    <mergeCell ref="G1372:H1372"/>
    <mergeCell ref="J1425:K1425"/>
    <mergeCell ref="G1425:H1425"/>
    <mergeCell ref="J1446:K1446"/>
    <mergeCell ref="G1446:H1446"/>
    <mergeCell ref="J1435:K1435"/>
    <mergeCell ref="G1435:H1435"/>
    <mergeCell ref="J1414:K1414"/>
    <mergeCell ref="G1414:H1414"/>
    <mergeCell ref="J1404:K1404"/>
    <mergeCell ref="G1404:H1404"/>
    <mergeCell ref="J1393:K1393"/>
    <mergeCell ref="G1393:H1393"/>
    <mergeCell ref="J1382:K1382"/>
    <mergeCell ref="G1382:H1382"/>
    <mergeCell ref="G1329:H1329"/>
    <mergeCell ref="A1338:L1338"/>
    <mergeCell ref="G1335:H1335"/>
    <mergeCell ref="J1360:K1360"/>
    <mergeCell ref="G1360:H1360"/>
    <mergeCell ref="J1349:K1349"/>
    <mergeCell ref="G1349:H1349"/>
    <mergeCell ref="G1229:H1229"/>
    <mergeCell ref="J1229:K1229"/>
    <mergeCell ref="A1229:F1229"/>
    <mergeCell ref="J1335:K1335"/>
    <mergeCell ref="A1335:F1335"/>
    <mergeCell ref="J1333:K1333"/>
    <mergeCell ref="G1333:H1333"/>
    <mergeCell ref="J1331:K1331"/>
    <mergeCell ref="G1331:H1331"/>
    <mergeCell ref="J1329:K1329"/>
    <mergeCell ref="J1251:K1251"/>
    <mergeCell ref="G1251:H1251"/>
    <mergeCell ref="J1242:K1242"/>
    <mergeCell ref="G1242:H1242"/>
    <mergeCell ref="A1234:L1234"/>
    <mergeCell ref="A1232:L1232"/>
    <mergeCell ref="J1296:K1296"/>
    <mergeCell ref="G1296:H1296"/>
    <mergeCell ref="J1322:K1322"/>
    <mergeCell ref="G1322:H1322"/>
    <mergeCell ref="J1313:K1313"/>
    <mergeCell ref="G1313:H1313"/>
    <mergeCell ref="J1305:K1305"/>
    <mergeCell ref="G1305:H1305"/>
    <mergeCell ref="J1170:K1170"/>
    <mergeCell ref="G1170:H1170"/>
    <mergeCell ref="J1286:K1286"/>
    <mergeCell ref="G1286:H1286"/>
    <mergeCell ref="J1276:K1276"/>
    <mergeCell ref="G1276:H1276"/>
    <mergeCell ref="J1268:K1268"/>
    <mergeCell ref="G1268:H1268"/>
    <mergeCell ref="J1259:K1259"/>
    <mergeCell ref="G1259:H1259"/>
    <mergeCell ref="J1203:K1203"/>
    <mergeCell ref="G1203:H1203"/>
    <mergeCell ref="J1193:K1193"/>
    <mergeCell ref="G1193:H1193"/>
    <mergeCell ref="J1182:K1182"/>
    <mergeCell ref="G1182:H1182"/>
    <mergeCell ref="J1227:K1227"/>
    <mergeCell ref="G1227:H1227"/>
    <mergeCell ref="J1217:K1217"/>
    <mergeCell ref="G1217:H1217"/>
    <mergeCell ref="A1208:L1208"/>
    <mergeCell ref="G1205:H1205"/>
    <mergeCell ref="J1205:K1205"/>
    <mergeCell ref="A1205:F1205"/>
    <mergeCell ref="J1160:K1160"/>
    <mergeCell ref="G1160:H1160"/>
    <mergeCell ref="J1150:K1150"/>
    <mergeCell ref="G1150:H1150"/>
    <mergeCell ref="J1140:K1140"/>
    <mergeCell ref="J1081:K1081"/>
    <mergeCell ref="G1100:H1100"/>
    <mergeCell ref="A1087:L1087"/>
    <mergeCell ref="G1084:H1084"/>
    <mergeCell ref="J1084:K1084"/>
    <mergeCell ref="A1084:F1084"/>
    <mergeCell ref="G1112:H1112"/>
    <mergeCell ref="J1112:K1112"/>
    <mergeCell ref="A1112:F1112"/>
    <mergeCell ref="J1110:K1110"/>
    <mergeCell ref="G1110:H1110"/>
    <mergeCell ref="J1100:K1100"/>
    <mergeCell ref="G1140:H1140"/>
    <mergeCell ref="J1133:K1133"/>
    <mergeCell ref="G1133:H1133"/>
    <mergeCell ref="J1123:K1123"/>
    <mergeCell ref="G1123:H1123"/>
    <mergeCell ref="A1115:L1115"/>
    <mergeCell ref="J877:K877"/>
    <mergeCell ref="G877:H877"/>
    <mergeCell ref="A1081:F1081"/>
    <mergeCell ref="J1079:K1079"/>
    <mergeCell ref="G1079:H1079"/>
    <mergeCell ref="J1064:K1064"/>
    <mergeCell ref="G1064:H1064"/>
    <mergeCell ref="J956:K956"/>
    <mergeCell ref="G956:H956"/>
    <mergeCell ref="J945:K945"/>
    <mergeCell ref="G945:H945"/>
    <mergeCell ref="G1081:H1081"/>
    <mergeCell ref="G997:H997"/>
    <mergeCell ref="J987:K987"/>
    <mergeCell ref="G987:H987"/>
    <mergeCell ref="J976:K976"/>
    <mergeCell ref="G976:H976"/>
    <mergeCell ref="J967:K967"/>
    <mergeCell ref="G967:H967"/>
    <mergeCell ref="J1053:K1053"/>
    <mergeCell ref="G1053:H1053"/>
    <mergeCell ref="J1040:K1040"/>
    <mergeCell ref="G1040:H1040"/>
    <mergeCell ref="J1029:K1029"/>
    <mergeCell ref="G1029:H1029"/>
    <mergeCell ref="J1018:K1018"/>
    <mergeCell ref="G1018:H1018"/>
    <mergeCell ref="J1007:K1007"/>
    <mergeCell ref="G1007:H1007"/>
    <mergeCell ref="J997:K997"/>
    <mergeCell ref="G893:H893"/>
    <mergeCell ref="A882:L882"/>
    <mergeCell ref="G879:H879"/>
    <mergeCell ref="J879:K879"/>
    <mergeCell ref="A879:F879"/>
    <mergeCell ref="J844:K844"/>
    <mergeCell ref="G844:H844"/>
    <mergeCell ref="J835:K835"/>
    <mergeCell ref="G835:H835"/>
    <mergeCell ref="J826:K826"/>
    <mergeCell ref="G826:H826"/>
    <mergeCell ref="J866:K866"/>
    <mergeCell ref="G866:H866"/>
    <mergeCell ref="J875:K875"/>
    <mergeCell ref="G875:H875"/>
    <mergeCell ref="J873:K873"/>
    <mergeCell ref="G873:H873"/>
    <mergeCell ref="J935:K935"/>
    <mergeCell ref="G935:H935"/>
    <mergeCell ref="J925:K925"/>
    <mergeCell ref="G925:H925"/>
    <mergeCell ref="J914:K914"/>
    <mergeCell ref="G914:H914"/>
    <mergeCell ref="J904:K904"/>
    <mergeCell ref="G904:H904"/>
    <mergeCell ref="J893:K893"/>
    <mergeCell ref="J860:K860"/>
    <mergeCell ref="G860:H860"/>
    <mergeCell ref="J852:K852"/>
    <mergeCell ref="G852:H852"/>
    <mergeCell ref="J743:K743"/>
    <mergeCell ref="G743:H743"/>
    <mergeCell ref="A732:L732"/>
    <mergeCell ref="G729:H729"/>
    <mergeCell ref="J729:K729"/>
    <mergeCell ref="A729:F729"/>
    <mergeCell ref="A776:F776"/>
    <mergeCell ref="J774:K774"/>
    <mergeCell ref="G774:H774"/>
    <mergeCell ref="J764:K764"/>
    <mergeCell ref="G764:H764"/>
    <mergeCell ref="J753:K753"/>
    <mergeCell ref="G753:H753"/>
    <mergeCell ref="J792:K792"/>
    <mergeCell ref="J818:K818"/>
    <mergeCell ref="G818:H818"/>
    <mergeCell ref="J810:K810"/>
    <mergeCell ref="G810:H810"/>
    <mergeCell ref="J801:K801"/>
    <mergeCell ref="G801:H801"/>
    <mergeCell ref="G792:H792"/>
    <mergeCell ref="A784:L784"/>
    <mergeCell ref="A782:L782"/>
    <mergeCell ref="G779:H779"/>
    <mergeCell ref="J779:K779"/>
    <mergeCell ref="A779:F779"/>
    <mergeCell ref="G776:H776"/>
    <mergeCell ref="J776:K776"/>
    <mergeCell ref="J682:K682"/>
    <mergeCell ref="G682:H682"/>
    <mergeCell ref="J703:K703"/>
    <mergeCell ref="G703:H703"/>
    <mergeCell ref="J696:K696"/>
    <mergeCell ref="G696:H696"/>
    <mergeCell ref="J686:K686"/>
    <mergeCell ref="G686:H686"/>
    <mergeCell ref="G596:H596"/>
    <mergeCell ref="J589:K589"/>
    <mergeCell ref="G589:H589"/>
    <mergeCell ref="J727:K727"/>
    <mergeCell ref="G727:H727"/>
    <mergeCell ref="J721:K721"/>
    <mergeCell ref="G721:H721"/>
    <mergeCell ref="J711:K711"/>
    <mergeCell ref="G711:H711"/>
    <mergeCell ref="G641:H641"/>
    <mergeCell ref="J629:K629"/>
    <mergeCell ref="G629:H629"/>
    <mergeCell ref="J616:K616"/>
    <mergeCell ref="G616:H616"/>
    <mergeCell ref="J605:K605"/>
    <mergeCell ref="G605:H605"/>
    <mergeCell ref="A662:L662"/>
    <mergeCell ref="A660:L660"/>
    <mergeCell ref="J676:K676"/>
    <mergeCell ref="G676:H676"/>
    <mergeCell ref="J666:K666"/>
    <mergeCell ref="G666:H666"/>
    <mergeCell ref="G402:H402"/>
    <mergeCell ref="J485:K485"/>
    <mergeCell ref="G657:H657"/>
    <mergeCell ref="J657:K657"/>
    <mergeCell ref="A657:F657"/>
    <mergeCell ref="G654:H654"/>
    <mergeCell ref="J654:K654"/>
    <mergeCell ref="A654:F654"/>
    <mergeCell ref="J652:K652"/>
    <mergeCell ref="G652:H652"/>
    <mergeCell ref="J641:K641"/>
    <mergeCell ref="J519:K519"/>
    <mergeCell ref="G519:H519"/>
    <mergeCell ref="J507:K507"/>
    <mergeCell ref="G507:H507"/>
    <mergeCell ref="J496:K496"/>
    <mergeCell ref="G496:H496"/>
    <mergeCell ref="J544:K544"/>
    <mergeCell ref="G544:H544"/>
    <mergeCell ref="J532:K532"/>
    <mergeCell ref="G532:H532"/>
    <mergeCell ref="J521:K521"/>
    <mergeCell ref="G521:H521"/>
    <mergeCell ref="J596:K596"/>
    <mergeCell ref="J579:K579"/>
    <mergeCell ref="G579:H579"/>
    <mergeCell ref="J566:K566"/>
    <mergeCell ref="G566:H566"/>
    <mergeCell ref="J554:K554"/>
    <mergeCell ref="G554:H554"/>
    <mergeCell ref="G438:H438"/>
    <mergeCell ref="J424:K424"/>
    <mergeCell ref="G424:H424"/>
    <mergeCell ref="G485:H485"/>
    <mergeCell ref="J474:K474"/>
    <mergeCell ref="G474:H474"/>
    <mergeCell ref="J463:K463"/>
    <mergeCell ref="G463:H463"/>
    <mergeCell ref="J450:K450"/>
    <mergeCell ref="G450:H450"/>
    <mergeCell ref="J438:K438"/>
    <mergeCell ref="J304:K304"/>
    <mergeCell ref="G304:H304"/>
    <mergeCell ref="G347:H347"/>
    <mergeCell ref="J336:K336"/>
    <mergeCell ref="G336:H336"/>
    <mergeCell ref="J326:K326"/>
    <mergeCell ref="G326:H326"/>
    <mergeCell ref="J315:K315"/>
    <mergeCell ref="G315:H315"/>
    <mergeCell ref="J392:K392"/>
    <mergeCell ref="G392:H392"/>
    <mergeCell ref="J380:K380"/>
    <mergeCell ref="G380:H380"/>
    <mergeCell ref="J413:K413"/>
    <mergeCell ref="G413:H413"/>
    <mergeCell ref="J402:K402"/>
    <mergeCell ref="G369:H369"/>
    <mergeCell ref="J357:K357"/>
    <mergeCell ref="G357:H357"/>
    <mergeCell ref="J347:K347"/>
    <mergeCell ref="J261:K261"/>
    <mergeCell ref="G261:H261"/>
    <mergeCell ref="J255:K255"/>
    <mergeCell ref="G255:H255"/>
    <mergeCell ref="J248:K248"/>
    <mergeCell ref="G248:H248"/>
    <mergeCell ref="J289:K289"/>
    <mergeCell ref="G289:H289"/>
    <mergeCell ref="A294:L294"/>
    <mergeCell ref="G291:H291"/>
    <mergeCell ref="J291:K291"/>
    <mergeCell ref="A291:F291"/>
    <mergeCell ref="G70:H70"/>
    <mergeCell ref="J138:K138"/>
    <mergeCell ref="G138:H138"/>
    <mergeCell ref="J287:K287"/>
    <mergeCell ref="G287:H287"/>
    <mergeCell ref="J285:K285"/>
    <mergeCell ref="G285:H285"/>
    <mergeCell ref="J278:K278"/>
    <mergeCell ref="G278:H278"/>
    <mergeCell ref="J270:K270"/>
    <mergeCell ref="G270:H270"/>
    <mergeCell ref="G175:H175"/>
    <mergeCell ref="J166:K166"/>
    <mergeCell ref="G166:H166"/>
    <mergeCell ref="J158:K158"/>
    <mergeCell ref="G158:H158"/>
    <mergeCell ref="J148:K148"/>
    <mergeCell ref="G148:H148"/>
    <mergeCell ref="J238:K238"/>
    <mergeCell ref="G238:H238"/>
    <mergeCell ref="J228:K228"/>
    <mergeCell ref="G228:H228"/>
    <mergeCell ref="J219:K219"/>
    <mergeCell ref="J128:K128"/>
    <mergeCell ref="G128:H128"/>
    <mergeCell ref="J118:K118"/>
    <mergeCell ref="G118:H118"/>
    <mergeCell ref="J184:K184"/>
    <mergeCell ref="G184:H184"/>
    <mergeCell ref="J175:K175"/>
    <mergeCell ref="C1552:I1552"/>
    <mergeCell ref="J1552:K1552"/>
    <mergeCell ref="C1553:I1553"/>
    <mergeCell ref="J1553:K1553"/>
    <mergeCell ref="C1554:I1554"/>
    <mergeCell ref="J1554:K1554"/>
    <mergeCell ref="G219:H219"/>
    <mergeCell ref="J209:K209"/>
    <mergeCell ref="G209:H209"/>
    <mergeCell ref="J199:K199"/>
    <mergeCell ref="G199:H199"/>
    <mergeCell ref="J191:K191"/>
    <mergeCell ref="G191:H191"/>
    <mergeCell ref="J369:K369"/>
    <mergeCell ref="C21:F21"/>
    <mergeCell ref="G21:H21"/>
    <mergeCell ref="I21:J21"/>
    <mergeCell ref="A26:L26"/>
    <mergeCell ref="C1551:I1551"/>
    <mergeCell ref="J1551:K1551"/>
    <mergeCell ref="J110:K110"/>
    <mergeCell ref="G110:H110"/>
    <mergeCell ref="J100:K100"/>
    <mergeCell ref="G100:H100"/>
    <mergeCell ref="A34:L34"/>
    <mergeCell ref="A32:L32"/>
    <mergeCell ref="A30:L30"/>
    <mergeCell ref="J62:K62"/>
    <mergeCell ref="G62:H62"/>
    <mergeCell ref="J52:K52"/>
    <mergeCell ref="G52:H52"/>
    <mergeCell ref="J42:K42"/>
    <mergeCell ref="G42:H42"/>
    <mergeCell ref="J90:K90"/>
    <mergeCell ref="G90:H90"/>
    <mergeCell ref="J80:K80"/>
    <mergeCell ref="G80:H80"/>
    <mergeCell ref="J70:K70"/>
    <mergeCell ref="C19:F19"/>
    <mergeCell ref="G19:H19"/>
    <mergeCell ref="I19:J19"/>
    <mergeCell ref="K19:L19"/>
    <mergeCell ref="C20:F20"/>
    <mergeCell ref="G20:H20"/>
    <mergeCell ref="I20:J20"/>
    <mergeCell ref="K20:L20"/>
    <mergeCell ref="C17:F17"/>
    <mergeCell ref="G17:H17"/>
    <mergeCell ref="I17:J17"/>
    <mergeCell ref="K17:L17"/>
    <mergeCell ref="C18:F18"/>
    <mergeCell ref="G18:H18"/>
    <mergeCell ref="I18:J18"/>
    <mergeCell ref="K18:L18"/>
    <mergeCell ref="F3:G3"/>
    <mergeCell ref="H3:K3"/>
    <mergeCell ref="B6:K6"/>
    <mergeCell ref="C15:F15"/>
    <mergeCell ref="G15:H15"/>
    <mergeCell ref="I15:J15"/>
    <mergeCell ref="K15:L15"/>
    <mergeCell ref="C16:F16"/>
    <mergeCell ref="G16:H16"/>
    <mergeCell ref="I16:J16"/>
    <mergeCell ref="K16:L16"/>
    <mergeCell ref="B8:K8"/>
    <mergeCell ref="B9:K9"/>
    <mergeCell ref="G13:H13"/>
    <mergeCell ref="I13:J13"/>
    <mergeCell ref="C14:F14"/>
    <mergeCell ref="G14:H14"/>
    <mergeCell ref="I14:J14"/>
    <mergeCell ref="K14:L14"/>
  </mergeCells>
  <pageMargins left="0.4" right="0.2" top="0.2" bottom="0.4" header="0.2" footer="0.2"/>
  <pageSetup paperSize="9" scale="60" fitToHeight="0" orientation="portrait" r:id="rId1"/>
  <headerFooter>
    <oddHeader>&amp;L&amp;8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945"/>
  <sheetViews>
    <sheetView workbookViewId="0">
      <selection activeCell="A941" sqref="A941:AA941"/>
    </sheetView>
  </sheetViews>
  <sheetFormatPr defaultColWidth="9.140625" defaultRowHeight="12.75" x14ac:dyDescent="0.2"/>
  <cols>
    <col min="1" max="256" width="9.140625" customWidth="1"/>
  </cols>
  <sheetData>
    <row r="1" spans="1:133" x14ac:dyDescent="0.2">
      <c r="A1">
        <v>0</v>
      </c>
      <c r="B1" t="s">
        <v>0</v>
      </c>
      <c r="D1" t="s">
        <v>1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39715</v>
      </c>
      <c r="M1">
        <v>83909162</v>
      </c>
      <c r="N1">
        <v>11</v>
      </c>
      <c r="O1">
        <v>0</v>
      </c>
      <c r="P1">
        <v>1</v>
      </c>
      <c r="Q1">
        <v>6</v>
      </c>
    </row>
    <row r="12" spans="1:133" x14ac:dyDescent="0.2">
      <c r="A12" s="1">
        <v>1</v>
      </c>
      <c r="B12" s="1">
        <v>939</v>
      </c>
      <c r="C12" s="1">
        <v>0</v>
      </c>
      <c r="D12" s="1">
        <f>ROW(A876)</f>
        <v>876</v>
      </c>
      <c r="E12" s="1">
        <v>0</v>
      </c>
      <c r="F12" s="1" t="s">
        <v>4</v>
      </c>
      <c r="G12" s="1" t="s">
        <v>5</v>
      </c>
      <c r="H12" s="1" t="s">
        <v>3</v>
      </c>
      <c r="I12" s="1">
        <v>0</v>
      </c>
      <c r="J12" s="1" t="s">
        <v>3</v>
      </c>
      <c r="K12" s="1">
        <v>0</v>
      </c>
      <c r="L12" s="1"/>
      <c r="M12" s="1"/>
      <c r="N12" s="1"/>
      <c r="O12" s="1">
        <v>0</v>
      </c>
      <c r="P12" s="1">
        <v>0</v>
      </c>
      <c r="Q12" s="1">
        <v>0</v>
      </c>
      <c r="R12" s="1">
        <v>0</v>
      </c>
      <c r="S12" s="1"/>
      <c r="T12" s="1"/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/>
      <c r="BC12" s="1"/>
      <c r="BD12" s="1"/>
      <c r="BE12" s="1"/>
      <c r="BF12" s="1"/>
      <c r="BG12" s="1"/>
      <c r="BH12" s="1" t="s">
        <v>6</v>
      </c>
      <c r="BI12" s="1" t="s">
        <v>7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2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3</v>
      </c>
      <c r="BZ12" s="1" t="s">
        <v>8</v>
      </c>
      <c r="CA12" s="1" t="s">
        <v>9</v>
      </c>
      <c r="CB12" s="1" t="s">
        <v>9</v>
      </c>
      <c r="CC12" s="1" t="s">
        <v>9</v>
      </c>
      <c r="CD12" s="1" t="s">
        <v>9</v>
      </c>
      <c r="CE12" s="1" t="s">
        <v>10</v>
      </c>
      <c r="CF12" s="1">
        <v>0</v>
      </c>
      <c r="CG12" s="1">
        <v>0</v>
      </c>
      <c r="CH12" s="1">
        <v>524296</v>
      </c>
      <c r="CI12" s="1" t="s">
        <v>3</v>
      </c>
      <c r="CJ12" s="1" t="s">
        <v>3</v>
      </c>
      <c r="CK12" s="1">
        <v>3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5" spans="1:133" x14ac:dyDescent="0.2">
      <c r="A15" s="1">
        <v>15</v>
      </c>
      <c r="B15" s="1">
        <v>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</row>
    <row r="18" spans="1:245" x14ac:dyDescent="0.2">
      <c r="A18" s="2">
        <v>52</v>
      </c>
      <c r="B18" s="2">
        <f t="shared" ref="B18:G18" si="0">B876</f>
        <v>939</v>
      </c>
      <c r="C18" s="2">
        <f t="shared" si="0"/>
        <v>1</v>
      </c>
      <c r="D18" s="2">
        <f t="shared" si="0"/>
        <v>12</v>
      </c>
      <c r="E18" s="2">
        <f t="shared" si="0"/>
        <v>0</v>
      </c>
      <c r="F18" s="2" t="str">
        <f t="shared" si="0"/>
        <v>Верейская</v>
      </c>
      <c r="G18" s="2" t="str">
        <f t="shared" si="0"/>
        <v>65 корпус ДЛЯ ДОП.</v>
      </c>
      <c r="H18" s="2"/>
      <c r="I18" s="2"/>
      <c r="J18" s="2"/>
      <c r="K18" s="2"/>
      <c r="L18" s="2"/>
      <c r="M18" s="2"/>
      <c r="N18" s="2"/>
      <c r="O18" s="2">
        <f t="shared" ref="O18:AT18" si="1">O876</f>
        <v>5486170.5899999999</v>
      </c>
      <c r="P18" s="2">
        <f t="shared" si="1"/>
        <v>3400162.95</v>
      </c>
      <c r="Q18" s="2">
        <f t="shared" si="1"/>
        <v>882241.81</v>
      </c>
      <c r="R18" s="2">
        <f t="shared" si="1"/>
        <v>221480.12</v>
      </c>
      <c r="S18" s="2">
        <f t="shared" si="1"/>
        <v>1203765.83</v>
      </c>
      <c r="T18" s="2">
        <f t="shared" si="1"/>
        <v>0</v>
      </c>
      <c r="U18" s="2">
        <f t="shared" si="1"/>
        <v>4155.1217049099996</v>
      </c>
      <c r="V18" s="2">
        <f t="shared" si="1"/>
        <v>73.083474209999991</v>
      </c>
      <c r="W18" s="2">
        <f t="shared" si="1"/>
        <v>0</v>
      </c>
      <c r="X18" s="2">
        <f t="shared" si="1"/>
        <v>1346375.65</v>
      </c>
      <c r="Y18" s="2">
        <f t="shared" si="1"/>
        <v>854078.41</v>
      </c>
      <c r="Z18" s="2">
        <f t="shared" si="1"/>
        <v>0</v>
      </c>
      <c r="AA18" s="2">
        <f t="shared" si="1"/>
        <v>0</v>
      </c>
      <c r="AB18" s="2">
        <f t="shared" si="1"/>
        <v>0</v>
      </c>
      <c r="AC18" s="2">
        <f t="shared" si="1"/>
        <v>0</v>
      </c>
      <c r="AD18" s="2">
        <f t="shared" si="1"/>
        <v>0</v>
      </c>
      <c r="AE18" s="2">
        <f t="shared" si="1"/>
        <v>0</v>
      </c>
      <c r="AF18" s="2">
        <f t="shared" si="1"/>
        <v>0</v>
      </c>
      <c r="AG18" s="2">
        <f t="shared" si="1"/>
        <v>0</v>
      </c>
      <c r="AH18" s="2">
        <f t="shared" si="1"/>
        <v>0</v>
      </c>
      <c r="AI18" s="2">
        <f t="shared" si="1"/>
        <v>0</v>
      </c>
      <c r="AJ18" s="2">
        <f t="shared" si="1"/>
        <v>0</v>
      </c>
      <c r="AK18" s="2">
        <f t="shared" si="1"/>
        <v>0</v>
      </c>
      <c r="AL18" s="2">
        <f t="shared" si="1"/>
        <v>0</v>
      </c>
      <c r="AM18" s="2">
        <f t="shared" si="1"/>
        <v>0</v>
      </c>
      <c r="AN18" s="2">
        <f t="shared" si="1"/>
        <v>0</v>
      </c>
      <c r="AO18" s="2">
        <f t="shared" si="1"/>
        <v>375943.35</v>
      </c>
      <c r="AP18" s="2">
        <f t="shared" si="1"/>
        <v>1581305.18</v>
      </c>
      <c r="AQ18" s="2">
        <f t="shared" si="1"/>
        <v>1581305.18</v>
      </c>
      <c r="AR18" s="2">
        <f t="shared" si="1"/>
        <v>7710230.9199999999</v>
      </c>
      <c r="AS18" s="2">
        <f t="shared" si="1"/>
        <v>5758515.7699999996</v>
      </c>
      <c r="AT18" s="2">
        <f t="shared" si="1"/>
        <v>370409.97</v>
      </c>
      <c r="AU18" s="2">
        <f t="shared" ref="AU18:BZ18" si="2">AU876</f>
        <v>0</v>
      </c>
      <c r="AV18" s="2">
        <f t="shared" si="2"/>
        <v>3024219.6</v>
      </c>
      <c r="AW18" s="2">
        <f t="shared" si="2"/>
        <v>1818857.77</v>
      </c>
      <c r="AX18" s="2">
        <f t="shared" si="2"/>
        <v>-1205361.83</v>
      </c>
      <c r="AY18" s="2">
        <f t="shared" si="2"/>
        <v>3024219.6</v>
      </c>
      <c r="AZ18" s="2">
        <f t="shared" si="2"/>
        <v>0</v>
      </c>
      <c r="BA18" s="2">
        <f t="shared" si="2"/>
        <v>0</v>
      </c>
      <c r="BB18" s="2">
        <f t="shared" si="2"/>
        <v>0</v>
      </c>
      <c r="BC18" s="2">
        <f t="shared" si="2"/>
        <v>0</v>
      </c>
      <c r="BD18" s="2">
        <f t="shared" si="2"/>
        <v>23606.27</v>
      </c>
      <c r="BE18" s="2">
        <f t="shared" si="2"/>
        <v>0</v>
      </c>
      <c r="BF18" s="2">
        <f t="shared" si="2"/>
        <v>0</v>
      </c>
      <c r="BG18" s="2">
        <f t="shared" si="2"/>
        <v>0</v>
      </c>
      <c r="BH18" s="2">
        <f t="shared" si="2"/>
        <v>0</v>
      </c>
      <c r="BI18" s="2">
        <f t="shared" si="2"/>
        <v>0</v>
      </c>
      <c r="BJ18" s="2">
        <f t="shared" si="2"/>
        <v>0</v>
      </c>
      <c r="BK18" s="2">
        <f t="shared" si="2"/>
        <v>0</v>
      </c>
      <c r="BL18" s="2">
        <f t="shared" si="2"/>
        <v>0</v>
      </c>
      <c r="BM18" s="2">
        <f t="shared" si="2"/>
        <v>0</v>
      </c>
      <c r="BN18" s="2">
        <f t="shared" si="2"/>
        <v>0</v>
      </c>
      <c r="BO18" s="2">
        <f t="shared" si="2"/>
        <v>0</v>
      </c>
      <c r="BP18" s="2">
        <f t="shared" si="2"/>
        <v>0</v>
      </c>
      <c r="BQ18" s="2">
        <f t="shared" si="2"/>
        <v>0</v>
      </c>
      <c r="BR18" s="2">
        <f t="shared" si="2"/>
        <v>0</v>
      </c>
      <c r="BS18" s="2">
        <f t="shared" si="2"/>
        <v>0</v>
      </c>
      <c r="BT18" s="2">
        <f t="shared" si="2"/>
        <v>0</v>
      </c>
      <c r="BU18" s="2">
        <f t="shared" si="2"/>
        <v>0</v>
      </c>
      <c r="BV18" s="2">
        <f t="shared" si="2"/>
        <v>0</v>
      </c>
      <c r="BW18" s="2">
        <f t="shared" si="2"/>
        <v>0</v>
      </c>
      <c r="BX18" s="2">
        <f t="shared" si="2"/>
        <v>0</v>
      </c>
      <c r="BY18" s="2">
        <f t="shared" si="2"/>
        <v>0</v>
      </c>
      <c r="BZ18" s="2">
        <f t="shared" si="2"/>
        <v>0</v>
      </c>
      <c r="CA18" s="2">
        <f t="shared" ref="CA18:DF18" si="3">CA876</f>
        <v>0</v>
      </c>
      <c r="CB18" s="2">
        <f t="shared" si="3"/>
        <v>0</v>
      </c>
      <c r="CC18" s="2">
        <f t="shared" si="3"/>
        <v>0</v>
      </c>
      <c r="CD18" s="2">
        <f t="shared" si="3"/>
        <v>0</v>
      </c>
      <c r="CE18" s="2">
        <f t="shared" si="3"/>
        <v>0</v>
      </c>
      <c r="CF18" s="2">
        <f t="shared" si="3"/>
        <v>0</v>
      </c>
      <c r="CG18" s="2">
        <f t="shared" si="3"/>
        <v>0</v>
      </c>
      <c r="CH18" s="2">
        <f t="shared" si="3"/>
        <v>0</v>
      </c>
      <c r="CI18" s="2">
        <f t="shared" si="3"/>
        <v>0</v>
      </c>
      <c r="CJ18" s="2">
        <f t="shared" si="3"/>
        <v>0</v>
      </c>
      <c r="CK18" s="2">
        <f t="shared" si="3"/>
        <v>0</v>
      </c>
      <c r="CL18" s="2">
        <f t="shared" si="3"/>
        <v>0</v>
      </c>
      <c r="CM18" s="2">
        <f t="shared" si="3"/>
        <v>0</v>
      </c>
      <c r="CN18" s="2">
        <f t="shared" si="3"/>
        <v>0</v>
      </c>
      <c r="CO18" s="2">
        <f t="shared" si="3"/>
        <v>0</v>
      </c>
      <c r="CP18" s="2">
        <f t="shared" si="3"/>
        <v>0</v>
      </c>
      <c r="CQ18" s="2">
        <f t="shared" si="3"/>
        <v>0</v>
      </c>
      <c r="CR18" s="2">
        <f t="shared" si="3"/>
        <v>0</v>
      </c>
      <c r="CS18" s="2">
        <f t="shared" si="3"/>
        <v>0</v>
      </c>
      <c r="CT18" s="2">
        <f t="shared" si="3"/>
        <v>0</v>
      </c>
      <c r="CU18" s="2">
        <f t="shared" si="3"/>
        <v>0</v>
      </c>
      <c r="CV18" s="2">
        <f t="shared" si="3"/>
        <v>0</v>
      </c>
      <c r="CW18" s="2">
        <f t="shared" si="3"/>
        <v>0</v>
      </c>
      <c r="CX18" s="2">
        <f t="shared" si="3"/>
        <v>0</v>
      </c>
      <c r="CY18" s="2">
        <f t="shared" si="3"/>
        <v>0</v>
      </c>
      <c r="CZ18" s="2">
        <f t="shared" si="3"/>
        <v>0</v>
      </c>
      <c r="DA18" s="2">
        <f t="shared" si="3"/>
        <v>0</v>
      </c>
      <c r="DB18" s="2">
        <f t="shared" si="3"/>
        <v>0</v>
      </c>
      <c r="DC18" s="2">
        <f t="shared" si="3"/>
        <v>0</v>
      </c>
      <c r="DD18" s="2">
        <f t="shared" si="3"/>
        <v>0</v>
      </c>
      <c r="DE18" s="2">
        <f t="shared" si="3"/>
        <v>0</v>
      </c>
      <c r="DF18" s="2">
        <f t="shared" si="3"/>
        <v>0</v>
      </c>
      <c r="DG18" s="3">
        <f t="shared" ref="DG18:EL18" si="4">DG876</f>
        <v>0</v>
      </c>
      <c r="DH18" s="3">
        <f t="shared" si="4"/>
        <v>0</v>
      </c>
      <c r="DI18" s="3">
        <f t="shared" si="4"/>
        <v>0</v>
      </c>
      <c r="DJ18" s="3">
        <f t="shared" si="4"/>
        <v>0</v>
      </c>
      <c r="DK18" s="3">
        <f t="shared" si="4"/>
        <v>0</v>
      </c>
      <c r="DL18" s="3">
        <f t="shared" si="4"/>
        <v>0</v>
      </c>
      <c r="DM18" s="3">
        <f t="shared" si="4"/>
        <v>0</v>
      </c>
      <c r="DN18" s="3">
        <f t="shared" si="4"/>
        <v>0</v>
      </c>
      <c r="DO18" s="3">
        <f t="shared" si="4"/>
        <v>0</v>
      </c>
      <c r="DP18" s="3">
        <f t="shared" si="4"/>
        <v>0</v>
      </c>
      <c r="DQ18" s="3">
        <f t="shared" si="4"/>
        <v>0</v>
      </c>
      <c r="DR18" s="3">
        <f t="shared" si="4"/>
        <v>0</v>
      </c>
      <c r="DS18" s="3">
        <f t="shared" si="4"/>
        <v>0</v>
      </c>
      <c r="DT18" s="3">
        <f t="shared" si="4"/>
        <v>0</v>
      </c>
      <c r="DU18" s="3">
        <f t="shared" si="4"/>
        <v>0</v>
      </c>
      <c r="DV18" s="3">
        <f t="shared" si="4"/>
        <v>0</v>
      </c>
      <c r="DW18" s="3">
        <f t="shared" si="4"/>
        <v>0</v>
      </c>
      <c r="DX18" s="3">
        <f t="shared" si="4"/>
        <v>0</v>
      </c>
      <c r="DY18" s="3">
        <f t="shared" si="4"/>
        <v>0</v>
      </c>
      <c r="DZ18" s="3">
        <f t="shared" si="4"/>
        <v>0</v>
      </c>
      <c r="EA18" s="3">
        <f t="shared" si="4"/>
        <v>0</v>
      </c>
      <c r="EB18" s="3">
        <f t="shared" si="4"/>
        <v>0</v>
      </c>
      <c r="EC18" s="3">
        <f t="shared" si="4"/>
        <v>0</v>
      </c>
      <c r="ED18" s="3">
        <f t="shared" si="4"/>
        <v>0</v>
      </c>
      <c r="EE18" s="3">
        <f t="shared" si="4"/>
        <v>0</v>
      </c>
      <c r="EF18" s="3">
        <f t="shared" si="4"/>
        <v>0</v>
      </c>
      <c r="EG18" s="3">
        <f t="shared" si="4"/>
        <v>0</v>
      </c>
      <c r="EH18" s="3">
        <f t="shared" si="4"/>
        <v>0</v>
      </c>
      <c r="EI18" s="3">
        <f t="shared" si="4"/>
        <v>0</v>
      </c>
      <c r="EJ18" s="3">
        <f t="shared" si="4"/>
        <v>0</v>
      </c>
      <c r="EK18" s="3">
        <f t="shared" si="4"/>
        <v>0</v>
      </c>
      <c r="EL18" s="3">
        <f t="shared" si="4"/>
        <v>0</v>
      </c>
      <c r="EM18" s="3">
        <f t="shared" ref="EM18:FR18" si="5">EM876</f>
        <v>0</v>
      </c>
      <c r="EN18" s="3">
        <f t="shared" si="5"/>
        <v>0</v>
      </c>
      <c r="EO18" s="3">
        <f t="shared" si="5"/>
        <v>0</v>
      </c>
      <c r="EP18" s="3">
        <f t="shared" si="5"/>
        <v>0</v>
      </c>
      <c r="EQ18" s="3">
        <f t="shared" si="5"/>
        <v>0</v>
      </c>
      <c r="ER18" s="3">
        <f t="shared" si="5"/>
        <v>0</v>
      </c>
      <c r="ES18" s="3">
        <f t="shared" si="5"/>
        <v>0</v>
      </c>
      <c r="ET18" s="3">
        <f t="shared" si="5"/>
        <v>0</v>
      </c>
      <c r="EU18" s="3">
        <f t="shared" si="5"/>
        <v>0</v>
      </c>
      <c r="EV18" s="3">
        <f t="shared" si="5"/>
        <v>0</v>
      </c>
      <c r="EW18" s="3">
        <f t="shared" si="5"/>
        <v>0</v>
      </c>
      <c r="EX18" s="3">
        <f t="shared" si="5"/>
        <v>0</v>
      </c>
      <c r="EY18" s="3">
        <f t="shared" si="5"/>
        <v>0</v>
      </c>
      <c r="EZ18" s="3">
        <f t="shared" si="5"/>
        <v>0</v>
      </c>
      <c r="FA18" s="3">
        <f t="shared" si="5"/>
        <v>0</v>
      </c>
      <c r="FB18" s="3">
        <f t="shared" si="5"/>
        <v>0</v>
      </c>
      <c r="FC18" s="3">
        <f t="shared" si="5"/>
        <v>0</v>
      </c>
      <c r="FD18" s="3">
        <f t="shared" si="5"/>
        <v>0</v>
      </c>
      <c r="FE18" s="3">
        <f t="shared" si="5"/>
        <v>0</v>
      </c>
      <c r="FF18" s="3">
        <f t="shared" si="5"/>
        <v>0</v>
      </c>
      <c r="FG18" s="3">
        <f t="shared" si="5"/>
        <v>0</v>
      </c>
      <c r="FH18" s="3">
        <f t="shared" si="5"/>
        <v>0</v>
      </c>
      <c r="FI18" s="3">
        <f t="shared" si="5"/>
        <v>0</v>
      </c>
      <c r="FJ18" s="3">
        <f t="shared" si="5"/>
        <v>0</v>
      </c>
      <c r="FK18" s="3">
        <f t="shared" si="5"/>
        <v>0</v>
      </c>
      <c r="FL18" s="3">
        <f t="shared" si="5"/>
        <v>0</v>
      </c>
      <c r="FM18" s="3">
        <f t="shared" si="5"/>
        <v>0</v>
      </c>
      <c r="FN18" s="3">
        <f t="shared" si="5"/>
        <v>0</v>
      </c>
      <c r="FO18" s="3">
        <f t="shared" si="5"/>
        <v>0</v>
      </c>
      <c r="FP18" s="3">
        <f t="shared" si="5"/>
        <v>0</v>
      </c>
      <c r="FQ18" s="3">
        <f t="shared" si="5"/>
        <v>0</v>
      </c>
      <c r="FR18" s="3">
        <f t="shared" si="5"/>
        <v>0</v>
      </c>
      <c r="FS18" s="3">
        <f t="shared" ref="FS18:GX18" si="6">FS876</f>
        <v>0</v>
      </c>
      <c r="FT18" s="3">
        <f t="shared" si="6"/>
        <v>0</v>
      </c>
      <c r="FU18" s="3">
        <f t="shared" si="6"/>
        <v>0</v>
      </c>
      <c r="FV18" s="3">
        <f t="shared" si="6"/>
        <v>0</v>
      </c>
      <c r="FW18" s="3">
        <f t="shared" si="6"/>
        <v>0</v>
      </c>
      <c r="FX18" s="3">
        <f t="shared" si="6"/>
        <v>0</v>
      </c>
      <c r="FY18" s="3">
        <f t="shared" si="6"/>
        <v>0</v>
      </c>
      <c r="FZ18" s="3">
        <f t="shared" si="6"/>
        <v>0</v>
      </c>
      <c r="GA18" s="3">
        <f t="shared" si="6"/>
        <v>0</v>
      </c>
      <c r="GB18" s="3">
        <f t="shared" si="6"/>
        <v>0</v>
      </c>
      <c r="GC18" s="3">
        <f t="shared" si="6"/>
        <v>0</v>
      </c>
      <c r="GD18" s="3">
        <f t="shared" si="6"/>
        <v>0</v>
      </c>
      <c r="GE18" s="3">
        <f t="shared" si="6"/>
        <v>0</v>
      </c>
      <c r="GF18" s="3">
        <f t="shared" si="6"/>
        <v>0</v>
      </c>
      <c r="GG18" s="3">
        <f t="shared" si="6"/>
        <v>0</v>
      </c>
      <c r="GH18" s="3">
        <f t="shared" si="6"/>
        <v>0</v>
      </c>
      <c r="GI18" s="3">
        <f t="shared" si="6"/>
        <v>0</v>
      </c>
      <c r="GJ18" s="3">
        <f t="shared" si="6"/>
        <v>0</v>
      </c>
      <c r="GK18" s="3">
        <f t="shared" si="6"/>
        <v>0</v>
      </c>
      <c r="GL18" s="3">
        <f t="shared" si="6"/>
        <v>0</v>
      </c>
      <c r="GM18" s="3">
        <f t="shared" si="6"/>
        <v>0</v>
      </c>
      <c r="GN18" s="3">
        <f t="shared" si="6"/>
        <v>0</v>
      </c>
      <c r="GO18" s="3">
        <f t="shared" si="6"/>
        <v>0</v>
      </c>
      <c r="GP18" s="3">
        <f t="shared" si="6"/>
        <v>0</v>
      </c>
      <c r="GQ18" s="3">
        <f t="shared" si="6"/>
        <v>0</v>
      </c>
      <c r="GR18" s="3">
        <f t="shared" si="6"/>
        <v>0</v>
      </c>
      <c r="GS18" s="3">
        <f t="shared" si="6"/>
        <v>0</v>
      </c>
      <c r="GT18" s="3">
        <f t="shared" si="6"/>
        <v>0</v>
      </c>
      <c r="GU18" s="3">
        <f t="shared" si="6"/>
        <v>0</v>
      </c>
      <c r="GV18" s="3">
        <f t="shared" si="6"/>
        <v>0</v>
      </c>
      <c r="GW18" s="3">
        <f t="shared" si="6"/>
        <v>0</v>
      </c>
      <c r="GX18" s="3">
        <f t="shared" si="6"/>
        <v>0</v>
      </c>
    </row>
    <row r="20" spans="1:245" x14ac:dyDescent="0.2">
      <c r="A20" s="1">
        <v>3</v>
      </c>
      <c r="B20" s="1">
        <v>1</v>
      </c>
      <c r="C20" s="1"/>
      <c r="D20" s="1">
        <f>ROW(A846)</f>
        <v>846</v>
      </c>
      <c r="E20" s="1"/>
      <c r="F20" s="1" t="s">
        <v>11</v>
      </c>
      <c r="G20" s="1" t="s">
        <v>11</v>
      </c>
      <c r="H20" s="1" t="s">
        <v>3</v>
      </c>
      <c r="I20" s="1">
        <v>0</v>
      </c>
      <c r="J20" s="1" t="s">
        <v>3</v>
      </c>
      <c r="K20" s="1">
        <v>0</v>
      </c>
      <c r="L20" s="1" t="s">
        <v>3</v>
      </c>
      <c r="M20" s="1"/>
      <c r="N20" s="1"/>
      <c r="O20" s="1"/>
      <c r="P20" s="1"/>
      <c r="Q20" s="1"/>
      <c r="R20" s="1"/>
      <c r="S20" s="1"/>
      <c r="T20" s="1"/>
      <c r="U20" s="1" t="s">
        <v>3</v>
      </c>
      <c r="V20" s="1">
        <v>0</v>
      </c>
      <c r="W20" s="1"/>
      <c r="X20" s="1"/>
      <c r="Y20" s="1"/>
      <c r="Z20" s="1"/>
      <c r="AA20" s="1"/>
      <c r="AB20" s="1" t="s">
        <v>3</v>
      </c>
      <c r="AC20" s="1" t="s">
        <v>3</v>
      </c>
      <c r="AD20" s="1" t="s">
        <v>3</v>
      </c>
      <c r="AE20" s="1" t="s">
        <v>3</v>
      </c>
      <c r="AF20" s="1" t="s">
        <v>3</v>
      </c>
      <c r="AG20" s="1" t="s">
        <v>3</v>
      </c>
      <c r="AH20" s="1"/>
      <c r="AI20" s="1"/>
      <c r="AJ20" s="1"/>
      <c r="AK20" s="1"/>
      <c r="AL20" s="1"/>
      <c r="AM20" s="1"/>
      <c r="AN20" s="1"/>
      <c r="AO20" s="1"/>
      <c r="AP20" s="1" t="s">
        <v>3</v>
      </c>
      <c r="AQ20" s="1" t="s">
        <v>3</v>
      </c>
      <c r="AR20" s="1" t="s">
        <v>3</v>
      </c>
      <c r="AS20" s="1"/>
      <c r="AT20" s="1"/>
      <c r="AU20" s="1"/>
      <c r="AV20" s="1"/>
      <c r="AW20" s="1"/>
      <c r="AX20" s="1"/>
      <c r="AY20" s="1"/>
      <c r="AZ20" s="1" t="s">
        <v>3</v>
      </c>
      <c r="BA20" s="1"/>
      <c r="BB20" s="1" t="s">
        <v>3</v>
      </c>
      <c r="BC20" s="1" t="s">
        <v>3</v>
      </c>
      <c r="BD20" s="1" t="s">
        <v>3</v>
      </c>
      <c r="BE20" s="1" t="s">
        <v>3</v>
      </c>
      <c r="BF20" s="1" t="s">
        <v>3</v>
      </c>
      <c r="BG20" s="1" t="s">
        <v>3</v>
      </c>
      <c r="BH20" s="1" t="s">
        <v>3</v>
      </c>
      <c r="BI20" s="1" t="s">
        <v>3</v>
      </c>
      <c r="BJ20" s="1" t="s">
        <v>3</v>
      </c>
      <c r="BK20" s="1" t="s">
        <v>3</v>
      </c>
      <c r="BL20" s="1" t="s">
        <v>3</v>
      </c>
      <c r="BM20" s="1" t="s">
        <v>3</v>
      </c>
      <c r="BN20" s="1" t="s">
        <v>3</v>
      </c>
      <c r="BO20" s="1" t="s">
        <v>3</v>
      </c>
      <c r="BP20" s="1" t="s">
        <v>3</v>
      </c>
      <c r="BQ20" s="1"/>
      <c r="BR20" s="1"/>
      <c r="BS20" s="1"/>
      <c r="BT20" s="1"/>
      <c r="BU20" s="1"/>
      <c r="BV20" s="1"/>
      <c r="BW20" s="1"/>
      <c r="BX20" s="1">
        <v>0</v>
      </c>
      <c r="BY20" s="1"/>
      <c r="BZ20" s="1"/>
      <c r="CA20" s="1"/>
      <c r="CB20" s="1"/>
      <c r="CC20" s="1"/>
      <c r="CD20" s="1"/>
      <c r="CE20" s="1"/>
      <c r="CF20" s="1">
        <v>0</v>
      </c>
      <c r="CG20" s="1">
        <v>0</v>
      </c>
      <c r="CH20" s="1"/>
      <c r="CI20" s="1" t="s">
        <v>3</v>
      </c>
      <c r="CJ20" s="1" t="s">
        <v>3</v>
      </c>
      <c r="CK20" t="s">
        <v>3</v>
      </c>
      <c r="CL20" t="s">
        <v>3</v>
      </c>
      <c r="CM20" t="s">
        <v>3</v>
      </c>
      <c r="CN20" t="s">
        <v>3</v>
      </c>
      <c r="CO20" t="s">
        <v>3</v>
      </c>
      <c r="CP20" t="s">
        <v>3</v>
      </c>
    </row>
    <row r="22" spans="1:245" x14ac:dyDescent="0.2">
      <c r="A22" s="2">
        <v>52</v>
      </c>
      <c r="B22" s="2">
        <f t="shared" ref="B22:G22" si="7">B846</f>
        <v>1</v>
      </c>
      <c r="C22" s="2">
        <f t="shared" si="7"/>
        <v>3</v>
      </c>
      <c r="D22" s="2">
        <f t="shared" si="7"/>
        <v>20</v>
      </c>
      <c r="E22" s="2">
        <f t="shared" si="7"/>
        <v>0</v>
      </c>
      <c r="F22" s="2" t="str">
        <f t="shared" si="7"/>
        <v>Новая локальная смета</v>
      </c>
      <c r="G22" s="2" t="str">
        <f t="shared" si="7"/>
        <v>Новая локальная смета</v>
      </c>
      <c r="H22" s="2"/>
      <c r="I22" s="2"/>
      <c r="J22" s="2"/>
      <c r="K22" s="2"/>
      <c r="L22" s="2"/>
      <c r="M22" s="2"/>
      <c r="N22" s="2"/>
      <c r="O22" s="2">
        <f t="shared" ref="O22:AT22" si="8">O846</f>
        <v>5486170.5899999999</v>
      </c>
      <c r="P22" s="2">
        <f t="shared" si="8"/>
        <v>3400162.95</v>
      </c>
      <c r="Q22" s="2">
        <f t="shared" si="8"/>
        <v>882241.81</v>
      </c>
      <c r="R22" s="2">
        <f t="shared" si="8"/>
        <v>221480.12</v>
      </c>
      <c r="S22" s="2">
        <f t="shared" si="8"/>
        <v>1203765.83</v>
      </c>
      <c r="T22" s="2">
        <f t="shared" si="8"/>
        <v>0</v>
      </c>
      <c r="U22" s="2">
        <f t="shared" si="8"/>
        <v>4155.1217049099996</v>
      </c>
      <c r="V22" s="2">
        <f t="shared" si="8"/>
        <v>73.083474209999991</v>
      </c>
      <c r="W22" s="2">
        <f t="shared" si="8"/>
        <v>0</v>
      </c>
      <c r="X22" s="2">
        <f t="shared" si="8"/>
        <v>1346375.65</v>
      </c>
      <c r="Y22" s="2">
        <f t="shared" si="8"/>
        <v>854078.41</v>
      </c>
      <c r="Z22" s="2">
        <f t="shared" si="8"/>
        <v>0</v>
      </c>
      <c r="AA22" s="2">
        <f t="shared" si="8"/>
        <v>0</v>
      </c>
      <c r="AB22" s="2">
        <f t="shared" si="8"/>
        <v>0</v>
      </c>
      <c r="AC22" s="2">
        <f t="shared" si="8"/>
        <v>0</v>
      </c>
      <c r="AD22" s="2">
        <f t="shared" si="8"/>
        <v>0</v>
      </c>
      <c r="AE22" s="2">
        <f t="shared" si="8"/>
        <v>0</v>
      </c>
      <c r="AF22" s="2">
        <f t="shared" si="8"/>
        <v>0</v>
      </c>
      <c r="AG22" s="2">
        <f t="shared" si="8"/>
        <v>0</v>
      </c>
      <c r="AH22" s="2">
        <f t="shared" si="8"/>
        <v>0</v>
      </c>
      <c r="AI22" s="2">
        <f t="shared" si="8"/>
        <v>0</v>
      </c>
      <c r="AJ22" s="2">
        <f t="shared" si="8"/>
        <v>0</v>
      </c>
      <c r="AK22" s="2">
        <f t="shared" si="8"/>
        <v>0</v>
      </c>
      <c r="AL22" s="2">
        <f t="shared" si="8"/>
        <v>0</v>
      </c>
      <c r="AM22" s="2">
        <f t="shared" si="8"/>
        <v>0</v>
      </c>
      <c r="AN22" s="2">
        <f t="shared" si="8"/>
        <v>0</v>
      </c>
      <c r="AO22" s="2">
        <f t="shared" si="8"/>
        <v>375943.35</v>
      </c>
      <c r="AP22" s="2">
        <f t="shared" si="8"/>
        <v>1581305.18</v>
      </c>
      <c r="AQ22" s="2">
        <f t="shared" si="8"/>
        <v>1581305.18</v>
      </c>
      <c r="AR22" s="2">
        <f t="shared" si="8"/>
        <v>7710230.9199999999</v>
      </c>
      <c r="AS22" s="2">
        <f t="shared" si="8"/>
        <v>5758515.7699999996</v>
      </c>
      <c r="AT22" s="2">
        <f t="shared" si="8"/>
        <v>370409.97</v>
      </c>
      <c r="AU22" s="2">
        <f t="shared" ref="AU22:BZ22" si="9">AU846</f>
        <v>0</v>
      </c>
      <c r="AV22" s="2">
        <f t="shared" si="9"/>
        <v>3024219.6</v>
      </c>
      <c r="AW22" s="2">
        <f t="shared" si="9"/>
        <v>1818857.77</v>
      </c>
      <c r="AX22" s="2">
        <f t="shared" si="9"/>
        <v>-1205361.83</v>
      </c>
      <c r="AY22" s="2">
        <f t="shared" si="9"/>
        <v>3024219.6</v>
      </c>
      <c r="AZ22" s="2">
        <f t="shared" si="9"/>
        <v>0</v>
      </c>
      <c r="BA22" s="2">
        <f t="shared" si="9"/>
        <v>0</v>
      </c>
      <c r="BB22" s="2">
        <f t="shared" si="9"/>
        <v>0</v>
      </c>
      <c r="BC22" s="2">
        <f t="shared" si="9"/>
        <v>0</v>
      </c>
      <c r="BD22" s="2">
        <f t="shared" si="9"/>
        <v>23606.27</v>
      </c>
      <c r="BE22" s="2">
        <f t="shared" si="9"/>
        <v>0</v>
      </c>
      <c r="BF22" s="2">
        <f t="shared" si="9"/>
        <v>0</v>
      </c>
      <c r="BG22" s="2">
        <f t="shared" si="9"/>
        <v>0</v>
      </c>
      <c r="BH22" s="2">
        <f t="shared" si="9"/>
        <v>0</v>
      </c>
      <c r="BI22" s="2">
        <f t="shared" si="9"/>
        <v>0</v>
      </c>
      <c r="BJ22" s="2">
        <f t="shared" si="9"/>
        <v>0</v>
      </c>
      <c r="BK22" s="2">
        <f t="shared" si="9"/>
        <v>0</v>
      </c>
      <c r="BL22" s="2">
        <f t="shared" si="9"/>
        <v>0</v>
      </c>
      <c r="BM22" s="2">
        <f t="shared" si="9"/>
        <v>0</v>
      </c>
      <c r="BN22" s="2">
        <f t="shared" si="9"/>
        <v>0</v>
      </c>
      <c r="BO22" s="2">
        <f t="shared" si="9"/>
        <v>0</v>
      </c>
      <c r="BP22" s="2">
        <f t="shared" si="9"/>
        <v>0</v>
      </c>
      <c r="BQ22" s="2">
        <f t="shared" si="9"/>
        <v>0</v>
      </c>
      <c r="BR22" s="2">
        <f t="shared" si="9"/>
        <v>0</v>
      </c>
      <c r="BS22" s="2">
        <f t="shared" si="9"/>
        <v>0</v>
      </c>
      <c r="BT22" s="2">
        <f t="shared" si="9"/>
        <v>0</v>
      </c>
      <c r="BU22" s="2">
        <f t="shared" si="9"/>
        <v>0</v>
      </c>
      <c r="BV22" s="2">
        <f t="shared" si="9"/>
        <v>0</v>
      </c>
      <c r="BW22" s="2">
        <f t="shared" si="9"/>
        <v>0</v>
      </c>
      <c r="BX22" s="2">
        <f t="shared" si="9"/>
        <v>0</v>
      </c>
      <c r="BY22" s="2">
        <f t="shared" si="9"/>
        <v>0</v>
      </c>
      <c r="BZ22" s="2">
        <f t="shared" si="9"/>
        <v>0</v>
      </c>
      <c r="CA22" s="2">
        <f t="shared" ref="CA22:DF22" si="10">CA846</f>
        <v>0</v>
      </c>
      <c r="CB22" s="2">
        <f t="shared" si="10"/>
        <v>0</v>
      </c>
      <c r="CC22" s="2">
        <f t="shared" si="10"/>
        <v>0</v>
      </c>
      <c r="CD22" s="2">
        <f t="shared" si="10"/>
        <v>0</v>
      </c>
      <c r="CE22" s="2">
        <f t="shared" si="10"/>
        <v>0</v>
      </c>
      <c r="CF22" s="2">
        <f t="shared" si="10"/>
        <v>0</v>
      </c>
      <c r="CG22" s="2">
        <f t="shared" si="10"/>
        <v>0</v>
      </c>
      <c r="CH22" s="2">
        <f t="shared" si="10"/>
        <v>0</v>
      </c>
      <c r="CI22" s="2">
        <f t="shared" si="10"/>
        <v>0</v>
      </c>
      <c r="CJ22" s="2">
        <f t="shared" si="10"/>
        <v>0</v>
      </c>
      <c r="CK22" s="2">
        <f t="shared" si="10"/>
        <v>0</v>
      </c>
      <c r="CL22" s="2">
        <f t="shared" si="10"/>
        <v>0</v>
      </c>
      <c r="CM22" s="2">
        <f t="shared" si="10"/>
        <v>0</v>
      </c>
      <c r="CN22" s="2">
        <f t="shared" si="10"/>
        <v>0</v>
      </c>
      <c r="CO22" s="2">
        <f t="shared" si="10"/>
        <v>0</v>
      </c>
      <c r="CP22" s="2">
        <f t="shared" si="10"/>
        <v>0</v>
      </c>
      <c r="CQ22" s="2">
        <f t="shared" si="10"/>
        <v>0</v>
      </c>
      <c r="CR22" s="2">
        <f t="shared" si="10"/>
        <v>0</v>
      </c>
      <c r="CS22" s="2">
        <f t="shared" si="10"/>
        <v>0</v>
      </c>
      <c r="CT22" s="2">
        <f t="shared" si="10"/>
        <v>0</v>
      </c>
      <c r="CU22" s="2">
        <f t="shared" si="10"/>
        <v>0</v>
      </c>
      <c r="CV22" s="2">
        <f t="shared" si="10"/>
        <v>0</v>
      </c>
      <c r="CW22" s="2">
        <f t="shared" si="10"/>
        <v>0</v>
      </c>
      <c r="CX22" s="2">
        <f t="shared" si="10"/>
        <v>0</v>
      </c>
      <c r="CY22" s="2">
        <f t="shared" si="10"/>
        <v>0</v>
      </c>
      <c r="CZ22" s="2">
        <f t="shared" si="10"/>
        <v>0</v>
      </c>
      <c r="DA22" s="2">
        <f t="shared" si="10"/>
        <v>0</v>
      </c>
      <c r="DB22" s="2">
        <f t="shared" si="10"/>
        <v>0</v>
      </c>
      <c r="DC22" s="2">
        <f t="shared" si="10"/>
        <v>0</v>
      </c>
      <c r="DD22" s="2">
        <f t="shared" si="10"/>
        <v>0</v>
      </c>
      <c r="DE22" s="2">
        <f t="shared" si="10"/>
        <v>0</v>
      </c>
      <c r="DF22" s="2">
        <f t="shared" si="10"/>
        <v>0</v>
      </c>
      <c r="DG22" s="3">
        <f t="shared" ref="DG22:EL22" si="11">DG846</f>
        <v>0</v>
      </c>
      <c r="DH22" s="3">
        <f t="shared" si="11"/>
        <v>0</v>
      </c>
      <c r="DI22" s="3">
        <f t="shared" si="11"/>
        <v>0</v>
      </c>
      <c r="DJ22" s="3">
        <f t="shared" si="11"/>
        <v>0</v>
      </c>
      <c r="DK22" s="3">
        <f t="shared" si="11"/>
        <v>0</v>
      </c>
      <c r="DL22" s="3">
        <f t="shared" si="11"/>
        <v>0</v>
      </c>
      <c r="DM22" s="3">
        <f t="shared" si="11"/>
        <v>0</v>
      </c>
      <c r="DN22" s="3">
        <f t="shared" si="11"/>
        <v>0</v>
      </c>
      <c r="DO22" s="3">
        <f t="shared" si="11"/>
        <v>0</v>
      </c>
      <c r="DP22" s="3">
        <f t="shared" si="11"/>
        <v>0</v>
      </c>
      <c r="DQ22" s="3">
        <f t="shared" si="11"/>
        <v>0</v>
      </c>
      <c r="DR22" s="3">
        <f t="shared" si="11"/>
        <v>0</v>
      </c>
      <c r="DS22" s="3">
        <f t="shared" si="11"/>
        <v>0</v>
      </c>
      <c r="DT22" s="3">
        <f t="shared" si="11"/>
        <v>0</v>
      </c>
      <c r="DU22" s="3">
        <f t="shared" si="11"/>
        <v>0</v>
      </c>
      <c r="DV22" s="3">
        <f t="shared" si="11"/>
        <v>0</v>
      </c>
      <c r="DW22" s="3">
        <f t="shared" si="11"/>
        <v>0</v>
      </c>
      <c r="DX22" s="3">
        <f t="shared" si="11"/>
        <v>0</v>
      </c>
      <c r="DY22" s="3">
        <f t="shared" si="11"/>
        <v>0</v>
      </c>
      <c r="DZ22" s="3">
        <f t="shared" si="11"/>
        <v>0</v>
      </c>
      <c r="EA22" s="3">
        <f t="shared" si="11"/>
        <v>0</v>
      </c>
      <c r="EB22" s="3">
        <f t="shared" si="11"/>
        <v>0</v>
      </c>
      <c r="EC22" s="3">
        <f t="shared" si="11"/>
        <v>0</v>
      </c>
      <c r="ED22" s="3">
        <f t="shared" si="11"/>
        <v>0</v>
      </c>
      <c r="EE22" s="3">
        <f t="shared" si="11"/>
        <v>0</v>
      </c>
      <c r="EF22" s="3">
        <f t="shared" si="11"/>
        <v>0</v>
      </c>
      <c r="EG22" s="3">
        <f t="shared" si="11"/>
        <v>0</v>
      </c>
      <c r="EH22" s="3">
        <f t="shared" si="11"/>
        <v>0</v>
      </c>
      <c r="EI22" s="3">
        <f t="shared" si="11"/>
        <v>0</v>
      </c>
      <c r="EJ22" s="3">
        <f t="shared" si="11"/>
        <v>0</v>
      </c>
      <c r="EK22" s="3">
        <f t="shared" si="11"/>
        <v>0</v>
      </c>
      <c r="EL22" s="3">
        <f t="shared" si="11"/>
        <v>0</v>
      </c>
      <c r="EM22" s="3">
        <f t="shared" ref="EM22:FR22" si="12">EM846</f>
        <v>0</v>
      </c>
      <c r="EN22" s="3">
        <f t="shared" si="12"/>
        <v>0</v>
      </c>
      <c r="EO22" s="3">
        <f t="shared" si="12"/>
        <v>0</v>
      </c>
      <c r="EP22" s="3">
        <f t="shared" si="12"/>
        <v>0</v>
      </c>
      <c r="EQ22" s="3">
        <f t="shared" si="12"/>
        <v>0</v>
      </c>
      <c r="ER22" s="3">
        <f t="shared" si="12"/>
        <v>0</v>
      </c>
      <c r="ES22" s="3">
        <f t="shared" si="12"/>
        <v>0</v>
      </c>
      <c r="ET22" s="3">
        <f t="shared" si="12"/>
        <v>0</v>
      </c>
      <c r="EU22" s="3">
        <f t="shared" si="12"/>
        <v>0</v>
      </c>
      <c r="EV22" s="3">
        <f t="shared" si="12"/>
        <v>0</v>
      </c>
      <c r="EW22" s="3">
        <f t="shared" si="12"/>
        <v>0</v>
      </c>
      <c r="EX22" s="3">
        <f t="shared" si="12"/>
        <v>0</v>
      </c>
      <c r="EY22" s="3">
        <f t="shared" si="12"/>
        <v>0</v>
      </c>
      <c r="EZ22" s="3">
        <f t="shared" si="12"/>
        <v>0</v>
      </c>
      <c r="FA22" s="3">
        <f t="shared" si="12"/>
        <v>0</v>
      </c>
      <c r="FB22" s="3">
        <f t="shared" si="12"/>
        <v>0</v>
      </c>
      <c r="FC22" s="3">
        <f t="shared" si="12"/>
        <v>0</v>
      </c>
      <c r="FD22" s="3">
        <f t="shared" si="12"/>
        <v>0</v>
      </c>
      <c r="FE22" s="3">
        <f t="shared" si="12"/>
        <v>0</v>
      </c>
      <c r="FF22" s="3">
        <f t="shared" si="12"/>
        <v>0</v>
      </c>
      <c r="FG22" s="3">
        <f t="shared" si="12"/>
        <v>0</v>
      </c>
      <c r="FH22" s="3">
        <f t="shared" si="12"/>
        <v>0</v>
      </c>
      <c r="FI22" s="3">
        <f t="shared" si="12"/>
        <v>0</v>
      </c>
      <c r="FJ22" s="3">
        <f t="shared" si="12"/>
        <v>0</v>
      </c>
      <c r="FK22" s="3">
        <f t="shared" si="12"/>
        <v>0</v>
      </c>
      <c r="FL22" s="3">
        <f t="shared" si="12"/>
        <v>0</v>
      </c>
      <c r="FM22" s="3">
        <f t="shared" si="12"/>
        <v>0</v>
      </c>
      <c r="FN22" s="3">
        <f t="shared" si="12"/>
        <v>0</v>
      </c>
      <c r="FO22" s="3">
        <f t="shared" si="12"/>
        <v>0</v>
      </c>
      <c r="FP22" s="3">
        <f t="shared" si="12"/>
        <v>0</v>
      </c>
      <c r="FQ22" s="3">
        <f t="shared" si="12"/>
        <v>0</v>
      </c>
      <c r="FR22" s="3">
        <f t="shared" si="12"/>
        <v>0</v>
      </c>
      <c r="FS22" s="3">
        <f t="shared" ref="FS22:GX22" si="13">FS846</f>
        <v>0</v>
      </c>
      <c r="FT22" s="3">
        <f t="shared" si="13"/>
        <v>0</v>
      </c>
      <c r="FU22" s="3">
        <f t="shared" si="13"/>
        <v>0</v>
      </c>
      <c r="FV22" s="3">
        <f t="shared" si="13"/>
        <v>0</v>
      </c>
      <c r="FW22" s="3">
        <f t="shared" si="13"/>
        <v>0</v>
      </c>
      <c r="FX22" s="3">
        <f t="shared" si="13"/>
        <v>0</v>
      </c>
      <c r="FY22" s="3">
        <f t="shared" si="13"/>
        <v>0</v>
      </c>
      <c r="FZ22" s="3">
        <f t="shared" si="13"/>
        <v>0</v>
      </c>
      <c r="GA22" s="3">
        <f t="shared" si="13"/>
        <v>0</v>
      </c>
      <c r="GB22" s="3">
        <f t="shared" si="13"/>
        <v>0</v>
      </c>
      <c r="GC22" s="3">
        <f t="shared" si="13"/>
        <v>0</v>
      </c>
      <c r="GD22" s="3">
        <f t="shared" si="13"/>
        <v>0</v>
      </c>
      <c r="GE22" s="3">
        <f t="shared" si="13"/>
        <v>0</v>
      </c>
      <c r="GF22" s="3">
        <f t="shared" si="13"/>
        <v>0</v>
      </c>
      <c r="GG22" s="3">
        <f t="shared" si="13"/>
        <v>0</v>
      </c>
      <c r="GH22" s="3">
        <f t="shared" si="13"/>
        <v>0</v>
      </c>
      <c r="GI22" s="3">
        <f t="shared" si="13"/>
        <v>0</v>
      </c>
      <c r="GJ22" s="3">
        <f t="shared" si="13"/>
        <v>0</v>
      </c>
      <c r="GK22" s="3">
        <f t="shared" si="13"/>
        <v>0</v>
      </c>
      <c r="GL22" s="3">
        <f t="shared" si="13"/>
        <v>0</v>
      </c>
      <c r="GM22" s="3">
        <f t="shared" si="13"/>
        <v>0</v>
      </c>
      <c r="GN22" s="3">
        <f t="shared" si="13"/>
        <v>0</v>
      </c>
      <c r="GO22" s="3">
        <f t="shared" si="13"/>
        <v>0</v>
      </c>
      <c r="GP22" s="3">
        <f t="shared" si="13"/>
        <v>0</v>
      </c>
      <c r="GQ22" s="3">
        <f t="shared" si="13"/>
        <v>0</v>
      </c>
      <c r="GR22" s="3">
        <f t="shared" si="13"/>
        <v>0</v>
      </c>
      <c r="GS22" s="3">
        <f t="shared" si="13"/>
        <v>0</v>
      </c>
      <c r="GT22" s="3">
        <f t="shared" si="13"/>
        <v>0</v>
      </c>
      <c r="GU22" s="3">
        <f t="shared" si="13"/>
        <v>0</v>
      </c>
      <c r="GV22" s="3">
        <f t="shared" si="13"/>
        <v>0</v>
      </c>
      <c r="GW22" s="3">
        <f t="shared" si="13"/>
        <v>0</v>
      </c>
      <c r="GX22" s="3">
        <f t="shared" si="13"/>
        <v>0</v>
      </c>
    </row>
    <row r="24" spans="1:245" x14ac:dyDescent="0.2">
      <c r="A24" s="1">
        <v>4</v>
      </c>
      <c r="B24" s="1">
        <v>1</v>
      </c>
      <c r="C24" s="1"/>
      <c r="D24" s="1">
        <f>ROW(A230)</f>
        <v>230</v>
      </c>
      <c r="E24" s="1"/>
      <c r="F24" s="1" t="s">
        <v>12</v>
      </c>
      <c r="G24" s="1" t="s">
        <v>13</v>
      </c>
      <c r="H24" s="1" t="s">
        <v>3</v>
      </c>
      <c r="I24" s="1">
        <v>0</v>
      </c>
      <c r="J24" s="1"/>
      <c r="K24" s="1">
        <v>0</v>
      </c>
      <c r="L24" s="1"/>
      <c r="M24" s="1"/>
      <c r="N24" s="1"/>
      <c r="O24" s="1"/>
      <c r="P24" s="1"/>
      <c r="Q24" s="1"/>
      <c r="R24" s="1"/>
      <c r="S24" s="1"/>
      <c r="T24" s="1"/>
      <c r="U24" s="1" t="s">
        <v>3</v>
      </c>
      <c r="V24" s="1">
        <v>0</v>
      </c>
      <c r="W24" s="1"/>
      <c r="X24" s="1"/>
      <c r="Y24" s="1"/>
      <c r="Z24" s="1"/>
      <c r="AA24" s="1"/>
      <c r="AB24" s="1" t="s">
        <v>3</v>
      </c>
      <c r="AC24" s="1" t="s">
        <v>3</v>
      </c>
      <c r="AD24" s="1" t="s">
        <v>3</v>
      </c>
      <c r="AE24" s="1" t="s">
        <v>3</v>
      </c>
      <c r="AF24" s="1" t="s">
        <v>3</v>
      </c>
      <c r="AG24" s="1" t="s">
        <v>3</v>
      </c>
      <c r="AH24" s="1"/>
      <c r="AI24" s="1"/>
      <c r="AJ24" s="1"/>
      <c r="AK24" s="1"/>
      <c r="AL24" s="1"/>
      <c r="AM24" s="1"/>
      <c r="AN24" s="1"/>
      <c r="AO24" s="1"/>
      <c r="AP24" s="1" t="s">
        <v>3</v>
      </c>
      <c r="AQ24" s="1" t="s">
        <v>3</v>
      </c>
      <c r="AR24" s="1" t="s">
        <v>3</v>
      </c>
      <c r="AS24" s="1"/>
      <c r="AT24" s="1"/>
      <c r="AU24" s="1"/>
      <c r="AV24" s="1"/>
      <c r="AW24" s="1"/>
      <c r="AX24" s="1"/>
      <c r="AY24" s="1"/>
      <c r="AZ24" s="1" t="s">
        <v>3</v>
      </c>
      <c r="BA24" s="1"/>
      <c r="BB24" s="1" t="s">
        <v>3</v>
      </c>
      <c r="BC24" s="1" t="s">
        <v>3</v>
      </c>
      <c r="BD24" s="1" t="s">
        <v>3</v>
      </c>
      <c r="BE24" s="1" t="s">
        <v>3</v>
      </c>
      <c r="BF24" s="1" t="s">
        <v>3</v>
      </c>
      <c r="BG24" s="1" t="s">
        <v>3</v>
      </c>
      <c r="BH24" s="1" t="s">
        <v>3</v>
      </c>
      <c r="BI24" s="1" t="s">
        <v>3</v>
      </c>
      <c r="BJ24" s="1" t="s">
        <v>3</v>
      </c>
      <c r="BK24" s="1" t="s">
        <v>3</v>
      </c>
      <c r="BL24" s="1" t="s">
        <v>3</v>
      </c>
      <c r="BM24" s="1" t="s">
        <v>3</v>
      </c>
      <c r="BN24" s="1" t="s">
        <v>3</v>
      </c>
      <c r="BO24" s="1" t="s">
        <v>3</v>
      </c>
      <c r="BP24" s="1" t="s">
        <v>3</v>
      </c>
      <c r="BQ24" s="1"/>
      <c r="BR24" s="1"/>
      <c r="BS24" s="1"/>
      <c r="BT24" s="1"/>
      <c r="BU24" s="1"/>
      <c r="BV24" s="1"/>
      <c r="BW24" s="1"/>
      <c r="BX24" s="1">
        <v>0</v>
      </c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>
        <v>0</v>
      </c>
    </row>
    <row r="26" spans="1:245" x14ac:dyDescent="0.2">
      <c r="A26" s="2">
        <v>52</v>
      </c>
      <c r="B26" s="2">
        <f t="shared" ref="B26:G26" si="14">B230</f>
        <v>1</v>
      </c>
      <c r="C26" s="2">
        <f t="shared" si="14"/>
        <v>4</v>
      </c>
      <c r="D26" s="2">
        <f t="shared" si="14"/>
        <v>24</v>
      </c>
      <c r="E26" s="2">
        <f t="shared" si="14"/>
        <v>0</v>
      </c>
      <c r="F26" s="2" t="str">
        <f t="shared" si="14"/>
        <v>Новый раздел</v>
      </c>
      <c r="G26" s="2" t="str">
        <f t="shared" si="14"/>
        <v>Санитарный узел на антрисоли 4 этажа.</v>
      </c>
      <c r="H26" s="2"/>
      <c r="I26" s="2"/>
      <c r="J26" s="2"/>
      <c r="K26" s="2"/>
      <c r="L26" s="2"/>
      <c r="M26" s="2"/>
      <c r="N26" s="2"/>
      <c r="O26" s="2">
        <f t="shared" ref="O26:AT26" si="15">O230</f>
        <v>913821.64</v>
      </c>
      <c r="P26" s="2">
        <f t="shared" si="15"/>
        <v>537878.89</v>
      </c>
      <c r="Q26" s="2">
        <f t="shared" si="15"/>
        <v>10456.07</v>
      </c>
      <c r="R26" s="2">
        <f t="shared" si="15"/>
        <v>5328.15</v>
      </c>
      <c r="S26" s="2">
        <f t="shared" si="15"/>
        <v>365486.68</v>
      </c>
      <c r="T26" s="2">
        <f t="shared" si="15"/>
        <v>0</v>
      </c>
      <c r="U26" s="2">
        <f t="shared" si="15"/>
        <v>1244.2126992999997</v>
      </c>
      <c r="V26" s="2">
        <f t="shared" si="15"/>
        <v>12.463107659999993</v>
      </c>
      <c r="W26" s="2">
        <f t="shared" si="15"/>
        <v>0</v>
      </c>
      <c r="X26" s="2">
        <f t="shared" si="15"/>
        <v>405307.75</v>
      </c>
      <c r="Y26" s="2">
        <f t="shared" si="15"/>
        <v>236822.35</v>
      </c>
      <c r="Z26" s="2">
        <f t="shared" si="15"/>
        <v>0</v>
      </c>
      <c r="AA26" s="2">
        <f t="shared" si="15"/>
        <v>0</v>
      </c>
      <c r="AB26" s="2">
        <f t="shared" si="15"/>
        <v>0</v>
      </c>
      <c r="AC26" s="2">
        <f t="shared" si="15"/>
        <v>0</v>
      </c>
      <c r="AD26" s="2">
        <f t="shared" si="15"/>
        <v>0</v>
      </c>
      <c r="AE26" s="2">
        <f t="shared" si="15"/>
        <v>0</v>
      </c>
      <c r="AF26" s="2">
        <f t="shared" si="15"/>
        <v>0</v>
      </c>
      <c r="AG26" s="2">
        <f t="shared" si="15"/>
        <v>0</v>
      </c>
      <c r="AH26" s="2">
        <f t="shared" si="15"/>
        <v>0</v>
      </c>
      <c r="AI26" s="2">
        <f t="shared" si="15"/>
        <v>0</v>
      </c>
      <c r="AJ26" s="2">
        <f t="shared" si="15"/>
        <v>0</v>
      </c>
      <c r="AK26" s="2">
        <f t="shared" si="15"/>
        <v>0</v>
      </c>
      <c r="AL26" s="2">
        <f t="shared" si="15"/>
        <v>0</v>
      </c>
      <c r="AM26" s="2">
        <f t="shared" si="15"/>
        <v>0</v>
      </c>
      <c r="AN26" s="2">
        <f t="shared" si="15"/>
        <v>0</v>
      </c>
      <c r="AO26" s="2">
        <f t="shared" si="15"/>
        <v>0</v>
      </c>
      <c r="AP26" s="2">
        <f t="shared" si="15"/>
        <v>0</v>
      </c>
      <c r="AQ26" s="2">
        <f t="shared" si="15"/>
        <v>0</v>
      </c>
      <c r="AR26" s="2">
        <f t="shared" si="15"/>
        <v>1570508.65</v>
      </c>
      <c r="AS26" s="2">
        <f t="shared" si="15"/>
        <v>1483206.95</v>
      </c>
      <c r="AT26" s="2">
        <f t="shared" si="15"/>
        <v>87301.7</v>
      </c>
      <c r="AU26" s="2">
        <f t="shared" ref="AU26:BZ26" si="16">AU230</f>
        <v>0</v>
      </c>
      <c r="AV26" s="2">
        <f t="shared" si="16"/>
        <v>537878.89</v>
      </c>
      <c r="AW26" s="2">
        <f t="shared" si="16"/>
        <v>537878.89</v>
      </c>
      <c r="AX26" s="2">
        <f t="shared" si="16"/>
        <v>0</v>
      </c>
      <c r="AY26" s="2">
        <f t="shared" si="16"/>
        <v>537878.89</v>
      </c>
      <c r="AZ26" s="2">
        <f t="shared" si="16"/>
        <v>0</v>
      </c>
      <c r="BA26" s="2">
        <f t="shared" si="16"/>
        <v>0</v>
      </c>
      <c r="BB26" s="2">
        <f t="shared" si="16"/>
        <v>0</v>
      </c>
      <c r="BC26" s="2">
        <f t="shared" si="16"/>
        <v>0</v>
      </c>
      <c r="BD26" s="2">
        <f t="shared" si="16"/>
        <v>14556.91</v>
      </c>
      <c r="BE26" s="2">
        <f t="shared" si="16"/>
        <v>0</v>
      </c>
      <c r="BF26" s="2">
        <f t="shared" si="16"/>
        <v>0</v>
      </c>
      <c r="BG26" s="2">
        <f t="shared" si="16"/>
        <v>0</v>
      </c>
      <c r="BH26" s="2">
        <f t="shared" si="16"/>
        <v>0</v>
      </c>
      <c r="BI26" s="2">
        <f t="shared" si="16"/>
        <v>0</v>
      </c>
      <c r="BJ26" s="2">
        <f t="shared" si="16"/>
        <v>0</v>
      </c>
      <c r="BK26" s="2">
        <f t="shared" si="16"/>
        <v>0</v>
      </c>
      <c r="BL26" s="2">
        <f t="shared" si="16"/>
        <v>0</v>
      </c>
      <c r="BM26" s="2">
        <f t="shared" si="16"/>
        <v>0</v>
      </c>
      <c r="BN26" s="2">
        <f t="shared" si="16"/>
        <v>0</v>
      </c>
      <c r="BO26" s="2">
        <f t="shared" si="16"/>
        <v>0</v>
      </c>
      <c r="BP26" s="2">
        <f t="shared" si="16"/>
        <v>0</v>
      </c>
      <c r="BQ26" s="2">
        <f t="shared" si="16"/>
        <v>0</v>
      </c>
      <c r="BR26" s="2">
        <f t="shared" si="16"/>
        <v>0</v>
      </c>
      <c r="BS26" s="2">
        <f t="shared" si="16"/>
        <v>0</v>
      </c>
      <c r="BT26" s="2">
        <f t="shared" si="16"/>
        <v>0</v>
      </c>
      <c r="BU26" s="2">
        <f t="shared" si="16"/>
        <v>0</v>
      </c>
      <c r="BV26" s="2">
        <f t="shared" si="16"/>
        <v>0</v>
      </c>
      <c r="BW26" s="2">
        <f t="shared" si="16"/>
        <v>0</v>
      </c>
      <c r="BX26" s="2">
        <f t="shared" si="16"/>
        <v>0</v>
      </c>
      <c r="BY26" s="2">
        <f t="shared" si="16"/>
        <v>0</v>
      </c>
      <c r="BZ26" s="2">
        <f t="shared" si="16"/>
        <v>0</v>
      </c>
      <c r="CA26" s="2">
        <f t="shared" ref="CA26:DF26" si="17">CA230</f>
        <v>0</v>
      </c>
      <c r="CB26" s="2">
        <f t="shared" si="17"/>
        <v>0</v>
      </c>
      <c r="CC26" s="2">
        <f t="shared" si="17"/>
        <v>0</v>
      </c>
      <c r="CD26" s="2">
        <f t="shared" si="17"/>
        <v>0</v>
      </c>
      <c r="CE26" s="2">
        <f t="shared" si="17"/>
        <v>0</v>
      </c>
      <c r="CF26" s="2">
        <f t="shared" si="17"/>
        <v>0</v>
      </c>
      <c r="CG26" s="2">
        <f t="shared" si="17"/>
        <v>0</v>
      </c>
      <c r="CH26" s="2">
        <f t="shared" si="17"/>
        <v>0</v>
      </c>
      <c r="CI26" s="2">
        <f t="shared" si="17"/>
        <v>0</v>
      </c>
      <c r="CJ26" s="2">
        <f t="shared" si="17"/>
        <v>0</v>
      </c>
      <c r="CK26" s="2">
        <f t="shared" si="17"/>
        <v>0</v>
      </c>
      <c r="CL26" s="2">
        <f t="shared" si="17"/>
        <v>0</v>
      </c>
      <c r="CM26" s="2">
        <f t="shared" si="17"/>
        <v>0</v>
      </c>
      <c r="CN26" s="2">
        <f t="shared" si="17"/>
        <v>0</v>
      </c>
      <c r="CO26" s="2">
        <f t="shared" si="17"/>
        <v>0</v>
      </c>
      <c r="CP26" s="2">
        <f t="shared" si="17"/>
        <v>0</v>
      </c>
      <c r="CQ26" s="2">
        <f t="shared" si="17"/>
        <v>0</v>
      </c>
      <c r="CR26" s="2">
        <f t="shared" si="17"/>
        <v>0</v>
      </c>
      <c r="CS26" s="2">
        <f t="shared" si="17"/>
        <v>0</v>
      </c>
      <c r="CT26" s="2">
        <f t="shared" si="17"/>
        <v>0</v>
      </c>
      <c r="CU26" s="2">
        <f t="shared" si="17"/>
        <v>0</v>
      </c>
      <c r="CV26" s="2">
        <f t="shared" si="17"/>
        <v>0</v>
      </c>
      <c r="CW26" s="2">
        <f t="shared" si="17"/>
        <v>0</v>
      </c>
      <c r="CX26" s="2">
        <f t="shared" si="17"/>
        <v>0</v>
      </c>
      <c r="CY26" s="2">
        <f t="shared" si="17"/>
        <v>0</v>
      </c>
      <c r="CZ26" s="2">
        <f t="shared" si="17"/>
        <v>0</v>
      </c>
      <c r="DA26" s="2">
        <f t="shared" si="17"/>
        <v>0</v>
      </c>
      <c r="DB26" s="2">
        <f t="shared" si="17"/>
        <v>0</v>
      </c>
      <c r="DC26" s="2">
        <f t="shared" si="17"/>
        <v>0</v>
      </c>
      <c r="DD26" s="2">
        <f t="shared" si="17"/>
        <v>0</v>
      </c>
      <c r="DE26" s="2">
        <f t="shared" si="17"/>
        <v>0</v>
      </c>
      <c r="DF26" s="2">
        <f t="shared" si="17"/>
        <v>0</v>
      </c>
      <c r="DG26" s="3">
        <f t="shared" ref="DG26:EL26" si="18">DG230</f>
        <v>0</v>
      </c>
      <c r="DH26" s="3">
        <f t="shared" si="18"/>
        <v>0</v>
      </c>
      <c r="DI26" s="3">
        <f t="shared" si="18"/>
        <v>0</v>
      </c>
      <c r="DJ26" s="3">
        <f t="shared" si="18"/>
        <v>0</v>
      </c>
      <c r="DK26" s="3">
        <f t="shared" si="18"/>
        <v>0</v>
      </c>
      <c r="DL26" s="3">
        <f t="shared" si="18"/>
        <v>0</v>
      </c>
      <c r="DM26" s="3">
        <f t="shared" si="18"/>
        <v>0</v>
      </c>
      <c r="DN26" s="3">
        <f t="shared" si="18"/>
        <v>0</v>
      </c>
      <c r="DO26" s="3">
        <f t="shared" si="18"/>
        <v>0</v>
      </c>
      <c r="DP26" s="3">
        <f t="shared" si="18"/>
        <v>0</v>
      </c>
      <c r="DQ26" s="3">
        <f t="shared" si="18"/>
        <v>0</v>
      </c>
      <c r="DR26" s="3">
        <f t="shared" si="18"/>
        <v>0</v>
      </c>
      <c r="DS26" s="3">
        <f t="shared" si="18"/>
        <v>0</v>
      </c>
      <c r="DT26" s="3">
        <f t="shared" si="18"/>
        <v>0</v>
      </c>
      <c r="DU26" s="3">
        <f t="shared" si="18"/>
        <v>0</v>
      </c>
      <c r="DV26" s="3">
        <f t="shared" si="18"/>
        <v>0</v>
      </c>
      <c r="DW26" s="3">
        <f t="shared" si="18"/>
        <v>0</v>
      </c>
      <c r="DX26" s="3">
        <f t="shared" si="18"/>
        <v>0</v>
      </c>
      <c r="DY26" s="3">
        <f t="shared" si="18"/>
        <v>0</v>
      </c>
      <c r="DZ26" s="3">
        <f t="shared" si="18"/>
        <v>0</v>
      </c>
      <c r="EA26" s="3">
        <f t="shared" si="18"/>
        <v>0</v>
      </c>
      <c r="EB26" s="3">
        <f t="shared" si="18"/>
        <v>0</v>
      </c>
      <c r="EC26" s="3">
        <f t="shared" si="18"/>
        <v>0</v>
      </c>
      <c r="ED26" s="3">
        <f t="shared" si="18"/>
        <v>0</v>
      </c>
      <c r="EE26" s="3">
        <f t="shared" si="18"/>
        <v>0</v>
      </c>
      <c r="EF26" s="3">
        <f t="shared" si="18"/>
        <v>0</v>
      </c>
      <c r="EG26" s="3">
        <f t="shared" si="18"/>
        <v>0</v>
      </c>
      <c r="EH26" s="3">
        <f t="shared" si="18"/>
        <v>0</v>
      </c>
      <c r="EI26" s="3">
        <f t="shared" si="18"/>
        <v>0</v>
      </c>
      <c r="EJ26" s="3">
        <f t="shared" si="18"/>
        <v>0</v>
      </c>
      <c r="EK26" s="3">
        <f t="shared" si="18"/>
        <v>0</v>
      </c>
      <c r="EL26" s="3">
        <f t="shared" si="18"/>
        <v>0</v>
      </c>
      <c r="EM26" s="3">
        <f t="shared" ref="EM26:FR26" si="19">EM230</f>
        <v>0</v>
      </c>
      <c r="EN26" s="3">
        <f t="shared" si="19"/>
        <v>0</v>
      </c>
      <c r="EO26" s="3">
        <f t="shared" si="19"/>
        <v>0</v>
      </c>
      <c r="EP26" s="3">
        <f t="shared" si="19"/>
        <v>0</v>
      </c>
      <c r="EQ26" s="3">
        <f t="shared" si="19"/>
        <v>0</v>
      </c>
      <c r="ER26" s="3">
        <f t="shared" si="19"/>
        <v>0</v>
      </c>
      <c r="ES26" s="3">
        <f t="shared" si="19"/>
        <v>0</v>
      </c>
      <c r="ET26" s="3">
        <f t="shared" si="19"/>
        <v>0</v>
      </c>
      <c r="EU26" s="3">
        <f t="shared" si="19"/>
        <v>0</v>
      </c>
      <c r="EV26" s="3">
        <f t="shared" si="19"/>
        <v>0</v>
      </c>
      <c r="EW26" s="3">
        <f t="shared" si="19"/>
        <v>0</v>
      </c>
      <c r="EX26" s="3">
        <f t="shared" si="19"/>
        <v>0</v>
      </c>
      <c r="EY26" s="3">
        <f t="shared" si="19"/>
        <v>0</v>
      </c>
      <c r="EZ26" s="3">
        <f t="shared" si="19"/>
        <v>0</v>
      </c>
      <c r="FA26" s="3">
        <f t="shared" si="19"/>
        <v>0</v>
      </c>
      <c r="FB26" s="3">
        <f t="shared" si="19"/>
        <v>0</v>
      </c>
      <c r="FC26" s="3">
        <f t="shared" si="19"/>
        <v>0</v>
      </c>
      <c r="FD26" s="3">
        <f t="shared" si="19"/>
        <v>0</v>
      </c>
      <c r="FE26" s="3">
        <f t="shared" si="19"/>
        <v>0</v>
      </c>
      <c r="FF26" s="3">
        <f t="shared" si="19"/>
        <v>0</v>
      </c>
      <c r="FG26" s="3">
        <f t="shared" si="19"/>
        <v>0</v>
      </c>
      <c r="FH26" s="3">
        <f t="shared" si="19"/>
        <v>0</v>
      </c>
      <c r="FI26" s="3">
        <f t="shared" si="19"/>
        <v>0</v>
      </c>
      <c r="FJ26" s="3">
        <f t="shared" si="19"/>
        <v>0</v>
      </c>
      <c r="FK26" s="3">
        <f t="shared" si="19"/>
        <v>0</v>
      </c>
      <c r="FL26" s="3">
        <f t="shared" si="19"/>
        <v>0</v>
      </c>
      <c r="FM26" s="3">
        <f t="shared" si="19"/>
        <v>0</v>
      </c>
      <c r="FN26" s="3">
        <f t="shared" si="19"/>
        <v>0</v>
      </c>
      <c r="FO26" s="3">
        <f t="shared" si="19"/>
        <v>0</v>
      </c>
      <c r="FP26" s="3">
        <f t="shared" si="19"/>
        <v>0</v>
      </c>
      <c r="FQ26" s="3">
        <f t="shared" si="19"/>
        <v>0</v>
      </c>
      <c r="FR26" s="3">
        <f t="shared" si="19"/>
        <v>0</v>
      </c>
      <c r="FS26" s="3">
        <f t="shared" ref="FS26:GX26" si="20">FS230</f>
        <v>0</v>
      </c>
      <c r="FT26" s="3">
        <f t="shared" si="20"/>
        <v>0</v>
      </c>
      <c r="FU26" s="3">
        <f t="shared" si="20"/>
        <v>0</v>
      </c>
      <c r="FV26" s="3">
        <f t="shared" si="20"/>
        <v>0</v>
      </c>
      <c r="FW26" s="3">
        <f t="shared" si="20"/>
        <v>0</v>
      </c>
      <c r="FX26" s="3">
        <f t="shared" si="20"/>
        <v>0</v>
      </c>
      <c r="FY26" s="3">
        <f t="shared" si="20"/>
        <v>0</v>
      </c>
      <c r="FZ26" s="3">
        <f t="shared" si="20"/>
        <v>0</v>
      </c>
      <c r="GA26" s="3">
        <f t="shared" si="20"/>
        <v>0</v>
      </c>
      <c r="GB26" s="3">
        <f t="shared" si="20"/>
        <v>0</v>
      </c>
      <c r="GC26" s="3">
        <f t="shared" si="20"/>
        <v>0</v>
      </c>
      <c r="GD26" s="3">
        <f t="shared" si="20"/>
        <v>0</v>
      </c>
      <c r="GE26" s="3">
        <f t="shared" si="20"/>
        <v>0</v>
      </c>
      <c r="GF26" s="3">
        <f t="shared" si="20"/>
        <v>0</v>
      </c>
      <c r="GG26" s="3">
        <f t="shared" si="20"/>
        <v>0</v>
      </c>
      <c r="GH26" s="3">
        <f t="shared" si="20"/>
        <v>0</v>
      </c>
      <c r="GI26" s="3">
        <f t="shared" si="20"/>
        <v>0</v>
      </c>
      <c r="GJ26" s="3">
        <f t="shared" si="20"/>
        <v>0</v>
      </c>
      <c r="GK26" s="3">
        <f t="shared" si="20"/>
        <v>0</v>
      </c>
      <c r="GL26" s="3">
        <f t="shared" si="20"/>
        <v>0</v>
      </c>
      <c r="GM26" s="3">
        <f t="shared" si="20"/>
        <v>0</v>
      </c>
      <c r="GN26" s="3">
        <f t="shared" si="20"/>
        <v>0</v>
      </c>
      <c r="GO26" s="3">
        <f t="shared" si="20"/>
        <v>0</v>
      </c>
      <c r="GP26" s="3">
        <f t="shared" si="20"/>
        <v>0</v>
      </c>
      <c r="GQ26" s="3">
        <f t="shared" si="20"/>
        <v>0</v>
      </c>
      <c r="GR26" s="3">
        <f t="shared" si="20"/>
        <v>0</v>
      </c>
      <c r="GS26" s="3">
        <f t="shared" si="20"/>
        <v>0</v>
      </c>
      <c r="GT26" s="3">
        <f t="shared" si="20"/>
        <v>0</v>
      </c>
      <c r="GU26" s="3">
        <f t="shared" si="20"/>
        <v>0</v>
      </c>
      <c r="GV26" s="3">
        <f t="shared" si="20"/>
        <v>0</v>
      </c>
      <c r="GW26" s="3">
        <f t="shared" si="20"/>
        <v>0</v>
      </c>
      <c r="GX26" s="3">
        <f t="shared" si="20"/>
        <v>0</v>
      </c>
    </row>
    <row r="28" spans="1:245" x14ac:dyDescent="0.2">
      <c r="A28" s="1">
        <v>5</v>
      </c>
      <c r="B28" s="1">
        <v>1</v>
      </c>
      <c r="C28" s="1"/>
      <c r="D28" s="1">
        <f>ROW(A83)</f>
        <v>83</v>
      </c>
      <c r="E28" s="1"/>
      <c r="F28" s="1" t="s">
        <v>14</v>
      </c>
      <c r="G28" s="1" t="s">
        <v>15</v>
      </c>
      <c r="H28" s="1" t="s">
        <v>3</v>
      </c>
      <c r="I28" s="1">
        <v>0</v>
      </c>
      <c r="J28" s="1"/>
      <c r="K28" s="1">
        <v>0</v>
      </c>
      <c r="L28" s="1"/>
      <c r="M28" s="1"/>
      <c r="N28" s="1"/>
      <c r="O28" s="1"/>
      <c r="P28" s="1"/>
      <c r="Q28" s="1"/>
      <c r="R28" s="1"/>
      <c r="S28" s="1"/>
      <c r="T28" s="1"/>
      <c r="U28" s="1" t="s">
        <v>3</v>
      </c>
      <c r="V28" s="1">
        <v>0</v>
      </c>
      <c r="W28" s="1"/>
      <c r="X28" s="1"/>
      <c r="Y28" s="1"/>
      <c r="Z28" s="1"/>
      <c r="AA28" s="1"/>
      <c r="AB28" s="1" t="s">
        <v>3</v>
      </c>
      <c r="AC28" s="1" t="s">
        <v>3</v>
      </c>
      <c r="AD28" s="1" t="s">
        <v>3</v>
      </c>
      <c r="AE28" s="1" t="s">
        <v>3</v>
      </c>
      <c r="AF28" s="1" t="s">
        <v>3</v>
      </c>
      <c r="AG28" s="1" t="s">
        <v>3</v>
      </c>
      <c r="AH28" s="1"/>
      <c r="AI28" s="1"/>
      <c r="AJ28" s="1"/>
      <c r="AK28" s="1"/>
      <c r="AL28" s="1"/>
      <c r="AM28" s="1"/>
      <c r="AN28" s="1"/>
      <c r="AO28" s="1"/>
      <c r="AP28" s="1" t="s">
        <v>3</v>
      </c>
      <c r="AQ28" s="1" t="s">
        <v>3</v>
      </c>
      <c r="AR28" s="1" t="s">
        <v>3</v>
      </c>
      <c r="AS28" s="1"/>
      <c r="AT28" s="1"/>
      <c r="AU28" s="1"/>
      <c r="AV28" s="1"/>
      <c r="AW28" s="1"/>
      <c r="AX28" s="1"/>
      <c r="AY28" s="1"/>
      <c r="AZ28" s="1" t="s">
        <v>3</v>
      </c>
      <c r="BA28" s="1"/>
      <c r="BB28" s="1" t="s">
        <v>3</v>
      </c>
      <c r="BC28" s="1" t="s">
        <v>3</v>
      </c>
      <c r="BD28" s="1" t="s">
        <v>3</v>
      </c>
      <c r="BE28" s="1" t="s">
        <v>3</v>
      </c>
      <c r="BF28" s="1" t="s">
        <v>3</v>
      </c>
      <c r="BG28" s="1" t="s">
        <v>3</v>
      </c>
      <c r="BH28" s="1" t="s">
        <v>3</v>
      </c>
      <c r="BI28" s="1" t="s">
        <v>3</v>
      </c>
      <c r="BJ28" s="1" t="s">
        <v>3</v>
      </c>
      <c r="BK28" s="1" t="s">
        <v>3</v>
      </c>
      <c r="BL28" s="1" t="s">
        <v>3</v>
      </c>
      <c r="BM28" s="1" t="s">
        <v>3</v>
      </c>
      <c r="BN28" s="1" t="s">
        <v>3</v>
      </c>
      <c r="BO28" s="1" t="s">
        <v>3</v>
      </c>
      <c r="BP28" s="1" t="s">
        <v>3</v>
      </c>
      <c r="BQ28" s="1"/>
      <c r="BR28" s="1"/>
      <c r="BS28" s="1"/>
      <c r="BT28" s="1"/>
      <c r="BU28" s="1"/>
      <c r="BV28" s="1"/>
      <c r="BW28" s="1"/>
      <c r="BX28" s="1">
        <v>0</v>
      </c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>
        <v>0</v>
      </c>
    </row>
    <row r="30" spans="1:245" x14ac:dyDescent="0.2">
      <c r="A30" s="2">
        <v>52</v>
      </c>
      <c r="B30" s="2">
        <f t="shared" ref="B30:G30" si="21">B83</f>
        <v>1</v>
      </c>
      <c r="C30" s="2">
        <f t="shared" si="21"/>
        <v>5</v>
      </c>
      <c r="D30" s="2">
        <f t="shared" si="21"/>
        <v>28</v>
      </c>
      <c r="E30" s="2">
        <f t="shared" si="21"/>
        <v>0</v>
      </c>
      <c r="F30" s="2" t="str">
        <f t="shared" si="21"/>
        <v>Новый подраздел</v>
      </c>
      <c r="G30" s="2" t="str">
        <f t="shared" si="21"/>
        <v>Демонтажные работы</v>
      </c>
      <c r="H30" s="2"/>
      <c r="I30" s="2"/>
      <c r="J30" s="2"/>
      <c r="K30" s="2"/>
      <c r="L30" s="2"/>
      <c r="M30" s="2"/>
      <c r="N30" s="2"/>
      <c r="O30" s="2">
        <f t="shared" ref="O30:AT30" si="22">O83</f>
        <v>107191.2</v>
      </c>
      <c r="P30" s="2">
        <f t="shared" si="22"/>
        <v>1763.42</v>
      </c>
      <c r="Q30" s="2">
        <f t="shared" si="22"/>
        <v>2888.61</v>
      </c>
      <c r="R30" s="2">
        <f t="shared" si="22"/>
        <v>965.25</v>
      </c>
      <c r="S30" s="2">
        <f t="shared" si="22"/>
        <v>102539.17</v>
      </c>
      <c r="T30" s="2">
        <f t="shared" si="22"/>
        <v>0</v>
      </c>
      <c r="U30" s="2">
        <f t="shared" si="22"/>
        <v>366.54509159999998</v>
      </c>
      <c r="V30" s="2">
        <f t="shared" si="22"/>
        <v>2.2174989099999998</v>
      </c>
      <c r="W30" s="2">
        <f t="shared" si="22"/>
        <v>0</v>
      </c>
      <c r="X30" s="2">
        <f t="shared" si="22"/>
        <v>101831.42</v>
      </c>
      <c r="Y30" s="2">
        <f t="shared" si="22"/>
        <v>62963.360000000001</v>
      </c>
      <c r="Z30" s="2">
        <f t="shared" si="22"/>
        <v>0</v>
      </c>
      <c r="AA30" s="2">
        <f t="shared" si="22"/>
        <v>0</v>
      </c>
      <c r="AB30" s="2">
        <f t="shared" si="22"/>
        <v>107191.2</v>
      </c>
      <c r="AC30" s="2">
        <f t="shared" si="22"/>
        <v>1763.42</v>
      </c>
      <c r="AD30" s="2">
        <f t="shared" si="22"/>
        <v>2888.61</v>
      </c>
      <c r="AE30" s="2">
        <f t="shared" si="22"/>
        <v>965.25</v>
      </c>
      <c r="AF30" s="2">
        <f t="shared" si="22"/>
        <v>102539.17</v>
      </c>
      <c r="AG30" s="2">
        <f t="shared" si="22"/>
        <v>0</v>
      </c>
      <c r="AH30" s="2">
        <f t="shared" si="22"/>
        <v>366.54509159999998</v>
      </c>
      <c r="AI30" s="2">
        <f t="shared" si="22"/>
        <v>2.2174989099999998</v>
      </c>
      <c r="AJ30" s="2">
        <f t="shared" si="22"/>
        <v>0</v>
      </c>
      <c r="AK30" s="2">
        <f t="shared" si="22"/>
        <v>101831.42</v>
      </c>
      <c r="AL30" s="2">
        <f t="shared" si="22"/>
        <v>62963.360000000001</v>
      </c>
      <c r="AM30" s="2">
        <f t="shared" si="22"/>
        <v>0</v>
      </c>
      <c r="AN30" s="2">
        <f t="shared" si="22"/>
        <v>0</v>
      </c>
      <c r="AO30" s="2">
        <f t="shared" si="22"/>
        <v>0</v>
      </c>
      <c r="AP30" s="2">
        <f t="shared" si="22"/>
        <v>0</v>
      </c>
      <c r="AQ30" s="2">
        <f t="shared" si="22"/>
        <v>0</v>
      </c>
      <c r="AR30" s="2">
        <f t="shared" si="22"/>
        <v>286542.89</v>
      </c>
      <c r="AS30" s="2">
        <f t="shared" si="22"/>
        <v>285361.5</v>
      </c>
      <c r="AT30" s="2">
        <f t="shared" si="22"/>
        <v>1181.3900000000001</v>
      </c>
      <c r="AU30" s="2">
        <f t="shared" ref="AU30:BZ30" si="23">AU83</f>
        <v>0</v>
      </c>
      <c r="AV30" s="2">
        <f t="shared" si="23"/>
        <v>1763.42</v>
      </c>
      <c r="AW30" s="2">
        <f t="shared" si="23"/>
        <v>1763.42</v>
      </c>
      <c r="AX30" s="2">
        <f t="shared" si="23"/>
        <v>0</v>
      </c>
      <c r="AY30" s="2">
        <f t="shared" si="23"/>
        <v>1763.42</v>
      </c>
      <c r="AZ30" s="2">
        <f t="shared" si="23"/>
        <v>0</v>
      </c>
      <c r="BA30" s="2">
        <f t="shared" si="23"/>
        <v>0</v>
      </c>
      <c r="BB30" s="2">
        <f t="shared" si="23"/>
        <v>0</v>
      </c>
      <c r="BC30" s="2">
        <f t="shared" si="23"/>
        <v>0</v>
      </c>
      <c r="BD30" s="2">
        <f t="shared" si="23"/>
        <v>14556.91</v>
      </c>
      <c r="BE30" s="2">
        <f t="shared" si="23"/>
        <v>0</v>
      </c>
      <c r="BF30" s="2">
        <f t="shared" si="23"/>
        <v>0</v>
      </c>
      <c r="BG30" s="2">
        <f t="shared" si="23"/>
        <v>0</v>
      </c>
      <c r="BH30" s="2">
        <f t="shared" si="23"/>
        <v>0</v>
      </c>
      <c r="BI30" s="2">
        <f t="shared" si="23"/>
        <v>0</v>
      </c>
      <c r="BJ30" s="2">
        <f t="shared" si="23"/>
        <v>0</v>
      </c>
      <c r="BK30" s="2">
        <f t="shared" si="23"/>
        <v>0</v>
      </c>
      <c r="BL30" s="2">
        <f t="shared" si="23"/>
        <v>0</v>
      </c>
      <c r="BM30" s="2">
        <f t="shared" si="23"/>
        <v>0</v>
      </c>
      <c r="BN30" s="2">
        <f t="shared" si="23"/>
        <v>0</v>
      </c>
      <c r="BO30" s="2">
        <f t="shared" si="23"/>
        <v>0</v>
      </c>
      <c r="BP30" s="2">
        <f t="shared" si="23"/>
        <v>0</v>
      </c>
      <c r="BQ30" s="2">
        <f t="shared" si="23"/>
        <v>0</v>
      </c>
      <c r="BR30" s="2">
        <f t="shared" si="23"/>
        <v>0</v>
      </c>
      <c r="BS30" s="2">
        <f t="shared" si="23"/>
        <v>0</v>
      </c>
      <c r="BT30" s="2">
        <f t="shared" si="23"/>
        <v>0</v>
      </c>
      <c r="BU30" s="2">
        <f t="shared" si="23"/>
        <v>0</v>
      </c>
      <c r="BV30" s="2">
        <f t="shared" si="23"/>
        <v>0</v>
      </c>
      <c r="BW30" s="2">
        <f t="shared" si="23"/>
        <v>0</v>
      </c>
      <c r="BX30" s="2">
        <f t="shared" si="23"/>
        <v>0</v>
      </c>
      <c r="BY30" s="2">
        <f t="shared" si="23"/>
        <v>0</v>
      </c>
      <c r="BZ30" s="2">
        <f t="shared" si="23"/>
        <v>0</v>
      </c>
      <c r="CA30" s="2">
        <f t="shared" ref="CA30:DF30" si="24">CA83</f>
        <v>286542.89</v>
      </c>
      <c r="CB30" s="2">
        <f t="shared" si="24"/>
        <v>285361.5</v>
      </c>
      <c r="CC30" s="2">
        <f t="shared" si="24"/>
        <v>1181.3900000000001</v>
      </c>
      <c r="CD30" s="2">
        <f t="shared" si="24"/>
        <v>0</v>
      </c>
      <c r="CE30" s="2">
        <f t="shared" si="24"/>
        <v>1763.42</v>
      </c>
      <c r="CF30" s="2">
        <f t="shared" si="24"/>
        <v>1763.42</v>
      </c>
      <c r="CG30" s="2">
        <f t="shared" si="24"/>
        <v>0</v>
      </c>
      <c r="CH30" s="2">
        <f t="shared" si="24"/>
        <v>1763.42</v>
      </c>
      <c r="CI30" s="2">
        <f t="shared" si="24"/>
        <v>0</v>
      </c>
      <c r="CJ30" s="2">
        <f t="shared" si="24"/>
        <v>0</v>
      </c>
      <c r="CK30" s="2">
        <f t="shared" si="24"/>
        <v>0</v>
      </c>
      <c r="CL30" s="2">
        <f t="shared" si="24"/>
        <v>0</v>
      </c>
      <c r="CM30" s="2">
        <f t="shared" si="24"/>
        <v>14556.91</v>
      </c>
      <c r="CN30" s="2">
        <f t="shared" si="24"/>
        <v>0</v>
      </c>
      <c r="CO30" s="2">
        <f t="shared" si="24"/>
        <v>0</v>
      </c>
      <c r="CP30" s="2">
        <f t="shared" si="24"/>
        <v>0</v>
      </c>
      <c r="CQ30" s="2">
        <f t="shared" si="24"/>
        <v>0</v>
      </c>
      <c r="CR30" s="2">
        <f t="shared" si="24"/>
        <v>0</v>
      </c>
      <c r="CS30" s="2">
        <f t="shared" si="24"/>
        <v>0</v>
      </c>
      <c r="CT30" s="2">
        <f t="shared" si="24"/>
        <v>0</v>
      </c>
      <c r="CU30" s="2">
        <f t="shared" si="24"/>
        <v>0</v>
      </c>
      <c r="CV30" s="2">
        <f t="shared" si="24"/>
        <v>0</v>
      </c>
      <c r="CW30" s="2">
        <f t="shared" si="24"/>
        <v>0</v>
      </c>
      <c r="CX30" s="2">
        <f t="shared" si="24"/>
        <v>0</v>
      </c>
      <c r="CY30" s="2">
        <f t="shared" si="24"/>
        <v>0</v>
      </c>
      <c r="CZ30" s="2">
        <f t="shared" si="24"/>
        <v>0</v>
      </c>
      <c r="DA30" s="2">
        <f t="shared" si="24"/>
        <v>0</v>
      </c>
      <c r="DB30" s="2">
        <f t="shared" si="24"/>
        <v>0</v>
      </c>
      <c r="DC30" s="2">
        <f t="shared" si="24"/>
        <v>0</v>
      </c>
      <c r="DD30" s="2">
        <f t="shared" si="24"/>
        <v>0</v>
      </c>
      <c r="DE30" s="2">
        <f t="shared" si="24"/>
        <v>0</v>
      </c>
      <c r="DF30" s="2">
        <f t="shared" si="24"/>
        <v>0</v>
      </c>
      <c r="DG30" s="3">
        <f t="shared" ref="DG30:EL30" si="25">DG83</f>
        <v>0</v>
      </c>
      <c r="DH30" s="3">
        <f t="shared" si="25"/>
        <v>0</v>
      </c>
      <c r="DI30" s="3">
        <f t="shared" si="25"/>
        <v>0</v>
      </c>
      <c r="DJ30" s="3">
        <f t="shared" si="25"/>
        <v>0</v>
      </c>
      <c r="DK30" s="3">
        <f t="shared" si="25"/>
        <v>0</v>
      </c>
      <c r="DL30" s="3">
        <f t="shared" si="25"/>
        <v>0</v>
      </c>
      <c r="DM30" s="3">
        <f t="shared" si="25"/>
        <v>0</v>
      </c>
      <c r="DN30" s="3">
        <f t="shared" si="25"/>
        <v>0</v>
      </c>
      <c r="DO30" s="3">
        <f t="shared" si="25"/>
        <v>0</v>
      </c>
      <c r="DP30" s="3">
        <f t="shared" si="25"/>
        <v>0</v>
      </c>
      <c r="DQ30" s="3">
        <f t="shared" si="25"/>
        <v>0</v>
      </c>
      <c r="DR30" s="3">
        <f t="shared" si="25"/>
        <v>0</v>
      </c>
      <c r="DS30" s="3">
        <f t="shared" si="25"/>
        <v>0</v>
      </c>
      <c r="DT30" s="3">
        <f t="shared" si="25"/>
        <v>0</v>
      </c>
      <c r="DU30" s="3">
        <f t="shared" si="25"/>
        <v>0</v>
      </c>
      <c r="DV30" s="3">
        <f t="shared" si="25"/>
        <v>0</v>
      </c>
      <c r="DW30" s="3">
        <f t="shared" si="25"/>
        <v>0</v>
      </c>
      <c r="DX30" s="3">
        <f t="shared" si="25"/>
        <v>0</v>
      </c>
      <c r="DY30" s="3">
        <f t="shared" si="25"/>
        <v>0</v>
      </c>
      <c r="DZ30" s="3">
        <f t="shared" si="25"/>
        <v>0</v>
      </c>
      <c r="EA30" s="3">
        <f t="shared" si="25"/>
        <v>0</v>
      </c>
      <c r="EB30" s="3">
        <f t="shared" si="25"/>
        <v>0</v>
      </c>
      <c r="EC30" s="3">
        <f t="shared" si="25"/>
        <v>0</v>
      </c>
      <c r="ED30" s="3">
        <f t="shared" si="25"/>
        <v>0</v>
      </c>
      <c r="EE30" s="3">
        <f t="shared" si="25"/>
        <v>0</v>
      </c>
      <c r="EF30" s="3">
        <f t="shared" si="25"/>
        <v>0</v>
      </c>
      <c r="EG30" s="3">
        <f t="shared" si="25"/>
        <v>0</v>
      </c>
      <c r="EH30" s="3">
        <f t="shared" si="25"/>
        <v>0</v>
      </c>
      <c r="EI30" s="3">
        <f t="shared" si="25"/>
        <v>0</v>
      </c>
      <c r="EJ30" s="3">
        <f t="shared" si="25"/>
        <v>0</v>
      </c>
      <c r="EK30" s="3">
        <f t="shared" si="25"/>
        <v>0</v>
      </c>
      <c r="EL30" s="3">
        <f t="shared" si="25"/>
        <v>0</v>
      </c>
      <c r="EM30" s="3">
        <f t="shared" ref="EM30:FR30" si="26">EM83</f>
        <v>0</v>
      </c>
      <c r="EN30" s="3">
        <f t="shared" si="26"/>
        <v>0</v>
      </c>
      <c r="EO30" s="3">
        <f t="shared" si="26"/>
        <v>0</v>
      </c>
      <c r="EP30" s="3">
        <f t="shared" si="26"/>
        <v>0</v>
      </c>
      <c r="EQ30" s="3">
        <f t="shared" si="26"/>
        <v>0</v>
      </c>
      <c r="ER30" s="3">
        <f t="shared" si="26"/>
        <v>0</v>
      </c>
      <c r="ES30" s="3">
        <f t="shared" si="26"/>
        <v>0</v>
      </c>
      <c r="ET30" s="3">
        <f t="shared" si="26"/>
        <v>0</v>
      </c>
      <c r="EU30" s="3">
        <f t="shared" si="26"/>
        <v>0</v>
      </c>
      <c r="EV30" s="3">
        <f t="shared" si="26"/>
        <v>0</v>
      </c>
      <c r="EW30" s="3">
        <f t="shared" si="26"/>
        <v>0</v>
      </c>
      <c r="EX30" s="3">
        <f t="shared" si="26"/>
        <v>0</v>
      </c>
      <c r="EY30" s="3">
        <f t="shared" si="26"/>
        <v>0</v>
      </c>
      <c r="EZ30" s="3">
        <f t="shared" si="26"/>
        <v>0</v>
      </c>
      <c r="FA30" s="3">
        <f t="shared" si="26"/>
        <v>0</v>
      </c>
      <c r="FB30" s="3">
        <f t="shared" si="26"/>
        <v>0</v>
      </c>
      <c r="FC30" s="3">
        <f t="shared" si="26"/>
        <v>0</v>
      </c>
      <c r="FD30" s="3">
        <f t="shared" si="26"/>
        <v>0</v>
      </c>
      <c r="FE30" s="3">
        <f t="shared" si="26"/>
        <v>0</v>
      </c>
      <c r="FF30" s="3">
        <f t="shared" si="26"/>
        <v>0</v>
      </c>
      <c r="FG30" s="3">
        <f t="shared" si="26"/>
        <v>0</v>
      </c>
      <c r="FH30" s="3">
        <f t="shared" si="26"/>
        <v>0</v>
      </c>
      <c r="FI30" s="3">
        <f t="shared" si="26"/>
        <v>0</v>
      </c>
      <c r="FJ30" s="3">
        <f t="shared" si="26"/>
        <v>0</v>
      </c>
      <c r="FK30" s="3">
        <f t="shared" si="26"/>
        <v>0</v>
      </c>
      <c r="FL30" s="3">
        <f t="shared" si="26"/>
        <v>0</v>
      </c>
      <c r="FM30" s="3">
        <f t="shared" si="26"/>
        <v>0</v>
      </c>
      <c r="FN30" s="3">
        <f t="shared" si="26"/>
        <v>0</v>
      </c>
      <c r="FO30" s="3">
        <f t="shared" si="26"/>
        <v>0</v>
      </c>
      <c r="FP30" s="3">
        <f t="shared" si="26"/>
        <v>0</v>
      </c>
      <c r="FQ30" s="3">
        <f t="shared" si="26"/>
        <v>0</v>
      </c>
      <c r="FR30" s="3">
        <f t="shared" si="26"/>
        <v>0</v>
      </c>
      <c r="FS30" s="3">
        <f t="shared" ref="FS30:GX30" si="27">FS83</f>
        <v>0</v>
      </c>
      <c r="FT30" s="3">
        <f t="shared" si="27"/>
        <v>0</v>
      </c>
      <c r="FU30" s="3">
        <f t="shared" si="27"/>
        <v>0</v>
      </c>
      <c r="FV30" s="3">
        <f t="shared" si="27"/>
        <v>0</v>
      </c>
      <c r="FW30" s="3">
        <f t="shared" si="27"/>
        <v>0</v>
      </c>
      <c r="FX30" s="3">
        <f t="shared" si="27"/>
        <v>0</v>
      </c>
      <c r="FY30" s="3">
        <f t="shared" si="27"/>
        <v>0</v>
      </c>
      <c r="FZ30" s="3">
        <f t="shared" si="27"/>
        <v>0</v>
      </c>
      <c r="GA30" s="3">
        <f t="shared" si="27"/>
        <v>0</v>
      </c>
      <c r="GB30" s="3">
        <f t="shared" si="27"/>
        <v>0</v>
      </c>
      <c r="GC30" s="3">
        <f t="shared" si="27"/>
        <v>0</v>
      </c>
      <c r="GD30" s="3">
        <f t="shared" si="27"/>
        <v>0</v>
      </c>
      <c r="GE30" s="3">
        <f t="shared" si="27"/>
        <v>0</v>
      </c>
      <c r="GF30" s="3">
        <f t="shared" si="27"/>
        <v>0</v>
      </c>
      <c r="GG30" s="3">
        <f t="shared" si="27"/>
        <v>0</v>
      </c>
      <c r="GH30" s="3">
        <f t="shared" si="27"/>
        <v>0</v>
      </c>
      <c r="GI30" s="3">
        <f t="shared" si="27"/>
        <v>0</v>
      </c>
      <c r="GJ30" s="3">
        <f t="shared" si="27"/>
        <v>0</v>
      </c>
      <c r="GK30" s="3">
        <f t="shared" si="27"/>
        <v>0</v>
      </c>
      <c r="GL30" s="3">
        <f t="shared" si="27"/>
        <v>0</v>
      </c>
      <c r="GM30" s="3">
        <f t="shared" si="27"/>
        <v>0</v>
      </c>
      <c r="GN30" s="3">
        <f t="shared" si="27"/>
        <v>0</v>
      </c>
      <c r="GO30" s="3">
        <f t="shared" si="27"/>
        <v>0</v>
      </c>
      <c r="GP30" s="3">
        <f t="shared" si="27"/>
        <v>0</v>
      </c>
      <c r="GQ30" s="3">
        <f t="shared" si="27"/>
        <v>0</v>
      </c>
      <c r="GR30" s="3">
        <f t="shared" si="27"/>
        <v>0</v>
      </c>
      <c r="GS30" s="3">
        <f t="shared" si="27"/>
        <v>0</v>
      </c>
      <c r="GT30" s="3">
        <f t="shared" si="27"/>
        <v>0</v>
      </c>
      <c r="GU30" s="3">
        <f t="shared" si="27"/>
        <v>0</v>
      </c>
      <c r="GV30" s="3">
        <f t="shared" si="27"/>
        <v>0</v>
      </c>
      <c r="GW30" s="3">
        <f t="shared" si="27"/>
        <v>0</v>
      </c>
      <c r="GX30" s="3">
        <f t="shared" si="27"/>
        <v>0</v>
      </c>
    </row>
    <row r="32" spans="1:245" x14ac:dyDescent="0.2">
      <c r="A32">
        <v>17</v>
      </c>
      <c r="B32">
        <v>1</v>
      </c>
      <c r="C32">
        <f>ROW(SmtRes!A3)</f>
        <v>3</v>
      </c>
      <c r="D32">
        <f>ROW(EtalonRes!A2)</f>
        <v>2</v>
      </c>
      <c r="E32" t="s">
        <v>16</v>
      </c>
      <c r="F32" t="s">
        <v>17</v>
      </c>
      <c r="G32" t="s">
        <v>18</v>
      </c>
      <c r="H32" t="s">
        <v>19</v>
      </c>
      <c r="I32">
        <f>ROUND(30.98/100,9)</f>
        <v>0.30980000000000002</v>
      </c>
      <c r="J32">
        <v>0</v>
      </c>
      <c r="O32">
        <f t="shared" ref="O32:O79" si="28">ROUND(CP32,2)</f>
        <v>2398.67</v>
      </c>
      <c r="P32">
        <f t="shared" ref="P32:P79" si="29">ROUND(CQ32*I32,2)</f>
        <v>0</v>
      </c>
      <c r="Q32">
        <f t="shared" ref="Q32:Q79" si="30">ROUND(CR32*I32,2)</f>
        <v>0</v>
      </c>
      <c r="R32">
        <f t="shared" ref="R32:R79" si="31">ROUND(CS32*I32,2)</f>
        <v>0</v>
      </c>
      <c r="S32">
        <f t="shared" ref="S32:S79" si="32">ROUND(CT32*I32,2)</f>
        <v>2398.67</v>
      </c>
      <c r="T32">
        <f t="shared" ref="T32:T79" si="33">ROUND(CU32*I32,2)</f>
        <v>0</v>
      </c>
      <c r="U32">
        <f t="shared" ref="U32:U79" si="34">CV32*I32</f>
        <v>8.5653504000000016</v>
      </c>
      <c r="V32">
        <f t="shared" ref="V32:V79" si="35">CW32*I32</f>
        <v>0</v>
      </c>
      <c r="W32">
        <f t="shared" ref="W32:W79" si="36">ROUND(CX32*I32,2)</f>
        <v>0</v>
      </c>
      <c r="X32">
        <f t="shared" ref="X32:X79" si="37">ROUND(CY32,2)</f>
        <v>2830.43</v>
      </c>
      <c r="Y32">
        <f t="shared" ref="Y32:Y79" si="38">ROUND(CZ32,2)</f>
        <v>1511.16</v>
      </c>
      <c r="AA32">
        <v>144042116</v>
      </c>
      <c r="AB32">
        <f t="shared" ref="AB32:AB79" si="39">ROUND((AC32+AD32+AF32),2)</f>
        <v>235.84</v>
      </c>
      <c r="AC32">
        <f>ROUND(((ES32*0)),2)</f>
        <v>0</v>
      </c>
      <c r="AD32">
        <f>ROUND(((((ET32*0.8))-((EU32*0.8)))+AE32),2)</f>
        <v>0</v>
      </c>
      <c r="AE32">
        <f>ROUND(((EU32*0.8)),2)</f>
        <v>0</v>
      </c>
      <c r="AF32">
        <f>ROUND(((EV32*0.8)),2)</f>
        <v>235.84</v>
      </c>
      <c r="AG32">
        <f t="shared" ref="AG32:AG79" si="40">ROUND((AP32),2)</f>
        <v>0</v>
      </c>
      <c r="AH32">
        <f>((EW32*0.8))</f>
        <v>27.648000000000003</v>
      </c>
      <c r="AI32">
        <f>((EX32*0.8))</f>
        <v>0</v>
      </c>
      <c r="AJ32">
        <f t="shared" ref="AJ32:AJ79" si="41">(AS32)</f>
        <v>0</v>
      </c>
      <c r="AK32">
        <v>70425.8</v>
      </c>
      <c r="AL32">
        <v>70131</v>
      </c>
      <c r="AM32">
        <v>0</v>
      </c>
      <c r="AN32">
        <v>0</v>
      </c>
      <c r="AO32">
        <v>294.8</v>
      </c>
      <c r="AP32">
        <v>0</v>
      </c>
      <c r="AQ32">
        <v>34.56</v>
      </c>
      <c r="AR32">
        <v>0</v>
      </c>
      <c r="AS32">
        <v>0</v>
      </c>
      <c r="AT32">
        <v>118</v>
      </c>
      <c r="AU32">
        <v>63</v>
      </c>
      <c r="AV32">
        <v>1</v>
      </c>
      <c r="AW32">
        <v>1</v>
      </c>
      <c r="AZ32">
        <v>1</v>
      </c>
      <c r="BA32">
        <v>32.83</v>
      </c>
      <c r="BB32">
        <v>1</v>
      </c>
      <c r="BC32">
        <v>5.7</v>
      </c>
      <c r="BD32" t="s">
        <v>3</v>
      </c>
      <c r="BE32" t="s">
        <v>3</v>
      </c>
      <c r="BF32" t="s">
        <v>3</v>
      </c>
      <c r="BG32" t="s">
        <v>3</v>
      </c>
      <c r="BH32">
        <v>0</v>
      </c>
      <c r="BI32">
        <v>1</v>
      </c>
      <c r="BJ32" t="s">
        <v>20</v>
      </c>
      <c r="BM32">
        <v>10001</v>
      </c>
      <c r="BN32">
        <v>0</v>
      </c>
      <c r="BO32" t="s">
        <v>17</v>
      </c>
      <c r="BP32">
        <v>1</v>
      </c>
      <c r="BQ32">
        <v>2</v>
      </c>
      <c r="BR32">
        <v>0</v>
      </c>
      <c r="BS32">
        <v>32.83</v>
      </c>
      <c r="BT32">
        <v>1</v>
      </c>
      <c r="BU32">
        <v>1</v>
      </c>
      <c r="BV32">
        <v>1</v>
      </c>
      <c r="BW32">
        <v>1</v>
      </c>
      <c r="BX32">
        <v>1</v>
      </c>
      <c r="BY32" t="s">
        <v>3</v>
      </c>
      <c r="BZ32">
        <v>118</v>
      </c>
      <c r="CA32">
        <v>63</v>
      </c>
      <c r="CE32">
        <v>0</v>
      </c>
      <c r="CF32">
        <v>0</v>
      </c>
      <c r="CG32">
        <v>0</v>
      </c>
      <c r="CM32">
        <v>0</v>
      </c>
      <c r="CN32" t="s">
        <v>21</v>
      </c>
      <c r="CO32">
        <v>0</v>
      </c>
      <c r="CP32">
        <f t="shared" ref="CP32:CP79" si="42">(P32+Q32+S32)</f>
        <v>2398.67</v>
      </c>
      <c r="CQ32">
        <f t="shared" ref="CQ32:CQ79" si="43">AC32*BC32</f>
        <v>0</v>
      </c>
      <c r="CR32">
        <f t="shared" ref="CR32:CR79" si="44">AD32*BB32</f>
        <v>0</v>
      </c>
      <c r="CS32">
        <f t="shared" ref="CS32:CS79" si="45">AE32*BS32</f>
        <v>0</v>
      </c>
      <c r="CT32">
        <f t="shared" ref="CT32:CT79" si="46">AF32*BA32</f>
        <v>7742.6271999999999</v>
      </c>
      <c r="CU32">
        <f t="shared" ref="CU32:CU79" si="47">AG32</f>
        <v>0</v>
      </c>
      <c r="CV32">
        <f t="shared" ref="CV32:CV79" si="48">AH32</f>
        <v>27.648000000000003</v>
      </c>
      <c r="CW32">
        <f t="shared" ref="CW32:CW79" si="49">AI32</f>
        <v>0</v>
      </c>
      <c r="CX32">
        <f t="shared" ref="CX32:CX79" si="50">AJ32</f>
        <v>0</v>
      </c>
      <c r="CY32">
        <f t="shared" ref="CY32:CY79" si="51">(((S32+R32)*AT32)/100)</f>
        <v>2830.4306000000001</v>
      </c>
      <c r="CZ32">
        <f t="shared" ref="CZ32:CZ79" si="52">(((S32+R32)*AU32)/100)</f>
        <v>1511.1621</v>
      </c>
      <c r="DC32" t="s">
        <v>3</v>
      </c>
      <c r="DD32" t="s">
        <v>22</v>
      </c>
      <c r="DE32" t="s">
        <v>23</v>
      </c>
      <c r="DF32" t="s">
        <v>23</v>
      </c>
      <c r="DG32" t="s">
        <v>23</v>
      </c>
      <c r="DH32" t="s">
        <v>3</v>
      </c>
      <c r="DI32" t="s">
        <v>23</v>
      </c>
      <c r="DJ32" t="s">
        <v>23</v>
      </c>
      <c r="DK32" t="s">
        <v>3</v>
      </c>
      <c r="DL32" t="s">
        <v>3</v>
      </c>
      <c r="DM32" t="s">
        <v>3</v>
      </c>
      <c r="DN32">
        <v>0</v>
      </c>
      <c r="DO32">
        <v>0</v>
      </c>
      <c r="DP32">
        <v>1</v>
      </c>
      <c r="DQ32">
        <v>1</v>
      </c>
      <c r="DU32">
        <v>1005</v>
      </c>
      <c r="DV32" t="s">
        <v>19</v>
      </c>
      <c r="DW32" t="s">
        <v>19</v>
      </c>
      <c r="DX32">
        <v>100</v>
      </c>
      <c r="EE32">
        <v>123474906</v>
      </c>
      <c r="EF32">
        <v>2</v>
      </c>
      <c r="EG32" t="s">
        <v>24</v>
      </c>
      <c r="EH32">
        <v>0</v>
      </c>
      <c r="EI32" t="s">
        <v>3</v>
      </c>
      <c r="EJ32">
        <v>1</v>
      </c>
      <c r="EK32">
        <v>10001</v>
      </c>
      <c r="EL32" t="s">
        <v>25</v>
      </c>
      <c r="EM32" t="s">
        <v>26</v>
      </c>
      <c r="EO32" t="s">
        <v>27</v>
      </c>
      <c r="EQ32">
        <v>131072</v>
      </c>
      <c r="ER32">
        <v>70425.8</v>
      </c>
      <c r="ES32">
        <v>70131</v>
      </c>
      <c r="ET32">
        <v>0</v>
      </c>
      <c r="EU32">
        <v>0</v>
      </c>
      <c r="EV32">
        <v>294.8</v>
      </c>
      <c r="EW32">
        <v>34.56</v>
      </c>
      <c r="EX32">
        <v>0</v>
      </c>
      <c r="EY32">
        <v>0</v>
      </c>
      <c r="FQ32">
        <v>0</v>
      </c>
      <c r="FR32">
        <f t="shared" ref="FR32:FR63" si="53">ROUND(IF(AND(BH32=3,BI32=3),P32,0),2)</f>
        <v>0</v>
      </c>
      <c r="FS32">
        <v>0</v>
      </c>
      <c r="FX32">
        <v>118</v>
      </c>
      <c r="FY32">
        <v>63</v>
      </c>
      <c r="GA32" t="s">
        <v>3</v>
      </c>
      <c r="GD32">
        <v>1</v>
      </c>
      <c r="GF32">
        <v>-77902449</v>
      </c>
      <c r="GG32">
        <v>2</v>
      </c>
      <c r="GH32">
        <v>1</v>
      </c>
      <c r="GI32">
        <v>2</v>
      </c>
      <c r="GJ32">
        <v>0</v>
      </c>
      <c r="GK32">
        <v>0</v>
      </c>
      <c r="GL32">
        <f t="shared" ref="GL32:GL63" si="54">ROUND(IF(AND(BH32=3,BI32=3,FS32&lt;&gt;0),P32,0),2)</f>
        <v>0</v>
      </c>
      <c r="GM32">
        <f t="shared" ref="GM32:GM79" si="55">ROUND(O32+X32+Y32,2)+GX32</f>
        <v>6740.26</v>
      </c>
      <c r="GN32">
        <f t="shared" ref="GN32:GN79" si="56">IF(OR(BI32=0,BI32=1),ROUND(O32+X32+Y32,2),0)</f>
        <v>6740.26</v>
      </c>
      <c r="GO32">
        <f t="shared" ref="GO32:GO79" si="57">IF(BI32=2,ROUND(O32+X32+Y32,2),0)</f>
        <v>0</v>
      </c>
      <c r="GP32">
        <f t="shared" ref="GP32:GP79" si="58">IF(BI32=4,ROUND(O32+X32+Y32,2)+GX32,0)</f>
        <v>0</v>
      </c>
      <c r="GR32">
        <v>0</v>
      </c>
      <c r="GS32">
        <v>3</v>
      </c>
      <c r="GT32">
        <v>0</v>
      </c>
      <c r="GU32" t="s">
        <v>3</v>
      </c>
      <c r="GV32">
        <f t="shared" ref="GV32:GV79" si="59">ROUND((GT32),2)</f>
        <v>0</v>
      </c>
      <c r="GW32">
        <v>1</v>
      </c>
      <c r="GX32">
        <f t="shared" ref="GX32:GX79" si="60">ROUND(HC32*I32,2)</f>
        <v>0</v>
      </c>
      <c r="HA32">
        <v>0</v>
      </c>
      <c r="HB32">
        <v>0</v>
      </c>
      <c r="HC32">
        <f t="shared" ref="HC32:HC79" si="61">GV32*GW32</f>
        <v>0</v>
      </c>
      <c r="IK32">
        <v>0</v>
      </c>
    </row>
    <row r="33" spans="1:245" x14ac:dyDescent="0.2">
      <c r="A33">
        <v>18</v>
      </c>
      <c r="B33">
        <v>1</v>
      </c>
      <c r="C33">
        <v>3</v>
      </c>
      <c r="E33" t="s">
        <v>28</v>
      </c>
      <c r="F33" t="s">
        <v>29</v>
      </c>
      <c r="G33" t="s">
        <v>30</v>
      </c>
      <c r="H33" t="s">
        <v>31</v>
      </c>
      <c r="I33">
        <f>I32*J33</f>
        <v>0.37176000000000003</v>
      </c>
      <c r="J33">
        <v>1.2</v>
      </c>
      <c r="O33">
        <f t="shared" si="28"/>
        <v>0</v>
      </c>
      <c r="P33">
        <f t="shared" si="29"/>
        <v>0</v>
      </c>
      <c r="Q33">
        <f t="shared" si="30"/>
        <v>0</v>
      </c>
      <c r="R33">
        <f t="shared" si="31"/>
        <v>0</v>
      </c>
      <c r="S33">
        <f t="shared" si="32"/>
        <v>0</v>
      </c>
      <c r="T33">
        <f t="shared" si="33"/>
        <v>0</v>
      </c>
      <c r="U33">
        <f t="shared" si="34"/>
        <v>0</v>
      </c>
      <c r="V33">
        <f t="shared" si="35"/>
        <v>0</v>
      </c>
      <c r="W33">
        <f t="shared" si="36"/>
        <v>0</v>
      </c>
      <c r="X33">
        <f t="shared" si="37"/>
        <v>0</v>
      </c>
      <c r="Y33">
        <f t="shared" si="38"/>
        <v>0</v>
      </c>
      <c r="AA33">
        <v>144042116</v>
      </c>
      <c r="AB33">
        <f t="shared" si="39"/>
        <v>0</v>
      </c>
      <c r="AC33">
        <f t="shared" ref="AC33:AC39" si="62">ROUND((ES33),2)</f>
        <v>0</v>
      </c>
      <c r="AD33">
        <f t="shared" ref="AD33:AD39" si="63">ROUND((((ET33)-(EU33))+AE33),2)</f>
        <v>0</v>
      </c>
      <c r="AE33">
        <f t="shared" ref="AE33:AF39" si="64">ROUND((EU33),2)</f>
        <v>0</v>
      </c>
      <c r="AF33">
        <f t="shared" si="64"/>
        <v>0</v>
      </c>
      <c r="AG33">
        <f t="shared" si="40"/>
        <v>0</v>
      </c>
      <c r="AH33">
        <f t="shared" ref="AH33:AI39" si="65">(EW33)</f>
        <v>0</v>
      </c>
      <c r="AI33">
        <f t="shared" si="65"/>
        <v>0</v>
      </c>
      <c r="AJ33">
        <f t="shared" si="41"/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118</v>
      </c>
      <c r="AU33">
        <v>63</v>
      </c>
      <c r="AV33">
        <v>1</v>
      </c>
      <c r="AW33">
        <v>1</v>
      </c>
      <c r="AZ33">
        <v>1</v>
      </c>
      <c r="BA33">
        <v>1</v>
      </c>
      <c r="BB33">
        <v>1</v>
      </c>
      <c r="BC33">
        <v>1</v>
      </c>
      <c r="BD33" t="s">
        <v>3</v>
      </c>
      <c r="BE33" t="s">
        <v>3</v>
      </c>
      <c r="BF33" t="s">
        <v>3</v>
      </c>
      <c r="BG33" t="s">
        <v>3</v>
      </c>
      <c r="BH33">
        <v>3</v>
      </c>
      <c r="BI33">
        <v>1</v>
      </c>
      <c r="BJ33" t="s">
        <v>3</v>
      </c>
      <c r="BM33">
        <v>10001</v>
      </c>
      <c r="BN33">
        <v>0</v>
      </c>
      <c r="BO33" t="s">
        <v>3</v>
      </c>
      <c r="BP33">
        <v>0</v>
      </c>
      <c r="BQ33">
        <v>2</v>
      </c>
      <c r="BR33">
        <v>0</v>
      </c>
      <c r="BS33">
        <v>1</v>
      </c>
      <c r="BT33">
        <v>1</v>
      </c>
      <c r="BU33">
        <v>1</v>
      </c>
      <c r="BV33">
        <v>1</v>
      </c>
      <c r="BW33">
        <v>1</v>
      </c>
      <c r="BX33">
        <v>1</v>
      </c>
      <c r="BY33" t="s">
        <v>3</v>
      </c>
      <c r="BZ33">
        <v>118</v>
      </c>
      <c r="CA33">
        <v>63</v>
      </c>
      <c r="CE33">
        <v>0</v>
      </c>
      <c r="CF33">
        <v>0</v>
      </c>
      <c r="CG33">
        <v>0</v>
      </c>
      <c r="CM33">
        <v>0</v>
      </c>
      <c r="CN33" t="s">
        <v>3</v>
      </c>
      <c r="CO33">
        <v>0</v>
      </c>
      <c r="CP33">
        <f t="shared" si="42"/>
        <v>0</v>
      </c>
      <c r="CQ33">
        <f t="shared" si="43"/>
        <v>0</v>
      </c>
      <c r="CR33">
        <f t="shared" si="44"/>
        <v>0</v>
      </c>
      <c r="CS33">
        <f t="shared" si="45"/>
        <v>0</v>
      </c>
      <c r="CT33">
        <f t="shared" si="46"/>
        <v>0</v>
      </c>
      <c r="CU33">
        <f t="shared" si="47"/>
        <v>0</v>
      </c>
      <c r="CV33">
        <f t="shared" si="48"/>
        <v>0</v>
      </c>
      <c r="CW33">
        <f t="shared" si="49"/>
        <v>0</v>
      </c>
      <c r="CX33">
        <f t="shared" si="50"/>
        <v>0</v>
      </c>
      <c r="CY33">
        <f t="shared" si="51"/>
        <v>0</v>
      </c>
      <c r="CZ33">
        <f t="shared" si="52"/>
        <v>0</v>
      </c>
      <c r="DC33" t="s">
        <v>3</v>
      </c>
      <c r="DD33" t="s">
        <v>3</v>
      </c>
      <c r="DE33" t="s">
        <v>3</v>
      </c>
      <c r="DF33" t="s">
        <v>3</v>
      </c>
      <c r="DG33" t="s">
        <v>3</v>
      </c>
      <c r="DH33" t="s">
        <v>3</v>
      </c>
      <c r="DI33" t="s">
        <v>3</v>
      </c>
      <c r="DJ33" t="s">
        <v>3</v>
      </c>
      <c r="DK33" t="s">
        <v>3</v>
      </c>
      <c r="DL33" t="s">
        <v>3</v>
      </c>
      <c r="DM33" t="s">
        <v>3</v>
      </c>
      <c r="DN33">
        <v>0</v>
      </c>
      <c r="DO33">
        <v>0</v>
      </c>
      <c r="DP33">
        <v>1</v>
      </c>
      <c r="DQ33">
        <v>1</v>
      </c>
      <c r="DU33">
        <v>1009</v>
      </c>
      <c r="DV33" t="s">
        <v>31</v>
      </c>
      <c r="DW33" t="s">
        <v>31</v>
      </c>
      <c r="DX33">
        <v>1000</v>
      </c>
      <c r="EE33">
        <v>123474906</v>
      </c>
      <c r="EF33">
        <v>2</v>
      </c>
      <c r="EG33" t="s">
        <v>24</v>
      </c>
      <c r="EH33">
        <v>0</v>
      </c>
      <c r="EI33" t="s">
        <v>3</v>
      </c>
      <c r="EJ33">
        <v>1</v>
      </c>
      <c r="EK33">
        <v>10001</v>
      </c>
      <c r="EL33" t="s">
        <v>25</v>
      </c>
      <c r="EM33" t="s">
        <v>26</v>
      </c>
      <c r="EO33" t="s">
        <v>3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FQ33">
        <v>0</v>
      </c>
      <c r="FR33">
        <f t="shared" si="53"/>
        <v>0</v>
      </c>
      <c r="FS33">
        <v>0</v>
      </c>
      <c r="FX33">
        <v>118</v>
      </c>
      <c r="FY33">
        <v>63</v>
      </c>
      <c r="GA33" t="s">
        <v>3</v>
      </c>
      <c r="GD33">
        <v>1</v>
      </c>
      <c r="GF33">
        <v>2102561428</v>
      </c>
      <c r="GG33">
        <v>2</v>
      </c>
      <c r="GH33">
        <v>0</v>
      </c>
      <c r="GI33">
        <v>-2</v>
      </c>
      <c r="GJ33">
        <v>0</v>
      </c>
      <c r="GK33">
        <v>0</v>
      </c>
      <c r="GL33">
        <f t="shared" si="54"/>
        <v>0</v>
      </c>
      <c r="GM33">
        <f t="shared" si="55"/>
        <v>0</v>
      </c>
      <c r="GN33">
        <f t="shared" si="56"/>
        <v>0</v>
      </c>
      <c r="GO33">
        <f t="shared" si="57"/>
        <v>0</v>
      </c>
      <c r="GP33">
        <f t="shared" si="58"/>
        <v>0</v>
      </c>
      <c r="GR33">
        <v>0</v>
      </c>
      <c r="GS33">
        <v>3</v>
      </c>
      <c r="GT33">
        <v>0</v>
      </c>
      <c r="GU33" t="s">
        <v>3</v>
      </c>
      <c r="GV33">
        <f t="shared" si="59"/>
        <v>0</v>
      </c>
      <c r="GW33">
        <v>1</v>
      </c>
      <c r="GX33">
        <f t="shared" si="60"/>
        <v>0</v>
      </c>
      <c r="HA33">
        <v>0</v>
      </c>
      <c r="HB33">
        <v>0</v>
      </c>
      <c r="HC33">
        <f t="shared" si="61"/>
        <v>0</v>
      </c>
      <c r="IK33">
        <v>0</v>
      </c>
    </row>
    <row r="34" spans="1:245" x14ac:dyDescent="0.2">
      <c r="A34">
        <v>17</v>
      </c>
      <c r="B34">
        <v>1</v>
      </c>
      <c r="C34">
        <f>ROW(SmtRes!A9)</f>
        <v>9</v>
      </c>
      <c r="D34">
        <f>ROW(EtalonRes!A8)</f>
        <v>8</v>
      </c>
      <c r="E34" t="s">
        <v>32</v>
      </c>
      <c r="F34" t="s">
        <v>33</v>
      </c>
      <c r="G34" t="s">
        <v>34</v>
      </c>
      <c r="H34" t="s">
        <v>19</v>
      </c>
      <c r="I34">
        <f>ROUND(138.43/100,9)</f>
        <v>1.3843000000000001</v>
      </c>
      <c r="J34">
        <v>0</v>
      </c>
      <c r="O34">
        <f t="shared" si="28"/>
        <v>27116.69</v>
      </c>
      <c r="P34">
        <f t="shared" si="29"/>
        <v>0</v>
      </c>
      <c r="Q34">
        <f t="shared" si="30"/>
        <v>542.26</v>
      </c>
      <c r="R34">
        <f t="shared" si="31"/>
        <v>214.96</v>
      </c>
      <c r="S34">
        <f t="shared" si="32"/>
        <v>26574.43</v>
      </c>
      <c r="T34">
        <f t="shared" si="33"/>
        <v>0</v>
      </c>
      <c r="U34">
        <f t="shared" si="34"/>
        <v>102.85349000000001</v>
      </c>
      <c r="V34">
        <f t="shared" si="35"/>
        <v>0.48450500000000002</v>
      </c>
      <c r="W34">
        <f t="shared" si="36"/>
        <v>0</v>
      </c>
      <c r="X34">
        <f t="shared" si="37"/>
        <v>20627.830000000002</v>
      </c>
      <c r="Y34">
        <f t="shared" si="38"/>
        <v>13394.7</v>
      </c>
      <c r="AA34">
        <v>144042116</v>
      </c>
      <c r="AB34">
        <f t="shared" si="39"/>
        <v>680.75</v>
      </c>
      <c r="AC34">
        <f t="shared" si="62"/>
        <v>0</v>
      </c>
      <c r="AD34">
        <f t="shared" si="63"/>
        <v>96.01</v>
      </c>
      <c r="AE34">
        <f t="shared" si="64"/>
        <v>4.7300000000000004</v>
      </c>
      <c r="AF34">
        <f t="shared" si="64"/>
        <v>584.74</v>
      </c>
      <c r="AG34">
        <f t="shared" si="40"/>
        <v>0</v>
      </c>
      <c r="AH34">
        <f t="shared" si="65"/>
        <v>74.3</v>
      </c>
      <c r="AI34">
        <f t="shared" si="65"/>
        <v>0.35</v>
      </c>
      <c r="AJ34">
        <f t="shared" si="41"/>
        <v>0</v>
      </c>
      <c r="AK34">
        <v>680.75</v>
      </c>
      <c r="AL34">
        <v>0</v>
      </c>
      <c r="AM34">
        <v>96.01</v>
      </c>
      <c r="AN34">
        <v>4.7300000000000004</v>
      </c>
      <c r="AO34">
        <v>584.74</v>
      </c>
      <c r="AP34">
        <v>0</v>
      </c>
      <c r="AQ34">
        <v>74.3</v>
      </c>
      <c r="AR34">
        <v>0.35</v>
      </c>
      <c r="AS34">
        <v>0</v>
      </c>
      <c r="AT34">
        <v>77</v>
      </c>
      <c r="AU34">
        <v>50</v>
      </c>
      <c r="AV34">
        <v>1</v>
      </c>
      <c r="AW34">
        <v>1</v>
      </c>
      <c r="AZ34">
        <v>1</v>
      </c>
      <c r="BA34">
        <v>32.83</v>
      </c>
      <c r="BB34">
        <v>4.08</v>
      </c>
      <c r="BC34">
        <v>1</v>
      </c>
      <c r="BD34" t="s">
        <v>3</v>
      </c>
      <c r="BE34" t="s">
        <v>3</v>
      </c>
      <c r="BF34" t="s">
        <v>3</v>
      </c>
      <c r="BG34" t="s">
        <v>3</v>
      </c>
      <c r="BH34">
        <v>0</v>
      </c>
      <c r="BI34">
        <v>1</v>
      </c>
      <c r="BJ34" t="s">
        <v>35</v>
      </c>
      <c r="BM34">
        <v>63001</v>
      </c>
      <c r="BN34">
        <v>0</v>
      </c>
      <c r="BO34" t="s">
        <v>33</v>
      </c>
      <c r="BP34">
        <v>1</v>
      </c>
      <c r="BQ34">
        <v>6</v>
      </c>
      <c r="BR34">
        <v>0</v>
      </c>
      <c r="BS34">
        <v>32.83</v>
      </c>
      <c r="BT34">
        <v>1</v>
      </c>
      <c r="BU34">
        <v>1</v>
      </c>
      <c r="BV34">
        <v>1</v>
      </c>
      <c r="BW34">
        <v>1</v>
      </c>
      <c r="BX34">
        <v>1</v>
      </c>
      <c r="BY34" t="s">
        <v>3</v>
      </c>
      <c r="BZ34">
        <v>77</v>
      </c>
      <c r="CA34">
        <v>50</v>
      </c>
      <c r="CE34">
        <v>0</v>
      </c>
      <c r="CF34">
        <v>0</v>
      </c>
      <c r="CG34">
        <v>0</v>
      </c>
      <c r="CM34">
        <v>0</v>
      </c>
      <c r="CN34" t="s">
        <v>3</v>
      </c>
      <c r="CO34">
        <v>0</v>
      </c>
      <c r="CP34">
        <f t="shared" si="42"/>
        <v>27116.69</v>
      </c>
      <c r="CQ34">
        <f t="shared" si="43"/>
        <v>0</v>
      </c>
      <c r="CR34">
        <f t="shared" si="44"/>
        <v>391.72080000000005</v>
      </c>
      <c r="CS34">
        <f t="shared" si="45"/>
        <v>155.2859</v>
      </c>
      <c r="CT34">
        <f t="shared" si="46"/>
        <v>19197.014199999998</v>
      </c>
      <c r="CU34">
        <f t="shared" si="47"/>
        <v>0</v>
      </c>
      <c r="CV34">
        <f t="shared" si="48"/>
        <v>74.3</v>
      </c>
      <c r="CW34">
        <f t="shared" si="49"/>
        <v>0.35</v>
      </c>
      <c r="CX34">
        <f t="shared" si="50"/>
        <v>0</v>
      </c>
      <c r="CY34">
        <f t="shared" si="51"/>
        <v>20627.830300000001</v>
      </c>
      <c r="CZ34">
        <f t="shared" si="52"/>
        <v>13394.695</v>
      </c>
      <c r="DC34" t="s">
        <v>3</v>
      </c>
      <c r="DD34" t="s">
        <v>3</v>
      </c>
      <c r="DE34" t="s">
        <v>3</v>
      </c>
      <c r="DF34" t="s">
        <v>3</v>
      </c>
      <c r="DG34" t="s">
        <v>3</v>
      </c>
      <c r="DH34" t="s">
        <v>3</v>
      </c>
      <c r="DI34" t="s">
        <v>3</v>
      </c>
      <c r="DJ34" t="s">
        <v>3</v>
      </c>
      <c r="DK34" t="s">
        <v>3</v>
      </c>
      <c r="DL34" t="s">
        <v>3</v>
      </c>
      <c r="DM34" t="s">
        <v>3</v>
      </c>
      <c r="DN34">
        <v>0</v>
      </c>
      <c r="DO34">
        <v>0</v>
      </c>
      <c r="DP34">
        <v>1</v>
      </c>
      <c r="DQ34">
        <v>1</v>
      </c>
      <c r="DU34">
        <v>1005</v>
      </c>
      <c r="DV34" t="s">
        <v>19</v>
      </c>
      <c r="DW34" t="s">
        <v>19</v>
      </c>
      <c r="DX34">
        <v>100</v>
      </c>
      <c r="EE34">
        <v>123474987</v>
      </c>
      <c r="EF34">
        <v>6</v>
      </c>
      <c r="EG34" t="s">
        <v>36</v>
      </c>
      <c r="EH34">
        <v>0</v>
      </c>
      <c r="EI34" t="s">
        <v>3</v>
      </c>
      <c r="EJ34">
        <v>1</v>
      </c>
      <c r="EK34">
        <v>63001</v>
      </c>
      <c r="EL34" t="s">
        <v>37</v>
      </c>
      <c r="EM34" t="s">
        <v>38</v>
      </c>
      <c r="EO34" t="s">
        <v>3</v>
      </c>
      <c r="EQ34">
        <v>131072</v>
      </c>
      <c r="ER34">
        <v>680.75</v>
      </c>
      <c r="ES34">
        <v>0</v>
      </c>
      <c r="ET34">
        <v>96.01</v>
      </c>
      <c r="EU34">
        <v>4.7300000000000004</v>
      </c>
      <c r="EV34">
        <v>584.74</v>
      </c>
      <c r="EW34">
        <v>74.3</v>
      </c>
      <c r="EX34">
        <v>0.35</v>
      </c>
      <c r="EY34">
        <v>0</v>
      </c>
      <c r="FQ34">
        <v>0</v>
      </c>
      <c r="FR34">
        <f t="shared" si="53"/>
        <v>0</v>
      </c>
      <c r="FS34">
        <v>0</v>
      </c>
      <c r="FX34">
        <v>77</v>
      </c>
      <c r="FY34">
        <v>50</v>
      </c>
      <c r="GA34" t="s">
        <v>3</v>
      </c>
      <c r="GD34">
        <v>1</v>
      </c>
      <c r="GF34">
        <v>1766570710</v>
      </c>
      <c r="GG34">
        <v>2</v>
      </c>
      <c r="GH34">
        <v>1</v>
      </c>
      <c r="GI34">
        <v>2</v>
      </c>
      <c r="GJ34">
        <v>0</v>
      </c>
      <c r="GK34">
        <v>0</v>
      </c>
      <c r="GL34">
        <f t="shared" si="54"/>
        <v>0</v>
      </c>
      <c r="GM34">
        <f t="shared" si="55"/>
        <v>61139.22</v>
      </c>
      <c r="GN34">
        <f t="shared" si="56"/>
        <v>61139.22</v>
      </c>
      <c r="GO34">
        <f t="shared" si="57"/>
        <v>0</v>
      </c>
      <c r="GP34">
        <f t="shared" si="58"/>
        <v>0</v>
      </c>
      <c r="GR34">
        <v>0</v>
      </c>
      <c r="GS34">
        <v>3</v>
      </c>
      <c r="GT34">
        <v>0</v>
      </c>
      <c r="GU34" t="s">
        <v>3</v>
      </c>
      <c r="GV34">
        <f t="shared" si="59"/>
        <v>0</v>
      </c>
      <c r="GW34">
        <v>1</v>
      </c>
      <c r="GX34">
        <f t="shared" si="60"/>
        <v>0</v>
      </c>
      <c r="HA34">
        <v>0</v>
      </c>
      <c r="HB34">
        <v>0</v>
      </c>
      <c r="HC34">
        <f t="shared" si="61"/>
        <v>0</v>
      </c>
      <c r="IK34">
        <v>0</v>
      </c>
    </row>
    <row r="35" spans="1:245" x14ac:dyDescent="0.2">
      <c r="A35">
        <v>18</v>
      </c>
      <c r="B35">
        <v>1</v>
      </c>
      <c r="C35">
        <v>9</v>
      </c>
      <c r="E35" t="s">
        <v>39</v>
      </c>
      <c r="F35" t="s">
        <v>29</v>
      </c>
      <c r="G35" t="s">
        <v>30</v>
      </c>
      <c r="H35" t="s">
        <v>31</v>
      </c>
      <c r="I35">
        <f>I34*J35</f>
        <v>6.1047630000000002</v>
      </c>
      <c r="J35">
        <v>4.41</v>
      </c>
      <c r="O35">
        <f t="shared" si="28"/>
        <v>0</v>
      </c>
      <c r="P35">
        <f t="shared" si="29"/>
        <v>0</v>
      </c>
      <c r="Q35">
        <f t="shared" si="30"/>
        <v>0</v>
      </c>
      <c r="R35">
        <f t="shared" si="31"/>
        <v>0</v>
      </c>
      <c r="S35">
        <f t="shared" si="32"/>
        <v>0</v>
      </c>
      <c r="T35">
        <f t="shared" si="33"/>
        <v>0</v>
      </c>
      <c r="U35">
        <f t="shared" si="34"/>
        <v>0</v>
      </c>
      <c r="V35">
        <f t="shared" si="35"/>
        <v>0</v>
      </c>
      <c r="W35">
        <f t="shared" si="36"/>
        <v>0</v>
      </c>
      <c r="X35">
        <f t="shared" si="37"/>
        <v>0</v>
      </c>
      <c r="Y35">
        <f t="shared" si="38"/>
        <v>0</v>
      </c>
      <c r="AA35">
        <v>144042116</v>
      </c>
      <c r="AB35">
        <f t="shared" si="39"/>
        <v>0</v>
      </c>
      <c r="AC35">
        <f t="shared" si="62"/>
        <v>0</v>
      </c>
      <c r="AD35">
        <f t="shared" si="63"/>
        <v>0</v>
      </c>
      <c r="AE35">
        <f t="shared" si="64"/>
        <v>0</v>
      </c>
      <c r="AF35">
        <f t="shared" si="64"/>
        <v>0</v>
      </c>
      <c r="AG35">
        <f t="shared" si="40"/>
        <v>0</v>
      </c>
      <c r="AH35">
        <f t="shared" si="65"/>
        <v>0</v>
      </c>
      <c r="AI35">
        <f t="shared" si="65"/>
        <v>0</v>
      </c>
      <c r="AJ35">
        <f t="shared" si="41"/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77</v>
      </c>
      <c r="AU35">
        <v>50</v>
      </c>
      <c r="AV35">
        <v>1</v>
      </c>
      <c r="AW35">
        <v>1</v>
      </c>
      <c r="AZ35">
        <v>1</v>
      </c>
      <c r="BA35">
        <v>1</v>
      </c>
      <c r="BB35">
        <v>1</v>
      </c>
      <c r="BC35">
        <v>1</v>
      </c>
      <c r="BD35" t="s">
        <v>3</v>
      </c>
      <c r="BE35" t="s">
        <v>3</v>
      </c>
      <c r="BF35" t="s">
        <v>3</v>
      </c>
      <c r="BG35" t="s">
        <v>3</v>
      </c>
      <c r="BH35">
        <v>3</v>
      </c>
      <c r="BI35">
        <v>1</v>
      </c>
      <c r="BJ35" t="s">
        <v>3</v>
      </c>
      <c r="BM35">
        <v>63001</v>
      </c>
      <c r="BN35">
        <v>0</v>
      </c>
      <c r="BO35" t="s">
        <v>3</v>
      </c>
      <c r="BP35">
        <v>0</v>
      </c>
      <c r="BQ35">
        <v>6</v>
      </c>
      <c r="BR35">
        <v>0</v>
      </c>
      <c r="BS35">
        <v>1</v>
      </c>
      <c r="BT35">
        <v>1</v>
      </c>
      <c r="BU35">
        <v>1</v>
      </c>
      <c r="BV35">
        <v>1</v>
      </c>
      <c r="BW35">
        <v>1</v>
      </c>
      <c r="BX35">
        <v>1</v>
      </c>
      <c r="BY35" t="s">
        <v>3</v>
      </c>
      <c r="BZ35">
        <v>77</v>
      </c>
      <c r="CA35">
        <v>50</v>
      </c>
      <c r="CE35">
        <v>0</v>
      </c>
      <c r="CF35">
        <v>0</v>
      </c>
      <c r="CG35">
        <v>0</v>
      </c>
      <c r="CM35">
        <v>0</v>
      </c>
      <c r="CN35" t="s">
        <v>3</v>
      </c>
      <c r="CO35">
        <v>0</v>
      </c>
      <c r="CP35">
        <f t="shared" si="42"/>
        <v>0</v>
      </c>
      <c r="CQ35">
        <f t="shared" si="43"/>
        <v>0</v>
      </c>
      <c r="CR35">
        <f t="shared" si="44"/>
        <v>0</v>
      </c>
      <c r="CS35">
        <f t="shared" si="45"/>
        <v>0</v>
      </c>
      <c r="CT35">
        <f t="shared" si="46"/>
        <v>0</v>
      </c>
      <c r="CU35">
        <f t="shared" si="47"/>
        <v>0</v>
      </c>
      <c r="CV35">
        <f t="shared" si="48"/>
        <v>0</v>
      </c>
      <c r="CW35">
        <f t="shared" si="49"/>
        <v>0</v>
      </c>
      <c r="CX35">
        <f t="shared" si="50"/>
        <v>0</v>
      </c>
      <c r="CY35">
        <f t="shared" si="51"/>
        <v>0</v>
      </c>
      <c r="CZ35">
        <f t="shared" si="52"/>
        <v>0</v>
      </c>
      <c r="DC35" t="s">
        <v>3</v>
      </c>
      <c r="DD35" t="s">
        <v>3</v>
      </c>
      <c r="DE35" t="s">
        <v>3</v>
      </c>
      <c r="DF35" t="s">
        <v>3</v>
      </c>
      <c r="DG35" t="s">
        <v>3</v>
      </c>
      <c r="DH35" t="s">
        <v>3</v>
      </c>
      <c r="DI35" t="s">
        <v>3</v>
      </c>
      <c r="DJ35" t="s">
        <v>3</v>
      </c>
      <c r="DK35" t="s">
        <v>3</v>
      </c>
      <c r="DL35" t="s">
        <v>3</v>
      </c>
      <c r="DM35" t="s">
        <v>3</v>
      </c>
      <c r="DN35">
        <v>0</v>
      </c>
      <c r="DO35">
        <v>0</v>
      </c>
      <c r="DP35">
        <v>1</v>
      </c>
      <c r="DQ35">
        <v>1</v>
      </c>
      <c r="DU35">
        <v>1009</v>
      </c>
      <c r="DV35" t="s">
        <v>31</v>
      </c>
      <c r="DW35" t="s">
        <v>31</v>
      </c>
      <c r="DX35">
        <v>1000</v>
      </c>
      <c r="EE35">
        <v>123474987</v>
      </c>
      <c r="EF35">
        <v>6</v>
      </c>
      <c r="EG35" t="s">
        <v>36</v>
      </c>
      <c r="EH35">
        <v>0</v>
      </c>
      <c r="EI35" t="s">
        <v>3</v>
      </c>
      <c r="EJ35">
        <v>1</v>
      </c>
      <c r="EK35">
        <v>63001</v>
      </c>
      <c r="EL35" t="s">
        <v>37</v>
      </c>
      <c r="EM35" t="s">
        <v>38</v>
      </c>
      <c r="EO35" t="s">
        <v>3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FQ35">
        <v>0</v>
      </c>
      <c r="FR35">
        <f t="shared" si="53"/>
        <v>0</v>
      </c>
      <c r="FS35">
        <v>0</v>
      </c>
      <c r="FX35">
        <v>77</v>
      </c>
      <c r="FY35">
        <v>50</v>
      </c>
      <c r="GA35" t="s">
        <v>3</v>
      </c>
      <c r="GD35">
        <v>1</v>
      </c>
      <c r="GF35">
        <v>2102561428</v>
      </c>
      <c r="GG35">
        <v>2</v>
      </c>
      <c r="GH35">
        <v>1</v>
      </c>
      <c r="GI35">
        <v>-2</v>
      </c>
      <c r="GJ35">
        <v>0</v>
      </c>
      <c r="GK35">
        <v>0</v>
      </c>
      <c r="GL35">
        <f t="shared" si="54"/>
        <v>0</v>
      </c>
      <c r="GM35">
        <f t="shared" si="55"/>
        <v>0</v>
      </c>
      <c r="GN35">
        <f t="shared" si="56"/>
        <v>0</v>
      </c>
      <c r="GO35">
        <f t="shared" si="57"/>
        <v>0</v>
      </c>
      <c r="GP35">
        <f t="shared" si="58"/>
        <v>0</v>
      </c>
      <c r="GR35">
        <v>0</v>
      </c>
      <c r="GS35">
        <v>3</v>
      </c>
      <c r="GT35">
        <v>0</v>
      </c>
      <c r="GU35" t="s">
        <v>3</v>
      </c>
      <c r="GV35">
        <f t="shared" si="59"/>
        <v>0</v>
      </c>
      <c r="GW35">
        <v>1</v>
      </c>
      <c r="GX35">
        <f t="shared" si="60"/>
        <v>0</v>
      </c>
      <c r="HA35">
        <v>0</v>
      </c>
      <c r="HB35">
        <v>0</v>
      </c>
      <c r="HC35">
        <f t="shared" si="61"/>
        <v>0</v>
      </c>
      <c r="IK35">
        <v>0</v>
      </c>
    </row>
    <row r="36" spans="1:245" x14ac:dyDescent="0.2">
      <c r="A36">
        <v>17</v>
      </c>
      <c r="B36">
        <v>1</v>
      </c>
      <c r="C36">
        <f>ROW(SmtRes!A13)</f>
        <v>13</v>
      </c>
      <c r="D36">
        <f>ROW(EtalonRes!A12)</f>
        <v>12</v>
      </c>
      <c r="E36" t="s">
        <v>40</v>
      </c>
      <c r="F36" t="s">
        <v>41</v>
      </c>
      <c r="G36" t="s">
        <v>42</v>
      </c>
      <c r="H36" t="s">
        <v>19</v>
      </c>
      <c r="I36">
        <f>ROUND(54.79/100,9)</f>
        <v>0.54790000000000005</v>
      </c>
      <c r="J36">
        <v>0</v>
      </c>
      <c r="O36">
        <f t="shared" si="28"/>
        <v>11073.55</v>
      </c>
      <c r="P36">
        <f t="shared" si="29"/>
        <v>0</v>
      </c>
      <c r="Q36">
        <f t="shared" si="30"/>
        <v>353.15</v>
      </c>
      <c r="R36">
        <f t="shared" si="31"/>
        <v>349.68</v>
      </c>
      <c r="S36">
        <f t="shared" si="32"/>
        <v>10720.4</v>
      </c>
      <c r="T36">
        <f t="shared" si="33"/>
        <v>0</v>
      </c>
      <c r="U36">
        <f t="shared" si="34"/>
        <v>38.281773000000008</v>
      </c>
      <c r="V36">
        <f t="shared" si="35"/>
        <v>0.78897600000000001</v>
      </c>
      <c r="W36">
        <f t="shared" si="36"/>
        <v>0</v>
      </c>
      <c r="X36">
        <f t="shared" si="37"/>
        <v>8856.06</v>
      </c>
      <c r="Y36">
        <f t="shared" si="38"/>
        <v>7527.65</v>
      </c>
      <c r="AA36">
        <v>144042116</v>
      </c>
      <c r="AB36">
        <f t="shared" si="39"/>
        <v>641</v>
      </c>
      <c r="AC36">
        <f t="shared" si="62"/>
        <v>0</v>
      </c>
      <c r="AD36">
        <f t="shared" si="63"/>
        <v>45.01</v>
      </c>
      <c r="AE36">
        <f t="shared" si="64"/>
        <v>19.440000000000001</v>
      </c>
      <c r="AF36">
        <f t="shared" si="64"/>
        <v>595.99</v>
      </c>
      <c r="AG36">
        <f t="shared" si="40"/>
        <v>0</v>
      </c>
      <c r="AH36">
        <f t="shared" si="65"/>
        <v>69.87</v>
      </c>
      <c r="AI36">
        <f t="shared" si="65"/>
        <v>1.44</v>
      </c>
      <c r="AJ36">
        <f t="shared" si="41"/>
        <v>0</v>
      </c>
      <c r="AK36">
        <v>641</v>
      </c>
      <c r="AL36">
        <v>0</v>
      </c>
      <c r="AM36">
        <v>45.01</v>
      </c>
      <c r="AN36">
        <v>19.440000000000001</v>
      </c>
      <c r="AO36">
        <v>595.99</v>
      </c>
      <c r="AP36">
        <v>0</v>
      </c>
      <c r="AQ36">
        <v>69.87</v>
      </c>
      <c r="AR36">
        <v>1.44</v>
      </c>
      <c r="AS36">
        <v>0</v>
      </c>
      <c r="AT36">
        <v>80</v>
      </c>
      <c r="AU36">
        <v>68</v>
      </c>
      <c r="AV36">
        <v>1</v>
      </c>
      <c r="AW36">
        <v>1</v>
      </c>
      <c r="AZ36">
        <v>1</v>
      </c>
      <c r="BA36">
        <v>32.83</v>
      </c>
      <c r="BB36">
        <v>14.32</v>
      </c>
      <c r="BC36">
        <v>1</v>
      </c>
      <c r="BD36" t="s">
        <v>3</v>
      </c>
      <c r="BE36" t="s">
        <v>3</v>
      </c>
      <c r="BF36" t="s">
        <v>3</v>
      </c>
      <c r="BG36" t="s">
        <v>3</v>
      </c>
      <c r="BH36">
        <v>0</v>
      </c>
      <c r="BI36">
        <v>1</v>
      </c>
      <c r="BJ36" t="s">
        <v>43</v>
      </c>
      <c r="BM36">
        <v>57001</v>
      </c>
      <c r="BN36">
        <v>0</v>
      </c>
      <c r="BO36" t="s">
        <v>41</v>
      </c>
      <c r="BP36">
        <v>1</v>
      </c>
      <c r="BQ36">
        <v>6</v>
      </c>
      <c r="BR36">
        <v>0</v>
      </c>
      <c r="BS36">
        <v>32.83</v>
      </c>
      <c r="BT36">
        <v>1</v>
      </c>
      <c r="BU36">
        <v>1</v>
      </c>
      <c r="BV36">
        <v>1</v>
      </c>
      <c r="BW36">
        <v>1</v>
      </c>
      <c r="BX36">
        <v>1</v>
      </c>
      <c r="BY36" t="s">
        <v>3</v>
      </c>
      <c r="BZ36">
        <v>80</v>
      </c>
      <c r="CA36">
        <v>68</v>
      </c>
      <c r="CE36">
        <v>0</v>
      </c>
      <c r="CF36">
        <v>0</v>
      </c>
      <c r="CG36">
        <v>0</v>
      </c>
      <c r="CM36">
        <v>0</v>
      </c>
      <c r="CN36" t="s">
        <v>3</v>
      </c>
      <c r="CO36">
        <v>0</v>
      </c>
      <c r="CP36">
        <f t="shared" si="42"/>
        <v>11073.55</v>
      </c>
      <c r="CQ36">
        <f t="shared" si="43"/>
        <v>0</v>
      </c>
      <c r="CR36">
        <f t="shared" si="44"/>
        <v>644.54319999999996</v>
      </c>
      <c r="CS36">
        <f t="shared" si="45"/>
        <v>638.21519999999998</v>
      </c>
      <c r="CT36">
        <f t="shared" si="46"/>
        <v>19566.351699999999</v>
      </c>
      <c r="CU36">
        <f t="shared" si="47"/>
        <v>0</v>
      </c>
      <c r="CV36">
        <f t="shared" si="48"/>
        <v>69.87</v>
      </c>
      <c r="CW36">
        <f t="shared" si="49"/>
        <v>1.44</v>
      </c>
      <c r="CX36">
        <f t="shared" si="50"/>
        <v>0</v>
      </c>
      <c r="CY36">
        <f t="shared" si="51"/>
        <v>8856.0640000000003</v>
      </c>
      <c r="CZ36">
        <f t="shared" si="52"/>
        <v>7527.6543999999994</v>
      </c>
      <c r="DC36" t="s">
        <v>3</v>
      </c>
      <c r="DD36" t="s">
        <v>3</v>
      </c>
      <c r="DE36" t="s">
        <v>3</v>
      </c>
      <c r="DF36" t="s">
        <v>3</v>
      </c>
      <c r="DG36" t="s">
        <v>3</v>
      </c>
      <c r="DH36" t="s">
        <v>3</v>
      </c>
      <c r="DI36" t="s">
        <v>3</v>
      </c>
      <c r="DJ36" t="s">
        <v>3</v>
      </c>
      <c r="DK36" t="s">
        <v>3</v>
      </c>
      <c r="DL36" t="s">
        <v>3</v>
      </c>
      <c r="DM36" t="s">
        <v>3</v>
      </c>
      <c r="DN36">
        <v>0</v>
      </c>
      <c r="DO36">
        <v>0</v>
      </c>
      <c r="DP36">
        <v>1</v>
      </c>
      <c r="DQ36">
        <v>1</v>
      </c>
      <c r="DU36">
        <v>1005</v>
      </c>
      <c r="DV36" t="s">
        <v>19</v>
      </c>
      <c r="DW36" t="s">
        <v>19</v>
      </c>
      <c r="DX36">
        <v>100</v>
      </c>
      <c r="EE36">
        <v>123474981</v>
      </c>
      <c r="EF36">
        <v>6</v>
      </c>
      <c r="EG36" t="s">
        <v>36</v>
      </c>
      <c r="EH36">
        <v>0</v>
      </c>
      <c r="EI36" t="s">
        <v>3</v>
      </c>
      <c r="EJ36">
        <v>1</v>
      </c>
      <c r="EK36">
        <v>57001</v>
      </c>
      <c r="EL36" t="s">
        <v>44</v>
      </c>
      <c r="EM36" t="s">
        <v>45</v>
      </c>
      <c r="EO36" t="s">
        <v>3</v>
      </c>
      <c r="EQ36">
        <v>131072</v>
      </c>
      <c r="ER36">
        <v>641</v>
      </c>
      <c r="ES36">
        <v>0</v>
      </c>
      <c r="ET36">
        <v>45.01</v>
      </c>
      <c r="EU36">
        <v>19.440000000000001</v>
      </c>
      <c r="EV36">
        <v>595.99</v>
      </c>
      <c r="EW36">
        <v>69.87</v>
      </c>
      <c r="EX36">
        <v>1.44</v>
      </c>
      <c r="EY36">
        <v>0</v>
      </c>
      <c r="FQ36">
        <v>0</v>
      </c>
      <c r="FR36">
        <f t="shared" si="53"/>
        <v>0</v>
      </c>
      <c r="FS36">
        <v>0</v>
      </c>
      <c r="FX36">
        <v>80</v>
      </c>
      <c r="FY36">
        <v>68</v>
      </c>
      <c r="GA36" t="s">
        <v>3</v>
      </c>
      <c r="GD36">
        <v>1</v>
      </c>
      <c r="GF36">
        <v>-879657533</v>
      </c>
      <c r="GG36">
        <v>2</v>
      </c>
      <c r="GH36">
        <v>1</v>
      </c>
      <c r="GI36">
        <v>2</v>
      </c>
      <c r="GJ36">
        <v>0</v>
      </c>
      <c r="GK36">
        <v>0</v>
      </c>
      <c r="GL36">
        <f t="shared" si="54"/>
        <v>0</v>
      </c>
      <c r="GM36">
        <f t="shared" si="55"/>
        <v>27457.26</v>
      </c>
      <c r="GN36">
        <f t="shared" si="56"/>
        <v>27457.26</v>
      </c>
      <c r="GO36">
        <f t="shared" si="57"/>
        <v>0</v>
      </c>
      <c r="GP36">
        <f t="shared" si="58"/>
        <v>0</v>
      </c>
      <c r="GR36">
        <v>0</v>
      </c>
      <c r="GS36">
        <v>3</v>
      </c>
      <c r="GT36">
        <v>0</v>
      </c>
      <c r="GU36" t="s">
        <v>3</v>
      </c>
      <c r="GV36">
        <f t="shared" si="59"/>
        <v>0</v>
      </c>
      <c r="GW36">
        <v>1</v>
      </c>
      <c r="GX36">
        <f t="shared" si="60"/>
        <v>0</v>
      </c>
      <c r="HA36">
        <v>0</v>
      </c>
      <c r="HB36">
        <v>0</v>
      </c>
      <c r="HC36">
        <f t="shared" si="61"/>
        <v>0</v>
      </c>
      <c r="IK36">
        <v>0</v>
      </c>
    </row>
    <row r="37" spans="1:245" x14ac:dyDescent="0.2">
      <c r="A37">
        <v>18</v>
      </c>
      <c r="B37">
        <v>1</v>
      </c>
      <c r="C37">
        <v>13</v>
      </c>
      <c r="E37" t="s">
        <v>46</v>
      </c>
      <c r="F37" t="s">
        <v>29</v>
      </c>
      <c r="G37" t="s">
        <v>30</v>
      </c>
      <c r="H37" t="s">
        <v>31</v>
      </c>
      <c r="I37">
        <f>I36*J37</f>
        <v>2.8490799999999998</v>
      </c>
      <c r="J37">
        <v>5.1999999999999993</v>
      </c>
      <c r="O37">
        <f t="shared" si="28"/>
        <v>0</v>
      </c>
      <c r="P37">
        <f t="shared" si="29"/>
        <v>0</v>
      </c>
      <c r="Q37">
        <f t="shared" si="30"/>
        <v>0</v>
      </c>
      <c r="R37">
        <f t="shared" si="31"/>
        <v>0</v>
      </c>
      <c r="S37">
        <f t="shared" si="32"/>
        <v>0</v>
      </c>
      <c r="T37">
        <f t="shared" si="33"/>
        <v>0</v>
      </c>
      <c r="U37">
        <f t="shared" si="34"/>
        <v>0</v>
      </c>
      <c r="V37">
        <f t="shared" si="35"/>
        <v>0</v>
      </c>
      <c r="W37">
        <f t="shared" si="36"/>
        <v>0</v>
      </c>
      <c r="X37">
        <f t="shared" si="37"/>
        <v>0</v>
      </c>
      <c r="Y37">
        <f t="shared" si="38"/>
        <v>0</v>
      </c>
      <c r="AA37">
        <v>144042116</v>
      </c>
      <c r="AB37">
        <f t="shared" si="39"/>
        <v>0</v>
      </c>
      <c r="AC37">
        <f t="shared" si="62"/>
        <v>0</v>
      </c>
      <c r="AD37">
        <f t="shared" si="63"/>
        <v>0</v>
      </c>
      <c r="AE37">
        <f t="shared" si="64"/>
        <v>0</v>
      </c>
      <c r="AF37">
        <f t="shared" si="64"/>
        <v>0</v>
      </c>
      <c r="AG37">
        <f t="shared" si="40"/>
        <v>0</v>
      </c>
      <c r="AH37">
        <f t="shared" si="65"/>
        <v>0</v>
      </c>
      <c r="AI37">
        <f t="shared" si="65"/>
        <v>0</v>
      </c>
      <c r="AJ37">
        <f t="shared" si="41"/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80</v>
      </c>
      <c r="AU37">
        <v>68</v>
      </c>
      <c r="AV37">
        <v>1</v>
      </c>
      <c r="AW37">
        <v>1</v>
      </c>
      <c r="AZ37">
        <v>1</v>
      </c>
      <c r="BA37">
        <v>1</v>
      </c>
      <c r="BB37">
        <v>1</v>
      </c>
      <c r="BC37">
        <v>1</v>
      </c>
      <c r="BD37" t="s">
        <v>3</v>
      </c>
      <c r="BE37" t="s">
        <v>3</v>
      </c>
      <c r="BF37" t="s">
        <v>3</v>
      </c>
      <c r="BG37" t="s">
        <v>3</v>
      </c>
      <c r="BH37">
        <v>3</v>
      </c>
      <c r="BI37">
        <v>1</v>
      </c>
      <c r="BJ37" t="s">
        <v>3</v>
      </c>
      <c r="BM37">
        <v>57001</v>
      </c>
      <c r="BN37">
        <v>0</v>
      </c>
      <c r="BO37" t="s">
        <v>3</v>
      </c>
      <c r="BP37">
        <v>0</v>
      </c>
      <c r="BQ37">
        <v>6</v>
      </c>
      <c r="BR37">
        <v>0</v>
      </c>
      <c r="BS37">
        <v>1</v>
      </c>
      <c r="BT37">
        <v>1</v>
      </c>
      <c r="BU37">
        <v>1</v>
      </c>
      <c r="BV37">
        <v>1</v>
      </c>
      <c r="BW37">
        <v>1</v>
      </c>
      <c r="BX37">
        <v>1</v>
      </c>
      <c r="BY37" t="s">
        <v>3</v>
      </c>
      <c r="BZ37">
        <v>80</v>
      </c>
      <c r="CA37">
        <v>68</v>
      </c>
      <c r="CE37">
        <v>0</v>
      </c>
      <c r="CF37">
        <v>0</v>
      </c>
      <c r="CG37">
        <v>0</v>
      </c>
      <c r="CM37">
        <v>0</v>
      </c>
      <c r="CN37" t="s">
        <v>3</v>
      </c>
      <c r="CO37">
        <v>0</v>
      </c>
      <c r="CP37">
        <f t="shared" si="42"/>
        <v>0</v>
      </c>
      <c r="CQ37">
        <f t="shared" si="43"/>
        <v>0</v>
      </c>
      <c r="CR37">
        <f t="shared" si="44"/>
        <v>0</v>
      </c>
      <c r="CS37">
        <f t="shared" si="45"/>
        <v>0</v>
      </c>
      <c r="CT37">
        <f t="shared" si="46"/>
        <v>0</v>
      </c>
      <c r="CU37">
        <f t="shared" si="47"/>
        <v>0</v>
      </c>
      <c r="CV37">
        <f t="shared" si="48"/>
        <v>0</v>
      </c>
      <c r="CW37">
        <f t="shared" si="49"/>
        <v>0</v>
      </c>
      <c r="CX37">
        <f t="shared" si="50"/>
        <v>0</v>
      </c>
      <c r="CY37">
        <f t="shared" si="51"/>
        <v>0</v>
      </c>
      <c r="CZ37">
        <f t="shared" si="52"/>
        <v>0</v>
      </c>
      <c r="DC37" t="s">
        <v>3</v>
      </c>
      <c r="DD37" t="s">
        <v>3</v>
      </c>
      <c r="DE37" t="s">
        <v>3</v>
      </c>
      <c r="DF37" t="s">
        <v>3</v>
      </c>
      <c r="DG37" t="s">
        <v>3</v>
      </c>
      <c r="DH37" t="s">
        <v>3</v>
      </c>
      <c r="DI37" t="s">
        <v>3</v>
      </c>
      <c r="DJ37" t="s">
        <v>3</v>
      </c>
      <c r="DK37" t="s">
        <v>3</v>
      </c>
      <c r="DL37" t="s">
        <v>3</v>
      </c>
      <c r="DM37" t="s">
        <v>3</v>
      </c>
      <c r="DN37">
        <v>0</v>
      </c>
      <c r="DO37">
        <v>0</v>
      </c>
      <c r="DP37">
        <v>1</v>
      </c>
      <c r="DQ37">
        <v>1</v>
      </c>
      <c r="DU37">
        <v>1009</v>
      </c>
      <c r="DV37" t="s">
        <v>31</v>
      </c>
      <c r="DW37" t="s">
        <v>31</v>
      </c>
      <c r="DX37">
        <v>1000</v>
      </c>
      <c r="EE37">
        <v>123474981</v>
      </c>
      <c r="EF37">
        <v>6</v>
      </c>
      <c r="EG37" t="s">
        <v>36</v>
      </c>
      <c r="EH37">
        <v>0</v>
      </c>
      <c r="EI37" t="s">
        <v>3</v>
      </c>
      <c r="EJ37">
        <v>1</v>
      </c>
      <c r="EK37">
        <v>57001</v>
      </c>
      <c r="EL37" t="s">
        <v>44</v>
      </c>
      <c r="EM37" t="s">
        <v>45</v>
      </c>
      <c r="EO37" t="s">
        <v>3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FQ37">
        <v>0</v>
      </c>
      <c r="FR37">
        <f t="shared" si="53"/>
        <v>0</v>
      </c>
      <c r="FS37">
        <v>0</v>
      </c>
      <c r="FX37">
        <v>80</v>
      </c>
      <c r="FY37">
        <v>68</v>
      </c>
      <c r="GA37" t="s">
        <v>3</v>
      </c>
      <c r="GD37">
        <v>1</v>
      </c>
      <c r="GF37">
        <v>2102561428</v>
      </c>
      <c r="GG37">
        <v>2</v>
      </c>
      <c r="GH37">
        <v>1</v>
      </c>
      <c r="GI37">
        <v>-2</v>
      </c>
      <c r="GJ37">
        <v>0</v>
      </c>
      <c r="GK37">
        <v>0</v>
      </c>
      <c r="GL37">
        <f t="shared" si="54"/>
        <v>0</v>
      </c>
      <c r="GM37">
        <f t="shared" si="55"/>
        <v>0</v>
      </c>
      <c r="GN37">
        <f t="shared" si="56"/>
        <v>0</v>
      </c>
      <c r="GO37">
        <f t="shared" si="57"/>
        <v>0</v>
      </c>
      <c r="GP37">
        <f t="shared" si="58"/>
        <v>0</v>
      </c>
      <c r="GR37">
        <v>0</v>
      </c>
      <c r="GS37">
        <v>3</v>
      </c>
      <c r="GT37">
        <v>0</v>
      </c>
      <c r="GU37" t="s">
        <v>3</v>
      </c>
      <c r="GV37">
        <f t="shared" si="59"/>
        <v>0</v>
      </c>
      <c r="GW37">
        <v>1</v>
      </c>
      <c r="GX37">
        <f t="shared" si="60"/>
        <v>0</v>
      </c>
      <c r="HA37">
        <v>0</v>
      </c>
      <c r="HB37">
        <v>0</v>
      </c>
      <c r="HC37">
        <f t="shared" si="61"/>
        <v>0</v>
      </c>
      <c r="IK37">
        <v>0</v>
      </c>
    </row>
    <row r="38" spans="1:245" x14ac:dyDescent="0.2">
      <c r="A38">
        <v>17</v>
      </c>
      <c r="B38">
        <v>1</v>
      </c>
      <c r="C38">
        <f>ROW(SmtRes!A17)</f>
        <v>17</v>
      </c>
      <c r="D38">
        <f>ROW(EtalonRes!A16)</f>
        <v>16</v>
      </c>
      <c r="E38" t="s">
        <v>47</v>
      </c>
      <c r="F38" t="s">
        <v>48</v>
      </c>
      <c r="G38" t="s">
        <v>49</v>
      </c>
      <c r="H38" t="s">
        <v>50</v>
      </c>
      <c r="I38">
        <v>2.7395</v>
      </c>
      <c r="J38">
        <v>0</v>
      </c>
      <c r="O38">
        <f t="shared" si="28"/>
        <v>7167.63</v>
      </c>
      <c r="P38">
        <f t="shared" si="29"/>
        <v>0</v>
      </c>
      <c r="Q38">
        <f t="shared" si="30"/>
        <v>886.38</v>
      </c>
      <c r="R38">
        <f t="shared" si="31"/>
        <v>0</v>
      </c>
      <c r="S38">
        <f t="shared" si="32"/>
        <v>6281.25</v>
      </c>
      <c r="T38">
        <f t="shared" si="33"/>
        <v>0</v>
      </c>
      <c r="U38">
        <f t="shared" si="34"/>
        <v>21.094149999999999</v>
      </c>
      <c r="V38">
        <f t="shared" si="35"/>
        <v>0</v>
      </c>
      <c r="W38">
        <f t="shared" si="36"/>
        <v>0</v>
      </c>
      <c r="X38">
        <f t="shared" si="37"/>
        <v>6909.38</v>
      </c>
      <c r="Y38">
        <f t="shared" si="38"/>
        <v>4396.88</v>
      </c>
      <c r="AA38">
        <v>144042116</v>
      </c>
      <c r="AB38">
        <f t="shared" si="39"/>
        <v>187.07</v>
      </c>
      <c r="AC38">
        <f t="shared" si="62"/>
        <v>0</v>
      </c>
      <c r="AD38">
        <f t="shared" si="63"/>
        <v>117.23</v>
      </c>
      <c r="AE38">
        <f t="shared" si="64"/>
        <v>0</v>
      </c>
      <c r="AF38">
        <f t="shared" si="64"/>
        <v>69.84</v>
      </c>
      <c r="AG38">
        <f t="shared" si="40"/>
        <v>0</v>
      </c>
      <c r="AH38">
        <f t="shared" si="65"/>
        <v>7.7</v>
      </c>
      <c r="AI38">
        <f t="shared" si="65"/>
        <v>0</v>
      </c>
      <c r="AJ38">
        <f t="shared" si="41"/>
        <v>0</v>
      </c>
      <c r="AK38">
        <v>187.07</v>
      </c>
      <c r="AL38">
        <v>0</v>
      </c>
      <c r="AM38">
        <v>117.23</v>
      </c>
      <c r="AN38">
        <v>0</v>
      </c>
      <c r="AO38">
        <v>69.84</v>
      </c>
      <c r="AP38">
        <v>0</v>
      </c>
      <c r="AQ38">
        <v>7.7</v>
      </c>
      <c r="AR38">
        <v>0</v>
      </c>
      <c r="AS38">
        <v>0</v>
      </c>
      <c r="AT38">
        <v>110</v>
      </c>
      <c r="AU38">
        <v>70</v>
      </c>
      <c r="AV38">
        <v>1</v>
      </c>
      <c r="AW38">
        <v>1</v>
      </c>
      <c r="AZ38">
        <v>1</v>
      </c>
      <c r="BA38">
        <v>32.83</v>
      </c>
      <c r="BB38">
        <v>2.76</v>
      </c>
      <c r="BC38">
        <v>1</v>
      </c>
      <c r="BD38" t="s">
        <v>3</v>
      </c>
      <c r="BE38" t="s">
        <v>3</v>
      </c>
      <c r="BF38" t="s">
        <v>3</v>
      </c>
      <c r="BG38" t="s">
        <v>3</v>
      </c>
      <c r="BH38">
        <v>0</v>
      </c>
      <c r="BI38">
        <v>1</v>
      </c>
      <c r="BJ38" t="s">
        <v>51</v>
      </c>
      <c r="BM38">
        <v>46001</v>
      </c>
      <c r="BN38">
        <v>0</v>
      </c>
      <c r="BO38" t="s">
        <v>48</v>
      </c>
      <c r="BP38">
        <v>1</v>
      </c>
      <c r="BQ38">
        <v>2</v>
      </c>
      <c r="BR38">
        <v>0</v>
      </c>
      <c r="BS38">
        <v>32.83</v>
      </c>
      <c r="BT38">
        <v>1</v>
      </c>
      <c r="BU38">
        <v>1</v>
      </c>
      <c r="BV38">
        <v>1</v>
      </c>
      <c r="BW38">
        <v>1</v>
      </c>
      <c r="BX38">
        <v>1</v>
      </c>
      <c r="BY38" t="s">
        <v>3</v>
      </c>
      <c r="BZ38">
        <v>110</v>
      </c>
      <c r="CA38">
        <v>70</v>
      </c>
      <c r="CE38">
        <v>0</v>
      </c>
      <c r="CF38">
        <v>0</v>
      </c>
      <c r="CG38">
        <v>0</v>
      </c>
      <c r="CM38">
        <v>0</v>
      </c>
      <c r="CN38" t="s">
        <v>3</v>
      </c>
      <c r="CO38">
        <v>0</v>
      </c>
      <c r="CP38">
        <f t="shared" si="42"/>
        <v>7167.63</v>
      </c>
      <c r="CQ38">
        <f t="shared" si="43"/>
        <v>0</v>
      </c>
      <c r="CR38">
        <f t="shared" si="44"/>
        <v>323.5548</v>
      </c>
      <c r="CS38">
        <f t="shared" si="45"/>
        <v>0</v>
      </c>
      <c r="CT38">
        <f t="shared" si="46"/>
        <v>2292.8472000000002</v>
      </c>
      <c r="CU38">
        <f t="shared" si="47"/>
        <v>0</v>
      </c>
      <c r="CV38">
        <f t="shared" si="48"/>
        <v>7.7</v>
      </c>
      <c r="CW38">
        <f t="shared" si="49"/>
        <v>0</v>
      </c>
      <c r="CX38">
        <f t="shared" si="50"/>
        <v>0</v>
      </c>
      <c r="CY38">
        <f t="shared" si="51"/>
        <v>6909.375</v>
      </c>
      <c r="CZ38">
        <f t="shared" si="52"/>
        <v>4396.875</v>
      </c>
      <c r="DC38" t="s">
        <v>3</v>
      </c>
      <c r="DD38" t="s">
        <v>3</v>
      </c>
      <c r="DE38" t="s">
        <v>3</v>
      </c>
      <c r="DF38" t="s">
        <v>3</v>
      </c>
      <c r="DG38" t="s">
        <v>3</v>
      </c>
      <c r="DH38" t="s">
        <v>3</v>
      </c>
      <c r="DI38" t="s">
        <v>3</v>
      </c>
      <c r="DJ38" t="s">
        <v>3</v>
      </c>
      <c r="DK38" t="s">
        <v>3</v>
      </c>
      <c r="DL38" t="s">
        <v>3</v>
      </c>
      <c r="DM38" t="s">
        <v>3</v>
      </c>
      <c r="DN38">
        <v>0</v>
      </c>
      <c r="DO38">
        <v>0</v>
      </c>
      <c r="DP38">
        <v>1</v>
      </c>
      <c r="DQ38">
        <v>1</v>
      </c>
      <c r="DU38">
        <v>1007</v>
      </c>
      <c r="DV38" t="s">
        <v>50</v>
      </c>
      <c r="DW38" t="s">
        <v>50</v>
      </c>
      <c r="DX38">
        <v>1</v>
      </c>
      <c r="EE38">
        <v>123474967</v>
      </c>
      <c r="EF38">
        <v>2</v>
      </c>
      <c r="EG38" t="s">
        <v>24</v>
      </c>
      <c r="EH38">
        <v>0</v>
      </c>
      <c r="EI38" t="s">
        <v>3</v>
      </c>
      <c r="EJ38">
        <v>1</v>
      </c>
      <c r="EK38">
        <v>46001</v>
      </c>
      <c r="EL38" t="s">
        <v>52</v>
      </c>
      <c r="EM38" t="s">
        <v>53</v>
      </c>
      <c r="EO38" t="s">
        <v>3</v>
      </c>
      <c r="EQ38">
        <v>131072</v>
      </c>
      <c r="ER38">
        <v>187.07</v>
      </c>
      <c r="ES38">
        <v>0</v>
      </c>
      <c r="ET38">
        <v>117.23</v>
      </c>
      <c r="EU38">
        <v>0</v>
      </c>
      <c r="EV38">
        <v>69.84</v>
      </c>
      <c r="EW38">
        <v>7.7</v>
      </c>
      <c r="EX38">
        <v>0</v>
      </c>
      <c r="EY38">
        <v>0</v>
      </c>
      <c r="FQ38">
        <v>0</v>
      </c>
      <c r="FR38">
        <f t="shared" si="53"/>
        <v>0</v>
      </c>
      <c r="FS38">
        <v>0</v>
      </c>
      <c r="FX38">
        <v>110</v>
      </c>
      <c r="FY38">
        <v>70</v>
      </c>
      <c r="GA38" t="s">
        <v>3</v>
      </c>
      <c r="GD38">
        <v>1</v>
      </c>
      <c r="GF38">
        <v>-175267724</v>
      </c>
      <c r="GG38">
        <v>2</v>
      </c>
      <c r="GH38">
        <v>1</v>
      </c>
      <c r="GI38">
        <v>2</v>
      </c>
      <c r="GJ38">
        <v>0</v>
      </c>
      <c r="GK38">
        <v>0</v>
      </c>
      <c r="GL38">
        <f t="shared" si="54"/>
        <v>0</v>
      </c>
      <c r="GM38">
        <f t="shared" si="55"/>
        <v>18473.89</v>
      </c>
      <c r="GN38">
        <f t="shared" si="56"/>
        <v>18473.89</v>
      </c>
      <c r="GO38">
        <f t="shared" si="57"/>
        <v>0</v>
      </c>
      <c r="GP38">
        <f t="shared" si="58"/>
        <v>0</v>
      </c>
      <c r="GR38">
        <v>0</v>
      </c>
      <c r="GS38">
        <v>3</v>
      </c>
      <c r="GT38">
        <v>0</v>
      </c>
      <c r="GU38" t="s">
        <v>3</v>
      </c>
      <c r="GV38">
        <f t="shared" si="59"/>
        <v>0</v>
      </c>
      <c r="GW38">
        <v>1</v>
      </c>
      <c r="GX38">
        <f t="shared" si="60"/>
        <v>0</v>
      </c>
      <c r="HA38">
        <v>0</v>
      </c>
      <c r="HB38">
        <v>0</v>
      </c>
      <c r="HC38">
        <f t="shared" si="61"/>
        <v>0</v>
      </c>
      <c r="IK38">
        <v>0</v>
      </c>
    </row>
    <row r="39" spans="1:245" x14ac:dyDescent="0.2">
      <c r="A39">
        <v>18</v>
      </c>
      <c r="B39">
        <v>1</v>
      </c>
      <c r="C39">
        <v>17</v>
      </c>
      <c r="E39" t="s">
        <v>54</v>
      </c>
      <c r="F39" t="s">
        <v>29</v>
      </c>
      <c r="G39" t="s">
        <v>30</v>
      </c>
      <c r="H39" t="s">
        <v>31</v>
      </c>
      <c r="I39">
        <f>I38*J39</f>
        <v>6.5200100000000001</v>
      </c>
      <c r="J39">
        <v>2.38</v>
      </c>
      <c r="O39">
        <f t="shared" si="28"/>
        <v>0</v>
      </c>
      <c r="P39">
        <f t="shared" si="29"/>
        <v>0</v>
      </c>
      <c r="Q39">
        <f t="shared" si="30"/>
        <v>0</v>
      </c>
      <c r="R39">
        <f t="shared" si="31"/>
        <v>0</v>
      </c>
      <c r="S39">
        <f t="shared" si="32"/>
        <v>0</v>
      </c>
      <c r="T39">
        <f t="shared" si="33"/>
        <v>0</v>
      </c>
      <c r="U39">
        <f t="shared" si="34"/>
        <v>0</v>
      </c>
      <c r="V39">
        <f t="shared" si="35"/>
        <v>0</v>
      </c>
      <c r="W39">
        <f t="shared" si="36"/>
        <v>0</v>
      </c>
      <c r="X39">
        <f t="shared" si="37"/>
        <v>0</v>
      </c>
      <c r="Y39">
        <f t="shared" si="38"/>
        <v>0</v>
      </c>
      <c r="AA39">
        <v>144042116</v>
      </c>
      <c r="AB39">
        <f t="shared" si="39"/>
        <v>0</v>
      </c>
      <c r="AC39">
        <f t="shared" si="62"/>
        <v>0</v>
      </c>
      <c r="AD39">
        <f t="shared" si="63"/>
        <v>0</v>
      </c>
      <c r="AE39">
        <f t="shared" si="64"/>
        <v>0</v>
      </c>
      <c r="AF39">
        <f t="shared" si="64"/>
        <v>0</v>
      </c>
      <c r="AG39">
        <f t="shared" si="40"/>
        <v>0</v>
      </c>
      <c r="AH39">
        <f t="shared" si="65"/>
        <v>0</v>
      </c>
      <c r="AI39">
        <f t="shared" si="65"/>
        <v>0</v>
      </c>
      <c r="AJ39">
        <f t="shared" si="41"/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110</v>
      </c>
      <c r="AU39">
        <v>70</v>
      </c>
      <c r="AV39">
        <v>1</v>
      </c>
      <c r="AW39">
        <v>1</v>
      </c>
      <c r="AZ39">
        <v>1</v>
      </c>
      <c r="BA39">
        <v>1</v>
      </c>
      <c r="BB39">
        <v>1</v>
      </c>
      <c r="BC39">
        <v>1</v>
      </c>
      <c r="BD39" t="s">
        <v>3</v>
      </c>
      <c r="BE39" t="s">
        <v>3</v>
      </c>
      <c r="BF39" t="s">
        <v>3</v>
      </c>
      <c r="BG39" t="s">
        <v>3</v>
      </c>
      <c r="BH39">
        <v>3</v>
      </c>
      <c r="BI39">
        <v>1</v>
      </c>
      <c r="BJ39" t="s">
        <v>3</v>
      </c>
      <c r="BM39">
        <v>46001</v>
      </c>
      <c r="BN39">
        <v>0</v>
      </c>
      <c r="BO39" t="s">
        <v>3</v>
      </c>
      <c r="BP39">
        <v>0</v>
      </c>
      <c r="BQ39">
        <v>2</v>
      </c>
      <c r="BR39">
        <v>0</v>
      </c>
      <c r="BS39">
        <v>1</v>
      </c>
      <c r="BT39">
        <v>1</v>
      </c>
      <c r="BU39">
        <v>1</v>
      </c>
      <c r="BV39">
        <v>1</v>
      </c>
      <c r="BW39">
        <v>1</v>
      </c>
      <c r="BX39">
        <v>1</v>
      </c>
      <c r="BY39" t="s">
        <v>3</v>
      </c>
      <c r="BZ39">
        <v>110</v>
      </c>
      <c r="CA39">
        <v>70</v>
      </c>
      <c r="CE39">
        <v>0</v>
      </c>
      <c r="CF39">
        <v>0</v>
      </c>
      <c r="CG39">
        <v>0</v>
      </c>
      <c r="CM39">
        <v>0</v>
      </c>
      <c r="CN39" t="s">
        <v>3</v>
      </c>
      <c r="CO39">
        <v>0</v>
      </c>
      <c r="CP39">
        <f t="shared" si="42"/>
        <v>0</v>
      </c>
      <c r="CQ39">
        <f t="shared" si="43"/>
        <v>0</v>
      </c>
      <c r="CR39">
        <f t="shared" si="44"/>
        <v>0</v>
      </c>
      <c r="CS39">
        <f t="shared" si="45"/>
        <v>0</v>
      </c>
      <c r="CT39">
        <f t="shared" si="46"/>
        <v>0</v>
      </c>
      <c r="CU39">
        <f t="shared" si="47"/>
        <v>0</v>
      </c>
      <c r="CV39">
        <f t="shared" si="48"/>
        <v>0</v>
      </c>
      <c r="CW39">
        <f t="shared" si="49"/>
        <v>0</v>
      </c>
      <c r="CX39">
        <f t="shared" si="50"/>
        <v>0</v>
      </c>
      <c r="CY39">
        <f t="shared" si="51"/>
        <v>0</v>
      </c>
      <c r="CZ39">
        <f t="shared" si="52"/>
        <v>0</v>
      </c>
      <c r="DC39" t="s">
        <v>3</v>
      </c>
      <c r="DD39" t="s">
        <v>3</v>
      </c>
      <c r="DE39" t="s">
        <v>3</v>
      </c>
      <c r="DF39" t="s">
        <v>3</v>
      </c>
      <c r="DG39" t="s">
        <v>3</v>
      </c>
      <c r="DH39" t="s">
        <v>3</v>
      </c>
      <c r="DI39" t="s">
        <v>3</v>
      </c>
      <c r="DJ39" t="s">
        <v>3</v>
      </c>
      <c r="DK39" t="s">
        <v>3</v>
      </c>
      <c r="DL39" t="s">
        <v>3</v>
      </c>
      <c r="DM39" t="s">
        <v>3</v>
      </c>
      <c r="DN39">
        <v>0</v>
      </c>
      <c r="DO39">
        <v>0</v>
      </c>
      <c r="DP39">
        <v>1</v>
      </c>
      <c r="DQ39">
        <v>1</v>
      </c>
      <c r="DU39">
        <v>1009</v>
      </c>
      <c r="DV39" t="s">
        <v>31</v>
      </c>
      <c r="DW39" t="s">
        <v>31</v>
      </c>
      <c r="DX39">
        <v>1000</v>
      </c>
      <c r="EE39">
        <v>123474967</v>
      </c>
      <c r="EF39">
        <v>2</v>
      </c>
      <c r="EG39" t="s">
        <v>24</v>
      </c>
      <c r="EH39">
        <v>0</v>
      </c>
      <c r="EI39" t="s">
        <v>3</v>
      </c>
      <c r="EJ39">
        <v>1</v>
      </c>
      <c r="EK39">
        <v>46001</v>
      </c>
      <c r="EL39" t="s">
        <v>52</v>
      </c>
      <c r="EM39" t="s">
        <v>53</v>
      </c>
      <c r="EO39" t="s">
        <v>3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FQ39">
        <v>0</v>
      </c>
      <c r="FR39">
        <f t="shared" si="53"/>
        <v>0</v>
      </c>
      <c r="FS39">
        <v>0</v>
      </c>
      <c r="FX39">
        <v>110</v>
      </c>
      <c r="FY39">
        <v>70</v>
      </c>
      <c r="GA39" t="s">
        <v>3</v>
      </c>
      <c r="GD39">
        <v>1</v>
      </c>
      <c r="GF39">
        <v>2102561428</v>
      </c>
      <c r="GG39">
        <v>2</v>
      </c>
      <c r="GH39">
        <v>1</v>
      </c>
      <c r="GI39">
        <v>-2</v>
      </c>
      <c r="GJ39">
        <v>0</v>
      </c>
      <c r="GK39">
        <v>0</v>
      </c>
      <c r="GL39">
        <f t="shared" si="54"/>
        <v>0</v>
      </c>
      <c r="GM39">
        <f t="shared" si="55"/>
        <v>0</v>
      </c>
      <c r="GN39">
        <f t="shared" si="56"/>
        <v>0</v>
      </c>
      <c r="GO39">
        <f t="shared" si="57"/>
        <v>0</v>
      </c>
      <c r="GP39">
        <f t="shared" si="58"/>
        <v>0</v>
      </c>
      <c r="GR39">
        <v>0</v>
      </c>
      <c r="GS39">
        <v>3</v>
      </c>
      <c r="GT39">
        <v>0</v>
      </c>
      <c r="GU39" t="s">
        <v>3</v>
      </c>
      <c r="GV39">
        <f t="shared" si="59"/>
        <v>0</v>
      </c>
      <c r="GW39">
        <v>1</v>
      </c>
      <c r="GX39">
        <f t="shared" si="60"/>
        <v>0</v>
      </c>
      <c r="HA39">
        <v>0</v>
      </c>
      <c r="HB39">
        <v>0</v>
      </c>
      <c r="HC39">
        <f t="shared" si="61"/>
        <v>0</v>
      </c>
      <c r="IK39">
        <v>0</v>
      </c>
    </row>
    <row r="40" spans="1:245" x14ac:dyDescent="0.2">
      <c r="A40">
        <v>17</v>
      </c>
      <c r="B40">
        <v>1</v>
      </c>
      <c r="C40">
        <f>ROW(SmtRes!A39)</f>
        <v>39</v>
      </c>
      <c r="D40">
        <f>ROW(EtalonRes!A38)</f>
        <v>38</v>
      </c>
      <c r="E40" t="s">
        <v>55</v>
      </c>
      <c r="F40" t="s">
        <v>56</v>
      </c>
      <c r="G40" t="s">
        <v>57</v>
      </c>
      <c r="H40" t="s">
        <v>19</v>
      </c>
      <c r="I40">
        <f>ROUND(88.1/100,9)</f>
        <v>0.88100000000000001</v>
      </c>
      <c r="J40">
        <v>0</v>
      </c>
      <c r="O40">
        <f t="shared" si="28"/>
        <v>18582.61</v>
      </c>
      <c r="P40">
        <f t="shared" si="29"/>
        <v>0</v>
      </c>
      <c r="Q40">
        <f t="shared" si="30"/>
        <v>402.91</v>
      </c>
      <c r="R40">
        <f t="shared" si="31"/>
        <v>178.17</v>
      </c>
      <c r="S40">
        <f t="shared" si="32"/>
        <v>18179.7</v>
      </c>
      <c r="T40">
        <f t="shared" si="33"/>
        <v>0</v>
      </c>
      <c r="U40">
        <f t="shared" si="34"/>
        <v>61.0533</v>
      </c>
      <c r="V40">
        <f t="shared" si="35"/>
        <v>0.41935600000000001</v>
      </c>
      <c r="W40">
        <f t="shared" si="36"/>
        <v>0</v>
      </c>
      <c r="X40">
        <f t="shared" si="37"/>
        <v>21662.29</v>
      </c>
      <c r="Y40">
        <f t="shared" si="38"/>
        <v>11565.46</v>
      </c>
      <c r="AA40">
        <v>144042116</v>
      </c>
      <c r="AB40">
        <f t="shared" si="39"/>
        <v>680.52</v>
      </c>
      <c r="AC40">
        <f>ROUND(((ES40*0)),2)</f>
        <v>0</v>
      </c>
      <c r="AD40">
        <f>ROUND(((((ET40*0.7))-((EU40*0.7)))+AE40),2)</f>
        <v>51.97</v>
      </c>
      <c r="AE40">
        <f>ROUND(((EU40*0.7)),2)</f>
        <v>6.16</v>
      </c>
      <c r="AF40">
        <f>ROUND(((EV40*0.7)),2)</f>
        <v>628.54999999999995</v>
      </c>
      <c r="AG40">
        <f t="shared" si="40"/>
        <v>0</v>
      </c>
      <c r="AH40">
        <f>((EW40*0.7))</f>
        <v>69.3</v>
      </c>
      <c r="AI40">
        <f>((EX40*0.7))</f>
        <v>0.47599999999999998</v>
      </c>
      <c r="AJ40">
        <f t="shared" si="41"/>
        <v>0</v>
      </c>
      <c r="AK40">
        <v>3618.66</v>
      </c>
      <c r="AL40">
        <v>2646.49</v>
      </c>
      <c r="AM40">
        <v>74.239999999999995</v>
      </c>
      <c r="AN40">
        <v>8.8000000000000007</v>
      </c>
      <c r="AO40">
        <v>897.93</v>
      </c>
      <c r="AP40">
        <v>0</v>
      </c>
      <c r="AQ40">
        <v>99</v>
      </c>
      <c r="AR40">
        <v>0.68</v>
      </c>
      <c r="AS40">
        <v>0</v>
      </c>
      <c r="AT40">
        <v>118</v>
      </c>
      <c r="AU40">
        <v>63</v>
      </c>
      <c r="AV40">
        <v>1</v>
      </c>
      <c r="AW40">
        <v>1</v>
      </c>
      <c r="AZ40">
        <v>1</v>
      </c>
      <c r="BA40">
        <v>32.83</v>
      </c>
      <c r="BB40">
        <v>8.8000000000000007</v>
      </c>
      <c r="BC40">
        <v>7.04</v>
      </c>
      <c r="BD40" t="s">
        <v>3</v>
      </c>
      <c r="BE40" t="s">
        <v>3</v>
      </c>
      <c r="BF40" t="s">
        <v>3</v>
      </c>
      <c r="BG40" t="s">
        <v>3</v>
      </c>
      <c r="BH40">
        <v>0</v>
      </c>
      <c r="BI40">
        <v>1</v>
      </c>
      <c r="BJ40" t="s">
        <v>58</v>
      </c>
      <c r="BM40">
        <v>10001</v>
      </c>
      <c r="BN40">
        <v>0</v>
      </c>
      <c r="BO40" t="s">
        <v>56</v>
      </c>
      <c r="BP40">
        <v>1</v>
      </c>
      <c r="BQ40">
        <v>2</v>
      </c>
      <c r="BR40">
        <v>0</v>
      </c>
      <c r="BS40">
        <v>32.83</v>
      </c>
      <c r="BT40">
        <v>1</v>
      </c>
      <c r="BU40">
        <v>1</v>
      </c>
      <c r="BV40">
        <v>1</v>
      </c>
      <c r="BW40">
        <v>1</v>
      </c>
      <c r="BX40">
        <v>1</v>
      </c>
      <c r="BY40" t="s">
        <v>3</v>
      </c>
      <c r="BZ40">
        <v>118</v>
      </c>
      <c r="CA40">
        <v>63</v>
      </c>
      <c r="CE40">
        <v>0</v>
      </c>
      <c r="CF40">
        <v>0</v>
      </c>
      <c r="CG40">
        <v>0</v>
      </c>
      <c r="CM40">
        <v>0</v>
      </c>
      <c r="CN40" t="s">
        <v>59</v>
      </c>
      <c r="CO40">
        <v>0</v>
      </c>
      <c r="CP40">
        <f t="shared" si="42"/>
        <v>18582.61</v>
      </c>
      <c r="CQ40">
        <f t="shared" si="43"/>
        <v>0</v>
      </c>
      <c r="CR40">
        <f t="shared" si="44"/>
        <v>457.33600000000001</v>
      </c>
      <c r="CS40">
        <f t="shared" si="45"/>
        <v>202.2328</v>
      </c>
      <c r="CT40">
        <f t="shared" si="46"/>
        <v>20635.296499999997</v>
      </c>
      <c r="CU40">
        <f t="shared" si="47"/>
        <v>0</v>
      </c>
      <c r="CV40">
        <f t="shared" si="48"/>
        <v>69.3</v>
      </c>
      <c r="CW40">
        <f t="shared" si="49"/>
        <v>0.47599999999999998</v>
      </c>
      <c r="CX40">
        <f t="shared" si="50"/>
        <v>0</v>
      </c>
      <c r="CY40">
        <f t="shared" si="51"/>
        <v>21662.286599999996</v>
      </c>
      <c r="CZ40">
        <f t="shared" si="52"/>
        <v>11565.458099999998</v>
      </c>
      <c r="DC40" t="s">
        <v>3</v>
      </c>
      <c r="DD40" t="s">
        <v>22</v>
      </c>
      <c r="DE40" t="s">
        <v>60</v>
      </c>
      <c r="DF40" t="s">
        <v>60</v>
      </c>
      <c r="DG40" t="s">
        <v>60</v>
      </c>
      <c r="DH40" t="s">
        <v>3</v>
      </c>
      <c r="DI40" t="s">
        <v>60</v>
      </c>
      <c r="DJ40" t="s">
        <v>60</v>
      </c>
      <c r="DK40" t="s">
        <v>3</v>
      </c>
      <c r="DL40" t="s">
        <v>3</v>
      </c>
      <c r="DM40" t="s">
        <v>3</v>
      </c>
      <c r="DN40">
        <v>0</v>
      </c>
      <c r="DO40">
        <v>0</v>
      </c>
      <c r="DP40">
        <v>1</v>
      </c>
      <c r="DQ40">
        <v>1</v>
      </c>
      <c r="DU40">
        <v>1005</v>
      </c>
      <c r="DV40" t="s">
        <v>19</v>
      </c>
      <c r="DW40" t="s">
        <v>19</v>
      </c>
      <c r="DX40">
        <v>100</v>
      </c>
      <c r="EE40">
        <v>123474906</v>
      </c>
      <c r="EF40">
        <v>2</v>
      </c>
      <c r="EG40" t="s">
        <v>24</v>
      </c>
      <c r="EH40">
        <v>0</v>
      </c>
      <c r="EI40" t="s">
        <v>3</v>
      </c>
      <c r="EJ40">
        <v>1</v>
      </c>
      <c r="EK40">
        <v>10001</v>
      </c>
      <c r="EL40" t="s">
        <v>25</v>
      </c>
      <c r="EM40" t="s">
        <v>26</v>
      </c>
      <c r="EO40" t="s">
        <v>61</v>
      </c>
      <c r="EQ40">
        <v>131072</v>
      </c>
      <c r="ER40">
        <v>3618.66</v>
      </c>
      <c r="ES40">
        <v>2646.49</v>
      </c>
      <c r="ET40">
        <v>74.239999999999995</v>
      </c>
      <c r="EU40">
        <v>8.8000000000000007</v>
      </c>
      <c r="EV40">
        <v>897.93</v>
      </c>
      <c r="EW40">
        <v>99</v>
      </c>
      <c r="EX40">
        <v>0.68</v>
      </c>
      <c r="EY40">
        <v>0</v>
      </c>
      <c r="FQ40">
        <v>0</v>
      </c>
      <c r="FR40">
        <f t="shared" si="53"/>
        <v>0</v>
      </c>
      <c r="FS40">
        <v>0</v>
      </c>
      <c r="FX40">
        <v>118</v>
      </c>
      <c r="FY40">
        <v>63</v>
      </c>
      <c r="GA40" t="s">
        <v>3</v>
      </c>
      <c r="GD40">
        <v>1</v>
      </c>
      <c r="GF40">
        <v>-1555438953</v>
      </c>
      <c r="GG40">
        <v>2</v>
      </c>
      <c r="GH40">
        <v>1</v>
      </c>
      <c r="GI40">
        <v>2</v>
      </c>
      <c r="GJ40">
        <v>0</v>
      </c>
      <c r="GK40">
        <v>0</v>
      </c>
      <c r="GL40">
        <f t="shared" si="54"/>
        <v>0</v>
      </c>
      <c r="GM40">
        <f t="shared" si="55"/>
        <v>51810.36</v>
      </c>
      <c r="GN40">
        <f t="shared" si="56"/>
        <v>51810.36</v>
      </c>
      <c r="GO40">
        <f t="shared" si="57"/>
        <v>0</v>
      </c>
      <c r="GP40">
        <f t="shared" si="58"/>
        <v>0</v>
      </c>
      <c r="GR40">
        <v>0</v>
      </c>
      <c r="GS40">
        <v>3</v>
      </c>
      <c r="GT40">
        <v>0</v>
      </c>
      <c r="GU40" t="s">
        <v>3</v>
      </c>
      <c r="GV40">
        <f t="shared" si="59"/>
        <v>0</v>
      </c>
      <c r="GW40">
        <v>1</v>
      </c>
      <c r="GX40">
        <f t="shared" si="60"/>
        <v>0</v>
      </c>
      <c r="HA40">
        <v>0</v>
      </c>
      <c r="HB40">
        <v>0</v>
      </c>
      <c r="HC40">
        <f t="shared" si="61"/>
        <v>0</v>
      </c>
      <c r="IK40">
        <v>0</v>
      </c>
    </row>
    <row r="41" spans="1:245" x14ac:dyDescent="0.2">
      <c r="A41">
        <v>18</v>
      </c>
      <c r="B41">
        <v>1</v>
      </c>
      <c r="C41">
        <v>39</v>
      </c>
      <c r="E41" t="s">
        <v>62</v>
      </c>
      <c r="F41" t="s">
        <v>29</v>
      </c>
      <c r="G41" t="s">
        <v>30</v>
      </c>
      <c r="H41" t="s">
        <v>31</v>
      </c>
      <c r="I41">
        <f>I40*J41</f>
        <v>1.3214999999999999</v>
      </c>
      <c r="J41">
        <v>1.4999999999999998</v>
      </c>
      <c r="O41">
        <f t="shared" si="28"/>
        <v>0</v>
      </c>
      <c r="P41">
        <f t="shared" si="29"/>
        <v>0</v>
      </c>
      <c r="Q41">
        <f t="shared" si="30"/>
        <v>0</v>
      </c>
      <c r="R41">
        <f t="shared" si="31"/>
        <v>0</v>
      </c>
      <c r="S41">
        <f t="shared" si="32"/>
        <v>0</v>
      </c>
      <c r="T41">
        <f t="shared" si="33"/>
        <v>0</v>
      </c>
      <c r="U41">
        <f t="shared" si="34"/>
        <v>0</v>
      </c>
      <c r="V41">
        <f t="shared" si="35"/>
        <v>0</v>
      </c>
      <c r="W41">
        <f t="shared" si="36"/>
        <v>0</v>
      </c>
      <c r="X41">
        <f t="shared" si="37"/>
        <v>0</v>
      </c>
      <c r="Y41">
        <f t="shared" si="38"/>
        <v>0</v>
      </c>
      <c r="AA41">
        <v>144042116</v>
      </c>
      <c r="AB41">
        <f t="shared" si="39"/>
        <v>0</v>
      </c>
      <c r="AC41">
        <f>ROUND((ES41),2)</f>
        <v>0</v>
      </c>
      <c r="AD41">
        <f>ROUND((((ET41)-(EU41))+AE41),2)</f>
        <v>0</v>
      </c>
      <c r="AE41">
        <f>ROUND((EU41),2)</f>
        <v>0</v>
      </c>
      <c r="AF41">
        <f>ROUND((EV41),2)</f>
        <v>0</v>
      </c>
      <c r="AG41">
        <f t="shared" si="40"/>
        <v>0</v>
      </c>
      <c r="AH41">
        <f>(EW41)</f>
        <v>0</v>
      </c>
      <c r="AI41">
        <f>(EX41)</f>
        <v>0</v>
      </c>
      <c r="AJ41">
        <f t="shared" si="41"/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118</v>
      </c>
      <c r="AU41">
        <v>63</v>
      </c>
      <c r="AV41">
        <v>1</v>
      </c>
      <c r="AW41">
        <v>1</v>
      </c>
      <c r="AZ41">
        <v>1</v>
      </c>
      <c r="BA41">
        <v>1</v>
      </c>
      <c r="BB41">
        <v>1</v>
      </c>
      <c r="BC41">
        <v>1</v>
      </c>
      <c r="BD41" t="s">
        <v>3</v>
      </c>
      <c r="BE41" t="s">
        <v>3</v>
      </c>
      <c r="BF41" t="s">
        <v>3</v>
      </c>
      <c r="BG41" t="s">
        <v>3</v>
      </c>
      <c r="BH41">
        <v>3</v>
      </c>
      <c r="BI41">
        <v>1</v>
      </c>
      <c r="BJ41" t="s">
        <v>3</v>
      </c>
      <c r="BM41">
        <v>10001</v>
      </c>
      <c r="BN41">
        <v>0</v>
      </c>
      <c r="BO41" t="s">
        <v>3</v>
      </c>
      <c r="BP41">
        <v>0</v>
      </c>
      <c r="BQ41">
        <v>2</v>
      </c>
      <c r="BR41">
        <v>0</v>
      </c>
      <c r="BS41">
        <v>1</v>
      </c>
      <c r="BT41">
        <v>1</v>
      </c>
      <c r="BU41">
        <v>1</v>
      </c>
      <c r="BV41">
        <v>1</v>
      </c>
      <c r="BW41">
        <v>1</v>
      </c>
      <c r="BX41">
        <v>1</v>
      </c>
      <c r="BY41" t="s">
        <v>3</v>
      </c>
      <c r="BZ41">
        <v>118</v>
      </c>
      <c r="CA41">
        <v>63</v>
      </c>
      <c r="CE41">
        <v>0</v>
      </c>
      <c r="CF41">
        <v>0</v>
      </c>
      <c r="CG41">
        <v>0</v>
      </c>
      <c r="CM41">
        <v>0</v>
      </c>
      <c r="CN41" t="s">
        <v>59</v>
      </c>
      <c r="CO41">
        <v>0</v>
      </c>
      <c r="CP41">
        <f t="shared" si="42"/>
        <v>0</v>
      </c>
      <c r="CQ41">
        <f t="shared" si="43"/>
        <v>0</v>
      </c>
      <c r="CR41">
        <f t="shared" si="44"/>
        <v>0</v>
      </c>
      <c r="CS41">
        <f t="shared" si="45"/>
        <v>0</v>
      </c>
      <c r="CT41">
        <f t="shared" si="46"/>
        <v>0</v>
      </c>
      <c r="CU41">
        <f t="shared" si="47"/>
        <v>0</v>
      </c>
      <c r="CV41">
        <f t="shared" si="48"/>
        <v>0</v>
      </c>
      <c r="CW41">
        <f t="shared" si="49"/>
        <v>0</v>
      </c>
      <c r="CX41">
        <f t="shared" si="50"/>
        <v>0</v>
      </c>
      <c r="CY41">
        <f t="shared" si="51"/>
        <v>0</v>
      </c>
      <c r="CZ41">
        <f t="shared" si="52"/>
        <v>0</v>
      </c>
      <c r="DC41" t="s">
        <v>3</v>
      </c>
      <c r="DD41" t="s">
        <v>3</v>
      </c>
      <c r="DE41" t="s">
        <v>3</v>
      </c>
      <c r="DF41" t="s">
        <v>3</v>
      </c>
      <c r="DG41" t="s">
        <v>3</v>
      </c>
      <c r="DH41" t="s">
        <v>3</v>
      </c>
      <c r="DI41" t="s">
        <v>3</v>
      </c>
      <c r="DJ41" t="s">
        <v>3</v>
      </c>
      <c r="DK41" t="s">
        <v>3</v>
      </c>
      <c r="DL41" t="s">
        <v>3</v>
      </c>
      <c r="DM41" t="s">
        <v>3</v>
      </c>
      <c r="DN41">
        <v>0</v>
      </c>
      <c r="DO41">
        <v>0</v>
      </c>
      <c r="DP41">
        <v>1</v>
      </c>
      <c r="DQ41">
        <v>1</v>
      </c>
      <c r="DU41">
        <v>1009</v>
      </c>
      <c r="DV41" t="s">
        <v>31</v>
      </c>
      <c r="DW41" t="s">
        <v>31</v>
      </c>
      <c r="DX41">
        <v>1000</v>
      </c>
      <c r="EE41">
        <v>123474906</v>
      </c>
      <c r="EF41">
        <v>2</v>
      </c>
      <c r="EG41" t="s">
        <v>24</v>
      </c>
      <c r="EH41">
        <v>0</v>
      </c>
      <c r="EI41" t="s">
        <v>3</v>
      </c>
      <c r="EJ41">
        <v>1</v>
      </c>
      <c r="EK41">
        <v>10001</v>
      </c>
      <c r="EL41" t="s">
        <v>25</v>
      </c>
      <c r="EM41" t="s">
        <v>26</v>
      </c>
      <c r="EO41" t="s">
        <v>61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FQ41">
        <v>0</v>
      </c>
      <c r="FR41">
        <f t="shared" si="53"/>
        <v>0</v>
      </c>
      <c r="FS41">
        <v>0</v>
      </c>
      <c r="FX41">
        <v>118</v>
      </c>
      <c r="FY41">
        <v>63</v>
      </c>
      <c r="GA41" t="s">
        <v>3</v>
      </c>
      <c r="GD41">
        <v>1</v>
      </c>
      <c r="GF41">
        <v>2102561428</v>
      </c>
      <c r="GG41">
        <v>2</v>
      </c>
      <c r="GH41">
        <v>1</v>
      </c>
      <c r="GI41">
        <v>-2</v>
      </c>
      <c r="GJ41">
        <v>0</v>
      </c>
      <c r="GK41">
        <v>0</v>
      </c>
      <c r="GL41">
        <f t="shared" si="54"/>
        <v>0</v>
      </c>
      <c r="GM41">
        <f t="shared" si="55"/>
        <v>0</v>
      </c>
      <c r="GN41">
        <f t="shared" si="56"/>
        <v>0</v>
      </c>
      <c r="GO41">
        <f t="shared" si="57"/>
        <v>0</v>
      </c>
      <c r="GP41">
        <f t="shared" si="58"/>
        <v>0</v>
      </c>
      <c r="GR41">
        <v>0</v>
      </c>
      <c r="GS41">
        <v>3</v>
      </c>
      <c r="GT41">
        <v>0</v>
      </c>
      <c r="GU41" t="s">
        <v>3</v>
      </c>
      <c r="GV41">
        <f t="shared" si="59"/>
        <v>0</v>
      </c>
      <c r="GW41">
        <v>1</v>
      </c>
      <c r="GX41">
        <f t="shared" si="60"/>
        <v>0</v>
      </c>
      <c r="HA41">
        <v>0</v>
      </c>
      <c r="HB41">
        <v>0</v>
      </c>
      <c r="HC41">
        <f t="shared" si="61"/>
        <v>0</v>
      </c>
      <c r="IK41">
        <v>0</v>
      </c>
    </row>
    <row r="42" spans="1:245" x14ac:dyDescent="0.2">
      <c r="A42">
        <v>17</v>
      </c>
      <c r="B42">
        <v>1</v>
      </c>
      <c r="C42">
        <f>ROW(SmtRes!A57)</f>
        <v>57</v>
      </c>
      <c r="D42">
        <f>ROW(EtalonRes!A57)</f>
        <v>57</v>
      </c>
      <c r="E42" t="s">
        <v>63</v>
      </c>
      <c r="F42" t="s">
        <v>64</v>
      </c>
      <c r="G42" t="s">
        <v>65</v>
      </c>
      <c r="H42" t="s">
        <v>19</v>
      </c>
      <c r="I42">
        <f>ROUND(23.023/100,9)</f>
        <v>0.23022999999999999</v>
      </c>
      <c r="J42">
        <v>0</v>
      </c>
      <c r="O42">
        <f t="shared" si="28"/>
        <v>6472.03</v>
      </c>
      <c r="P42">
        <f t="shared" si="29"/>
        <v>0</v>
      </c>
      <c r="Q42">
        <f t="shared" si="30"/>
        <v>137.52000000000001</v>
      </c>
      <c r="R42">
        <f t="shared" si="31"/>
        <v>61.45</v>
      </c>
      <c r="S42">
        <f t="shared" si="32"/>
        <v>6334.51</v>
      </c>
      <c r="T42">
        <f t="shared" si="33"/>
        <v>0</v>
      </c>
      <c r="U42">
        <f t="shared" si="34"/>
        <v>21.273251999999996</v>
      </c>
      <c r="V42">
        <f t="shared" si="35"/>
        <v>0.14665650999999999</v>
      </c>
      <c r="W42">
        <f t="shared" si="36"/>
        <v>0</v>
      </c>
      <c r="X42">
        <f t="shared" si="37"/>
        <v>7547.23</v>
      </c>
      <c r="Y42">
        <f t="shared" si="38"/>
        <v>4029.45</v>
      </c>
      <c r="AA42">
        <v>144042116</v>
      </c>
      <c r="AB42">
        <f t="shared" si="39"/>
        <v>901.75</v>
      </c>
      <c r="AC42">
        <f>ROUND(((ES42*0)),2)</f>
        <v>0</v>
      </c>
      <c r="AD42">
        <f>ROUND(((((ET42*0.7))-((EU42*0.7)))+AE42),2)</f>
        <v>63.68</v>
      </c>
      <c r="AE42">
        <f>ROUND(((EU42*0.7)),2)</f>
        <v>8.1300000000000008</v>
      </c>
      <c r="AF42">
        <f>ROUND(((EV42*0.7)),2)</f>
        <v>838.07</v>
      </c>
      <c r="AG42">
        <f t="shared" si="40"/>
        <v>0</v>
      </c>
      <c r="AH42">
        <f>((EW42*0.7))</f>
        <v>92.399999999999991</v>
      </c>
      <c r="AI42">
        <f>((EX42*0.7))</f>
        <v>0.63700000000000001</v>
      </c>
      <c r="AJ42">
        <f t="shared" si="41"/>
        <v>0</v>
      </c>
      <c r="AK42">
        <v>4530.92</v>
      </c>
      <c r="AL42">
        <v>3242.7</v>
      </c>
      <c r="AM42">
        <v>90.98</v>
      </c>
      <c r="AN42">
        <v>11.62</v>
      </c>
      <c r="AO42">
        <v>1197.24</v>
      </c>
      <c r="AP42">
        <v>0</v>
      </c>
      <c r="AQ42">
        <v>132</v>
      </c>
      <c r="AR42">
        <v>0.91</v>
      </c>
      <c r="AS42">
        <v>0</v>
      </c>
      <c r="AT42">
        <v>118</v>
      </c>
      <c r="AU42">
        <v>63</v>
      </c>
      <c r="AV42">
        <v>1</v>
      </c>
      <c r="AW42">
        <v>1</v>
      </c>
      <c r="AZ42">
        <v>1</v>
      </c>
      <c r="BA42">
        <v>32.83</v>
      </c>
      <c r="BB42">
        <v>9.3800000000000008</v>
      </c>
      <c r="BC42">
        <v>8.43</v>
      </c>
      <c r="BD42" t="s">
        <v>3</v>
      </c>
      <c r="BE42" t="s">
        <v>3</v>
      </c>
      <c r="BF42" t="s">
        <v>3</v>
      </c>
      <c r="BG42" t="s">
        <v>3</v>
      </c>
      <c r="BH42">
        <v>0</v>
      </c>
      <c r="BI42">
        <v>1</v>
      </c>
      <c r="BJ42" t="s">
        <v>66</v>
      </c>
      <c r="BM42">
        <v>10001</v>
      </c>
      <c r="BN42">
        <v>0</v>
      </c>
      <c r="BO42" t="s">
        <v>64</v>
      </c>
      <c r="BP42">
        <v>1</v>
      </c>
      <c r="BQ42">
        <v>2</v>
      </c>
      <c r="BR42">
        <v>0</v>
      </c>
      <c r="BS42">
        <v>32.83</v>
      </c>
      <c r="BT42">
        <v>1</v>
      </c>
      <c r="BU42">
        <v>1</v>
      </c>
      <c r="BV42">
        <v>1</v>
      </c>
      <c r="BW42">
        <v>1</v>
      </c>
      <c r="BX42">
        <v>1</v>
      </c>
      <c r="BY42" t="s">
        <v>3</v>
      </c>
      <c r="BZ42">
        <v>118</v>
      </c>
      <c r="CA42">
        <v>63</v>
      </c>
      <c r="CE42">
        <v>0</v>
      </c>
      <c r="CF42">
        <v>0</v>
      </c>
      <c r="CG42">
        <v>0</v>
      </c>
      <c r="CM42">
        <v>0</v>
      </c>
      <c r="CN42" t="s">
        <v>59</v>
      </c>
      <c r="CO42">
        <v>0</v>
      </c>
      <c r="CP42">
        <f t="shared" si="42"/>
        <v>6472.0300000000007</v>
      </c>
      <c r="CQ42">
        <f t="shared" si="43"/>
        <v>0</v>
      </c>
      <c r="CR42">
        <f t="shared" si="44"/>
        <v>597.3184</v>
      </c>
      <c r="CS42">
        <f t="shared" si="45"/>
        <v>266.90789999999998</v>
      </c>
      <c r="CT42">
        <f t="shared" si="46"/>
        <v>27513.838100000001</v>
      </c>
      <c r="CU42">
        <f t="shared" si="47"/>
        <v>0</v>
      </c>
      <c r="CV42">
        <f t="shared" si="48"/>
        <v>92.399999999999991</v>
      </c>
      <c r="CW42">
        <f t="shared" si="49"/>
        <v>0.63700000000000001</v>
      </c>
      <c r="CX42">
        <f t="shared" si="50"/>
        <v>0</v>
      </c>
      <c r="CY42">
        <f t="shared" si="51"/>
        <v>7547.2328000000007</v>
      </c>
      <c r="CZ42">
        <f t="shared" si="52"/>
        <v>4029.4548</v>
      </c>
      <c r="DC42" t="s">
        <v>3</v>
      </c>
      <c r="DD42" t="s">
        <v>22</v>
      </c>
      <c r="DE42" t="s">
        <v>60</v>
      </c>
      <c r="DF42" t="s">
        <v>60</v>
      </c>
      <c r="DG42" t="s">
        <v>60</v>
      </c>
      <c r="DH42" t="s">
        <v>3</v>
      </c>
      <c r="DI42" t="s">
        <v>60</v>
      </c>
      <c r="DJ42" t="s">
        <v>60</v>
      </c>
      <c r="DK42" t="s">
        <v>3</v>
      </c>
      <c r="DL42" t="s">
        <v>3</v>
      </c>
      <c r="DM42" t="s">
        <v>3</v>
      </c>
      <c r="DN42">
        <v>0</v>
      </c>
      <c r="DO42">
        <v>0</v>
      </c>
      <c r="DP42">
        <v>1</v>
      </c>
      <c r="DQ42">
        <v>1</v>
      </c>
      <c r="DU42">
        <v>1005</v>
      </c>
      <c r="DV42" t="s">
        <v>19</v>
      </c>
      <c r="DW42" t="s">
        <v>19</v>
      </c>
      <c r="DX42">
        <v>100</v>
      </c>
      <c r="EE42">
        <v>123474906</v>
      </c>
      <c r="EF42">
        <v>2</v>
      </c>
      <c r="EG42" t="s">
        <v>24</v>
      </c>
      <c r="EH42">
        <v>0</v>
      </c>
      <c r="EI42" t="s">
        <v>3</v>
      </c>
      <c r="EJ42">
        <v>1</v>
      </c>
      <c r="EK42">
        <v>10001</v>
      </c>
      <c r="EL42" t="s">
        <v>25</v>
      </c>
      <c r="EM42" t="s">
        <v>26</v>
      </c>
      <c r="EO42" t="s">
        <v>61</v>
      </c>
      <c r="EQ42">
        <v>131072</v>
      </c>
      <c r="ER42">
        <v>4530.92</v>
      </c>
      <c r="ES42">
        <v>3242.7</v>
      </c>
      <c r="ET42">
        <v>90.98</v>
      </c>
      <c r="EU42">
        <v>11.62</v>
      </c>
      <c r="EV42">
        <v>1197.24</v>
      </c>
      <c r="EW42">
        <v>132</v>
      </c>
      <c r="EX42">
        <v>0.91</v>
      </c>
      <c r="EY42">
        <v>0</v>
      </c>
      <c r="FQ42">
        <v>0</v>
      </c>
      <c r="FR42">
        <f t="shared" si="53"/>
        <v>0</v>
      </c>
      <c r="FS42">
        <v>0</v>
      </c>
      <c r="FX42">
        <v>118</v>
      </c>
      <c r="FY42">
        <v>63</v>
      </c>
      <c r="GA42" t="s">
        <v>3</v>
      </c>
      <c r="GD42">
        <v>1</v>
      </c>
      <c r="GF42">
        <v>2116634523</v>
      </c>
      <c r="GG42">
        <v>2</v>
      </c>
      <c r="GH42">
        <v>1</v>
      </c>
      <c r="GI42">
        <v>2</v>
      </c>
      <c r="GJ42">
        <v>0</v>
      </c>
      <c r="GK42">
        <v>0</v>
      </c>
      <c r="GL42">
        <f t="shared" si="54"/>
        <v>0</v>
      </c>
      <c r="GM42">
        <f t="shared" si="55"/>
        <v>18048.71</v>
      </c>
      <c r="GN42">
        <f t="shared" si="56"/>
        <v>18048.71</v>
      </c>
      <c r="GO42">
        <f t="shared" si="57"/>
        <v>0</v>
      </c>
      <c r="GP42">
        <f t="shared" si="58"/>
        <v>0</v>
      </c>
      <c r="GR42">
        <v>0</v>
      </c>
      <c r="GS42">
        <v>3</v>
      </c>
      <c r="GT42">
        <v>0</v>
      </c>
      <c r="GU42" t="s">
        <v>3</v>
      </c>
      <c r="GV42">
        <f t="shared" si="59"/>
        <v>0</v>
      </c>
      <c r="GW42">
        <v>1</v>
      </c>
      <c r="GX42">
        <f t="shared" si="60"/>
        <v>0</v>
      </c>
      <c r="HA42">
        <v>0</v>
      </c>
      <c r="HB42">
        <v>0</v>
      </c>
      <c r="HC42">
        <f t="shared" si="61"/>
        <v>0</v>
      </c>
      <c r="IK42">
        <v>0</v>
      </c>
    </row>
    <row r="43" spans="1:245" x14ac:dyDescent="0.2">
      <c r="A43">
        <v>18</v>
      </c>
      <c r="B43">
        <v>1</v>
      </c>
      <c r="C43">
        <v>57</v>
      </c>
      <c r="E43" t="s">
        <v>67</v>
      </c>
      <c r="F43" t="s">
        <v>29</v>
      </c>
      <c r="G43" t="s">
        <v>30</v>
      </c>
      <c r="H43" t="s">
        <v>31</v>
      </c>
      <c r="I43">
        <f>I42*J43</f>
        <v>0.34534500000000001</v>
      </c>
      <c r="J43">
        <v>1.5000000000000002</v>
      </c>
      <c r="O43">
        <f t="shared" si="28"/>
        <v>0</v>
      </c>
      <c r="P43">
        <f t="shared" si="29"/>
        <v>0</v>
      </c>
      <c r="Q43">
        <f t="shared" si="30"/>
        <v>0</v>
      </c>
      <c r="R43">
        <f t="shared" si="31"/>
        <v>0</v>
      </c>
      <c r="S43">
        <f t="shared" si="32"/>
        <v>0</v>
      </c>
      <c r="T43">
        <f t="shared" si="33"/>
        <v>0</v>
      </c>
      <c r="U43">
        <f t="shared" si="34"/>
        <v>0</v>
      </c>
      <c r="V43">
        <f t="shared" si="35"/>
        <v>0</v>
      </c>
      <c r="W43">
        <f t="shared" si="36"/>
        <v>0</v>
      </c>
      <c r="X43">
        <f t="shared" si="37"/>
        <v>0</v>
      </c>
      <c r="Y43">
        <f t="shared" si="38"/>
        <v>0</v>
      </c>
      <c r="AA43">
        <v>144042116</v>
      </c>
      <c r="AB43">
        <f t="shared" si="39"/>
        <v>0</v>
      </c>
      <c r="AC43">
        <f>ROUND((ES43),2)</f>
        <v>0</v>
      </c>
      <c r="AD43">
        <f>ROUND((((ET43)-(EU43))+AE43),2)</f>
        <v>0</v>
      </c>
      <c r="AE43">
        <f>ROUND((EU43),2)</f>
        <v>0</v>
      </c>
      <c r="AF43">
        <f>ROUND((EV43),2)</f>
        <v>0</v>
      </c>
      <c r="AG43">
        <f t="shared" si="40"/>
        <v>0</v>
      </c>
      <c r="AH43">
        <f>(EW43)</f>
        <v>0</v>
      </c>
      <c r="AI43">
        <f>(EX43)</f>
        <v>0</v>
      </c>
      <c r="AJ43">
        <f t="shared" si="41"/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118</v>
      </c>
      <c r="AU43">
        <v>63</v>
      </c>
      <c r="AV43">
        <v>1</v>
      </c>
      <c r="AW43">
        <v>1</v>
      </c>
      <c r="AZ43">
        <v>1</v>
      </c>
      <c r="BA43">
        <v>1</v>
      </c>
      <c r="BB43">
        <v>1</v>
      </c>
      <c r="BC43">
        <v>1</v>
      </c>
      <c r="BD43" t="s">
        <v>3</v>
      </c>
      <c r="BE43" t="s">
        <v>3</v>
      </c>
      <c r="BF43" t="s">
        <v>3</v>
      </c>
      <c r="BG43" t="s">
        <v>3</v>
      </c>
      <c r="BH43">
        <v>3</v>
      </c>
      <c r="BI43">
        <v>1</v>
      </c>
      <c r="BJ43" t="s">
        <v>3</v>
      </c>
      <c r="BM43">
        <v>10001</v>
      </c>
      <c r="BN43">
        <v>0</v>
      </c>
      <c r="BO43" t="s">
        <v>3</v>
      </c>
      <c r="BP43">
        <v>0</v>
      </c>
      <c r="BQ43">
        <v>2</v>
      </c>
      <c r="BR43">
        <v>0</v>
      </c>
      <c r="BS43">
        <v>1</v>
      </c>
      <c r="BT43">
        <v>1</v>
      </c>
      <c r="BU43">
        <v>1</v>
      </c>
      <c r="BV43">
        <v>1</v>
      </c>
      <c r="BW43">
        <v>1</v>
      </c>
      <c r="BX43">
        <v>1</v>
      </c>
      <c r="BY43" t="s">
        <v>3</v>
      </c>
      <c r="BZ43">
        <v>118</v>
      </c>
      <c r="CA43">
        <v>63</v>
      </c>
      <c r="CE43">
        <v>0</v>
      </c>
      <c r="CF43">
        <v>0</v>
      </c>
      <c r="CG43">
        <v>0</v>
      </c>
      <c r="CM43">
        <v>0</v>
      </c>
      <c r="CN43" t="s">
        <v>59</v>
      </c>
      <c r="CO43">
        <v>0</v>
      </c>
      <c r="CP43">
        <f t="shared" si="42"/>
        <v>0</v>
      </c>
      <c r="CQ43">
        <f t="shared" si="43"/>
        <v>0</v>
      </c>
      <c r="CR43">
        <f t="shared" si="44"/>
        <v>0</v>
      </c>
      <c r="CS43">
        <f t="shared" si="45"/>
        <v>0</v>
      </c>
      <c r="CT43">
        <f t="shared" si="46"/>
        <v>0</v>
      </c>
      <c r="CU43">
        <f t="shared" si="47"/>
        <v>0</v>
      </c>
      <c r="CV43">
        <f t="shared" si="48"/>
        <v>0</v>
      </c>
      <c r="CW43">
        <f t="shared" si="49"/>
        <v>0</v>
      </c>
      <c r="CX43">
        <f t="shared" si="50"/>
        <v>0</v>
      </c>
      <c r="CY43">
        <f t="shared" si="51"/>
        <v>0</v>
      </c>
      <c r="CZ43">
        <f t="shared" si="52"/>
        <v>0</v>
      </c>
      <c r="DC43" t="s">
        <v>3</v>
      </c>
      <c r="DD43" t="s">
        <v>3</v>
      </c>
      <c r="DE43" t="s">
        <v>3</v>
      </c>
      <c r="DF43" t="s">
        <v>3</v>
      </c>
      <c r="DG43" t="s">
        <v>3</v>
      </c>
      <c r="DH43" t="s">
        <v>3</v>
      </c>
      <c r="DI43" t="s">
        <v>3</v>
      </c>
      <c r="DJ43" t="s">
        <v>3</v>
      </c>
      <c r="DK43" t="s">
        <v>3</v>
      </c>
      <c r="DL43" t="s">
        <v>3</v>
      </c>
      <c r="DM43" t="s">
        <v>3</v>
      </c>
      <c r="DN43">
        <v>0</v>
      </c>
      <c r="DO43">
        <v>0</v>
      </c>
      <c r="DP43">
        <v>1</v>
      </c>
      <c r="DQ43">
        <v>1</v>
      </c>
      <c r="DU43">
        <v>1009</v>
      </c>
      <c r="DV43" t="s">
        <v>31</v>
      </c>
      <c r="DW43" t="s">
        <v>31</v>
      </c>
      <c r="DX43">
        <v>1000</v>
      </c>
      <c r="EE43">
        <v>123474906</v>
      </c>
      <c r="EF43">
        <v>2</v>
      </c>
      <c r="EG43" t="s">
        <v>24</v>
      </c>
      <c r="EH43">
        <v>0</v>
      </c>
      <c r="EI43" t="s">
        <v>3</v>
      </c>
      <c r="EJ43">
        <v>1</v>
      </c>
      <c r="EK43">
        <v>10001</v>
      </c>
      <c r="EL43" t="s">
        <v>25</v>
      </c>
      <c r="EM43" t="s">
        <v>26</v>
      </c>
      <c r="EO43" t="s">
        <v>61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FQ43">
        <v>0</v>
      </c>
      <c r="FR43">
        <f t="shared" si="53"/>
        <v>0</v>
      </c>
      <c r="FS43">
        <v>0</v>
      </c>
      <c r="FX43">
        <v>118</v>
      </c>
      <c r="FY43">
        <v>63</v>
      </c>
      <c r="GA43" t="s">
        <v>3</v>
      </c>
      <c r="GD43">
        <v>1</v>
      </c>
      <c r="GF43">
        <v>2102561428</v>
      </c>
      <c r="GG43">
        <v>2</v>
      </c>
      <c r="GH43">
        <v>1</v>
      </c>
      <c r="GI43">
        <v>-2</v>
      </c>
      <c r="GJ43">
        <v>0</v>
      </c>
      <c r="GK43">
        <v>0</v>
      </c>
      <c r="GL43">
        <f t="shared" si="54"/>
        <v>0</v>
      </c>
      <c r="GM43">
        <f t="shared" si="55"/>
        <v>0</v>
      </c>
      <c r="GN43">
        <f t="shared" si="56"/>
        <v>0</v>
      </c>
      <c r="GO43">
        <f t="shared" si="57"/>
        <v>0</v>
      </c>
      <c r="GP43">
        <f t="shared" si="58"/>
        <v>0</v>
      </c>
      <c r="GR43">
        <v>0</v>
      </c>
      <c r="GS43">
        <v>3</v>
      </c>
      <c r="GT43">
        <v>0</v>
      </c>
      <c r="GU43" t="s">
        <v>3</v>
      </c>
      <c r="GV43">
        <f t="shared" si="59"/>
        <v>0</v>
      </c>
      <c r="GW43">
        <v>1</v>
      </c>
      <c r="GX43">
        <f t="shared" si="60"/>
        <v>0</v>
      </c>
      <c r="HA43">
        <v>0</v>
      </c>
      <c r="HB43">
        <v>0</v>
      </c>
      <c r="HC43">
        <f t="shared" si="61"/>
        <v>0</v>
      </c>
      <c r="IK43">
        <v>0</v>
      </c>
    </row>
    <row r="44" spans="1:245" x14ac:dyDescent="0.2">
      <c r="A44">
        <v>17</v>
      </c>
      <c r="B44">
        <v>1</v>
      </c>
      <c r="C44">
        <f>ROW(SmtRes!A79)</f>
        <v>79</v>
      </c>
      <c r="D44">
        <f>ROW(EtalonRes!A80)</f>
        <v>80</v>
      </c>
      <c r="E44" t="s">
        <v>68</v>
      </c>
      <c r="F44" t="s">
        <v>69</v>
      </c>
      <c r="G44" t="s">
        <v>70</v>
      </c>
      <c r="H44" t="s">
        <v>19</v>
      </c>
      <c r="I44">
        <f>ROUND(52.79/100,9)</f>
        <v>0.52790000000000004</v>
      </c>
      <c r="J44">
        <v>0</v>
      </c>
      <c r="O44">
        <f t="shared" si="28"/>
        <v>10803.26</v>
      </c>
      <c r="P44">
        <f t="shared" si="29"/>
        <v>0</v>
      </c>
      <c r="Q44">
        <f t="shared" si="30"/>
        <v>129.99</v>
      </c>
      <c r="R44">
        <f t="shared" si="31"/>
        <v>57.89</v>
      </c>
      <c r="S44">
        <f t="shared" si="32"/>
        <v>10673.27</v>
      </c>
      <c r="T44">
        <f t="shared" si="33"/>
        <v>0</v>
      </c>
      <c r="U44">
        <f t="shared" si="34"/>
        <v>35.844409999999996</v>
      </c>
      <c r="V44">
        <f t="shared" si="35"/>
        <v>0.14042139999999997</v>
      </c>
      <c r="W44">
        <f t="shared" si="36"/>
        <v>0</v>
      </c>
      <c r="X44">
        <f t="shared" si="37"/>
        <v>12662.77</v>
      </c>
      <c r="Y44">
        <f t="shared" si="38"/>
        <v>6760.63</v>
      </c>
      <c r="AA44">
        <v>144042116</v>
      </c>
      <c r="AB44">
        <f t="shared" si="39"/>
        <v>647.46</v>
      </c>
      <c r="AC44">
        <f>ROUND(((ES44*0)),2)</f>
        <v>0</v>
      </c>
      <c r="AD44">
        <f>ROUND(((((ET44*0.7))-((EU44*0.7)))+AE44),2)</f>
        <v>31.61</v>
      </c>
      <c r="AE44">
        <f>ROUND(((EU44*0.7)),2)</f>
        <v>3.34</v>
      </c>
      <c r="AF44">
        <f>ROUND(((EV44*0.7)),2)</f>
        <v>615.85</v>
      </c>
      <c r="AG44">
        <f t="shared" si="40"/>
        <v>0</v>
      </c>
      <c r="AH44">
        <f>((EW44*0.7))</f>
        <v>67.899999999999991</v>
      </c>
      <c r="AI44">
        <f>((EX44*0.7))</f>
        <v>0.26599999999999996</v>
      </c>
      <c r="AJ44">
        <f t="shared" si="41"/>
        <v>0</v>
      </c>
      <c r="AK44">
        <v>4297.22</v>
      </c>
      <c r="AL44">
        <v>3372.27</v>
      </c>
      <c r="AM44">
        <v>45.16</v>
      </c>
      <c r="AN44">
        <v>4.7699999999999996</v>
      </c>
      <c r="AO44">
        <v>879.79</v>
      </c>
      <c r="AP44">
        <v>0</v>
      </c>
      <c r="AQ44">
        <v>97</v>
      </c>
      <c r="AR44">
        <v>0.38</v>
      </c>
      <c r="AS44">
        <v>0</v>
      </c>
      <c r="AT44">
        <v>118</v>
      </c>
      <c r="AU44">
        <v>63</v>
      </c>
      <c r="AV44">
        <v>1</v>
      </c>
      <c r="AW44">
        <v>1</v>
      </c>
      <c r="AZ44">
        <v>1</v>
      </c>
      <c r="BA44">
        <v>32.83</v>
      </c>
      <c r="BB44">
        <v>7.79</v>
      </c>
      <c r="BC44">
        <v>6.89</v>
      </c>
      <c r="BD44" t="s">
        <v>3</v>
      </c>
      <c r="BE44" t="s">
        <v>3</v>
      </c>
      <c r="BF44" t="s">
        <v>3</v>
      </c>
      <c r="BG44" t="s">
        <v>3</v>
      </c>
      <c r="BH44">
        <v>0</v>
      </c>
      <c r="BI44">
        <v>1</v>
      </c>
      <c r="BJ44" t="s">
        <v>71</v>
      </c>
      <c r="BM44">
        <v>10001</v>
      </c>
      <c r="BN44">
        <v>0</v>
      </c>
      <c r="BO44" t="s">
        <v>69</v>
      </c>
      <c r="BP44">
        <v>1</v>
      </c>
      <c r="BQ44">
        <v>2</v>
      </c>
      <c r="BR44">
        <v>0</v>
      </c>
      <c r="BS44">
        <v>32.83</v>
      </c>
      <c r="BT44">
        <v>1</v>
      </c>
      <c r="BU44">
        <v>1</v>
      </c>
      <c r="BV44">
        <v>1</v>
      </c>
      <c r="BW44">
        <v>1</v>
      </c>
      <c r="BX44">
        <v>1</v>
      </c>
      <c r="BY44" t="s">
        <v>3</v>
      </c>
      <c r="BZ44">
        <v>118</v>
      </c>
      <c r="CA44">
        <v>63</v>
      </c>
      <c r="CE44">
        <v>0</v>
      </c>
      <c r="CF44">
        <v>0</v>
      </c>
      <c r="CG44">
        <v>0</v>
      </c>
      <c r="CM44">
        <v>0</v>
      </c>
      <c r="CN44" t="s">
        <v>59</v>
      </c>
      <c r="CO44">
        <v>0</v>
      </c>
      <c r="CP44">
        <f t="shared" si="42"/>
        <v>10803.26</v>
      </c>
      <c r="CQ44">
        <f t="shared" si="43"/>
        <v>0</v>
      </c>
      <c r="CR44">
        <f t="shared" si="44"/>
        <v>246.24189999999999</v>
      </c>
      <c r="CS44">
        <f t="shared" si="45"/>
        <v>109.65219999999999</v>
      </c>
      <c r="CT44">
        <f t="shared" si="46"/>
        <v>20218.355500000001</v>
      </c>
      <c r="CU44">
        <f t="shared" si="47"/>
        <v>0</v>
      </c>
      <c r="CV44">
        <f t="shared" si="48"/>
        <v>67.899999999999991</v>
      </c>
      <c r="CW44">
        <f t="shared" si="49"/>
        <v>0.26599999999999996</v>
      </c>
      <c r="CX44">
        <f t="shared" si="50"/>
        <v>0</v>
      </c>
      <c r="CY44">
        <f t="shared" si="51"/>
        <v>12662.768799999998</v>
      </c>
      <c r="CZ44">
        <f t="shared" si="52"/>
        <v>6760.6307999999999</v>
      </c>
      <c r="DC44" t="s">
        <v>3</v>
      </c>
      <c r="DD44" t="s">
        <v>22</v>
      </c>
      <c r="DE44" t="s">
        <v>60</v>
      </c>
      <c r="DF44" t="s">
        <v>60</v>
      </c>
      <c r="DG44" t="s">
        <v>60</v>
      </c>
      <c r="DH44" t="s">
        <v>3</v>
      </c>
      <c r="DI44" t="s">
        <v>60</v>
      </c>
      <c r="DJ44" t="s">
        <v>60</v>
      </c>
      <c r="DK44" t="s">
        <v>3</v>
      </c>
      <c r="DL44" t="s">
        <v>3</v>
      </c>
      <c r="DM44" t="s">
        <v>3</v>
      </c>
      <c r="DN44">
        <v>0</v>
      </c>
      <c r="DO44">
        <v>0</v>
      </c>
      <c r="DP44">
        <v>1</v>
      </c>
      <c r="DQ44">
        <v>1</v>
      </c>
      <c r="DU44">
        <v>1005</v>
      </c>
      <c r="DV44" t="s">
        <v>19</v>
      </c>
      <c r="DW44" t="s">
        <v>19</v>
      </c>
      <c r="DX44">
        <v>100</v>
      </c>
      <c r="EE44">
        <v>123474906</v>
      </c>
      <c r="EF44">
        <v>2</v>
      </c>
      <c r="EG44" t="s">
        <v>24</v>
      </c>
      <c r="EH44">
        <v>0</v>
      </c>
      <c r="EI44" t="s">
        <v>3</v>
      </c>
      <c r="EJ44">
        <v>1</v>
      </c>
      <c r="EK44">
        <v>10001</v>
      </c>
      <c r="EL44" t="s">
        <v>25</v>
      </c>
      <c r="EM44" t="s">
        <v>26</v>
      </c>
      <c r="EO44" t="s">
        <v>61</v>
      </c>
      <c r="EQ44">
        <v>131072</v>
      </c>
      <c r="ER44">
        <v>4297.22</v>
      </c>
      <c r="ES44">
        <v>3372.27</v>
      </c>
      <c r="ET44">
        <v>45.16</v>
      </c>
      <c r="EU44">
        <v>4.7699999999999996</v>
      </c>
      <c r="EV44">
        <v>879.79</v>
      </c>
      <c r="EW44">
        <v>97</v>
      </c>
      <c r="EX44">
        <v>0.38</v>
      </c>
      <c r="EY44">
        <v>0</v>
      </c>
      <c r="FQ44">
        <v>0</v>
      </c>
      <c r="FR44">
        <f t="shared" si="53"/>
        <v>0</v>
      </c>
      <c r="FS44">
        <v>0</v>
      </c>
      <c r="FX44">
        <v>118</v>
      </c>
      <c r="FY44">
        <v>63</v>
      </c>
      <c r="GA44" t="s">
        <v>3</v>
      </c>
      <c r="GD44">
        <v>1</v>
      </c>
      <c r="GF44">
        <v>-1101395771</v>
      </c>
      <c r="GG44">
        <v>2</v>
      </c>
      <c r="GH44">
        <v>1</v>
      </c>
      <c r="GI44">
        <v>2</v>
      </c>
      <c r="GJ44">
        <v>0</v>
      </c>
      <c r="GK44">
        <v>0</v>
      </c>
      <c r="GL44">
        <f t="shared" si="54"/>
        <v>0</v>
      </c>
      <c r="GM44">
        <f t="shared" si="55"/>
        <v>30226.66</v>
      </c>
      <c r="GN44">
        <f t="shared" si="56"/>
        <v>30226.66</v>
      </c>
      <c r="GO44">
        <f t="shared" si="57"/>
        <v>0</v>
      </c>
      <c r="GP44">
        <f t="shared" si="58"/>
        <v>0</v>
      </c>
      <c r="GR44">
        <v>0</v>
      </c>
      <c r="GS44">
        <v>3</v>
      </c>
      <c r="GT44">
        <v>0</v>
      </c>
      <c r="GU44" t="s">
        <v>3</v>
      </c>
      <c r="GV44">
        <f t="shared" si="59"/>
        <v>0</v>
      </c>
      <c r="GW44">
        <v>1</v>
      </c>
      <c r="GX44">
        <f t="shared" si="60"/>
        <v>0</v>
      </c>
      <c r="HA44">
        <v>0</v>
      </c>
      <c r="HB44">
        <v>0</v>
      </c>
      <c r="HC44">
        <f t="shared" si="61"/>
        <v>0</v>
      </c>
      <c r="IK44">
        <v>0</v>
      </c>
    </row>
    <row r="45" spans="1:245" x14ac:dyDescent="0.2">
      <c r="A45">
        <v>18</v>
      </c>
      <c r="B45">
        <v>1</v>
      </c>
      <c r="C45">
        <v>79</v>
      </c>
      <c r="E45" t="s">
        <v>72</v>
      </c>
      <c r="F45" t="s">
        <v>29</v>
      </c>
      <c r="G45" t="s">
        <v>30</v>
      </c>
      <c r="H45" t="s">
        <v>31</v>
      </c>
      <c r="I45">
        <f>I44*J45</f>
        <v>0.41176200000000002</v>
      </c>
      <c r="J45">
        <v>0.78</v>
      </c>
      <c r="O45">
        <f t="shared" si="28"/>
        <v>0</v>
      </c>
      <c r="P45">
        <f t="shared" si="29"/>
        <v>0</v>
      </c>
      <c r="Q45">
        <f t="shared" si="30"/>
        <v>0</v>
      </c>
      <c r="R45">
        <f t="shared" si="31"/>
        <v>0</v>
      </c>
      <c r="S45">
        <f t="shared" si="32"/>
        <v>0</v>
      </c>
      <c r="T45">
        <f t="shared" si="33"/>
        <v>0</v>
      </c>
      <c r="U45">
        <f t="shared" si="34"/>
        <v>0</v>
      </c>
      <c r="V45">
        <f t="shared" si="35"/>
        <v>0</v>
      </c>
      <c r="W45">
        <f t="shared" si="36"/>
        <v>0</v>
      </c>
      <c r="X45">
        <f t="shared" si="37"/>
        <v>0</v>
      </c>
      <c r="Y45">
        <f t="shared" si="38"/>
        <v>0</v>
      </c>
      <c r="AA45">
        <v>144042116</v>
      </c>
      <c r="AB45">
        <f t="shared" si="39"/>
        <v>0</v>
      </c>
      <c r="AC45">
        <f>ROUND((ES45),2)</f>
        <v>0</v>
      </c>
      <c r="AD45">
        <f>ROUND((((ET45)-(EU45))+AE45),2)</f>
        <v>0</v>
      </c>
      <c r="AE45">
        <f>ROUND((EU45),2)</f>
        <v>0</v>
      </c>
      <c r="AF45">
        <f>ROUND((EV45),2)</f>
        <v>0</v>
      </c>
      <c r="AG45">
        <f t="shared" si="40"/>
        <v>0</v>
      </c>
      <c r="AH45">
        <f>(EW45)</f>
        <v>0</v>
      </c>
      <c r="AI45">
        <f>(EX45)</f>
        <v>0</v>
      </c>
      <c r="AJ45">
        <f t="shared" si="41"/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118</v>
      </c>
      <c r="AU45">
        <v>63</v>
      </c>
      <c r="AV45">
        <v>1</v>
      </c>
      <c r="AW45">
        <v>1</v>
      </c>
      <c r="AZ45">
        <v>1</v>
      </c>
      <c r="BA45">
        <v>1</v>
      </c>
      <c r="BB45">
        <v>1</v>
      </c>
      <c r="BC45">
        <v>1</v>
      </c>
      <c r="BD45" t="s">
        <v>3</v>
      </c>
      <c r="BE45" t="s">
        <v>3</v>
      </c>
      <c r="BF45" t="s">
        <v>3</v>
      </c>
      <c r="BG45" t="s">
        <v>3</v>
      </c>
      <c r="BH45">
        <v>3</v>
      </c>
      <c r="BI45">
        <v>1</v>
      </c>
      <c r="BJ45" t="s">
        <v>3</v>
      </c>
      <c r="BM45">
        <v>10001</v>
      </c>
      <c r="BN45">
        <v>0</v>
      </c>
      <c r="BO45" t="s">
        <v>3</v>
      </c>
      <c r="BP45">
        <v>0</v>
      </c>
      <c r="BQ45">
        <v>2</v>
      </c>
      <c r="BR45">
        <v>0</v>
      </c>
      <c r="BS45">
        <v>1</v>
      </c>
      <c r="BT45">
        <v>1</v>
      </c>
      <c r="BU45">
        <v>1</v>
      </c>
      <c r="BV45">
        <v>1</v>
      </c>
      <c r="BW45">
        <v>1</v>
      </c>
      <c r="BX45">
        <v>1</v>
      </c>
      <c r="BY45" t="s">
        <v>3</v>
      </c>
      <c r="BZ45">
        <v>118</v>
      </c>
      <c r="CA45">
        <v>63</v>
      </c>
      <c r="CE45">
        <v>0</v>
      </c>
      <c r="CF45">
        <v>0</v>
      </c>
      <c r="CG45">
        <v>0</v>
      </c>
      <c r="CM45">
        <v>0</v>
      </c>
      <c r="CN45" t="s">
        <v>3</v>
      </c>
      <c r="CO45">
        <v>0</v>
      </c>
      <c r="CP45">
        <f t="shared" si="42"/>
        <v>0</v>
      </c>
      <c r="CQ45">
        <f t="shared" si="43"/>
        <v>0</v>
      </c>
      <c r="CR45">
        <f t="shared" si="44"/>
        <v>0</v>
      </c>
      <c r="CS45">
        <f t="shared" si="45"/>
        <v>0</v>
      </c>
      <c r="CT45">
        <f t="shared" si="46"/>
        <v>0</v>
      </c>
      <c r="CU45">
        <f t="shared" si="47"/>
        <v>0</v>
      </c>
      <c r="CV45">
        <f t="shared" si="48"/>
        <v>0</v>
      </c>
      <c r="CW45">
        <f t="shared" si="49"/>
        <v>0</v>
      </c>
      <c r="CX45">
        <f t="shared" si="50"/>
        <v>0</v>
      </c>
      <c r="CY45">
        <f t="shared" si="51"/>
        <v>0</v>
      </c>
      <c r="CZ45">
        <f t="shared" si="52"/>
        <v>0</v>
      </c>
      <c r="DC45" t="s">
        <v>3</v>
      </c>
      <c r="DD45" t="s">
        <v>3</v>
      </c>
      <c r="DE45" t="s">
        <v>3</v>
      </c>
      <c r="DF45" t="s">
        <v>3</v>
      </c>
      <c r="DG45" t="s">
        <v>3</v>
      </c>
      <c r="DH45" t="s">
        <v>3</v>
      </c>
      <c r="DI45" t="s">
        <v>3</v>
      </c>
      <c r="DJ45" t="s">
        <v>3</v>
      </c>
      <c r="DK45" t="s">
        <v>3</v>
      </c>
      <c r="DL45" t="s">
        <v>3</v>
      </c>
      <c r="DM45" t="s">
        <v>3</v>
      </c>
      <c r="DN45">
        <v>0</v>
      </c>
      <c r="DO45">
        <v>0</v>
      </c>
      <c r="DP45">
        <v>1</v>
      </c>
      <c r="DQ45">
        <v>1</v>
      </c>
      <c r="DU45">
        <v>1009</v>
      </c>
      <c r="DV45" t="s">
        <v>31</v>
      </c>
      <c r="DW45" t="s">
        <v>31</v>
      </c>
      <c r="DX45">
        <v>1000</v>
      </c>
      <c r="EE45">
        <v>123474906</v>
      </c>
      <c r="EF45">
        <v>2</v>
      </c>
      <c r="EG45" t="s">
        <v>24</v>
      </c>
      <c r="EH45">
        <v>0</v>
      </c>
      <c r="EI45" t="s">
        <v>3</v>
      </c>
      <c r="EJ45">
        <v>1</v>
      </c>
      <c r="EK45">
        <v>10001</v>
      </c>
      <c r="EL45" t="s">
        <v>25</v>
      </c>
      <c r="EM45" t="s">
        <v>26</v>
      </c>
      <c r="EO45" t="s">
        <v>3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FQ45">
        <v>0</v>
      </c>
      <c r="FR45">
        <f t="shared" si="53"/>
        <v>0</v>
      </c>
      <c r="FS45">
        <v>0</v>
      </c>
      <c r="FX45">
        <v>118</v>
      </c>
      <c r="FY45">
        <v>63</v>
      </c>
      <c r="GA45" t="s">
        <v>3</v>
      </c>
      <c r="GD45">
        <v>1</v>
      </c>
      <c r="GF45">
        <v>2102561428</v>
      </c>
      <c r="GG45">
        <v>2</v>
      </c>
      <c r="GH45">
        <v>0</v>
      </c>
      <c r="GI45">
        <v>-2</v>
      </c>
      <c r="GJ45">
        <v>0</v>
      </c>
      <c r="GK45">
        <v>0</v>
      </c>
      <c r="GL45">
        <f t="shared" si="54"/>
        <v>0</v>
      </c>
      <c r="GM45">
        <f t="shared" si="55"/>
        <v>0</v>
      </c>
      <c r="GN45">
        <f t="shared" si="56"/>
        <v>0</v>
      </c>
      <c r="GO45">
        <f t="shared" si="57"/>
        <v>0</v>
      </c>
      <c r="GP45">
        <f t="shared" si="58"/>
        <v>0</v>
      </c>
      <c r="GR45">
        <v>0</v>
      </c>
      <c r="GS45">
        <v>3</v>
      </c>
      <c r="GT45">
        <v>0</v>
      </c>
      <c r="GU45" t="s">
        <v>3</v>
      </c>
      <c r="GV45">
        <f t="shared" si="59"/>
        <v>0</v>
      </c>
      <c r="GW45">
        <v>1</v>
      </c>
      <c r="GX45">
        <f t="shared" si="60"/>
        <v>0</v>
      </c>
      <c r="HA45">
        <v>0</v>
      </c>
      <c r="HB45">
        <v>0</v>
      </c>
      <c r="HC45">
        <f t="shared" si="61"/>
        <v>0</v>
      </c>
      <c r="IK45">
        <v>0</v>
      </c>
    </row>
    <row r="46" spans="1:245" x14ac:dyDescent="0.2">
      <c r="A46">
        <v>17</v>
      </c>
      <c r="B46">
        <v>1</v>
      </c>
      <c r="C46">
        <f>ROW(SmtRes!A88)</f>
        <v>88</v>
      </c>
      <c r="D46">
        <f>ROW(EtalonRes!A88)</f>
        <v>88</v>
      </c>
      <c r="E46" t="s">
        <v>73</v>
      </c>
      <c r="F46" t="s">
        <v>74</v>
      </c>
      <c r="G46" t="s">
        <v>75</v>
      </c>
      <c r="H46" t="s">
        <v>19</v>
      </c>
      <c r="I46">
        <f>ROUND(2/100,9)</f>
        <v>0.02</v>
      </c>
      <c r="J46">
        <v>0</v>
      </c>
      <c r="O46">
        <f t="shared" si="28"/>
        <v>171.86</v>
      </c>
      <c r="P46">
        <f t="shared" si="29"/>
        <v>0</v>
      </c>
      <c r="Q46">
        <f t="shared" si="30"/>
        <v>7.12</v>
      </c>
      <c r="R46">
        <f t="shared" si="31"/>
        <v>3.41</v>
      </c>
      <c r="S46">
        <f t="shared" si="32"/>
        <v>164.74</v>
      </c>
      <c r="T46">
        <f t="shared" si="33"/>
        <v>0</v>
      </c>
      <c r="U46">
        <f t="shared" si="34"/>
        <v>0.58079999999999998</v>
      </c>
      <c r="V46">
        <f t="shared" si="35"/>
        <v>8.9600000000000009E-3</v>
      </c>
      <c r="W46">
        <f t="shared" si="36"/>
        <v>0</v>
      </c>
      <c r="X46">
        <f t="shared" si="37"/>
        <v>198.42</v>
      </c>
      <c r="Y46">
        <f t="shared" si="38"/>
        <v>105.93</v>
      </c>
      <c r="AA46">
        <v>144042116</v>
      </c>
      <c r="AB46">
        <f t="shared" si="39"/>
        <v>280.33999999999997</v>
      </c>
      <c r="AC46">
        <f>ROUND(((ES46*0)),2)</f>
        <v>0</v>
      </c>
      <c r="AD46">
        <f>ROUND(((((ET46*0.8))-((EU46*0.8)))+AE46),2)</f>
        <v>29.44</v>
      </c>
      <c r="AE46">
        <f>ROUND(((EU46*0.8)),2)</f>
        <v>5.2</v>
      </c>
      <c r="AF46">
        <f>ROUND(((EV46*0.8)),2)</f>
        <v>250.9</v>
      </c>
      <c r="AG46">
        <f t="shared" si="40"/>
        <v>0</v>
      </c>
      <c r="AH46">
        <f>((EW46*0.8))</f>
        <v>29.04</v>
      </c>
      <c r="AI46">
        <f>((EX46*0.8))</f>
        <v>0.44800000000000006</v>
      </c>
      <c r="AJ46">
        <f t="shared" si="41"/>
        <v>0</v>
      </c>
      <c r="AK46">
        <v>3515.39</v>
      </c>
      <c r="AL46">
        <v>3164.96</v>
      </c>
      <c r="AM46">
        <v>36.799999999999997</v>
      </c>
      <c r="AN46">
        <v>6.5</v>
      </c>
      <c r="AO46">
        <v>313.63</v>
      </c>
      <c r="AP46">
        <v>0</v>
      </c>
      <c r="AQ46">
        <v>36.299999999999997</v>
      </c>
      <c r="AR46">
        <v>0.56000000000000005</v>
      </c>
      <c r="AS46">
        <v>0</v>
      </c>
      <c r="AT46">
        <v>118</v>
      </c>
      <c r="AU46">
        <v>63</v>
      </c>
      <c r="AV46">
        <v>1</v>
      </c>
      <c r="AW46">
        <v>1</v>
      </c>
      <c r="AZ46">
        <v>1</v>
      </c>
      <c r="BA46">
        <v>32.83</v>
      </c>
      <c r="BB46">
        <v>12.1</v>
      </c>
      <c r="BC46">
        <v>8.74</v>
      </c>
      <c r="BD46" t="s">
        <v>3</v>
      </c>
      <c r="BE46" t="s">
        <v>3</v>
      </c>
      <c r="BF46" t="s">
        <v>3</v>
      </c>
      <c r="BG46" t="s">
        <v>3</v>
      </c>
      <c r="BH46">
        <v>0</v>
      </c>
      <c r="BI46">
        <v>1</v>
      </c>
      <c r="BJ46" t="s">
        <v>76</v>
      </c>
      <c r="BM46">
        <v>10001</v>
      </c>
      <c r="BN46">
        <v>0</v>
      </c>
      <c r="BO46" t="s">
        <v>74</v>
      </c>
      <c r="BP46">
        <v>1</v>
      </c>
      <c r="BQ46">
        <v>2</v>
      </c>
      <c r="BR46">
        <v>0</v>
      </c>
      <c r="BS46">
        <v>32.83</v>
      </c>
      <c r="BT46">
        <v>1</v>
      </c>
      <c r="BU46">
        <v>1</v>
      </c>
      <c r="BV46">
        <v>1</v>
      </c>
      <c r="BW46">
        <v>1</v>
      </c>
      <c r="BX46">
        <v>1</v>
      </c>
      <c r="BY46" t="s">
        <v>3</v>
      </c>
      <c r="BZ46">
        <v>118</v>
      </c>
      <c r="CA46">
        <v>63</v>
      </c>
      <c r="CE46">
        <v>0</v>
      </c>
      <c r="CF46">
        <v>0</v>
      </c>
      <c r="CG46">
        <v>0</v>
      </c>
      <c r="CM46">
        <v>0</v>
      </c>
      <c r="CN46" t="s">
        <v>21</v>
      </c>
      <c r="CO46">
        <v>0</v>
      </c>
      <c r="CP46">
        <f t="shared" si="42"/>
        <v>171.86</v>
      </c>
      <c r="CQ46">
        <f t="shared" si="43"/>
        <v>0</v>
      </c>
      <c r="CR46">
        <f t="shared" si="44"/>
        <v>356.22399999999999</v>
      </c>
      <c r="CS46">
        <f t="shared" si="45"/>
        <v>170.71600000000001</v>
      </c>
      <c r="CT46">
        <f t="shared" si="46"/>
        <v>8237.0470000000005</v>
      </c>
      <c r="CU46">
        <f t="shared" si="47"/>
        <v>0</v>
      </c>
      <c r="CV46">
        <f t="shared" si="48"/>
        <v>29.04</v>
      </c>
      <c r="CW46">
        <f t="shared" si="49"/>
        <v>0.44800000000000006</v>
      </c>
      <c r="CX46">
        <f t="shared" si="50"/>
        <v>0</v>
      </c>
      <c r="CY46">
        <f t="shared" si="51"/>
        <v>198.417</v>
      </c>
      <c r="CZ46">
        <f t="shared" si="52"/>
        <v>105.93450000000001</v>
      </c>
      <c r="DC46" t="s">
        <v>3</v>
      </c>
      <c r="DD46" t="s">
        <v>22</v>
      </c>
      <c r="DE46" t="s">
        <v>23</v>
      </c>
      <c r="DF46" t="s">
        <v>23</v>
      </c>
      <c r="DG46" t="s">
        <v>23</v>
      </c>
      <c r="DH46" t="s">
        <v>3</v>
      </c>
      <c r="DI46" t="s">
        <v>23</v>
      </c>
      <c r="DJ46" t="s">
        <v>23</v>
      </c>
      <c r="DK46" t="s">
        <v>3</v>
      </c>
      <c r="DL46" t="s">
        <v>3</v>
      </c>
      <c r="DM46" t="s">
        <v>3</v>
      </c>
      <c r="DN46">
        <v>0</v>
      </c>
      <c r="DO46">
        <v>0</v>
      </c>
      <c r="DP46">
        <v>1</v>
      </c>
      <c r="DQ46">
        <v>1</v>
      </c>
      <c r="DU46">
        <v>1005</v>
      </c>
      <c r="DV46" t="s">
        <v>19</v>
      </c>
      <c r="DW46" t="s">
        <v>19</v>
      </c>
      <c r="DX46">
        <v>100</v>
      </c>
      <c r="EE46">
        <v>123474906</v>
      </c>
      <c r="EF46">
        <v>2</v>
      </c>
      <c r="EG46" t="s">
        <v>24</v>
      </c>
      <c r="EH46">
        <v>0</v>
      </c>
      <c r="EI46" t="s">
        <v>3</v>
      </c>
      <c r="EJ46">
        <v>1</v>
      </c>
      <c r="EK46">
        <v>10001</v>
      </c>
      <c r="EL46" t="s">
        <v>25</v>
      </c>
      <c r="EM46" t="s">
        <v>26</v>
      </c>
      <c r="EO46" t="s">
        <v>27</v>
      </c>
      <c r="EQ46">
        <v>131072</v>
      </c>
      <c r="ER46">
        <v>3515.39</v>
      </c>
      <c r="ES46">
        <v>3164.96</v>
      </c>
      <c r="ET46">
        <v>36.799999999999997</v>
      </c>
      <c r="EU46">
        <v>6.5</v>
      </c>
      <c r="EV46">
        <v>313.63</v>
      </c>
      <c r="EW46">
        <v>36.299999999999997</v>
      </c>
      <c r="EX46">
        <v>0.56000000000000005</v>
      </c>
      <c r="EY46">
        <v>0</v>
      </c>
      <c r="FQ46">
        <v>0</v>
      </c>
      <c r="FR46">
        <f t="shared" si="53"/>
        <v>0</v>
      </c>
      <c r="FS46">
        <v>0</v>
      </c>
      <c r="FX46">
        <v>118</v>
      </c>
      <c r="FY46">
        <v>63</v>
      </c>
      <c r="GA46" t="s">
        <v>3</v>
      </c>
      <c r="GD46">
        <v>1</v>
      </c>
      <c r="GF46">
        <v>1999595043</v>
      </c>
      <c r="GG46">
        <v>2</v>
      </c>
      <c r="GH46">
        <v>1</v>
      </c>
      <c r="GI46">
        <v>2</v>
      </c>
      <c r="GJ46">
        <v>0</v>
      </c>
      <c r="GK46">
        <v>0</v>
      </c>
      <c r="GL46">
        <f t="shared" si="54"/>
        <v>0</v>
      </c>
      <c r="GM46">
        <f t="shared" si="55"/>
        <v>476.21</v>
      </c>
      <c r="GN46">
        <f t="shared" si="56"/>
        <v>476.21</v>
      </c>
      <c r="GO46">
        <f t="shared" si="57"/>
        <v>0</v>
      </c>
      <c r="GP46">
        <f t="shared" si="58"/>
        <v>0</v>
      </c>
      <c r="GR46">
        <v>0</v>
      </c>
      <c r="GS46">
        <v>3</v>
      </c>
      <c r="GT46">
        <v>0</v>
      </c>
      <c r="GU46" t="s">
        <v>3</v>
      </c>
      <c r="GV46">
        <f t="shared" si="59"/>
        <v>0</v>
      </c>
      <c r="GW46">
        <v>1</v>
      </c>
      <c r="GX46">
        <f t="shared" si="60"/>
        <v>0</v>
      </c>
      <c r="HA46">
        <v>0</v>
      </c>
      <c r="HB46">
        <v>0</v>
      </c>
      <c r="HC46">
        <f t="shared" si="61"/>
        <v>0</v>
      </c>
      <c r="IK46">
        <v>0</v>
      </c>
    </row>
    <row r="47" spans="1:245" x14ac:dyDescent="0.2">
      <c r="A47">
        <v>18</v>
      </c>
      <c r="B47">
        <v>1</v>
      </c>
      <c r="C47">
        <v>88</v>
      </c>
      <c r="E47" t="s">
        <v>77</v>
      </c>
      <c r="F47" t="s">
        <v>29</v>
      </c>
      <c r="G47" t="s">
        <v>30</v>
      </c>
      <c r="H47" t="s">
        <v>31</v>
      </c>
      <c r="I47">
        <f>I46*J47</f>
        <v>2.4E-2</v>
      </c>
      <c r="J47">
        <v>1.2</v>
      </c>
      <c r="O47">
        <f t="shared" si="28"/>
        <v>0</v>
      </c>
      <c r="P47">
        <f t="shared" si="29"/>
        <v>0</v>
      </c>
      <c r="Q47">
        <f t="shared" si="30"/>
        <v>0</v>
      </c>
      <c r="R47">
        <f t="shared" si="31"/>
        <v>0</v>
      </c>
      <c r="S47">
        <f t="shared" si="32"/>
        <v>0</v>
      </c>
      <c r="T47">
        <f t="shared" si="33"/>
        <v>0</v>
      </c>
      <c r="U47">
        <f t="shared" si="34"/>
        <v>0</v>
      </c>
      <c r="V47">
        <f t="shared" si="35"/>
        <v>0</v>
      </c>
      <c r="W47">
        <f t="shared" si="36"/>
        <v>0</v>
      </c>
      <c r="X47">
        <f t="shared" si="37"/>
        <v>0</v>
      </c>
      <c r="Y47">
        <f t="shared" si="38"/>
        <v>0</v>
      </c>
      <c r="AA47">
        <v>144042116</v>
      </c>
      <c r="AB47">
        <f t="shared" si="39"/>
        <v>0</v>
      </c>
      <c r="AC47">
        <f t="shared" ref="AC47:AC53" si="66">ROUND((ES47),2)</f>
        <v>0</v>
      </c>
      <c r="AD47">
        <f t="shared" ref="AD47:AD53" si="67">ROUND((((ET47)-(EU47))+AE47),2)</f>
        <v>0</v>
      </c>
      <c r="AE47">
        <f t="shared" ref="AE47:AF53" si="68">ROUND((EU47),2)</f>
        <v>0</v>
      </c>
      <c r="AF47">
        <f t="shared" si="68"/>
        <v>0</v>
      </c>
      <c r="AG47">
        <f t="shared" si="40"/>
        <v>0</v>
      </c>
      <c r="AH47">
        <f t="shared" ref="AH47:AI53" si="69">(EW47)</f>
        <v>0</v>
      </c>
      <c r="AI47">
        <f t="shared" si="69"/>
        <v>0</v>
      </c>
      <c r="AJ47">
        <f t="shared" si="41"/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118</v>
      </c>
      <c r="AU47">
        <v>63</v>
      </c>
      <c r="AV47">
        <v>1</v>
      </c>
      <c r="AW47">
        <v>1</v>
      </c>
      <c r="AZ47">
        <v>1</v>
      </c>
      <c r="BA47">
        <v>1</v>
      </c>
      <c r="BB47">
        <v>1</v>
      </c>
      <c r="BC47">
        <v>1</v>
      </c>
      <c r="BD47" t="s">
        <v>3</v>
      </c>
      <c r="BE47" t="s">
        <v>3</v>
      </c>
      <c r="BF47" t="s">
        <v>3</v>
      </c>
      <c r="BG47" t="s">
        <v>3</v>
      </c>
      <c r="BH47">
        <v>3</v>
      </c>
      <c r="BI47">
        <v>1</v>
      </c>
      <c r="BJ47" t="s">
        <v>3</v>
      </c>
      <c r="BM47">
        <v>10001</v>
      </c>
      <c r="BN47">
        <v>0</v>
      </c>
      <c r="BO47" t="s">
        <v>3</v>
      </c>
      <c r="BP47">
        <v>0</v>
      </c>
      <c r="BQ47">
        <v>2</v>
      </c>
      <c r="BR47">
        <v>0</v>
      </c>
      <c r="BS47">
        <v>1</v>
      </c>
      <c r="BT47">
        <v>1</v>
      </c>
      <c r="BU47">
        <v>1</v>
      </c>
      <c r="BV47">
        <v>1</v>
      </c>
      <c r="BW47">
        <v>1</v>
      </c>
      <c r="BX47">
        <v>1</v>
      </c>
      <c r="BY47" t="s">
        <v>3</v>
      </c>
      <c r="BZ47">
        <v>118</v>
      </c>
      <c r="CA47">
        <v>63</v>
      </c>
      <c r="CE47">
        <v>0</v>
      </c>
      <c r="CF47">
        <v>0</v>
      </c>
      <c r="CG47">
        <v>0</v>
      </c>
      <c r="CM47">
        <v>0</v>
      </c>
      <c r="CN47" t="s">
        <v>3</v>
      </c>
      <c r="CO47">
        <v>0</v>
      </c>
      <c r="CP47">
        <f t="shared" si="42"/>
        <v>0</v>
      </c>
      <c r="CQ47">
        <f t="shared" si="43"/>
        <v>0</v>
      </c>
      <c r="CR47">
        <f t="shared" si="44"/>
        <v>0</v>
      </c>
      <c r="CS47">
        <f t="shared" si="45"/>
        <v>0</v>
      </c>
      <c r="CT47">
        <f t="shared" si="46"/>
        <v>0</v>
      </c>
      <c r="CU47">
        <f t="shared" si="47"/>
        <v>0</v>
      </c>
      <c r="CV47">
        <f t="shared" si="48"/>
        <v>0</v>
      </c>
      <c r="CW47">
        <f t="shared" si="49"/>
        <v>0</v>
      </c>
      <c r="CX47">
        <f t="shared" si="50"/>
        <v>0</v>
      </c>
      <c r="CY47">
        <f t="shared" si="51"/>
        <v>0</v>
      </c>
      <c r="CZ47">
        <f t="shared" si="52"/>
        <v>0</v>
      </c>
      <c r="DC47" t="s">
        <v>3</v>
      </c>
      <c r="DD47" t="s">
        <v>3</v>
      </c>
      <c r="DE47" t="s">
        <v>3</v>
      </c>
      <c r="DF47" t="s">
        <v>3</v>
      </c>
      <c r="DG47" t="s">
        <v>3</v>
      </c>
      <c r="DH47" t="s">
        <v>3</v>
      </c>
      <c r="DI47" t="s">
        <v>3</v>
      </c>
      <c r="DJ47" t="s">
        <v>3</v>
      </c>
      <c r="DK47" t="s">
        <v>3</v>
      </c>
      <c r="DL47" t="s">
        <v>3</v>
      </c>
      <c r="DM47" t="s">
        <v>3</v>
      </c>
      <c r="DN47">
        <v>0</v>
      </c>
      <c r="DO47">
        <v>0</v>
      </c>
      <c r="DP47">
        <v>1</v>
      </c>
      <c r="DQ47">
        <v>1</v>
      </c>
      <c r="DU47">
        <v>1009</v>
      </c>
      <c r="DV47" t="s">
        <v>31</v>
      </c>
      <c r="DW47" t="s">
        <v>31</v>
      </c>
      <c r="DX47">
        <v>1000</v>
      </c>
      <c r="EE47">
        <v>123474906</v>
      </c>
      <c r="EF47">
        <v>2</v>
      </c>
      <c r="EG47" t="s">
        <v>24</v>
      </c>
      <c r="EH47">
        <v>0</v>
      </c>
      <c r="EI47" t="s">
        <v>3</v>
      </c>
      <c r="EJ47">
        <v>1</v>
      </c>
      <c r="EK47">
        <v>10001</v>
      </c>
      <c r="EL47" t="s">
        <v>25</v>
      </c>
      <c r="EM47" t="s">
        <v>26</v>
      </c>
      <c r="EO47" t="s">
        <v>3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FQ47">
        <v>0</v>
      </c>
      <c r="FR47">
        <f t="shared" si="53"/>
        <v>0</v>
      </c>
      <c r="FS47">
        <v>0</v>
      </c>
      <c r="FX47">
        <v>118</v>
      </c>
      <c r="FY47">
        <v>63</v>
      </c>
      <c r="GA47" t="s">
        <v>3</v>
      </c>
      <c r="GD47">
        <v>1</v>
      </c>
      <c r="GF47">
        <v>2102561428</v>
      </c>
      <c r="GG47">
        <v>2</v>
      </c>
      <c r="GH47">
        <v>0</v>
      </c>
      <c r="GI47">
        <v>-2</v>
      </c>
      <c r="GJ47">
        <v>0</v>
      </c>
      <c r="GK47">
        <v>0</v>
      </c>
      <c r="GL47">
        <f t="shared" si="54"/>
        <v>0</v>
      </c>
      <c r="GM47">
        <f t="shared" si="55"/>
        <v>0</v>
      </c>
      <c r="GN47">
        <f t="shared" si="56"/>
        <v>0</v>
      </c>
      <c r="GO47">
        <f t="shared" si="57"/>
        <v>0</v>
      </c>
      <c r="GP47">
        <f t="shared" si="58"/>
        <v>0</v>
      </c>
      <c r="GR47">
        <v>0</v>
      </c>
      <c r="GS47">
        <v>3</v>
      </c>
      <c r="GT47">
        <v>0</v>
      </c>
      <c r="GU47" t="s">
        <v>3</v>
      </c>
      <c r="GV47">
        <f t="shared" si="59"/>
        <v>0</v>
      </c>
      <c r="GW47">
        <v>1</v>
      </c>
      <c r="GX47">
        <f t="shared" si="60"/>
        <v>0</v>
      </c>
      <c r="HA47">
        <v>0</v>
      </c>
      <c r="HB47">
        <v>0</v>
      </c>
      <c r="HC47">
        <f t="shared" si="61"/>
        <v>0</v>
      </c>
      <c r="IK47">
        <v>0</v>
      </c>
    </row>
    <row r="48" spans="1:245" x14ac:dyDescent="0.2">
      <c r="A48">
        <v>17</v>
      </c>
      <c r="B48">
        <v>1</v>
      </c>
      <c r="C48">
        <f>ROW(SmtRes!A90)</f>
        <v>90</v>
      </c>
      <c r="D48">
        <f>ROW(EtalonRes!A90)</f>
        <v>90</v>
      </c>
      <c r="E48" t="s">
        <v>78</v>
      </c>
      <c r="F48" t="s">
        <v>79</v>
      </c>
      <c r="G48" t="s">
        <v>80</v>
      </c>
      <c r="H48" t="s">
        <v>19</v>
      </c>
      <c r="I48">
        <f>ROUND(1.52/100,9)</f>
        <v>1.52E-2</v>
      </c>
      <c r="J48">
        <v>0</v>
      </c>
      <c r="O48">
        <f t="shared" si="28"/>
        <v>56.78</v>
      </c>
      <c r="P48">
        <f t="shared" si="29"/>
        <v>0</v>
      </c>
      <c r="Q48">
        <f t="shared" si="30"/>
        <v>0</v>
      </c>
      <c r="R48">
        <f t="shared" si="31"/>
        <v>0</v>
      </c>
      <c r="S48">
        <f t="shared" si="32"/>
        <v>56.78</v>
      </c>
      <c r="T48">
        <f t="shared" si="33"/>
        <v>0</v>
      </c>
      <c r="U48">
        <f t="shared" si="34"/>
        <v>0.22344</v>
      </c>
      <c r="V48">
        <f t="shared" si="35"/>
        <v>0</v>
      </c>
      <c r="W48">
        <f t="shared" si="36"/>
        <v>0</v>
      </c>
      <c r="X48">
        <f t="shared" si="37"/>
        <v>46.56</v>
      </c>
      <c r="Y48">
        <f t="shared" si="38"/>
        <v>35.200000000000003</v>
      </c>
      <c r="AA48">
        <v>144042116</v>
      </c>
      <c r="AB48">
        <f t="shared" si="39"/>
        <v>113.78</v>
      </c>
      <c r="AC48">
        <f t="shared" si="66"/>
        <v>0</v>
      </c>
      <c r="AD48">
        <f t="shared" si="67"/>
        <v>0</v>
      </c>
      <c r="AE48">
        <f t="shared" si="68"/>
        <v>0</v>
      </c>
      <c r="AF48">
        <f t="shared" si="68"/>
        <v>113.78</v>
      </c>
      <c r="AG48">
        <f t="shared" si="40"/>
        <v>0</v>
      </c>
      <c r="AH48">
        <f t="shared" si="69"/>
        <v>14.7</v>
      </c>
      <c r="AI48">
        <f t="shared" si="69"/>
        <v>0</v>
      </c>
      <c r="AJ48">
        <f t="shared" si="41"/>
        <v>0</v>
      </c>
      <c r="AK48">
        <v>113.78</v>
      </c>
      <c r="AL48">
        <v>0</v>
      </c>
      <c r="AM48">
        <v>0</v>
      </c>
      <c r="AN48">
        <v>0</v>
      </c>
      <c r="AO48">
        <v>113.78</v>
      </c>
      <c r="AP48">
        <v>0</v>
      </c>
      <c r="AQ48">
        <v>14.7</v>
      </c>
      <c r="AR48">
        <v>0</v>
      </c>
      <c r="AS48">
        <v>0</v>
      </c>
      <c r="AT48">
        <v>82</v>
      </c>
      <c r="AU48">
        <v>62</v>
      </c>
      <c r="AV48">
        <v>1</v>
      </c>
      <c r="AW48">
        <v>1</v>
      </c>
      <c r="AZ48">
        <v>1</v>
      </c>
      <c r="BA48">
        <v>32.83</v>
      </c>
      <c r="BB48">
        <v>1</v>
      </c>
      <c r="BC48">
        <v>1</v>
      </c>
      <c r="BD48" t="s">
        <v>3</v>
      </c>
      <c r="BE48" t="s">
        <v>3</v>
      </c>
      <c r="BF48" t="s">
        <v>3</v>
      </c>
      <c r="BG48" t="s">
        <v>3</v>
      </c>
      <c r="BH48">
        <v>0</v>
      </c>
      <c r="BI48">
        <v>1</v>
      </c>
      <c r="BJ48" t="s">
        <v>81</v>
      </c>
      <c r="BM48">
        <v>56001</v>
      </c>
      <c r="BN48">
        <v>0</v>
      </c>
      <c r="BO48" t="s">
        <v>79</v>
      </c>
      <c r="BP48">
        <v>1</v>
      </c>
      <c r="BQ48">
        <v>6</v>
      </c>
      <c r="BR48">
        <v>0</v>
      </c>
      <c r="BS48">
        <v>32.83</v>
      </c>
      <c r="BT48">
        <v>1</v>
      </c>
      <c r="BU48">
        <v>1</v>
      </c>
      <c r="BV48">
        <v>1</v>
      </c>
      <c r="BW48">
        <v>1</v>
      </c>
      <c r="BX48">
        <v>1</v>
      </c>
      <c r="BY48" t="s">
        <v>3</v>
      </c>
      <c r="BZ48">
        <v>82</v>
      </c>
      <c r="CA48">
        <v>62</v>
      </c>
      <c r="CE48">
        <v>0</v>
      </c>
      <c r="CF48">
        <v>0</v>
      </c>
      <c r="CG48">
        <v>0</v>
      </c>
      <c r="CM48">
        <v>0</v>
      </c>
      <c r="CN48" t="s">
        <v>3</v>
      </c>
      <c r="CO48">
        <v>0</v>
      </c>
      <c r="CP48">
        <f t="shared" si="42"/>
        <v>56.78</v>
      </c>
      <c r="CQ48">
        <f t="shared" si="43"/>
        <v>0</v>
      </c>
      <c r="CR48">
        <f t="shared" si="44"/>
        <v>0</v>
      </c>
      <c r="CS48">
        <f t="shared" si="45"/>
        <v>0</v>
      </c>
      <c r="CT48">
        <f t="shared" si="46"/>
        <v>3735.3973999999998</v>
      </c>
      <c r="CU48">
        <f t="shared" si="47"/>
        <v>0</v>
      </c>
      <c r="CV48">
        <f t="shared" si="48"/>
        <v>14.7</v>
      </c>
      <c r="CW48">
        <f t="shared" si="49"/>
        <v>0</v>
      </c>
      <c r="CX48">
        <f t="shared" si="50"/>
        <v>0</v>
      </c>
      <c r="CY48">
        <f t="shared" si="51"/>
        <v>46.559600000000003</v>
      </c>
      <c r="CZ48">
        <f t="shared" si="52"/>
        <v>35.203600000000002</v>
      </c>
      <c r="DC48" t="s">
        <v>3</v>
      </c>
      <c r="DD48" t="s">
        <v>3</v>
      </c>
      <c r="DE48" t="s">
        <v>3</v>
      </c>
      <c r="DF48" t="s">
        <v>3</v>
      </c>
      <c r="DG48" t="s">
        <v>3</v>
      </c>
      <c r="DH48" t="s">
        <v>3</v>
      </c>
      <c r="DI48" t="s">
        <v>3</v>
      </c>
      <c r="DJ48" t="s">
        <v>3</v>
      </c>
      <c r="DK48" t="s">
        <v>3</v>
      </c>
      <c r="DL48" t="s">
        <v>3</v>
      </c>
      <c r="DM48" t="s">
        <v>3</v>
      </c>
      <c r="DN48">
        <v>0</v>
      </c>
      <c r="DO48">
        <v>0</v>
      </c>
      <c r="DP48">
        <v>1</v>
      </c>
      <c r="DQ48">
        <v>1</v>
      </c>
      <c r="DU48">
        <v>1005</v>
      </c>
      <c r="DV48" t="s">
        <v>19</v>
      </c>
      <c r="DW48" t="s">
        <v>19</v>
      </c>
      <c r="DX48">
        <v>100</v>
      </c>
      <c r="EE48">
        <v>123474980</v>
      </c>
      <c r="EF48">
        <v>6</v>
      </c>
      <c r="EG48" t="s">
        <v>36</v>
      </c>
      <c r="EH48">
        <v>0</v>
      </c>
      <c r="EI48" t="s">
        <v>3</v>
      </c>
      <c r="EJ48">
        <v>1</v>
      </c>
      <c r="EK48">
        <v>56001</v>
      </c>
      <c r="EL48" t="s">
        <v>82</v>
      </c>
      <c r="EM48" t="s">
        <v>83</v>
      </c>
      <c r="EO48" t="s">
        <v>3</v>
      </c>
      <c r="EQ48">
        <v>131072</v>
      </c>
      <c r="ER48">
        <v>113.78</v>
      </c>
      <c r="ES48">
        <v>0</v>
      </c>
      <c r="ET48">
        <v>0</v>
      </c>
      <c r="EU48">
        <v>0</v>
      </c>
      <c r="EV48">
        <v>113.78</v>
      </c>
      <c r="EW48">
        <v>14.7</v>
      </c>
      <c r="EX48">
        <v>0</v>
      </c>
      <c r="EY48">
        <v>0</v>
      </c>
      <c r="FQ48">
        <v>0</v>
      </c>
      <c r="FR48">
        <f t="shared" si="53"/>
        <v>0</v>
      </c>
      <c r="FS48">
        <v>0</v>
      </c>
      <c r="FX48">
        <v>82</v>
      </c>
      <c r="FY48">
        <v>62</v>
      </c>
      <c r="GA48" t="s">
        <v>3</v>
      </c>
      <c r="GD48">
        <v>1</v>
      </c>
      <c r="GF48">
        <v>-1260217665</v>
      </c>
      <c r="GG48">
        <v>2</v>
      </c>
      <c r="GH48">
        <v>1</v>
      </c>
      <c r="GI48">
        <v>2</v>
      </c>
      <c r="GJ48">
        <v>0</v>
      </c>
      <c r="GK48">
        <v>0</v>
      </c>
      <c r="GL48">
        <f t="shared" si="54"/>
        <v>0</v>
      </c>
      <c r="GM48">
        <f t="shared" si="55"/>
        <v>138.54</v>
      </c>
      <c r="GN48">
        <f t="shared" si="56"/>
        <v>138.54</v>
      </c>
      <c r="GO48">
        <f t="shared" si="57"/>
        <v>0</v>
      </c>
      <c r="GP48">
        <f t="shared" si="58"/>
        <v>0</v>
      </c>
      <c r="GR48">
        <v>0</v>
      </c>
      <c r="GS48">
        <v>3</v>
      </c>
      <c r="GT48">
        <v>0</v>
      </c>
      <c r="GU48" t="s">
        <v>3</v>
      </c>
      <c r="GV48">
        <f t="shared" si="59"/>
        <v>0</v>
      </c>
      <c r="GW48">
        <v>1</v>
      </c>
      <c r="GX48">
        <f t="shared" si="60"/>
        <v>0</v>
      </c>
      <c r="HA48">
        <v>0</v>
      </c>
      <c r="HB48">
        <v>0</v>
      </c>
      <c r="HC48">
        <f t="shared" si="61"/>
        <v>0</v>
      </c>
      <c r="IK48">
        <v>0</v>
      </c>
    </row>
    <row r="49" spans="1:245" x14ac:dyDescent="0.2">
      <c r="A49">
        <v>18</v>
      </c>
      <c r="B49">
        <v>1</v>
      </c>
      <c r="C49">
        <v>90</v>
      </c>
      <c r="E49" t="s">
        <v>84</v>
      </c>
      <c r="F49" t="s">
        <v>29</v>
      </c>
      <c r="G49" t="s">
        <v>30</v>
      </c>
      <c r="H49" t="s">
        <v>31</v>
      </c>
      <c r="I49">
        <f>I48*J49</f>
        <v>1.064E-2</v>
      </c>
      <c r="J49">
        <v>0.70000000000000007</v>
      </c>
      <c r="O49">
        <f t="shared" si="28"/>
        <v>0</v>
      </c>
      <c r="P49">
        <f t="shared" si="29"/>
        <v>0</v>
      </c>
      <c r="Q49">
        <f t="shared" si="30"/>
        <v>0</v>
      </c>
      <c r="R49">
        <f t="shared" si="31"/>
        <v>0</v>
      </c>
      <c r="S49">
        <f t="shared" si="32"/>
        <v>0</v>
      </c>
      <c r="T49">
        <f t="shared" si="33"/>
        <v>0</v>
      </c>
      <c r="U49">
        <f t="shared" si="34"/>
        <v>0</v>
      </c>
      <c r="V49">
        <f t="shared" si="35"/>
        <v>0</v>
      </c>
      <c r="W49">
        <f t="shared" si="36"/>
        <v>0</v>
      </c>
      <c r="X49">
        <f t="shared" si="37"/>
        <v>0</v>
      </c>
      <c r="Y49">
        <f t="shared" si="38"/>
        <v>0</v>
      </c>
      <c r="AA49">
        <v>144042116</v>
      </c>
      <c r="AB49">
        <f t="shared" si="39"/>
        <v>0</v>
      </c>
      <c r="AC49">
        <f t="shared" si="66"/>
        <v>0</v>
      </c>
      <c r="AD49">
        <f t="shared" si="67"/>
        <v>0</v>
      </c>
      <c r="AE49">
        <f t="shared" si="68"/>
        <v>0</v>
      </c>
      <c r="AF49">
        <f t="shared" si="68"/>
        <v>0</v>
      </c>
      <c r="AG49">
        <f t="shared" si="40"/>
        <v>0</v>
      </c>
      <c r="AH49">
        <f t="shared" si="69"/>
        <v>0</v>
      </c>
      <c r="AI49">
        <f t="shared" si="69"/>
        <v>0</v>
      </c>
      <c r="AJ49">
        <f t="shared" si="41"/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82</v>
      </c>
      <c r="AU49">
        <v>62</v>
      </c>
      <c r="AV49">
        <v>1</v>
      </c>
      <c r="AW49">
        <v>1</v>
      </c>
      <c r="AZ49">
        <v>1</v>
      </c>
      <c r="BA49">
        <v>1</v>
      </c>
      <c r="BB49">
        <v>1</v>
      </c>
      <c r="BC49">
        <v>1</v>
      </c>
      <c r="BD49" t="s">
        <v>3</v>
      </c>
      <c r="BE49" t="s">
        <v>3</v>
      </c>
      <c r="BF49" t="s">
        <v>3</v>
      </c>
      <c r="BG49" t="s">
        <v>3</v>
      </c>
      <c r="BH49">
        <v>3</v>
      </c>
      <c r="BI49">
        <v>1</v>
      </c>
      <c r="BJ49" t="s">
        <v>3</v>
      </c>
      <c r="BM49">
        <v>56001</v>
      </c>
      <c r="BN49">
        <v>0</v>
      </c>
      <c r="BO49" t="s">
        <v>3</v>
      </c>
      <c r="BP49">
        <v>0</v>
      </c>
      <c r="BQ49">
        <v>6</v>
      </c>
      <c r="BR49">
        <v>0</v>
      </c>
      <c r="BS49">
        <v>1</v>
      </c>
      <c r="BT49">
        <v>1</v>
      </c>
      <c r="BU49">
        <v>1</v>
      </c>
      <c r="BV49">
        <v>1</v>
      </c>
      <c r="BW49">
        <v>1</v>
      </c>
      <c r="BX49">
        <v>1</v>
      </c>
      <c r="BY49" t="s">
        <v>3</v>
      </c>
      <c r="BZ49">
        <v>82</v>
      </c>
      <c r="CA49">
        <v>62</v>
      </c>
      <c r="CE49">
        <v>0</v>
      </c>
      <c r="CF49">
        <v>0</v>
      </c>
      <c r="CG49">
        <v>0</v>
      </c>
      <c r="CM49">
        <v>0</v>
      </c>
      <c r="CN49" t="s">
        <v>3</v>
      </c>
      <c r="CO49">
        <v>0</v>
      </c>
      <c r="CP49">
        <f t="shared" si="42"/>
        <v>0</v>
      </c>
      <c r="CQ49">
        <f t="shared" si="43"/>
        <v>0</v>
      </c>
      <c r="CR49">
        <f t="shared" si="44"/>
        <v>0</v>
      </c>
      <c r="CS49">
        <f t="shared" si="45"/>
        <v>0</v>
      </c>
      <c r="CT49">
        <f t="shared" si="46"/>
        <v>0</v>
      </c>
      <c r="CU49">
        <f t="shared" si="47"/>
        <v>0</v>
      </c>
      <c r="CV49">
        <f t="shared" si="48"/>
        <v>0</v>
      </c>
      <c r="CW49">
        <f t="shared" si="49"/>
        <v>0</v>
      </c>
      <c r="CX49">
        <f t="shared" si="50"/>
        <v>0</v>
      </c>
      <c r="CY49">
        <f t="shared" si="51"/>
        <v>0</v>
      </c>
      <c r="CZ49">
        <f t="shared" si="52"/>
        <v>0</v>
      </c>
      <c r="DC49" t="s">
        <v>3</v>
      </c>
      <c r="DD49" t="s">
        <v>3</v>
      </c>
      <c r="DE49" t="s">
        <v>3</v>
      </c>
      <c r="DF49" t="s">
        <v>3</v>
      </c>
      <c r="DG49" t="s">
        <v>3</v>
      </c>
      <c r="DH49" t="s">
        <v>3</v>
      </c>
      <c r="DI49" t="s">
        <v>3</v>
      </c>
      <c r="DJ49" t="s">
        <v>3</v>
      </c>
      <c r="DK49" t="s">
        <v>3</v>
      </c>
      <c r="DL49" t="s">
        <v>3</v>
      </c>
      <c r="DM49" t="s">
        <v>3</v>
      </c>
      <c r="DN49">
        <v>0</v>
      </c>
      <c r="DO49">
        <v>0</v>
      </c>
      <c r="DP49">
        <v>1</v>
      </c>
      <c r="DQ49">
        <v>1</v>
      </c>
      <c r="DU49">
        <v>1009</v>
      </c>
      <c r="DV49" t="s">
        <v>31</v>
      </c>
      <c r="DW49" t="s">
        <v>31</v>
      </c>
      <c r="DX49">
        <v>1000</v>
      </c>
      <c r="EE49">
        <v>123474980</v>
      </c>
      <c r="EF49">
        <v>6</v>
      </c>
      <c r="EG49" t="s">
        <v>36</v>
      </c>
      <c r="EH49">
        <v>0</v>
      </c>
      <c r="EI49" t="s">
        <v>3</v>
      </c>
      <c r="EJ49">
        <v>1</v>
      </c>
      <c r="EK49">
        <v>56001</v>
      </c>
      <c r="EL49" t="s">
        <v>82</v>
      </c>
      <c r="EM49" t="s">
        <v>83</v>
      </c>
      <c r="EO49" t="s">
        <v>3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FQ49">
        <v>0</v>
      </c>
      <c r="FR49">
        <f t="shared" si="53"/>
        <v>0</v>
      </c>
      <c r="FS49">
        <v>0</v>
      </c>
      <c r="FX49">
        <v>82</v>
      </c>
      <c r="FY49">
        <v>62</v>
      </c>
      <c r="GA49" t="s">
        <v>3</v>
      </c>
      <c r="GD49">
        <v>1</v>
      </c>
      <c r="GF49">
        <v>2102561428</v>
      </c>
      <c r="GG49">
        <v>2</v>
      </c>
      <c r="GH49">
        <v>1</v>
      </c>
      <c r="GI49">
        <v>-2</v>
      </c>
      <c r="GJ49">
        <v>0</v>
      </c>
      <c r="GK49">
        <v>0</v>
      </c>
      <c r="GL49">
        <f t="shared" si="54"/>
        <v>0</v>
      </c>
      <c r="GM49">
        <f t="shared" si="55"/>
        <v>0</v>
      </c>
      <c r="GN49">
        <f t="shared" si="56"/>
        <v>0</v>
      </c>
      <c r="GO49">
        <f t="shared" si="57"/>
        <v>0</v>
      </c>
      <c r="GP49">
        <f t="shared" si="58"/>
        <v>0</v>
      </c>
      <c r="GR49">
        <v>0</v>
      </c>
      <c r="GS49">
        <v>3</v>
      </c>
      <c r="GT49">
        <v>0</v>
      </c>
      <c r="GU49" t="s">
        <v>3</v>
      </c>
      <c r="GV49">
        <f t="shared" si="59"/>
        <v>0</v>
      </c>
      <c r="GW49">
        <v>1</v>
      </c>
      <c r="GX49">
        <f t="shared" si="60"/>
        <v>0</v>
      </c>
      <c r="HA49">
        <v>0</v>
      </c>
      <c r="HB49">
        <v>0</v>
      </c>
      <c r="HC49">
        <f t="shared" si="61"/>
        <v>0</v>
      </c>
      <c r="IK49">
        <v>0</v>
      </c>
    </row>
    <row r="50" spans="1:245" x14ac:dyDescent="0.2">
      <c r="A50">
        <v>17</v>
      </c>
      <c r="B50">
        <v>1</v>
      </c>
      <c r="C50">
        <f>ROW(SmtRes!A96)</f>
        <v>96</v>
      </c>
      <c r="D50">
        <f>ROW(EtalonRes!A96)</f>
        <v>96</v>
      </c>
      <c r="E50" t="s">
        <v>85</v>
      </c>
      <c r="F50" t="s">
        <v>86</v>
      </c>
      <c r="G50" t="s">
        <v>87</v>
      </c>
      <c r="H50" t="s">
        <v>88</v>
      </c>
      <c r="I50">
        <f>ROUND(2/100,9)</f>
        <v>0.02</v>
      </c>
      <c r="J50">
        <v>0</v>
      </c>
      <c r="O50">
        <f t="shared" si="28"/>
        <v>700.99</v>
      </c>
      <c r="P50">
        <f t="shared" si="29"/>
        <v>0</v>
      </c>
      <c r="Q50">
        <f t="shared" si="30"/>
        <v>10.43</v>
      </c>
      <c r="R50">
        <f t="shared" si="31"/>
        <v>6.2</v>
      </c>
      <c r="S50">
        <f t="shared" si="32"/>
        <v>690.56</v>
      </c>
      <c r="T50">
        <f t="shared" si="33"/>
        <v>0</v>
      </c>
      <c r="U50">
        <f t="shared" si="34"/>
        <v>2.5745999999999998</v>
      </c>
      <c r="V50">
        <f t="shared" si="35"/>
        <v>1.3999999999999999E-2</v>
      </c>
      <c r="W50">
        <f t="shared" si="36"/>
        <v>0</v>
      </c>
      <c r="X50">
        <f t="shared" si="37"/>
        <v>571.34</v>
      </c>
      <c r="Y50">
        <f t="shared" si="38"/>
        <v>431.99</v>
      </c>
      <c r="AA50">
        <v>144042116</v>
      </c>
      <c r="AB50">
        <f t="shared" si="39"/>
        <v>1148.79</v>
      </c>
      <c r="AC50">
        <f t="shared" si="66"/>
        <v>0</v>
      </c>
      <c r="AD50">
        <f t="shared" si="67"/>
        <v>97.07</v>
      </c>
      <c r="AE50">
        <f t="shared" si="68"/>
        <v>9.4499999999999993</v>
      </c>
      <c r="AF50">
        <f t="shared" si="68"/>
        <v>1051.72</v>
      </c>
      <c r="AG50">
        <f t="shared" si="40"/>
        <v>0</v>
      </c>
      <c r="AH50">
        <f t="shared" si="69"/>
        <v>128.72999999999999</v>
      </c>
      <c r="AI50">
        <f t="shared" si="69"/>
        <v>0.7</v>
      </c>
      <c r="AJ50">
        <f t="shared" si="41"/>
        <v>0</v>
      </c>
      <c r="AK50">
        <v>1148.79</v>
      </c>
      <c r="AL50">
        <v>0</v>
      </c>
      <c r="AM50">
        <v>97.07</v>
      </c>
      <c r="AN50">
        <v>9.4499999999999993</v>
      </c>
      <c r="AO50">
        <v>1051.72</v>
      </c>
      <c r="AP50">
        <v>0</v>
      </c>
      <c r="AQ50">
        <v>128.72999999999999</v>
      </c>
      <c r="AR50">
        <v>0.7</v>
      </c>
      <c r="AS50">
        <v>0</v>
      </c>
      <c r="AT50">
        <v>82</v>
      </c>
      <c r="AU50">
        <v>62</v>
      </c>
      <c r="AV50">
        <v>1</v>
      </c>
      <c r="AW50">
        <v>1</v>
      </c>
      <c r="AZ50">
        <v>1</v>
      </c>
      <c r="BA50">
        <v>32.83</v>
      </c>
      <c r="BB50">
        <v>5.37</v>
      </c>
      <c r="BC50">
        <v>1</v>
      </c>
      <c r="BD50" t="s">
        <v>3</v>
      </c>
      <c r="BE50" t="s">
        <v>3</v>
      </c>
      <c r="BF50" t="s">
        <v>3</v>
      </c>
      <c r="BG50" t="s">
        <v>3</v>
      </c>
      <c r="BH50">
        <v>0</v>
      </c>
      <c r="BI50">
        <v>1</v>
      </c>
      <c r="BJ50" t="s">
        <v>89</v>
      </c>
      <c r="BM50">
        <v>56001</v>
      </c>
      <c r="BN50">
        <v>0</v>
      </c>
      <c r="BO50" t="s">
        <v>86</v>
      </c>
      <c r="BP50">
        <v>1</v>
      </c>
      <c r="BQ50">
        <v>6</v>
      </c>
      <c r="BR50">
        <v>0</v>
      </c>
      <c r="BS50">
        <v>32.83</v>
      </c>
      <c r="BT50">
        <v>1</v>
      </c>
      <c r="BU50">
        <v>1</v>
      </c>
      <c r="BV50">
        <v>1</v>
      </c>
      <c r="BW50">
        <v>1</v>
      </c>
      <c r="BX50">
        <v>1</v>
      </c>
      <c r="BY50" t="s">
        <v>3</v>
      </c>
      <c r="BZ50">
        <v>82</v>
      </c>
      <c r="CA50">
        <v>62</v>
      </c>
      <c r="CE50">
        <v>0</v>
      </c>
      <c r="CF50">
        <v>0</v>
      </c>
      <c r="CG50">
        <v>0</v>
      </c>
      <c r="CM50">
        <v>0</v>
      </c>
      <c r="CN50" t="s">
        <v>3</v>
      </c>
      <c r="CO50">
        <v>0</v>
      </c>
      <c r="CP50">
        <f t="shared" si="42"/>
        <v>700.9899999999999</v>
      </c>
      <c r="CQ50">
        <f t="shared" si="43"/>
        <v>0</v>
      </c>
      <c r="CR50">
        <f t="shared" si="44"/>
        <v>521.26589999999999</v>
      </c>
      <c r="CS50">
        <f t="shared" si="45"/>
        <v>310.24349999999998</v>
      </c>
      <c r="CT50">
        <f t="shared" si="46"/>
        <v>34527.967599999996</v>
      </c>
      <c r="CU50">
        <f t="shared" si="47"/>
        <v>0</v>
      </c>
      <c r="CV50">
        <f t="shared" si="48"/>
        <v>128.72999999999999</v>
      </c>
      <c r="CW50">
        <f t="shared" si="49"/>
        <v>0.7</v>
      </c>
      <c r="CX50">
        <f t="shared" si="50"/>
        <v>0</v>
      </c>
      <c r="CY50">
        <f t="shared" si="51"/>
        <v>571.34320000000002</v>
      </c>
      <c r="CZ50">
        <f t="shared" si="52"/>
        <v>431.99120000000005</v>
      </c>
      <c r="DC50" t="s">
        <v>3</v>
      </c>
      <c r="DD50" t="s">
        <v>3</v>
      </c>
      <c r="DE50" t="s">
        <v>3</v>
      </c>
      <c r="DF50" t="s">
        <v>3</v>
      </c>
      <c r="DG50" t="s">
        <v>3</v>
      </c>
      <c r="DH50" t="s">
        <v>3</v>
      </c>
      <c r="DI50" t="s">
        <v>3</v>
      </c>
      <c r="DJ50" t="s">
        <v>3</v>
      </c>
      <c r="DK50" t="s">
        <v>3</v>
      </c>
      <c r="DL50" t="s">
        <v>3</v>
      </c>
      <c r="DM50" t="s">
        <v>3</v>
      </c>
      <c r="DN50">
        <v>0</v>
      </c>
      <c r="DO50">
        <v>0</v>
      </c>
      <c r="DP50">
        <v>1</v>
      </c>
      <c r="DQ50">
        <v>1</v>
      </c>
      <c r="DU50">
        <v>1013</v>
      </c>
      <c r="DV50" t="s">
        <v>88</v>
      </c>
      <c r="DW50" t="s">
        <v>88</v>
      </c>
      <c r="DX50">
        <v>1</v>
      </c>
      <c r="EE50">
        <v>123474980</v>
      </c>
      <c r="EF50">
        <v>6</v>
      </c>
      <c r="EG50" t="s">
        <v>36</v>
      </c>
      <c r="EH50">
        <v>0</v>
      </c>
      <c r="EI50" t="s">
        <v>3</v>
      </c>
      <c r="EJ50">
        <v>1</v>
      </c>
      <c r="EK50">
        <v>56001</v>
      </c>
      <c r="EL50" t="s">
        <v>82</v>
      </c>
      <c r="EM50" t="s">
        <v>83</v>
      </c>
      <c r="EO50" t="s">
        <v>3</v>
      </c>
      <c r="EQ50">
        <v>131072</v>
      </c>
      <c r="ER50">
        <v>1148.79</v>
      </c>
      <c r="ES50">
        <v>0</v>
      </c>
      <c r="ET50">
        <v>97.07</v>
      </c>
      <c r="EU50">
        <v>9.4499999999999993</v>
      </c>
      <c r="EV50">
        <v>1051.72</v>
      </c>
      <c r="EW50">
        <v>128.72999999999999</v>
      </c>
      <c r="EX50">
        <v>0.7</v>
      </c>
      <c r="EY50">
        <v>0</v>
      </c>
      <c r="FQ50">
        <v>0</v>
      </c>
      <c r="FR50">
        <f t="shared" si="53"/>
        <v>0</v>
      </c>
      <c r="FS50">
        <v>0</v>
      </c>
      <c r="FX50">
        <v>82</v>
      </c>
      <c r="FY50">
        <v>62</v>
      </c>
      <c r="GA50" t="s">
        <v>3</v>
      </c>
      <c r="GD50">
        <v>1</v>
      </c>
      <c r="GF50">
        <v>-109315397</v>
      </c>
      <c r="GG50">
        <v>2</v>
      </c>
      <c r="GH50">
        <v>1</v>
      </c>
      <c r="GI50">
        <v>2</v>
      </c>
      <c r="GJ50">
        <v>0</v>
      </c>
      <c r="GK50">
        <v>0</v>
      </c>
      <c r="GL50">
        <f t="shared" si="54"/>
        <v>0</v>
      </c>
      <c r="GM50">
        <f t="shared" si="55"/>
        <v>1704.32</v>
      </c>
      <c r="GN50">
        <f t="shared" si="56"/>
        <v>1704.32</v>
      </c>
      <c r="GO50">
        <f t="shared" si="57"/>
        <v>0</v>
      </c>
      <c r="GP50">
        <f t="shared" si="58"/>
        <v>0</v>
      </c>
      <c r="GR50">
        <v>0</v>
      </c>
      <c r="GS50">
        <v>3</v>
      </c>
      <c r="GT50">
        <v>0</v>
      </c>
      <c r="GU50" t="s">
        <v>3</v>
      </c>
      <c r="GV50">
        <f t="shared" si="59"/>
        <v>0</v>
      </c>
      <c r="GW50">
        <v>1</v>
      </c>
      <c r="GX50">
        <f t="shared" si="60"/>
        <v>0</v>
      </c>
      <c r="HA50">
        <v>0</v>
      </c>
      <c r="HB50">
        <v>0</v>
      </c>
      <c r="HC50">
        <f t="shared" si="61"/>
        <v>0</v>
      </c>
      <c r="IK50">
        <v>0</v>
      </c>
    </row>
    <row r="51" spans="1:245" x14ac:dyDescent="0.2">
      <c r="A51">
        <v>18</v>
      </c>
      <c r="B51">
        <v>1</v>
      </c>
      <c r="C51">
        <v>96</v>
      </c>
      <c r="E51" t="s">
        <v>90</v>
      </c>
      <c r="F51" t="s">
        <v>29</v>
      </c>
      <c r="G51" t="s">
        <v>30</v>
      </c>
      <c r="H51" t="s">
        <v>31</v>
      </c>
      <c r="I51">
        <f>I50*J51</f>
        <v>0.2132</v>
      </c>
      <c r="J51">
        <v>10.66</v>
      </c>
      <c r="O51">
        <f t="shared" si="28"/>
        <v>0</v>
      </c>
      <c r="P51">
        <f t="shared" si="29"/>
        <v>0</v>
      </c>
      <c r="Q51">
        <f t="shared" si="30"/>
        <v>0</v>
      </c>
      <c r="R51">
        <f t="shared" si="31"/>
        <v>0</v>
      </c>
      <c r="S51">
        <f t="shared" si="32"/>
        <v>0</v>
      </c>
      <c r="T51">
        <f t="shared" si="33"/>
        <v>0</v>
      </c>
      <c r="U51">
        <f t="shared" si="34"/>
        <v>0</v>
      </c>
      <c r="V51">
        <f t="shared" si="35"/>
        <v>0</v>
      </c>
      <c r="W51">
        <f t="shared" si="36"/>
        <v>0</v>
      </c>
      <c r="X51">
        <f t="shared" si="37"/>
        <v>0</v>
      </c>
      <c r="Y51">
        <f t="shared" si="38"/>
        <v>0</v>
      </c>
      <c r="AA51">
        <v>144042116</v>
      </c>
      <c r="AB51">
        <f t="shared" si="39"/>
        <v>0</v>
      </c>
      <c r="AC51">
        <f t="shared" si="66"/>
        <v>0</v>
      </c>
      <c r="AD51">
        <f t="shared" si="67"/>
        <v>0</v>
      </c>
      <c r="AE51">
        <f t="shared" si="68"/>
        <v>0</v>
      </c>
      <c r="AF51">
        <f t="shared" si="68"/>
        <v>0</v>
      </c>
      <c r="AG51">
        <f t="shared" si="40"/>
        <v>0</v>
      </c>
      <c r="AH51">
        <f t="shared" si="69"/>
        <v>0</v>
      </c>
      <c r="AI51">
        <f t="shared" si="69"/>
        <v>0</v>
      </c>
      <c r="AJ51">
        <f t="shared" si="41"/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82</v>
      </c>
      <c r="AU51">
        <v>62</v>
      </c>
      <c r="AV51">
        <v>1</v>
      </c>
      <c r="AW51">
        <v>1</v>
      </c>
      <c r="AZ51">
        <v>1</v>
      </c>
      <c r="BA51">
        <v>1</v>
      </c>
      <c r="BB51">
        <v>1</v>
      </c>
      <c r="BC51">
        <v>1</v>
      </c>
      <c r="BD51" t="s">
        <v>3</v>
      </c>
      <c r="BE51" t="s">
        <v>3</v>
      </c>
      <c r="BF51" t="s">
        <v>3</v>
      </c>
      <c r="BG51" t="s">
        <v>3</v>
      </c>
      <c r="BH51">
        <v>3</v>
      </c>
      <c r="BI51">
        <v>1</v>
      </c>
      <c r="BJ51" t="s">
        <v>3</v>
      </c>
      <c r="BM51">
        <v>56001</v>
      </c>
      <c r="BN51">
        <v>0</v>
      </c>
      <c r="BO51" t="s">
        <v>3</v>
      </c>
      <c r="BP51">
        <v>0</v>
      </c>
      <c r="BQ51">
        <v>6</v>
      </c>
      <c r="BR51">
        <v>0</v>
      </c>
      <c r="BS51">
        <v>1</v>
      </c>
      <c r="BT51">
        <v>1</v>
      </c>
      <c r="BU51">
        <v>1</v>
      </c>
      <c r="BV51">
        <v>1</v>
      </c>
      <c r="BW51">
        <v>1</v>
      </c>
      <c r="BX51">
        <v>1</v>
      </c>
      <c r="BY51" t="s">
        <v>3</v>
      </c>
      <c r="BZ51">
        <v>82</v>
      </c>
      <c r="CA51">
        <v>62</v>
      </c>
      <c r="CE51">
        <v>0</v>
      </c>
      <c r="CF51">
        <v>0</v>
      </c>
      <c r="CG51">
        <v>0</v>
      </c>
      <c r="CM51">
        <v>0</v>
      </c>
      <c r="CN51" t="s">
        <v>3</v>
      </c>
      <c r="CO51">
        <v>0</v>
      </c>
      <c r="CP51">
        <f t="shared" si="42"/>
        <v>0</v>
      </c>
      <c r="CQ51">
        <f t="shared" si="43"/>
        <v>0</v>
      </c>
      <c r="CR51">
        <f t="shared" si="44"/>
        <v>0</v>
      </c>
      <c r="CS51">
        <f t="shared" si="45"/>
        <v>0</v>
      </c>
      <c r="CT51">
        <f t="shared" si="46"/>
        <v>0</v>
      </c>
      <c r="CU51">
        <f t="shared" si="47"/>
        <v>0</v>
      </c>
      <c r="CV51">
        <f t="shared" si="48"/>
        <v>0</v>
      </c>
      <c r="CW51">
        <f t="shared" si="49"/>
        <v>0</v>
      </c>
      <c r="CX51">
        <f t="shared" si="50"/>
        <v>0</v>
      </c>
      <c r="CY51">
        <f t="shared" si="51"/>
        <v>0</v>
      </c>
      <c r="CZ51">
        <f t="shared" si="52"/>
        <v>0</v>
      </c>
      <c r="DC51" t="s">
        <v>3</v>
      </c>
      <c r="DD51" t="s">
        <v>3</v>
      </c>
      <c r="DE51" t="s">
        <v>3</v>
      </c>
      <c r="DF51" t="s">
        <v>3</v>
      </c>
      <c r="DG51" t="s">
        <v>3</v>
      </c>
      <c r="DH51" t="s">
        <v>3</v>
      </c>
      <c r="DI51" t="s">
        <v>3</v>
      </c>
      <c r="DJ51" t="s">
        <v>3</v>
      </c>
      <c r="DK51" t="s">
        <v>3</v>
      </c>
      <c r="DL51" t="s">
        <v>3</v>
      </c>
      <c r="DM51" t="s">
        <v>3</v>
      </c>
      <c r="DN51">
        <v>0</v>
      </c>
      <c r="DO51">
        <v>0</v>
      </c>
      <c r="DP51">
        <v>1</v>
      </c>
      <c r="DQ51">
        <v>1</v>
      </c>
      <c r="DU51">
        <v>1009</v>
      </c>
      <c r="DV51" t="s">
        <v>31</v>
      </c>
      <c r="DW51" t="s">
        <v>31</v>
      </c>
      <c r="DX51">
        <v>1000</v>
      </c>
      <c r="EE51">
        <v>123474980</v>
      </c>
      <c r="EF51">
        <v>6</v>
      </c>
      <c r="EG51" t="s">
        <v>36</v>
      </c>
      <c r="EH51">
        <v>0</v>
      </c>
      <c r="EI51" t="s">
        <v>3</v>
      </c>
      <c r="EJ51">
        <v>1</v>
      </c>
      <c r="EK51">
        <v>56001</v>
      </c>
      <c r="EL51" t="s">
        <v>82</v>
      </c>
      <c r="EM51" t="s">
        <v>83</v>
      </c>
      <c r="EO51" t="s">
        <v>3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FQ51">
        <v>0</v>
      </c>
      <c r="FR51">
        <f t="shared" si="53"/>
        <v>0</v>
      </c>
      <c r="FS51">
        <v>0</v>
      </c>
      <c r="FX51">
        <v>82</v>
      </c>
      <c r="FY51">
        <v>62</v>
      </c>
      <c r="GA51" t="s">
        <v>3</v>
      </c>
      <c r="GD51">
        <v>1</v>
      </c>
      <c r="GF51">
        <v>2102561428</v>
      </c>
      <c r="GG51">
        <v>2</v>
      </c>
      <c r="GH51">
        <v>1</v>
      </c>
      <c r="GI51">
        <v>-2</v>
      </c>
      <c r="GJ51">
        <v>0</v>
      </c>
      <c r="GK51">
        <v>0</v>
      </c>
      <c r="GL51">
        <f t="shared" si="54"/>
        <v>0</v>
      </c>
      <c r="GM51">
        <f t="shared" si="55"/>
        <v>0</v>
      </c>
      <c r="GN51">
        <f t="shared" si="56"/>
        <v>0</v>
      </c>
      <c r="GO51">
        <f t="shared" si="57"/>
        <v>0</v>
      </c>
      <c r="GP51">
        <f t="shared" si="58"/>
        <v>0</v>
      </c>
      <c r="GR51">
        <v>0</v>
      </c>
      <c r="GS51">
        <v>3</v>
      </c>
      <c r="GT51">
        <v>0</v>
      </c>
      <c r="GU51" t="s">
        <v>3</v>
      </c>
      <c r="GV51">
        <f t="shared" si="59"/>
        <v>0</v>
      </c>
      <c r="GW51">
        <v>1</v>
      </c>
      <c r="GX51">
        <f t="shared" si="60"/>
        <v>0</v>
      </c>
      <c r="HA51">
        <v>0</v>
      </c>
      <c r="HB51">
        <v>0</v>
      </c>
      <c r="HC51">
        <f t="shared" si="61"/>
        <v>0</v>
      </c>
      <c r="IK51">
        <v>0</v>
      </c>
    </row>
    <row r="52" spans="1:245" x14ac:dyDescent="0.2">
      <c r="A52">
        <v>17</v>
      </c>
      <c r="B52">
        <v>1</v>
      </c>
      <c r="C52">
        <f>ROW(SmtRes!A100)</f>
        <v>100</v>
      </c>
      <c r="D52">
        <f>ROW(EtalonRes!A100)</f>
        <v>100</v>
      </c>
      <c r="E52" t="s">
        <v>91</v>
      </c>
      <c r="F52" t="s">
        <v>92</v>
      </c>
      <c r="G52" t="s">
        <v>93</v>
      </c>
      <c r="H52" t="s">
        <v>19</v>
      </c>
      <c r="I52">
        <f>ROUND(1.06/100,9)</f>
        <v>1.06E-2</v>
      </c>
      <c r="J52">
        <v>0</v>
      </c>
      <c r="O52">
        <f t="shared" si="28"/>
        <v>133.1</v>
      </c>
      <c r="P52">
        <f t="shared" si="29"/>
        <v>0</v>
      </c>
      <c r="Q52">
        <f t="shared" si="30"/>
        <v>4.41</v>
      </c>
      <c r="R52">
        <f t="shared" si="31"/>
        <v>4.37</v>
      </c>
      <c r="S52">
        <f t="shared" si="32"/>
        <v>128.69</v>
      </c>
      <c r="T52">
        <f t="shared" si="33"/>
        <v>0</v>
      </c>
      <c r="U52">
        <f t="shared" si="34"/>
        <v>0.48876599999999998</v>
      </c>
      <c r="V52">
        <f t="shared" si="35"/>
        <v>9.8580000000000004E-3</v>
      </c>
      <c r="W52">
        <f t="shared" si="36"/>
        <v>0</v>
      </c>
      <c r="X52">
        <f t="shared" si="37"/>
        <v>109.11</v>
      </c>
      <c r="Y52">
        <f t="shared" si="38"/>
        <v>82.5</v>
      </c>
      <c r="AA52">
        <v>144042116</v>
      </c>
      <c r="AB52">
        <f t="shared" si="39"/>
        <v>398.87</v>
      </c>
      <c r="AC52">
        <f t="shared" si="66"/>
        <v>0</v>
      </c>
      <c r="AD52">
        <f t="shared" si="67"/>
        <v>29.07</v>
      </c>
      <c r="AE52">
        <f t="shared" si="68"/>
        <v>12.56</v>
      </c>
      <c r="AF52">
        <f t="shared" si="68"/>
        <v>369.8</v>
      </c>
      <c r="AG52">
        <f t="shared" si="40"/>
        <v>0</v>
      </c>
      <c r="AH52">
        <f t="shared" si="69"/>
        <v>46.11</v>
      </c>
      <c r="AI52">
        <f t="shared" si="69"/>
        <v>0.93</v>
      </c>
      <c r="AJ52">
        <f t="shared" si="41"/>
        <v>0</v>
      </c>
      <c r="AK52">
        <v>398.87</v>
      </c>
      <c r="AL52">
        <v>0</v>
      </c>
      <c r="AM52">
        <v>29.07</v>
      </c>
      <c r="AN52">
        <v>12.56</v>
      </c>
      <c r="AO52">
        <v>369.8</v>
      </c>
      <c r="AP52">
        <v>0</v>
      </c>
      <c r="AQ52">
        <v>46.11</v>
      </c>
      <c r="AR52">
        <v>0.93</v>
      </c>
      <c r="AS52">
        <v>0</v>
      </c>
      <c r="AT52">
        <v>82</v>
      </c>
      <c r="AU52">
        <v>62</v>
      </c>
      <c r="AV52">
        <v>1</v>
      </c>
      <c r="AW52">
        <v>1</v>
      </c>
      <c r="AZ52">
        <v>1</v>
      </c>
      <c r="BA52">
        <v>32.83</v>
      </c>
      <c r="BB52">
        <v>14.32</v>
      </c>
      <c r="BC52">
        <v>1</v>
      </c>
      <c r="BD52" t="s">
        <v>3</v>
      </c>
      <c r="BE52" t="s">
        <v>3</v>
      </c>
      <c r="BF52" t="s">
        <v>3</v>
      </c>
      <c r="BG52" t="s">
        <v>3</v>
      </c>
      <c r="BH52">
        <v>0</v>
      </c>
      <c r="BI52">
        <v>1</v>
      </c>
      <c r="BJ52" t="s">
        <v>94</v>
      </c>
      <c r="BM52">
        <v>56001</v>
      </c>
      <c r="BN52">
        <v>0</v>
      </c>
      <c r="BO52" t="s">
        <v>92</v>
      </c>
      <c r="BP52">
        <v>1</v>
      </c>
      <c r="BQ52">
        <v>6</v>
      </c>
      <c r="BR52">
        <v>0</v>
      </c>
      <c r="BS52">
        <v>32.83</v>
      </c>
      <c r="BT52">
        <v>1</v>
      </c>
      <c r="BU52">
        <v>1</v>
      </c>
      <c r="BV52">
        <v>1</v>
      </c>
      <c r="BW52">
        <v>1</v>
      </c>
      <c r="BX52">
        <v>1</v>
      </c>
      <c r="BY52" t="s">
        <v>3</v>
      </c>
      <c r="BZ52">
        <v>82</v>
      </c>
      <c r="CA52">
        <v>62</v>
      </c>
      <c r="CE52">
        <v>0</v>
      </c>
      <c r="CF52">
        <v>0</v>
      </c>
      <c r="CG52">
        <v>0</v>
      </c>
      <c r="CM52">
        <v>0</v>
      </c>
      <c r="CN52" t="s">
        <v>3</v>
      </c>
      <c r="CO52">
        <v>0</v>
      </c>
      <c r="CP52">
        <f t="shared" si="42"/>
        <v>133.1</v>
      </c>
      <c r="CQ52">
        <f t="shared" si="43"/>
        <v>0</v>
      </c>
      <c r="CR52">
        <f t="shared" si="44"/>
        <v>416.2824</v>
      </c>
      <c r="CS52">
        <f t="shared" si="45"/>
        <v>412.34480000000002</v>
      </c>
      <c r="CT52">
        <f t="shared" si="46"/>
        <v>12140.534</v>
      </c>
      <c r="CU52">
        <f t="shared" si="47"/>
        <v>0</v>
      </c>
      <c r="CV52">
        <f t="shared" si="48"/>
        <v>46.11</v>
      </c>
      <c r="CW52">
        <f t="shared" si="49"/>
        <v>0.93</v>
      </c>
      <c r="CX52">
        <f t="shared" si="50"/>
        <v>0</v>
      </c>
      <c r="CY52">
        <f t="shared" si="51"/>
        <v>109.1092</v>
      </c>
      <c r="CZ52">
        <f t="shared" si="52"/>
        <v>82.497199999999992</v>
      </c>
      <c r="DC52" t="s">
        <v>3</v>
      </c>
      <c r="DD52" t="s">
        <v>3</v>
      </c>
      <c r="DE52" t="s">
        <v>3</v>
      </c>
      <c r="DF52" t="s">
        <v>3</v>
      </c>
      <c r="DG52" t="s">
        <v>3</v>
      </c>
      <c r="DH52" t="s">
        <v>3</v>
      </c>
      <c r="DI52" t="s">
        <v>3</v>
      </c>
      <c r="DJ52" t="s">
        <v>3</v>
      </c>
      <c r="DK52" t="s">
        <v>3</v>
      </c>
      <c r="DL52" t="s">
        <v>3</v>
      </c>
      <c r="DM52" t="s">
        <v>3</v>
      </c>
      <c r="DN52">
        <v>0</v>
      </c>
      <c r="DO52">
        <v>0</v>
      </c>
      <c r="DP52">
        <v>1</v>
      </c>
      <c r="DQ52">
        <v>1</v>
      </c>
      <c r="DU52">
        <v>1005</v>
      </c>
      <c r="DV52" t="s">
        <v>19</v>
      </c>
      <c r="DW52" t="s">
        <v>19</v>
      </c>
      <c r="DX52">
        <v>100</v>
      </c>
      <c r="EE52">
        <v>123474980</v>
      </c>
      <c r="EF52">
        <v>6</v>
      </c>
      <c r="EG52" t="s">
        <v>36</v>
      </c>
      <c r="EH52">
        <v>0</v>
      </c>
      <c r="EI52" t="s">
        <v>3</v>
      </c>
      <c r="EJ52">
        <v>1</v>
      </c>
      <c r="EK52">
        <v>56001</v>
      </c>
      <c r="EL52" t="s">
        <v>82</v>
      </c>
      <c r="EM52" t="s">
        <v>83</v>
      </c>
      <c r="EO52" t="s">
        <v>3</v>
      </c>
      <c r="EQ52">
        <v>131072</v>
      </c>
      <c r="ER52">
        <v>398.87</v>
      </c>
      <c r="ES52">
        <v>0</v>
      </c>
      <c r="ET52">
        <v>29.07</v>
      </c>
      <c r="EU52">
        <v>12.56</v>
      </c>
      <c r="EV52">
        <v>369.8</v>
      </c>
      <c r="EW52">
        <v>46.11</v>
      </c>
      <c r="EX52">
        <v>0.93</v>
      </c>
      <c r="EY52">
        <v>0</v>
      </c>
      <c r="FQ52">
        <v>0</v>
      </c>
      <c r="FR52">
        <f t="shared" si="53"/>
        <v>0</v>
      </c>
      <c r="FS52">
        <v>0</v>
      </c>
      <c r="FX52">
        <v>82</v>
      </c>
      <c r="FY52">
        <v>62</v>
      </c>
      <c r="GA52" t="s">
        <v>3</v>
      </c>
      <c r="GD52">
        <v>1</v>
      </c>
      <c r="GF52">
        <v>1816043708</v>
      </c>
      <c r="GG52">
        <v>2</v>
      </c>
      <c r="GH52">
        <v>1</v>
      </c>
      <c r="GI52">
        <v>2</v>
      </c>
      <c r="GJ52">
        <v>0</v>
      </c>
      <c r="GK52">
        <v>0</v>
      </c>
      <c r="GL52">
        <f t="shared" si="54"/>
        <v>0</v>
      </c>
      <c r="GM52">
        <f t="shared" si="55"/>
        <v>324.70999999999998</v>
      </c>
      <c r="GN52">
        <f t="shared" si="56"/>
        <v>324.70999999999998</v>
      </c>
      <c r="GO52">
        <f t="shared" si="57"/>
        <v>0</v>
      </c>
      <c r="GP52">
        <f t="shared" si="58"/>
        <v>0</v>
      </c>
      <c r="GR52">
        <v>0</v>
      </c>
      <c r="GS52">
        <v>3</v>
      </c>
      <c r="GT52">
        <v>0</v>
      </c>
      <c r="GU52" t="s">
        <v>3</v>
      </c>
      <c r="GV52">
        <f t="shared" si="59"/>
        <v>0</v>
      </c>
      <c r="GW52">
        <v>1</v>
      </c>
      <c r="GX52">
        <f t="shared" si="60"/>
        <v>0</v>
      </c>
      <c r="HA52">
        <v>0</v>
      </c>
      <c r="HB52">
        <v>0</v>
      </c>
      <c r="HC52">
        <f t="shared" si="61"/>
        <v>0</v>
      </c>
      <c r="IK52">
        <v>0</v>
      </c>
    </row>
    <row r="53" spans="1:245" x14ac:dyDescent="0.2">
      <c r="A53">
        <v>18</v>
      </c>
      <c r="B53">
        <v>1</v>
      </c>
      <c r="C53">
        <v>100</v>
      </c>
      <c r="E53" t="s">
        <v>95</v>
      </c>
      <c r="F53" t="s">
        <v>29</v>
      </c>
      <c r="G53" t="s">
        <v>30</v>
      </c>
      <c r="H53" t="s">
        <v>31</v>
      </c>
      <c r="I53">
        <f>I52*J53</f>
        <v>3.6252E-2</v>
      </c>
      <c r="J53">
        <v>3.42</v>
      </c>
      <c r="O53">
        <f t="shared" si="28"/>
        <v>0</v>
      </c>
      <c r="P53">
        <f t="shared" si="29"/>
        <v>0</v>
      </c>
      <c r="Q53">
        <f t="shared" si="30"/>
        <v>0</v>
      </c>
      <c r="R53">
        <f t="shared" si="31"/>
        <v>0</v>
      </c>
      <c r="S53">
        <f t="shared" si="32"/>
        <v>0</v>
      </c>
      <c r="T53">
        <f t="shared" si="33"/>
        <v>0</v>
      </c>
      <c r="U53">
        <f t="shared" si="34"/>
        <v>0</v>
      </c>
      <c r="V53">
        <f t="shared" si="35"/>
        <v>0</v>
      </c>
      <c r="W53">
        <f t="shared" si="36"/>
        <v>0</v>
      </c>
      <c r="X53">
        <f t="shared" si="37"/>
        <v>0</v>
      </c>
      <c r="Y53">
        <f t="shared" si="38"/>
        <v>0</v>
      </c>
      <c r="AA53">
        <v>144042116</v>
      </c>
      <c r="AB53">
        <f t="shared" si="39"/>
        <v>0</v>
      </c>
      <c r="AC53">
        <f t="shared" si="66"/>
        <v>0</v>
      </c>
      <c r="AD53">
        <f t="shared" si="67"/>
        <v>0</v>
      </c>
      <c r="AE53">
        <f t="shared" si="68"/>
        <v>0</v>
      </c>
      <c r="AF53">
        <f t="shared" si="68"/>
        <v>0</v>
      </c>
      <c r="AG53">
        <f t="shared" si="40"/>
        <v>0</v>
      </c>
      <c r="AH53">
        <f t="shared" si="69"/>
        <v>0</v>
      </c>
      <c r="AI53">
        <f t="shared" si="69"/>
        <v>0</v>
      </c>
      <c r="AJ53">
        <f t="shared" si="41"/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82</v>
      </c>
      <c r="AU53">
        <v>62</v>
      </c>
      <c r="AV53">
        <v>1</v>
      </c>
      <c r="AW53">
        <v>1</v>
      </c>
      <c r="AZ53">
        <v>1</v>
      </c>
      <c r="BA53">
        <v>1</v>
      </c>
      <c r="BB53">
        <v>1</v>
      </c>
      <c r="BC53">
        <v>1</v>
      </c>
      <c r="BD53" t="s">
        <v>3</v>
      </c>
      <c r="BE53" t="s">
        <v>3</v>
      </c>
      <c r="BF53" t="s">
        <v>3</v>
      </c>
      <c r="BG53" t="s">
        <v>3</v>
      </c>
      <c r="BH53">
        <v>3</v>
      </c>
      <c r="BI53">
        <v>1</v>
      </c>
      <c r="BJ53" t="s">
        <v>3</v>
      </c>
      <c r="BM53">
        <v>56001</v>
      </c>
      <c r="BN53">
        <v>0</v>
      </c>
      <c r="BO53" t="s">
        <v>3</v>
      </c>
      <c r="BP53">
        <v>0</v>
      </c>
      <c r="BQ53">
        <v>6</v>
      </c>
      <c r="BR53">
        <v>0</v>
      </c>
      <c r="BS53">
        <v>1</v>
      </c>
      <c r="BT53">
        <v>1</v>
      </c>
      <c r="BU53">
        <v>1</v>
      </c>
      <c r="BV53">
        <v>1</v>
      </c>
      <c r="BW53">
        <v>1</v>
      </c>
      <c r="BX53">
        <v>1</v>
      </c>
      <c r="BY53" t="s">
        <v>3</v>
      </c>
      <c r="BZ53">
        <v>82</v>
      </c>
      <c r="CA53">
        <v>62</v>
      </c>
      <c r="CE53">
        <v>0</v>
      </c>
      <c r="CF53">
        <v>0</v>
      </c>
      <c r="CG53">
        <v>0</v>
      </c>
      <c r="CM53">
        <v>0</v>
      </c>
      <c r="CN53" t="s">
        <v>3</v>
      </c>
      <c r="CO53">
        <v>0</v>
      </c>
      <c r="CP53">
        <f t="shared" si="42"/>
        <v>0</v>
      </c>
      <c r="CQ53">
        <f t="shared" si="43"/>
        <v>0</v>
      </c>
      <c r="CR53">
        <f t="shared" si="44"/>
        <v>0</v>
      </c>
      <c r="CS53">
        <f t="shared" si="45"/>
        <v>0</v>
      </c>
      <c r="CT53">
        <f t="shared" si="46"/>
        <v>0</v>
      </c>
      <c r="CU53">
        <f t="shared" si="47"/>
        <v>0</v>
      </c>
      <c r="CV53">
        <f t="shared" si="48"/>
        <v>0</v>
      </c>
      <c r="CW53">
        <f t="shared" si="49"/>
        <v>0</v>
      </c>
      <c r="CX53">
        <f t="shared" si="50"/>
        <v>0</v>
      </c>
      <c r="CY53">
        <f t="shared" si="51"/>
        <v>0</v>
      </c>
      <c r="CZ53">
        <f t="shared" si="52"/>
        <v>0</v>
      </c>
      <c r="DC53" t="s">
        <v>3</v>
      </c>
      <c r="DD53" t="s">
        <v>3</v>
      </c>
      <c r="DE53" t="s">
        <v>3</v>
      </c>
      <c r="DF53" t="s">
        <v>3</v>
      </c>
      <c r="DG53" t="s">
        <v>3</v>
      </c>
      <c r="DH53" t="s">
        <v>3</v>
      </c>
      <c r="DI53" t="s">
        <v>3</v>
      </c>
      <c r="DJ53" t="s">
        <v>3</v>
      </c>
      <c r="DK53" t="s">
        <v>3</v>
      </c>
      <c r="DL53" t="s">
        <v>3</v>
      </c>
      <c r="DM53" t="s">
        <v>3</v>
      </c>
      <c r="DN53">
        <v>0</v>
      </c>
      <c r="DO53">
        <v>0</v>
      </c>
      <c r="DP53">
        <v>1</v>
      </c>
      <c r="DQ53">
        <v>1</v>
      </c>
      <c r="DU53">
        <v>1009</v>
      </c>
      <c r="DV53" t="s">
        <v>31</v>
      </c>
      <c r="DW53" t="s">
        <v>31</v>
      </c>
      <c r="DX53">
        <v>1000</v>
      </c>
      <c r="EE53">
        <v>123474980</v>
      </c>
      <c r="EF53">
        <v>6</v>
      </c>
      <c r="EG53" t="s">
        <v>36</v>
      </c>
      <c r="EH53">
        <v>0</v>
      </c>
      <c r="EI53" t="s">
        <v>3</v>
      </c>
      <c r="EJ53">
        <v>1</v>
      </c>
      <c r="EK53">
        <v>56001</v>
      </c>
      <c r="EL53" t="s">
        <v>82</v>
      </c>
      <c r="EM53" t="s">
        <v>83</v>
      </c>
      <c r="EO53" t="s">
        <v>3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FQ53">
        <v>0</v>
      </c>
      <c r="FR53">
        <f t="shared" si="53"/>
        <v>0</v>
      </c>
      <c r="FS53">
        <v>0</v>
      </c>
      <c r="FX53">
        <v>82</v>
      </c>
      <c r="FY53">
        <v>62</v>
      </c>
      <c r="GA53" t="s">
        <v>3</v>
      </c>
      <c r="GD53">
        <v>1</v>
      </c>
      <c r="GF53">
        <v>2102561428</v>
      </c>
      <c r="GG53">
        <v>2</v>
      </c>
      <c r="GH53">
        <v>1</v>
      </c>
      <c r="GI53">
        <v>-2</v>
      </c>
      <c r="GJ53">
        <v>0</v>
      </c>
      <c r="GK53">
        <v>0</v>
      </c>
      <c r="GL53">
        <f t="shared" si="54"/>
        <v>0</v>
      </c>
      <c r="GM53">
        <f t="shared" si="55"/>
        <v>0</v>
      </c>
      <c r="GN53">
        <f t="shared" si="56"/>
        <v>0</v>
      </c>
      <c r="GO53">
        <f t="shared" si="57"/>
        <v>0</v>
      </c>
      <c r="GP53">
        <f t="shared" si="58"/>
        <v>0</v>
      </c>
      <c r="GR53">
        <v>0</v>
      </c>
      <c r="GS53">
        <v>3</v>
      </c>
      <c r="GT53">
        <v>0</v>
      </c>
      <c r="GU53" t="s">
        <v>3</v>
      </c>
      <c r="GV53">
        <f t="shared" si="59"/>
        <v>0</v>
      </c>
      <c r="GW53">
        <v>1</v>
      </c>
      <c r="GX53">
        <f t="shared" si="60"/>
        <v>0</v>
      </c>
      <c r="HA53">
        <v>0</v>
      </c>
      <c r="HB53">
        <v>0</v>
      </c>
      <c r="HC53">
        <f t="shared" si="61"/>
        <v>0</v>
      </c>
      <c r="IK53">
        <v>0</v>
      </c>
    </row>
    <row r="54" spans="1:245" x14ac:dyDescent="0.2">
      <c r="A54">
        <v>17</v>
      </c>
      <c r="B54">
        <v>1</v>
      </c>
      <c r="C54">
        <f>ROW(SmtRes!A112)</f>
        <v>112</v>
      </c>
      <c r="D54">
        <f>ROW(EtalonRes!A114)</f>
        <v>114</v>
      </c>
      <c r="E54" t="s">
        <v>96</v>
      </c>
      <c r="F54" t="s">
        <v>97</v>
      </c>
      <c r="G54" t="s">
        <v>98</v>
      </c>
      <c r="H54" t="s">
        <v>99</v>
      </c>
      <c r="I54">
        <f>ROUND(48.6/100,9)</f>
        <v>0.48599999999999999</v>
      </c>
      <c r="J54">
        <v>0</v>
      </c>
      <c r="O54">
        <f t="shared" si="28"/>
        <v>6160.23</v>
      </c>
      <c r="P54">
        <f t="shared" si="29"/>
        <v>0</v>
      </c>
      <c r="Q54">
        <f t="shared" si="30"/>
        <v>275.89</v>
      </c>
      <c r="R54">
        <f t="shared" si="31"/>
        <v>0.64</v>
      </c>
      <c r="S54">
        <f t="shared" si="32"/>
        <v>5884.34</v>
      </c>
      <c r="T54">
        <f t="shared" si="33"/>
        <v>0</v>
      </c>
      <c r="U54">
        <f t="shared" si="34"/>
        <v>18.847080000000002</v>
      </c>
      <c r="V54">
        <f t="shared" si="35"/>
        <v>1.944E-3</v>
      </c>
      <c r="W54">
        <f t="shared" si="36"/>
        <v>0</v>
      </c>
      <c r="X54">
        <f t="shared" si="37"/>
        <v>7532.77</v>
      </c>
      <c r="Y54">
        <f t="shared" si="38"/>
        <v>4884.53</v>
      </c>
      <c r="AA54">
        <v>144042116</v>
      </c>
      <c r="AB54">
        <f t="shared" si="39"/>
        <v>556.15</v>
      </c>
      <c r="AC54">
        <f>ROUND(((ES54*0)),2)</f>
        <v>0</v>
      </c>
      <c r="AD54">
        <f>ROUND(((((ET54*0.4))-((EU54*0.4)))+AE54),2)</f>
        <v>187.35</v>
      </c>
      <c r="AE54">
        <f>ROUND(((EU54*0.4)),2)</f>
        <v>0.04</v>
      </c>
      <c r="AF54">
        <f>ROUND(((EV54*0.4)),2)</f>
        <v>368.8</v>
      </c>
      <c r="AG54">
        <f t="shared" si="40"/>
        <v>0</v>
      </c>
      <c r="AH54">
        <f>((EW54*0.4))</f>
        <v>38.78</v>
      </c>
      <c r="AI54">
        <f>((EX54*0.4))</f>
        <v>4.0000000000000001E-3</v>
      </c>
      <c r="AJ54">
        <f t="shared" si="41"/>
        <v>0</v>
      </c>
      <c r="AK54">
        <v>2585.19</v>
      </c>
      <c r="AL54">
        <v>1194.83</v>
      </c>
      <c r="AM54">
        <v>468.37</v>
      </c>
      <c r="AN54">
        <v>0.09</v>
      </c>
      <c r="AO54">
        <v>921.99</v>
      </c>
      <c r="AP54">
        <v>0</v>
      </c>
      <c r="AQ54">
        <v>96.95</v>
      </c>
      <c r="AR54">
        <v>0.01</v>
      </c>
      <c r="AS54">
        <v>0</v>
      </c>
      <c r="AT54">
        <v>128</v>
      </c>
      <c r="AU54">
        <v>83</v>
      </c>
      <c r="AV54">
        <v>1</v>
      </c>
      <c r="AW54">
        <v>1</v>
      </c>
      <c r="AZ54">
        <v>1</v>
      </c>
      <c r="BA54">
        <v>32.83</v>
      </c>
      <c r="BB54">
        <v>3.03</v>
      </c>
      <c r="BC54">
        <v>9.07</v>
      </c>
      <c r="BD54" t="s">
        <v>3</v>
      </c>
      <c r="BE54" t="s">
        <v>3</v>
      </c>
      <c r="BF54" t="s">
        <v>3</v>
      </c>
      <c r="BG54" t="s">
        <v>3</v>
      </c>
      <c r="BH54">
        <v>0</v>
      </c>
      <c r="BI54">
        <v>1</v>
      </c>
      <c r="BJ54" t="s">
        <v>100</v>
      </c>
      <c r="BM54">
        <v>16001</v>
      </c>
      <c r="BN54">
        <v>0</v>
      </c>
      <c r="BO54" t="s">
        <v>97</v>
      </c>
      <c r="BP54">
        <v>1</v>
      </c>
      <c r="BQ54">
        <v>2</v>
      </c>
      <c r="BR54">
        <v>0</v>
      </c>
      <c r="BS54">
        <v>32.83</v>
      </c>
      <c r="BT54">
        <v>1</v>
      </c>
      <c r="BU54">
        <v>1</v>
      </c>
      <c r="BV54">
        <v>1</v>
      </c>
      <c r="BW54">
        <v>1</v>
      </c>
      <c r="BX54">
        <v>1</v>
      </c>
      <c r="BY54" t="s">
        <v>3</v>
      </c>
      <c r="BZ54">
        <v>128</v>
      </c>
      <c r="CA54">
        <v>83</v>
      </c>
      <c r="CE54">
        <v>0</v>
      </c>
      <c r="CF54">
        <v>0</v>
      </c>
      <c r="CG54">
        <v>0</v>
      </c>
      <c r="CM54">
        <v>0</v>
      </c>
      <c r="CN54" t="s">
        <v>101</v>
      </c>
      <c r="CO54">
        <v>0</v>
      </c>
      <c r="CP54">
        <f t="shared" si="42"/>
        <v>6160.2300000000005</v>
      </c>
      <c r="CQ54">
        <f t="shared" si="43"/>
        <v>0</v>
      </c>
      <c r="CR54">
        <f t="shared" si="44"/>
        <v>567.67049999999995</v>
      </c>
      <c r="CS54">
        <f t="shared" si="45"/>
        <v>1.3131999999999999</v>
      </c>
      <c r="CT54">
        <f t="shared" si="46"/>
        <v>12107.704</v>
      </c>
      <c r="CU54">
        <f t="shared" si="47"/>
        <v>0</v>
      </c>
      <c r="CV54">
        <f t="shared" si="48"/>
        <v>38.78</v>
      </c>
      <c r="CW54">
        <f t="shared" si="49"/>
        <v>4.0000000000000001E-3</v>
      </c>
      <c r="CX54">
        <f t="shared" si="50"/>
        <v>0</v>
      </c>
      <c r="CY54">
        <f t="shared" si="51"/>
        <v>7532.7744000000002</v>
      </c>
      <c r="CZ54">
        <f t="shared" si="52"/>
        <v>4884.5334000000003</v>
      </c>
      <c r="DC54" t="s">
        <v>3</v>
      </c>
      <c r="DD54" t="s">
        <v>22</v>
      </c>
      <c r="DE54" t="s">
        <v>102</v>
      </c>
      <c r="DF54" t="s">
        <v>102</v>
      </c>
      <c r="DG54" t="s">
        <v>102</v>
      </c>
      <c r="DH54" t="s">
        <v>3</v>
      </c>
      <c r="DI54" t="s">
        <v>102</v>
      </c>
      <c r="DJ54" t="s">
        <v>102</v>
      </c>
      <c r="DK54" t="s">
        <v>3</v>
      </c>
      <c r="DL54" t="s">
        <v>3</v>
      </c>
      <c r="DM54" t="s">
        <v>3</v>
      </c>
      <c r="DN54">
        <v>0</v>
      </c>
      <c r="DO54">
        <v>0</v>
      </c>
      <c r="DP54">
        <v>1</v>
      </c>
      <c r="DQ54">
        <v>1</v>
      </c>
      <c r="DU54">
        <v>1003</v>
      </c>
      <c r="DV54" t="s">
        <v>99</v>
      </c>
      <c r="DW54" t="s">
        <v>99</v>
      </c>
      <c r="DX54">
        <v>100</v>
      </c>
      <c r="EE54">
        <v>123474930</v>
      </c>
      <c r="EF54">
        <v>2</v>
      </c>
      <c r="EG54" t="s">
        <v>24</v>
      </c>
      <c r="EH54">
        <v>0</v>
      </c>
      <c r="EI54" t="s">
        <v>3</v>
      </c>
      <c r="EJ54">
        <v>1</v>
      </c>
      <c r="EK54">
        <v>16001</v>
      </c>
      <c r="EL54" t="s">
        <v>103</v>
      </c>
      <c r="EM54" t="s">
        <v>104</v>
      </c>
      <c r="EO54" t="s">
        <v>105</v>
      </c>
      <c r="EQ54">
        <v>131072</v>
      </c>
      <c r="ER54">
        <v>2585.19</v>
      </c>
      <c r="ES54">
        <v>1194.83</v>
      </c>
      <c r="ET54">
        <v>468.37</v>
      </c>
      <c r="EU54">
        <v>0.09</v>
      </c>
      <c r="EV54">
        <v>921.99</v>
      </c>
      <c r="EW54">
        <v>96.95</v>
      </c>
      <c r="EX54">
        <v>0.01</v>
      </c>
      <c r="EY54">
        <v>0</v>
      </c>
      <c r="FQ54">
        <v>0</v>
      </c>
      <c r="FR54">
        <f t="shared" si="53"/>
        <v>0</v>
      </c>
      <c r="FS54">
        <v>0</v>
      </c>
      <c r="FX54">
        <v>128</v>
      </c>
      <c r="FY54">
        <v>83</v>
      </c>
      <c r="GA54" t="s">
        <v>3</v>
      </c>
      <c r="GD54">
        <v>1</v>
      </c>
      <c r="GF54">
        <v>-336269293</v>
      </c>
      <c r="GG54">
        <v>2</v>
      </c>
      <c r="GH54">
        <v>1</v>
      </c>
      <c r="GI54">
        <v>2</v>
      </c>
      <c r="GJ54">
        <v>0</v>
      </c>
      <c r="GK54">
        <v>0</v>
      </c>
      <c r="GL54">
        <f t="shared" si="54"/>
        <v>0</v>
      </c>
      <c r="GM54">
        <f t="shared" si="55"/>
        <v>18577.53</v>
      </c>
      <c r="GN54">
        <f t="shared" si="56"/>
        <v>18577.53</v>
      </c>
      <c r="GO54">
        <f t="shared" si="57"/>
        <v>0</v>
      </c>
      <c r="GP54">
        <f t="shared" si="58"/>
        <v>0</v>
      </c>
      <c r="GR54">
        <v>0</v>
      </c>
      <c r="GS54">
        <v>3</v>
      </c>
      <c r="GT54">
        <v>0</v>
      </c>
      <c r="GU54" t="s">
        <v>3</v>
      </c>
      <c r="GV54">
        <f t="shared" si="59"/>
        <v>0</v>
      </c>
      <c r="GW54">
        <v>1</v>
      </c>
      <c r="GX54">
        <f t="shared" si="60"/>
        <v>0</v>
      </c>
      <c r="HA54">
        <v>0</v>
      </c>
      <c r="HB54">
        <v>0</v>
      </c>
      <c r="HC54">
        <f t="shared" si="61"/>
        <v>0</v>
      </c>
      <c r="IK54">
        <v>0</v>
      </c>
    </row>
    <row r="55" spans="1:245" x14ac:dyDescent="0.2">
      <c r="A55">
        <v>18</v>
      </c>
      <c r="B55">
        <v>1</v>
      </c>
      <c r="C55">
        <v>112</v>
      </c>
      <c r="E55" t="s">
        <v>106</v>
      </c>
      <c r="F55" t="s">
        <v>29</v>
      </c>
      <c r="G55" t="s">
        <v>30</v>
      </c>
      <c r="H55" t="s">
        <v>31</v>
      </c>
      <c r="I55">
        <f>I54*J55</f>
        <v>8.2129999999999998E-3</v>
      </c>
      <c r="J55">
        <v>1.689917695473251E-2</v>
      </c>
      <c r="O55">
        <f t="shared" si="28"/>
        <v>0</v>
      </c>
      <c r="P55">
        <f t="shared" si="29"/>
        <v>0</v>
      </c>
      <c r="Q55">
        <f t="shared" si="30"/>
        <v>0</v>
      </c>
      <c r="R55">
        <f t="shared" si="31"/>
        <v>0</v>
      </c>
      <c r="S55">
        <f t="shared" si="32"/>
        <v>0</v>
      </c>
      <c r="T55">
        <f t="shared" si="33"/>
        <v>0</v>
      </c>
      <c r="U55">
        <f t="shared" si="34"/>
        <v>0</v>
      </c>
      <c r="V55">
        <f t="shared" si="35"/>
        <v>0</v>
      </c>
      <c r="W55">
        <f t="shared" si="36"/>
        <v>0</v>
      </c>
      <c r="X55">
        <f t="shared" si="37"/>
        <v>0</v>
      </c>
      <c r="Y55">
        <f t="shared" si="38"/>
        <v>0</v>
      </c>
      <c r="AA55">
        <v>144042116</v>
      </c>
      <c r="AB55">
        <f t="shared" si="39"/>
        <v>0</v>
      </c>
      <c r="AC55">
        <f>ROUND((ES55),2)</f>
        <v>0</v>
      </c>
      <c r="AD55">
        <f>ROUND((((ET55)-(EU55))+AE55),2)</f>
        <v>0</v>
      </c>
      <c r="AE55">
        <f>ROUND((EU55),2)</f>
        <v>0</v>
      </c>
      <c r="AF55">
        <f>ROUND((EV55),2)</f>
        <v>0</v>
      </c>
      <c r="AG55">
        <f t="shared" si="40"/>
        <v>0</v>
      </c>
      <c r="AH55">
        <f>(EW55)</f>
        <v>0</v>
      </c>
      <c r="AI55">
        <f>(EX55)</f>
        <v>0</v>
      </c>
      <c r="AJ55">
        <f t="shared" si="41"/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128</v>
      </c>
      <c r="AU55">
        <v>83</v>
      </c>
      <c r="AV55">
        <v>1</v>
      </c>
      <c r="AW55">
        <v>1</v>
      </c>
      <c r="AZ55">
        <v>1</v>
      </c>
      <c r="BA55">
        <v>1</v>
      </c>
      <c r="BB55">
        <v>1</v>
      </c>
      <c r="BC55">
        <v>1</v>
      </c>
      <c r="BD55" t="s">
        <v>3</v>
      </c>
      <c r="BE55" t="s">
        <v>3</v>
      </c>
      <c r="BF55" t="s">
        <v>3</v>
      </c>
      <c r="BG55" t="s">
        <v>3</v>
      </c>
      <c r="BH55">
        <v>3</v>
      </c>
      <c r="BI55">
        <v>1</v>
      </c>
      <c r="BJ55" t="s">
        <v>3</v>
      </c>
      <c r="BM55">
        <v>16001</v>
      </c>
      <c r="BN55">
        <v>0</v>
      </c>
      <c r="BO55" t="s">
        <v>3</v>
      </c>
      <c r="BP55">
        <v>0</v>
      </c>
      <c r="BQ55">
        <v>2</v>
      </c>
      <c r="BR55">
        <v>0</v>
      </c>
      <c r="BS55">
        <v>1</v>
      </c>
      <c r="BT55">
        <v>1</v>
      </c>
      <c r="BU55">
        <v>1</v>
      </c>
      <c r="BV55">
        <v>1</v>
      </c>
      <c r="BW55">
        <v>1</v>
      </c>
      <c r="BX55">
        <v>1</v>
      </c>
      <c r="BY55" t="s">
        <v>3</v>
      </c>
      <c r="BZ55">
        <v>128</v>
      </c>
      <c r="CA55">
        <v>83</v>
      </c>
      <c r="CE55">
        <v>0</v>
      </c>
      <c r="CF55">
        <v>0</v>
      </c>
      <c r="CG55">
        <v>0</v>
      </c>
      <c r="CM55">
        <v>0</v>
      </c>
      <c r="CN55" t="s">
        <v>3</v>
      </c>
      <c r="CO55">
        <v>0</v>
      </c>
      <c r="CP55">
        <f t="shared" si="42"/>
        <v>0</v>
      </c>
      <c r="CQ55">
        <f t="shared" si="43"/>
        <v>0</v>
      </c>
      <c r="CR55">
        <f t="shared" si="44"/>
        <v>0</v>
      </c>
      <c r="CS55">
        <f t="shared" si="45"/>
        <v>0</v>
      </c>
      <c r="CT55">
        <f t="shared" si="46"/>
        <v>0</v>
      </c>
      <c r="CU55">
        <f t="shared" si="47"/>
        <v>0</v>
      </c>
      <c r="CV55">
        <f t="shared" si="48"/>
        <v>0</v>
      </c>
      <c r="CW55">
        <f t="shared" si="49"/>
        <v>0</v>
      </c>
      <c r="CX55">
        <f t="shared" si="50"/>
        <v>0</v>
      </c>
      <c r="CY55">
        <f t="shared" si="51"/>
        <v>0</v>
      </c>
      <c r="CZ55">
        <f t="shared" si="52"/>
        <v>0</v>
      </c>
      <c r="DC55" t="s">
        <v>3</v>
      </c>
      <c r="DD55" t="s">
        <v>3</v>
      </c>
      <c r="DE55" t="s">
        <v>3</v>
      </c>
      <c r="DF55" t="s">
        <v>3</v>
      </c>
      <c r="DG55" t="s">
        <v>3</v>
      </c>
      <c r="DH55" t="s">
        <v>3</v>
      </c>
      <c r="DI55" t="s">
        <v>3</v>
      </c>
      <c r="DJ55" t="s">
        <v>3</v>
      </c>
      <c r="DK55" t="s">
        <v>3</v>
      </c>
      <c r="DL55" t="s">
        <v>3</v>
      </c>
      <c r="DM55" t="s">
        <v>3</v>
      </c>
      <c r="DN55">
        <v>0</v>
      </c>
      <c r="DO55">
        <v>0</v>
      </c>
      <c r="DP55">
        <v>1</v>
      </c>
      <c r="DQ55">
        <v>1</v>
      </c>
      <c r="DU55">
        <v>1009</v>
      </c>
      <c r="DV55" t="s">
        <v>31</v>
      </c>
      <c r="DW55" t="s">
        <v>31</v>
      </c>
      <c r="DX55">
        <v>1000</v>
      </c>
      <c r="EE55">
        <v>123474930</v>
      </c>
      <c r="EF55">
        <v>2</v>
      </c>
      <c r="EG55" t="s">
        <v>24</v>
      </c>
      <c r="EH55">
        <v>0</v>
      </c>
      <c r="EI55" t="s">
        <v>3</v>
      </c>
      <c r="EJ55">
        <v>1</v>
      </c>
      <c r="EK55">
        <v>16001</v>
      </c>
      <c r="EL55" t="s">
        <v>103</v>
      </c>
      <c r="EM55" t="s">
        <v>104</v>
      </c>
      <c r="EO55" t="s">
        <v>3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FQ55">
        <v>0</v>
      </c>
      <c r="FR55">
        <f t="shared" si="53"/>
        <v>0</v>
      </c>
      <c r="FS55">
        <v>0</v>
      </c>
      <c r="FX55">
        <v>128</v>
      </c>
      <c r="FY55">
        <v>83</v>
      </c>
      <c r="GA55" t="s">
        <v>3</v>
      </c>
      <c r="GD55">
        <v>1</v>
      </c>
      <c r="GF55">
        <v>2102561428</v>
      </c>
      <c r="GG55">
        <v>2</v>
      </c>
      <c r="GH55">
        <v>0</v>
      </c>
      <c r="GI55">
        <v>-2</v>
      </c>
      <c r="GJ55">
        <v>0</v>
      </c>
      <c r="GK55">
        <v>0</v>
      </c>
      <c r="GL55">
        <f t="shared" si="54"/>
        <v>0</v>
      </c>
      <c r="GM55">
        <f t="shared" si="55"/>
        <v>0</v>
      </c>
      <c r="GN55">
        <f t="shared" si="56"/>
        <v>0</v>
      </c>
      <c r="GO55">
        <f t="shared" si="57"/>
        <v>0</v>
      </c>
      <c r="GP55">
        <f t="shared" si="58"/>
        <v>0</v>
      </c>
      <c r="GR55">
        <v>0</v>
      </c>
      <c r="GS55">
        <v>3</v>
      </c>
      <c r="GT55">
        <v>0</v>
      </c>
      <c r="GU55" t="s">
        <v>3</v>
      </c>
      <c r="GV55">
        <f t="shared" si="59"/>
        <v>0</v>
      </c>
      <c r="GW55">
        <v>1</v>
      </c>
      <c r="GX55">
        <f t="shared" si="60"/>
        <v>0</v>
      </c>
      <c r="HA55">
        <v>0</v>
      </c>
      <c r="HB55">
        <v>0</v>
      </c>
      <c r="HC55">
        <f t="shared" si="61"/>
        <v>0</v>
      </c>
      <c r="IK55">
        <v>0</v>
      </c>
    </row>
    <row r="56" spans="1:245" x14ac:dyDescent="0.2">
      <c r="A56">
        <v>17</v>
      </c>
      <c r="B56">
        <v>1</v>
      </c>
      <c r="C56">
        <f>ROW(SmtRes!A121)</f>
        <v>121</v>
      </c>
      <c r="D56">
        <f>ROW(EtalonRes!A126)</f>
        <v>126</v>
      </c>
      <c r="E56" t="s">
        <v>107</v>
      </c>
      <c r="F56" t="s">
        <v>108</v>
      </c>
      <c r="G56" t="s">
        <v>109</v>
      </c>
      <c r="H56" t="s">
        <v>99</v>
      </c>
      <c r="I56">
        <f>ROUND(13.6/100,9)</f>
        <v>0.13600000000000001</v>
      </c>
      <c r="J56">
        <v>0</v>
      </c>
      <c r="O56">
        <f t="shared" si="28"/>
        <v>959.06</v>
      </c>
      <c r="P56">
        <f t="shared" si="29"/>
        <v>0</v>
      </c>
      <c r="Q56">
        <f t="shared" si="30"/>
        <v>21.79</v>
      </c>
      <c r="R56">
        <f t="shared" si="31"/>
        <v>10.49</v>
      </c>
      <c r="S56">
        <f t="shared" si="32"/>
        <v>937.27</v>
      </c>
      <c r="T56">
        <f t="shared" si="33"/>
        <v>0</v>
      </c>
      <c r="U56">
        <f t="shared" si="34"/>
        <v>3.0371520000000003</v>
      </c>
      <c r="V56">
        <f t="shared" si="35"/>
        <v>2.5024000000000005E-2</v>
      </c>
      <c r="W56">
        <f t="shared" si="36"/>
        <v>0</v>
      </c>
      <c r="X56">
        <f t="shared" si="37"/>
        <v>1213.1300000000001</v>
      </c>
      <c r="Y56">
        <f t="shared" si="38"/>
        <v>786.64</v>
      </c>
      <c r="AA56">
        <v>144042116</v>
      </c>
      <c r="AB56">
        <f t="shared" si="39"/>
        <v>226.42</v>
      </c>
      <c r="AC56">
        <f>ROUND(((ES56*0)),2)</f>
        <v>0</v>
      </c>
      <c r="AD56">
        <f>ROUND(((((ET56*0.4))-((EU56*0.4)))+AE56),2)</f>
        <v>16.5</v>
      </c>
      <c r="AE56">
        <f>ROUND(((EU56*0.4)),2)</f>
        <v>2.35</v>
      </c>
      <c r="AF56">
        <f>ROUND(((EV56*0.4)),2)</f>
        <v>209.92</v>
      </c>
      <c r="AG56">
        <f t="shared" si="40"/>
        <v>0</v>
      </c>
      <c r="AH56">
        <f>((EW56*0.4))</f>
        <v>22.332000000000001</v>
      </c>
      <c r="AI56">
        <f>((EX56*0.4))</f>
        <v>0.18400000000000002</v>
      </c>
      <c r="AJ56">
        <f t="shared" si="41"/>
        <v>0</v>
      </c>
      <c r="AK56">
        <v>624.33000000000004</v>
      </c>
      <c r="AL56">
        <v>58.29</v>
      </c>
      <c r="AM56">
        <v>41.24</v>
      </c>
      <c r="AN56">
        <v>5.87</v>
      </c>
      <c r="AO56">
        <v>524.79999999999995</v>
      </c>
      <c r="AP56">
        <v>0</v>
      </c>
      <c r="AQ56">
        <v>55.83</v>
      </c>
      <c r="AR56">
        <v>0.46</v>
      </c>
      <c r="AS56">
        <v>0</v>
      </c>
      <c r="AT56">
        <v>128</v>
      </c>
      <c r="AU56">
        <v>83</v>
      </c>
      <c r="AV56">
        <v>1</v>
      </c>
      <c r="AW56">
        <v>1</v>
      </c>
      <c r="AZ56">
        <v>1</v>
      </c>
      <c r="BA56">
        <v>32.83</v>
      </c>
      <c r="BB56">
        <v>9.7100000000000009</v>
      </c>
      <c r="BC56">
        <v>6.05</v>
      </c>
      <c r="BD56" t="s">
        <v>3</v>
      </c>
      <c r="BE56" t="s">
        <v>3</v>
      </c>
      <c r="BF56" t="s">
        <v>3</v>
      </c>
      <c r="BG56" t="s">
        <v>3</v>
      </c>
      <c r="BH56">
        <v>0</v>
      </c>
      <c r="BI56">
        <v>1</v>
      </c>
      <c r="BJ56" t="s">
        <v>110</v>
      </c>
      <c r="BM56">
        <v>16001</v>
      </c>
      <c r="BN56">
        <v>0</v>
      </c>
      <c r="BO56" t="s">
        <v>108</v>
      </c>
      <c r="BP56">
        <v>1</v>
      </c>
      <c r="BQ56">
        <v>2</v>
      </c>
      <c r="BR56">
        <v>0</v>
      </c>
      <c r="BS56">
        <v>32.83</v>
      </c>
      <c r="BT56">
        <v>1</v>
      </c>
      <c r="BU56">
        <v>1</v>
      </c>
      <c r="BV56">
        <v>1</v>
      </c>
      <c r="BW56">
        <v>1</v>
      </c>
      <c r="BX56">
        <v>1</v>
      </c>
      <c r="BY56" t="s">
        <v>3</v>
      </c>
      <c r="BZ56">
        <v>128</v>
      </c>
      <c r="CA56">
        <v>83</v>
      </c>
      <c r="CE56">
        <v>0</v>
      </c>
      <c r="CF56">
        <v>0</v>
      </c>
      <c r="CG56">
        <v>0</v>
      </c>
      <c r="CM56">
        <v>0</v>
      </c>
      <c r="CN56" t="s">
        <v>101</v>
      </c>
      <c r="CO56">
        <v>0</v>
      </c>
      <c r="CP56">
        <f t="shared" si="42"/>
        <v>959.06</v>
      </c>
      <c r="CQ56">
        <f t="shared" si="43"/>
        <v>0</v>
      </c>
      <c r="CR56">
        <f t="shared" si="44"/>
        <v>160.215</v>
      </c>
      <c r="CS56">
        <f t="shared" si="45"/>
        <v>77.150499999999994</v>
      </c>
      <c r="CT56">
        <f t="shared" si="46"/>
        <v>6891.6735999999992</v>
      </c>
      <c r="CU56">
        <f t="shared" si="47"/>
        <v>0</v>
      </c>
      <c r="CV56">
        <f t="shared" si="48"/>
        <v>22.332000000000001</v>
      </c>
      <c r="CW56">
        <f t="shared" si="49"/>
        <v>0.18400000000000002</v>
      </c>
      <c r="CX56">
        <f t="shared" si="50"/>
        <v>0</v>
      </c>
      <c r="CY56">
        <f t="shared" si="51"/>
        <v>1213.1328000000001</v>
      </c>
      <c r="CZ56">
        <f t="shared" si="52"/>
        <v>786.64080000000001</v>
      </c>
      <c r="DC56" t="s">
        <v>3</v>
      </c>
      <c r="DD56" t="s">
        <v>22</v>
      </c>
      <c r="DE56" t="s">
        <v>102</v>
      </c>
      <c r="DF56" t="s">
        <v>102</v>
      </c>
      <c r="DG56" t="s">
        <v>102</v>
      </c>
      <c r="DH56" t="s">
        <v>3</v>
      </c>
      <c r="DI56" t="s">
        <v>102</v>
      </c>
      <c r="DJ56" t="s">
        <v>102</v>
      </c>
      <c r="DK56" t="s">
        <v>3</v>
      </c>
      <c r="DL56" t="s">
        <v>3</v>
      </c>
      <c r="DM56" t="s">
        <v>3</v>
      </c>
      <c r="DN56">
        <v>0</v>
      </c>
      <c r="DO56">
        <v>0</v>
      </c>
      <c r="DP56">
        <v>1</v>
      </c>
      <c r="DQ56">
        <v>1</v>
      </c>
      <c r="DU56">
        <v>1003</v>
      </c>
      <c r="DV56" t="s">
        <v>99</v>
      </c>
      <c r="DW56" t="s">
        <v>99</v>
      </c>
      <c r="DX56">
        <v>100</v>
      </c>
      <c r="EE56">
        <v>123474930</v>
      </c>
      <c r="EF56">
        <v>2</v>
      </c>
      <c r="EG56" t="s">
        <v>24</v>
      </c>
      <c r="EH56">
        <v>0</v>
      </c>
      <c r="EI56" t="s">
        <v>3</v>
      </c>
      <c r="EJ56">
        <v>1</v>
      </c>
      <c r="EK56">
        <v>16001</v>
      </c>
      <c r="EL56" t="s">
        <v>103</v>
      </c>
      <c r="EM56" t="s">
        <v>104</v>
      </c>
      <c r="EO56" t="s">
        <v>105</v>
      </c>
      <c r="EQ56">
        <v>131072</v>
      </c>
      <c r="ER56">
        <v>624.33000000000004</v>
      </c>
      <c r="ES56">
        <v>58.29</v>
      </c>
      <c r="ET56">
        <v>41.24</v>
      </c>
      <c r="EU56">
        <v>5.87</v>
      </c>
      <c r="EV56">
        <v>524.79999999999995</v>
      </c>
      <c r="EW56">
        <v>55.83</v>
      </c>
      <c r="EX56">
        <v>0.46</v>
      </c>
      <c r="EY56">
        <v>0</v>
      </c>
      <c r="FQ56">
        <v>0</v>
      </c>
      <c r="FR56">
        <f t="shared" si="53"/>
        <v>0</v>
      </c>
      <c r="FS56">
        <v>0</v>
      </c>
      <c r="FX56">
        <v>128</v>
      </c>
      <c r="FY56">
        <v>83</v>
      </c>
      <c r="GA56" t="s">
        <v>3</v>
      </c>
      <c r="GD56">
        <v>1</v>
      </c>
      <c r="GF56">
        <v>1045840861</v>
      </c>
      <c r="GG56">
        <v>2</v>
      </c>
      <c r="GH56">
        <v>1</v>
      </c>
      <c r="GI56">
        <v>2</v>
      </c>
      <c r="GJ56">
        <v>0</v>
      </c>
      <c r="GK56">
        <v>0</v>
      </c>
      <c r="GL56">
        <f t="shared" si="54"/>
        <v>0</v>
      </c>
      <c r="GM56">
        <f t="shared" si="55"/>
        <v>2958.83</v>
      </c>
      <c r="GN56">
        <f t="shared" si="56"/>
        <v>2958.83</v>
      </c>
      <c r="GO56">
        <f t="shared" si="57"/>
        <v>0</v>
      </c>
      <c r="GP56">
        <f t="shared" si="58"/>
        <v>0</v>
      </c>
      <c r="GR56">
        <v>0</v>
      </c>
      <c r="GS56">
        <v>3</v>
      </c>
      <c r="GT56">
        <v>0</v>
      </c>
      <c r="GU56" t="s">
        <v>3</v>
      </c>
      <c r="GV56">
        <f t="shared" si="59"/>
        <v>0</v>
      </c>
      <c r="GW56">
        <v>1</v>
      </c>
      <c r="GX56">
        <f t="shared" si="60"/>
        <v>0</v>
      </c>
      <c r="HA56">
        <v>0</v>
      </c>
      <c r="HB56">
        <v>0</v>
      </c>
      <c r="HC56">
        <f t="shared" si="61"/>
        <v>0</v>
      </c>
      <c r="IK56">
        <v>0</v>
      </c>
    </row>
    <row r="57" spans="1:245" x14ac:dyDescent="0.2">
      <c r="A57">
        <v>18</v>
      </c>
      <c r="B57">
        <v>1</v>
      </c>
      <c r="C57">
        <v>121</v>
      </c>
      <c r="E57" t="s">
        <v>111</v>
      </c>
      <c r="F57" t="s">
        <v>29</v>
      </c>
      <c r="G57" t="s">
        <v>30</v>
      </c>
      <c r="H57" t="s">
        <v>31</v>
      </c>
      <c r="I57">
        <f>I56*J57</f>
        <v>1.4144E-2</v>
      </c>
      <c r="J57">
        <v>0.104</v>
      </c>
      <c r="O57">
        <f t="shared" si="28"/>
        <v>0</v>
      </c>
      <c r="P57">
        <f t="shared" si="29"/>
        <v>0</v>
      </c>
      <c r="Q57">
        <f t="shared" si="30"/>
        <v>0</v>
      </c>
      <c r="R57">
        <f t="shared" si="31"/>
        <v>0</v>
      </c>
      <c r="S57">
        <f t="shared" si="32"/>
        <v>0</v>
      </c>
      <c r="T57">
        <f t="shared" si="33"/>
        <v>0</v>
      </c>
      <c r="U57">
        <f t="shared" si="34"/>
        <v>0</v>
      </c>
      <c r="V57">
        <f t="shared" si="35"/>
        <v>0</v>
      </c>
      <c r="W57">
        <f t="shared" si="36"/>
        <v>0</v>
      </c>
      <c r="X57">
        <f t="shared" si="37"/>
        <v>0</v>
      </c>
      <c r="Y57">
        <f t="shared" si="38"/>
        <v>0</v>
      </c>
      <c r="AA57">
        <v>144042116</v>
      </c>
      <c r="AB57">
        <f t="shared" si="39"/>
        <v>0</v>
      </c>
      <c r="AC57">
        <f t="shared" ref="AC57:AC65" si="70">ROUND((ES57),2)</f>
        <v>0</v>
      </c>
      <c r="AD57">
        <f t="shared" ref="AD57:AD65" si="71">ROUND((((ET57)-(EU57))+AE57),2)</f>
        <v>0</v>
      </c>
      <c r="AE57">
        <f t="shared" ref="AE57:AE65" si="72">ROUND((EU57),2)</f>
        <v>0</v>
      </c>
      <c r="AF57">
        <f t="shared" ref="AF57:AF65" si="73">ROUND((EV57),2)</f>
        <v>0</v>
      </c>
      <c r="AG57">
        <f t="shared" si="40"/>
        <v>0</v>
      </c>
      <c r="AH57">
        <f t="shared" ref="AH57:AH65" si="74">(EW57)</f>
        <v>0</v>
      </c>
      <c r="AI57">
        <f t="shared" ref="AI57:AI65" si="75">(EX57)</f>
        <v>0</v>
      </c>
      <c r="AJ57">
        <f t="shared" si="41"/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128</v>
      </c>
      <c r="AU57">
        <v>83</v>
      </c>
      <c r="AV57">
        <v>1</v>
      </c>
      <c r="AW57">
        <v>1</v>
      </c>
      <c r="AZ57">
        <v>1</v>
      </c>
      <c r="BA57">
        <v>1</v>
      </c>
      <c r="BB57">
        <v>1</v>
      </c>
      <c r="BC57">
        <v>1</v>
      </c>
      <c r="BD57" t="s">
        <v>3</v>
      </c>
      <c r="BE57" t="s">
        <v>3</v>
      </c>
      <c r="BF57" t="s">
        <v>3</v>
      </c>
      <c r="BG57" t="s">
        <v>3</v>
      </c>
      <c r="BH57">
        <v>3</v>
      </c>
      <c r="BI57">
        <v>1</v>
      </c>
      <c r="BJ57" t="s">
        <v>3</v>
      </c>
      <c r="BM57">
        <v>16001</v>
      </c>
      <c r="BN57">
        <v>0</v>
      </c>
      <c r="BO57" t="s">
        <v>3</v>
      </c>
      <c r="BP57">
        <v>0</v>
      </c>
      <c r="BQ57">
        <v>2</v>
      </c>
      <c r="BR57">
        <v>0</v>
      </c>
      <c r="BS57">
        <v>1</v>
      </c>
      <c r="BT57">
        <v>1</v>
      </c>
      <c r="BU57">
        <v>1</v>
      </c>
      <c r="BV57">
        <v>1</v>
      </c>
      <c r="BW57">
        <v>1</v>
      </c>
      <c r="BX57">
        <v>1</v>
      </c>
      <c r="BY57" t="s">
        <v>3</v>
      </c>
      <c r="BZ57">
        <v>128</v>
      </c>
      <c r="CA57">
        <v>83</v>
      </c>
      <c r="CE57">
        <v>0</v>
      </c>
      <c r="CF57">
        <v>0</v>
      </c>
      <c r="CG57">
        <v>0</v>
      </c>
      <c r="CM57">
        <v>0</v>
      </c>
      <c r="CN57" t="s">
        <v>3</v>
      </c>
      <c r="CO57">
        <v>0</v>
      </c>
      <c r="CP57">
        <f t="shared" si="42"/>
        <v>0</v>
      </c>
      <c r="CQ57">
        <f t="shared" si="43"/>
        <v>0</v>
      </c>
      <c r="CR57">
        <f t="shared" si="44"/>
        <v>0</v>
      </c>
      <c r="CS57">
        <f t="shared" si="45"/>
        <v>0</v>
      </c>
      <c r="CT57">
        <f t="shared" si="46"/>
        <v>0</v>
      </c>
      <c r="CU57">
        <f t="shared" si="47"/>
        <v>0</v>
      </c>
      <c r="CV57">
        <f t="shared" si="48"/>
        <v>0</v>
      </c>
      <c r="CW57">
        <f t="shared" si="49"/>
        <v>0</v>
      </c>
      <c r="CX57">
        <f t="shared" si="50"/>
        <v>0</v>
      </c>
      <c r="CY57">
        <f t="shared" si="51"/>
        <v>0</v>
      </c>
      <c r="CZ57">
        <f t="shared" si="52"/>
        <v>0</v>
      </c>
      <c r="DC57" t="s">
        <v>3</v>
      </c>
      <c r="DD57" t="s">
        <v>3</v>
      </c>
      <c r="DE57" t="s">
        <v>3</v>
      </c>
      <c r="DF57" t="s">
        <v>3</v>
      </c>
      <c r="DG57" t="s">
        <v>3</v>
      </c>
      <c r="DH57" t="s">
        <v>3</v>
      </c>
      <c r="DI57" t="s">
        <v>3</v>
      </c>
      <c r="DJ57" t="s">
        <v>3</v>
      </c>
      <c r="DK57" t="s">
        <v>3</v>
      </c>
      <c r="DL57" t="s">
        <v>3</v>
      </c>
      <c r="DM57" t="s">
        <v>3</v>
      </c>
      <c r="DN57">
        <v>0</v>
      </c>
      <c r="DO57">
        <v>0</v>
      </c>
      <c r="DP57">
        <v>1</v>
      </c>
      <c r="DQ57">
        <v>1</v>
      </c>
      <c r="DU57">
        <v>1009</v>
      </c>
      <c r="DV57" t="s">
        <v>31</v>
      </c>
      <c r="DW57" t="s">
        <v>31</v>
      </c>
      <c r="DX57">
        <v>1000</v>
      </c>
      <c r="EE57">
        <v>123474930</v>
      </c>
      <c r="EF57">
        <v>2</v>
      </c>
      <c r="EG57" t="s">
        <v>24</v>
      </c>
      <c r="EH57">
        <v>0</v>
      </c>
      <c r="EI57" t="s">
        <v>3</v>
      </c>
      <c r="EJ57">
        <v>1</v>
      </c>
      <c r="EK57">
        <v>16001</v>
      </c>
      <c r="EL57" t="s">
        <v>103</v>
      </c>
      <c r="EM57" t="s">
        <v>104</v>
      </c>
      <c r="EO57" t="s">
        <v>3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FQ57">
        <v>0</v>
      </c>
      <c r="FR57">
        <f t="shared" si="53"/>
        <v>0</v>
      </c>
      <c r="FS57">
        <v>0</v>
      </c>
      <c r="FX57">
        <v>128</v>
      </c>
      <c r="FY57">
        <v>83</v>
      </c>
      <c r="GA57" t="s">
        <v>3</v>
      </c>
      <c r="GD57">
        <v>1</v>
      </c>
      <c r="GF57">
        <v>2102561428</v>
      </c>
      <c r="GG57">
        <v>2</v>
      </c>
      <c r="GH57">
        <v>0</v>
      </c>
      <c r="GI57">
        <v>-2</v>
      </c>
      <c r="GJ57">
        <v>0</v>
      </c>
      <c r="GK57">
        <v>0</v>
      </c>
      <c r="GL57">
        <f t="shared" si="54"/>
        <v>0</v>
      </c>
      <c r="GM57">
        <f t="shared" si="55"/>
        <v>0</v>
      </c>
      <c r="GN57">
        <f t="shared" si="56"/>
        <v>0</v>
      </c>
      <c r="GO57">
        <f t="shared" si="57"/>
        <v>0</v>
      </c>
      <c r="GP57">
        <f t="shared" si="58"/>
        <v>0</v>
      </c>
      <c r="GR57">
        <v>0</v>
      </c>
      <c r="GS57">
        <v>3</v>
      </c>
      <c r="GT57">
        <v>0</v>
      </c>
      <c r="GU57" t="s">
        <v>3</v>
      </c>
      <c r="GV57">
        <f t="shared" si="59"/>
        <v>0</v>
      </c>
      <c r="GW57">
        <v>1</v>
      </c>
      <c r="GX57">
        <f t="shared" si="60"/>
        <v>0</v>
      </c>
      <c r="HA57">
        <v>0</v>
      </c>
      <c r="HB57">
        <v>0</v>
      </c>
      <c r="HC57">
        <f t="shared" si="61"/>
        <v>0</v>
      </c>
      <c r="IK57">
        <v>0</v>
      </c>
    </row>
    <row r="58" spans="1:245" x14ac:dyDescent="0.2">
      <c r="A58">
        <v>17</v>
      </c>
      <c r="B58">
        <v>1</v>
      </c>
      <c r="C58">
        <f>ROW(SmtRes!A123)</f>
        <v>123</v>
      </c>
      <c r="D58">
        <f>ROW(EtalonRes!A128)</f>
        <v>128</v>
      </c>
      <c r="E58" t="s">
        <v>112</v>
      </c>
      <c r="F58" t="s">
        <v>113</v>
      </c>
      <c r="G58" t="s">
        <v>114</v>
      </c>
      <c r="H58" t="s">
        <v>19</v>
      </c>
      <c r="I58">
        <f>ROUND(4.44/100,9)</f>
        <v>4.4400000000000002E-2</v>
      </c>
      <c r="J58">
        <v>0</v>
      </c>
      <c r="O58">
        <f t="shared" si="28"/>
        <v>419.89</v>
      </c>
      <c r="P58">
        <f t="shared" si="29"/>
        <v>0</v>
      </c>
      <c r="Q58">
        <f t="shared" si="30"/>
        <v>0</v>
      </c>
      <c r="R58">
        <f t="shared" si="31"/>
        <v>0</v>
      </c>
      <c r="S58">
        <f t="shared" si="32"/>
        <v>419.89</v>
      </c>
      <c r="T58">
        <f t="shared" si="33"/>
        <v>0</v>
      </c>
      <c r="U58">
        <f t="shared" si="34"/>
        <v>1.610832</v>
      </c>
      <c r="V58">
        <f t="shared" si="35"/>
        <v>0</v>
      </c>
      <c r="W58">
        <f t="shared" si="36"/>
        <v>0</v>
      </c>
      <c r="X58">
        <f t="shared" si="37"/>
        <v>344.31</v>
      </c>
      <c r="Y58">
        <f t="shared" si="38"/>
        <v>260.33</v>
      </c>
      <c r="AA58">
        <v>144042116</v>
      </c>
      <c r="AB58">
        <f t="shared" si="39"/>
        <v>288.06</v>
      </c>
      <c r="AC58">
        <f t="shared" si="70"/>
        <v>0</v>
      </c>
      <c r="AD58">
        <f t="shared" si="71"/>
        <v>0</v>
      </c>
      <c r="AE58">
        <f t="shared" si="72"/>
        <v>0</v>
      </c>
      <c r="AF58">
        <f t="shared" si="73"/>
        <v>288.06</v>
      </c>
      <c r="AG58">
        <f t="shared" si="40"/>
        <v>0</v>
      </c>
      <c r="AH58">
        <f t="shared" si="74"/>
        <v>36.28</v>
      </c>
      <c r="AI58">
        <f t="shared" si="75"/>
        <v>0</v>
      </c>
      <c r="AJ58">
        <f t="shared" si="41"/>
        <v>0</v>
      </c>
      <c r="AK58">
        <v>288.06</v>
      </c>
      <c r="AL58">
        <v>0</v>
      </c>
      <c r="AM58">
        <v>0</v>
      </c>
      <c r="AN58">
        <v>0</v>
      </c>
      <c r="AO58">
        <v>288.06</v>
      </c>
      <c r="AP58">
        <v>0</v>
      </c>
      <c r="AQ58">
        <v>36.28</v>
      </c>
      <c r="AR58">
        <v>0</v>
      </c>
      <c r="AS58">
        <v>0</v>
      </c>
      <c r="AT58">
        <v>82</v>
      </c>
      <c r="AU58">
        <v>62</v>
      </c>
      <c r="AV58">
        <v>1</v>
      </c>
      <c r="AW58">
        <v>1</v>
      </c>
      <c r="AZ58">
        <v>1</v>
      </c>
      <c r="BA58">
        <v>32.83</v>
      </c>
      <c r="BB58">
        <v>1</v>
      </c>
      <c r="BC58">
        <v>1</v>
      </c>
      <c r="BD58" t="s">
        <v>3</v>
      </c>
      <c r="BE58" t="s">
        <v>3</v>
      </c>
      <c r="BF58" t="s">
        <v>3</v>
      </c>
      <c r="BG58" t="s">
        <v>3</v>
      </c>
      <c r="BH58">
        <v>0</v>
      </c>
      <c r="BI58">
        <v>1</v>
      </c>
      <c r="BJ58" t="s">
        <v>115</v>
      </c>
      <c r="BM58">
        <v>56001</v>
      </c>
      <c r="BN58">
        <v>0</v>
      </c>
      <c r="BO58" t="s">
        <v>113</v>
      </c>
      <c r="BP58">
        <v>1</v>
      </c>
      <c r="BQ58">
        <v>6</v>
      </c>
      <c r="BR58">
        <v>0</v>
      </c>
      <c r="BS58">
        <v>32.83</v>
      </c>
      <c r="BT58">
        <v>1</v>
      </c>
      <c r="BU58">
        <v>1</v>
      </c>
      <c r="BV58">
        <v>1</v>
      </c>
      <c r="BW58">
        <v>1</v>
      </c>
      <c r="BX58">
        <v>1</v>
      </c>
      <c r="BY58" t="s">
        <v>3</v>
      </c>
      <c r="BZ58">
        <v>82</v>
      </c>
      <c r="CA58">
        <v>62</v>
      </c>
      <c r="CE58">
        <v>0</v>
      </c>
      <c r="CF58">
        <v>0</v>
      </c>
      <c r="CG58">
        <v>0</v>
      </c>
      <c r="CM58">
        <v>0</v>
      </c>
      <c r="CN58" t="s">
        <v>3</v>
      </c>
      <c r="CO58">
        <v>0</v>
      </c>
      <c r="CP58">
        <f t="shared" si="42"/>
        <v>419.89</v>
      </c>
      <c r="CQ58">
        <f t="shared" si="43"/>
        <v>0</v>
      </c>
      <c r="CR58">
        <f t="shared" si="44"/>
        <v>0</v>
      </c>
      <c r="CS58">
        <f t="shared" si="45"/>
        <v>0</v>
      </c>
      <c r="CT58">
        <f t="shared" si="46"/>
        <v>9457.0097999999998</v>
      </c>
      <c r="CU58">
        <f t="shared" si="47"/>
        <v>0</v>
      </c>
      <c r="CV58">
        <f t="shared" si="48"/>
        <v>36.28</v>
      </c>
      <c r="CW58">
        <f t="shared" si="49"/>
        <v>0</v>
      </c>
      <c r="CX58">
        <f t="shared" si="50"/>
        <v>0</v>
      </c>
      <c r="CY58">
        <f t="shared" si="51"/>
        <v>344.30979999999994</v>
      </c>
      <c r="CZ58">
        <f t="shared" si="52"/>
        <v>260.33179999999999</v>
      </c>
      <c r="DC58" t="s">
        <v>3</v>
      </c>
      <c r="DD58" t="s">
        <v>3</v>
      </c>
      <c r="DE58" t="s">
        <v>3</v>
      </c>
      <c r="DF58" t="s">
        <v>3</v>
      </c>
      <c r="DG58" t="s">
        <v>3</v>
      </c>
      <c r="DH58" t="s">
        <v>3</v>
      </c>
      <c r="DI58" t="s">
        <v>3</v>
      </c>
      <c r="DJ58" t="s">
        <v>3</v>
      </c>
      <c r="DK58" t="s">
        <v>3</v>
      </c>
      <c r="DL58" t="s">
        <v>3</v>
      </c>
      <c r="DM58" t="s">
        <v>3</v>
      </c>
      <c r="DN58">
        <v>0</v>
      </c>
      <c r="DO58">
        <v>0</v>
      </c>
      <c r="DP58">
        <v>1</v>
      </c>
      <c r="DQ58">
        <v>1</v>
      </c>
      <c r="DU58">
        <v>1005</v>
      </c>
      <c r="DV58" t="s">
        <v>19</v>
      </c>
      <c r="DW58" t="s">
        <v>19</v>
      </c>
      <c r="DX58">
        <v>100</v>
      </c>
      <c r="EE58">
        <v>123474980</v>
      </c>
      <c r="EF58">
        <v>6</v>
      </c>
      <c r="EG58" t="s">
        <v>36</v>
      </c>
      <c r="EH58">
        <v>0</v>
      </c>
      <c r="EI58" t="s">
        <v>3</v>
      </c>
      <c r="EJ58">
        <v>1</v>
      </c>
      <c r="EK58">
        <v>56001</v>
      </c>
      <c r="EL58" t="s">
        <v>82</v>
      </c>
      <c r="EM58" t="s">
        <v>83</v>
      </c>
      <c r="EO58" t="s">
        <v>3</v>
      </c>
      <c r="EQ58">
        <v>131072</v>
      </c>
      <c r="ER58">
        <v>288.06</v>
      </c>
      <c r="ES58">
        <v>0</v>
      </c>
      <c r="ET58">
        <v>0</v>
      </c>
      <c r="EU58">
        <v>0</v>
      </c>
      <c r="EV58">
        <v>288.06</v>
      </c>
      <c r="EW58">
        <v>36.28</v>
      </c>
      <c r="EX58">
        <v>0</v>
      </c>
      <c r="EY58">
        <v>0</v>
      </c>
      <c r="FQ58">
        <v>0</v>
      </c>
      <c r="FR58">
        <f t="shared" si="53"/>
        <v>0</v>
      </c>
      <c r="FS58">
        <v>0</v>
      </c>
      <c r="FX58">
        <v>82</v>
      </c>
      <c r="FY58">
        <v>62</v>
      </c>
      <c r="GA58" t="s">
        <v>3</v>
      </c>
      <c r="GD58">
        <v>1</v>
      </c>
      <c r="GF58">
        <v>-1022790747</v>
      </c>
      <c r="GG58">
        <v>2</v>
      </c>
      <c r="GH58">
        <v>1</v>
      </c>
      <c r="GI58">
        <v>2</v>
      </c>
      <c r="GJ58">
        <v>0</v>
      </c>
      <c r="GK58">
        <v>0</v>
      </c>
      <c r="GL58">
        <f t="shared" si="54"/>
        <v>0</v>
      </c>
      <c r="GM58">
        <f t="shared" si="55"/>
        <v>1024.53</v>
      </c>
      <c r="GN58">
        <f t="shared" si="56"/>
        <v>1024.53</v>
      </c>
      <c r="GO58">
        <f t="shared" si="57"/>
        <v>0</v>
      </c>
      <c r="GP58">
        <f t="shared" si="58"/>
        <v>0</v>
      </c>
      <c r="GR58">
        <v>0</v>
      </c>
      <c r="GS58">
        <v>3</v>
      </c>
      <c r="GT58">
        <v>0</v>
      </c>
      <c r="GU58" t="s">
        <v>3</v>
      </c>
      <c r="GV58">
        <f t="shared" si="59"/>
        <v>0</v>
      </c>
      <c r="GW58">
        <v>1</v>
      </c>
      <c r="GX58">
        <f t="shared" si="60"/>
        <v>0</v>
      </c>
      <c r="HA58">
        <v>0</v>
      </c>
      <c r="HB58">
        <v>0</v>
      </c>
      <c r="HC58">
        <f t="shared" si="61"/>
        <v>0</v>
      </c>
      <c r="IK58">
        <v>0</v>
      </c>
    </row>
    <row r="59" spans="1:245" x14ac:dyDescent="0.2">
      <c r="A59">
        <v>18</v>
      </c>
      <c r="B59">
        <v>1</v>
      </c>
      <c r="C59">
        <v>123</v>
      </c>
      <c r="E59" t="s">
        <v>116</v>
      </c>
      <c r="F59" t="s">
        <v>29</v>
      </c>
      <c r="G59" t="s">
        <v>30</v>
      </c>
      <c r="H59" t="s">
        <v>31</v>
      </c>
      <c r="I59">
        <f>I58*J59</f>
        <v>5.2392000000000001E-2</v>
      </c>
      <c r="J59">
        <v>1.18</v>
      </c>
      <c r="O59">
        <f t="shared" si="28"/>
        <v>0</v>
      </c>
      <c r="P59">
        <f t="shared" si="29"/>
        <v>0</v>
      </c>
      <c r="Q59">
        <f t="shared" si="30"/>
        <v>0</v>
      </c>
      <c r="R59">
        <f t="shared" si="31"/>
        <v>0</v>
      </c>
      <c r="S59">
        <f t="shared" si="32"/>
        <v>0</v>
      </c>
      <c r="T59">
        <f t="shared" si="33"/>
        <v>0</v>
      </c>
      <c r="U59">
        <f t="shared" si="34"/>
        <v>0</v>
      </c>
      <c r="V59">
        <f t="shared" si="35"/>
        <v>0</v>
      </c>
      <c r="W59">
        <f t="shared" si="36"/>
        <v>0</v>
      </c>
      <c r="X59">
        <f t="shared" si="37"/>
        <v>0</v>
      </c>
      <c r="Y59">
        <f t="shared" si="38"/>
        <v>0</v>
      </c>
      <c r="AA59">
        <v>144042116</v>
      </c>
      <c r="AB59">
        <f t="shared" si="39"/>
        <v>0</v>
      </c>
      <c r="AC59">
        <f t="shared" si="70"/>
        <v>0</v>
      </c>
      <c r="AD59">
        <f t="shared" si="71"/>
        <v>0</v>
      </c>
      <c r="AE59">
        <f t="shared" si="72"/>
        <v>0</v>
      </c>
      <c r="AF59">
        <f t="shared" si="73"/>
        <v>0</v>
      </c>
      <c r="AG59">
        <f t="shared" si="40"/>
        <v>0</v>
      </c>
      <c r="AH59">
        <f t="shared" si="74"/>
        <v>0</v>
      </c>
      <c r="AI59">
        <f t="shared" si="75"/>
        <v>0</v>
      </c>
      <c r="AJ59">
        <f t="shared" si="41"/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82</v>
      </c>
      <c r="AU59">
        <v>62</v>
      </c>
      <c r="AV59">
        <v>1</v>
      </c>
      <c r="AW59">
        <v>1</v>
      </c>
      <c r="AZ59">
        <v>1</v>
      </c>
      <c r="BA59">
        <v>1</v>
      </c>
      <c r="BB59">
        <v>1</v>
      </c>
      <c r="BC59">
        <v>1</v>
      </c>
      <c r="BD59" t="s">
        <v>3</v>
      </c>
      <c r="BE59" t="s">
        <v>3</v>
      </c>
      <c r="BF59" t="s">
        <v>3</v>
      </c>
      <c r="BG59" t="s">
        <v>3</v>
      </c>
      <c r="BH59">
        <v>3</v>
      </c>
      <c r="BI59">
        <v>1</v>
      </c>
      <c r="BJ59" t="s">
        <v>3</v>
      </c>
      <c r="BM59">
        <v>56001</v>
      </c>
      <c r="BN59">
        <v>0</v>
      </c>
      <c r="BO59" t="s">
        <v>3</v>
      </c>
      <c r="BP59">
        <v>0</v>
      </c>
      <c r="BQ59">
        <v>6</v>
      </c>
      <c r="BR59">
        <v>0</v>
      </c>
      <c r="BS59">
        <v>1</v>
      </c>
      <c r="BT59">
        <v>1</v>
      </c>
      <c r="BU59">
        <v>1</v>
      </c>
      <c r="BV59">
        <v>1</v>
      </c>
      <c r="BW59">
        <v>1</v>
      </c>
      <c r="BX59">
        <v>1</v>
      </c>
      <c r="BY59" t="s">
        <v>3</v>
      </c>
      <c r="BZ59">
        <v>82</v>
      </c>
      <c r="CA59">
        <v>62</v>
      </c>
      <c r="CE59">
        <v>0</v>
      </c>
      <c r="CF59">
        <v>0</v>
      </c>
      <c r="CG59">
        <v>0</v>
      </c>
      <c r="CM59">
        <v>0</v>
      </c>
      <c r="CN59" t="s">
        <v>3</v>
      </c>
      <c r="CO59">
        <v>0</v>
      </c>
      <c r="CP59">
        <f t="shared" si="42"/>
        <v>0</v>
      </c>
      <c r="CQ59">
        <f t="shared" si="43"/>
        <v>0</v>
      </c>
      <c r="CR59">
        <f t="shared" si="44"/>
        <v>0</v>
      </c>
      <c r="CS59">
        <f t="shared" si="45"/>
        <v>0</v>
      </c>
      <c r="CT59">
        <f t="shared" si="46"/>
        <v>0</v>
      </c>
      <c r="CU59">
        <f t="shared" si="47"/>
        <v>0</v>
      </c>
      <c r="CV59">
        <f t="shared" si="48"/>
        <v>0</v>
      </c>
      <c r="CW59">
        <f t="shared" si="49"/>
        <v>0</v>
      </c>
      <c r="CX59">
        <f t="shared" si="50"/>
        <v>0</v>
      </c>
      <c r="CY59">
        <f t="shared" si="51"/>
        <v>0</v>
      </c>
      <c r="CZ59">
        <f t="shared" si="52"/>
        <v>0</v>
      </c>
      <c r="DC59" t="s">
        <v>3</v>
      </c>
      <c r="DD59" t="s">
        <v>3</v>
      </c>
      <c r="DE59" t="s">
        <v>3</v>
      </c>
      <c r="DF59" t="s">
        <v>3</v>
      </c>
      <c r="DG59" t="s">
        <v>3</v>
      </c>
      <c r="DH59" t="s">
        <v>3</v>
      </c>
      <c r="DI59" t="s">
        <v>3</v>
      </c>
      <c r="DJ59" t="s">
        <v>3</v>
      </c>
      <c r="DK59" t="s">
        <v>3</v>
      </c>
      <c r="DL59" t="s">
        <v>3</v>
      </c>
      <c r="DM59" t="s">
        <v>3</v>
      </c>
      <c r="DN59">
        <v>0</v>
      </c>
      <c r="DO59">
        <v>0</v>
      </c>
      <c r="DP59">
        <v>1</v>
      </c>
      <c r="DQ59">
        <v>1</v>
      </c>
      <c r="DU59">
        <v>1009</v>
      </c>
      <c r="DV59" t="s">
        <v>31</v>
      </c>
      <c r="DW59" t="s">
        <v>31</v>
      </c>
      <c r="DX59">
        <v>1000</v>
      </c>
      <c r="EE59">
        <v>123474980</v>
      </c>
      <c r="EF59">
        <v>6</v>
      </c>
      <c r="EG59" t="s">
        <v>36</v>
      </c>
      <c r="EH59">
        <v>0</v>
      </c>
      <c r="EI59" t="s">
        <v>3</v>
      </c>
      <c r="EJ59">
        <v>1</v>
      </c>
      <c r="EK59">
        <v>56001</v>
      </c>
      <c r="EL59" t="s">
        <v>82</v>
      </c>
      <c r="EM59" t="s">
        <v>83</v>
      </c>
      <c r="EO59" t="s">
        <v>3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FQ59">
        <v>0</v>
      </c>
      <c r="FR59">
        <f t="shared" si="53"/>
        <v>0</v>
      </c>
      <c r="FS59">
        <v>0</v>
      </c>
      <c r="FX59">
        <v>82</v>
      </c>
      <c r="FY59">
        <v>62</v>
      </c>
      <c r="GA59" t="s">
        <v>3</v>
      </c>
      <c r="GD59">
        <v>1</v>
      </c>
      <c r="GF59">
        <v>2102561428</v>
      </c>
      <c r="GG59">
        <v>2</v>
      </c>
      <c r="GH59">
        <v>1</v>
      </c>
      <c r="GI59">
        <v>-2</v>
      </c>
      <c r="GJ59">
        <v>0</v>
      </c>
      <c r="GK59">
        <v>0</v>
      </c>
      <c r="GL59">
        <f t="shared" si="54"/>
        <v>0</v>
      </c>
      <c r="GM59">
        <f t="shared" si="55"/>
        <v>0</v>
      </c>
      <c r="GN59">
        <f t="shared" si="56"/>
        <v>0</v>
      </c>
      <c r="GO59">
        <f t="shared" si="57"/>
        <v>0</v>
      </c>
      <c r="GP59">
        <f t="shared" si="58"/>
        <v>0</v>
      </c>
      <c r="GR59">
        <v>0</v>
      </c>
      <c r="GS59">
        <v>3</v>
      </c>
      <c r="GT59">
        <v>0</v>
      </c>
      <c r="GU59" t="s">
        <v>3</v>
      </c>
      <c r="GV59">
        <f t="shared" si="59"/>
        <v>0</v>
      </c>
      <c r="GW59">
        <v>1</v>
      </c>
      <c r="GX59">
        <f t="shared" si="60"/>
        <v>0</v>
      </c>
      <c r="HA59">
        <v>0</v>
      </c>
      <c r="HB59">
        <v>0</v>
      </c>
      <c r="HC59">
        <f t="shared" si="61"/>
        <v>0</v>
      </c>
      <c r="IK59">
        <v>0</v>
      </c>
    </row>
    <row r="60" spans="1:245" x14ac:dyDescent="0.2">
      <c r="A60">
        <v>17</v>
      </c>
      <c r="B60">
        <v>1</v>
      </c>
      <c r="C60">
        <f>ROW(SmtRes!A127)</f>
        <v>127</v>
      </c>
      <c r="D60">
        <f>ROW(EtalonRes!A132)</f>
        <v>132</v>
      </c>
      <c r="E60" t="s">
        <v>117</v>
      </c>
      <c r="F60" t="s">
        <v>118</v>
      </c>
      <c r="G60" t="s">
        <v>119</v>
      </c>
      <c r="H60" t="s">
        <v>88</v>
      </c>
      <c r="I60">
        <f>ROUND(3/100,9)</f>
        <v>0.03</v>
      </c>
      <c r="J60">
        <v>0</v>
      </c>
      <c r="O60">
        <f t="shared" si="28"/>
        <v>1433.33</v>
      </c>
      <c r="P60">
        <f t="shared" si="29"/>
        <v>0</v>
      </c>
      <c r="Q60">
        <f t="shared" si="30"/>
        <v>17.05</v>
      </c>
      <c r="R60">
        <f t="shared" si="31"/>
        <v>0</v>
      </c>
      <c r="S60">
        <f t="shared" si="32"/>
        <v>1416.28</v>
      </c>
      <c r="T60">
        <f t="shared" si="33"/>
        <v>0</v>
      </c>
      <c r="U60">
        <f t="shared" si="34"/>
        <v>5.3790000000000004</v>
      </c>
      <c r="V60">
        <f t="shared" si="35"/>
        <v>0</v>
      </c>
      <c r="W60">
        <f t="shared" si="36"/>
        <v>0</v>
      </c>
      <c r="X60">
        <f t="shared" si="37"/>
        <v>1161.3499999999999</v>
      </c>
      <c r="Y60">
        <f t="shared" si="38"/>
        <v>878.09</v>
      </c>
      <c r="AA60">
        <v>144042116</v>
      </c>
      <c r="AB60">
        <f t="shared" si="39"/>
        <v>1643.9</v>
      </c>
      <c r="AC60">
        <f t="shared" si="70"/>
        <v>0</v>
      </c>
      <c r="AD60">
        <f t="shared" si="71"/>
        <v>205.91</v>
      </c>
      <c r="AE60">
        <f t="shared" si="72"/>
        <v>0</v>
      </c>
      <c r="AF60">
        <f t="shared" si="73"/>
        <v>1437.99</v>
      </c>
      <c r="AG60">
        <f t="shared" si="40"/>
        <v>0</v>
      </c>
      <c r="AH60">
        <f t="shared" si="74"/>
        <v>179.3</v>
      </c>
      <c r="AI60">
        <f t="shared" si="75"/>
        <v>0</v>
      </c>
      <c r="AJ60">
        <f t="shared" si="41"/>
        <v>0</v>
      </c>
      <c r="AK60">
        <v>1643.9</v>
      </c>
      <c r="AL60">
        <v>0</v>
      </c>
      <c r="AM60">
        <v>205.91</v>
      </c>
      <c r="AN60">
        <v>0</v>
      </c>
      <c r="AO60">
        <v>1437.99</v>
      </c>
      <c r="AP60">
        <v>0</v>
      </c>
      <c r="AQ60">
        <v>179.3</v>
      </c>
      <c r="AR60">
        <v>0</v>
      </c>
      <c r="AS60">
        <v>0</v>
      </c>
      <c r="AT60">
        <v>82</v>
      </c>
      <c r="AU60">
        <v>62</v>
      </c>
      <c r="AV60">
        <v>1</v>
      </c>
      <c r="AW60">
        <v>1</v>
      </c>
      <c r="AZ60">
        <v>1</v>
      </c>
      <c r="BA60">
        <v>32.83</v>
      </c>
      <c r="BB60">
        <v>2.76</v>
      </c>
      <c r="BC60">
        <v>1</v>
      </c>
      <c r="BD60" t="s">
        <v>3</v>
      </c>
      <c r="BE60" t="s">
        <v>3</v>
      </c>
      <c r="BF60" t="s">
        <v>3</v>
      </c>
      <c r="BG60" t="s">
        <v>3</v>
      </c>
      <c r="BH60">
        <v>0</v>
      </c>
      <c r="BI60">
        <v>1</v>
      </c>
      <c r="BJ60" t="s">
        <v>120</v>
      </c>
      <c r="BM60">
        <v>56001</v>
      </c>
      <c r="BN60">
        <v>0</v>
      </c>
      <c r="BO60" t="s">
        <v>118</v>
      </c>
      <c r="BP60">
        <v>1</v>
      </c>
      <c r="BQ60">
        <v>6</v>
      </c>
      <c r="BR60">
        <v>0</v>
      </c>
      <c r="BS60">
        <v>32.83</v>
      </c>
      <c r="BT60">
        <v>1</v>
      </c>
      <c r="BU60">
        <v>1</v>
      </c>
      <c r="BV60">
        <v>1</v>
      </c>
      <c r="BW60">
        <v>1</v>
      </c>
      <c r="BX60">
        <v>1</v>
      </c>
      <c r="BY60" t="s">
        <v>3</v>
      </c>
      <c r="BZ60">
        <v>82</v>
      </c>
      <c r="CA60">
        <v>62</v>
      </c>
      <c r="CE60">
        <v>0</v>
      </c>
      <c r="CF60">
        <v>0</v>
      </c>
      <c r="CG60">
        <v>0</v>
      </c>
      <c r="CM60">
        <v>0</v>
      </c>
      <c r="CN60" t="s">
        <v>3</v>
      </c>
      <c r="CO60">
        <v>0</v>
      </c>
      <c r="CP60">
        <f t="shared" si="42"/>
        <v>1433.33</v>
      </c>
      <c r="CQ60">
        <f t="shared" si="43"/>
        <v>0</v>
      </c>
      <c r="CR60">
        <f t="shared" si="44"/>
        <v>568.3116</v>
      </c>
      <c r="CS60">
        <f t="shared" si="45"/>
        <v>0</v>
      </c>
      <c r="CT60">
        <f t="shared" si="46"/>
        <v>47209.2117</v>
      </c>
      <c r="CU60">
        <f t="shared" si="47"/>
        <v>0</v>
      </c>
      <c r="CV60">
        <f t="shared" si="48"/>
        <v>179.3</v>
      </c>
      <c r="CW60">
        <f t="shared" si="49"/>
        <v>0</v>
      </c>
      <c r="CX60">
        <f t="shared" si="50"/>
        <v>0</v>
      </c>
      <c r="CY60">
        <f t="shared" si="51"/>
        <v>1161.3496</v>
      </c>
      <c r="CZ60">
        <f t="shared" si="52"/>
        <v>878.09360000000004</v>
      </c>
      <c r="DC60" t="s">
        <v>3</v>
      </c>
      <c r="DD60" t="s">
        <v>3</v>
      </c>
      <c r="DE60" t="s">
        <v>3</v>
      </c>
      <c r="DF60" t="s">
        <v>3</v>
      </c>
      <c r="DG60" t="s">
        <v>3</v>
      </c>
      <c r="DH60" t="s">
        <v>3</v>
      </c>
      <c r="DI60" t="s">
        <v>3</v>
      </c>
      <c r="DJ60" t="s">
        <v>3</v>
      </c>
      <c r="DK60" t="s">
        <v>3</v>
      </c>
      <c r="DL60" t="s">
        <v>3</v>
      </c>
      <c r="DM60" t="s">
        <v>3</v>
      </c>
      <c r="DN60">
        <v>0</v>
      </c>
      <c r="DO60">
        <v>0</v>
      </c>
      <c r="DP60">
        <v>1</v>
      </c>
      <c r="DQ60">
        <v>1</v>
      </c>
      <c r="DU60">
        <v>1013</v>
      </c>
      <c r="DV60" t="s">
        <v>88</v>
      </c>
      <c r="DW60" t="s">
        <v>88</v>
      </c>
      <c r="DX60">
        <v>1</v>
      </c>
      <c r="EE60">
        <v>123474980</v>
      </c>
      <c r="EF60">
        <v>6</v>
      </c>
      <c r="EG60" t="s">
        <v>36</v>
      </c>
      <c r="EH60">
        <v>0</v>
      </c>
      <c r="EI60" t="s">
        <v>3</v>
      </c>
      <c r="EJ60">
        <v>1</v>
      </c>
      <c r="EK60">
        <v>56001</v>
      </c>
      <c r="EL60" t="s">
        <v>82</v>
      </c>
      <c r="EM60" t="s">
        <v>83</v>
      </c>
      <c r="EO60" t="s">
        <v>3</v>
      </c>
      <c r="EQ60">
        <v>131072</v>
      </c>
      <c r="ER60">
        <v>1643.9</v>
      </c>
      <c r="ES60">
        <v>0</v>
      </c>
      <c r="ET60">
        <v>205.91</v>
      </c>
      <c r="EU60">
        <v>0</v>
      </c>
      <c r="EV60">
        <v>1437.99</v>
      </c>
      <c r="EW60">
        <v>179.3</v>
      </c>
      <c r="EX60">
        <v>0</v>
      </c>
      <c r="EY60">
        <v>0</v>
      </c>
      <c r="FQ60">
        <v>0</v>
      </c>
      <c r="FR60">
        <f t="shared" si="53"/>
        <v>0</v>
      </c>
      <c r="FS60">
        <v>0</v>
      </c>
      <c r="FX60">
        <v>82</v>
      </c>
      <c r="FY60">
        <v>62</v>
      </c>
      <c r="GA60" t="s">
        <v>3</v>
      </c>
      <c r="GD60">
        <v>1</v>
      </c>
      <c r="GF60">
        <v>1128903418</v>
      </c>
      <c r="GG60">
        <v>2</v>
      </c>
      <c r="GH60">
        <v>1</v>
      </c>
      <c r="GI60">
        <v>2</v>
      </c>
      <c r="GJ60">
        <v>0</v>
      </c>
      <c r="GK60">
        <v>0</v>
      </c>
      <c r="GL60">
        <f t="shared" si="54"/>
        <v>0</v>
      </c>
      <c r="GM60">
        <f t="shared" si="55"/>
        <v>3472.77</v>
      </c>
      <c r="GN60">
        <f t="shared" si="56"/>
        <v>3472.77</v>
      </c>
      <c r="GO60">
        <f t="shared" si="57"/>
        <v>0</v>
      </c>
      <c r="GP60">
        <f t="shared" si="58"/>
        <v>0</v>
      </c>
      <c r="GR60">
        <v>0</v>
      </c>
      <c r="GS60">
        <v>3</v>
      </c>
      <c r="GT60">
        <v>0</v>
      </c>
      <c r="GU60" t="s">
        <v>3</v>
      </c>
      <c r="GV60">
        <f t="shared" si="59"/>
        <v>0</v>
      </c>
      <c r="GW60">
        <v>1</v>
      </c>
      <c r="GX60">
        <f t="shared" si="60"/>
        <v>0</v>
      </c>
      <c r="HA60">
        <v>0</v>
      </c>
      <c r="HB60">
        <v>0</v>
      </c>
      <c r="HC60">
        <f t="shared" si="61"/>
        <v>0</v>
      </c>
      <c r="IK60">
        <v>0</v>
      </c>
    </row>
    <row r="61" spans="1:245" x14ac:dyDescent="0.2">
      <c r="A61">
        <v>18</v>
      </c>
      <c r="B61">
        <v>1</v>
      </c>
      <c r="C61">
        <v>127</v>
      </c>
      <c r="E61" t="s">
        <v>121</v>
      </c>
      <c r="F61" t="s">
        <v>29</v>
      </c>
      <c r="G61" t="s">
        <v>30</v>
      </c>
      <c r="H61" t="s">
        <v>31</v>
      </c>
      <c r="I61">
        <f>I60*J61</f>
        <v>0.315</v>
      </c>
      <c r="J61">
        <v>10.5</v>
      </c>
      <c r="O61">
        <f t="shared" si="28"/>
        <v>0</v>
      </c>
      <c r="P61">
        <f t="shared" si="29"/>
        <v>0</v>
      </c>
      <c r="Q61">
        <f t="shared" si="30"/>
        <v>0</v>
      </c>
      <c r="R61">
        <f t="shared" si="31"/>
        <v>0</v>
      </c>
      <c r="S61">
        <f t="shared" si="32"/>
        <v>0</v>
      </c>
      <c r="T61">
        <f t="shared" si="33"/>
        <v>0</v>
      </c>
      <c r="U61">
        <f t="shared" si="34"/>
        <v>0</v>
      </c>
      <c r="V61">
        <f t="shared" si="35"/>
        <v>0</v>
      </c>
      <c r="W61">
        <f t="shared" si="36"/>
        <v>0</v>
      </c>
      <c r="X61">
        <f t="shared" si="37"/>
        <v>0</v>
      </c>
      <c r="Y61">
        <f t="shared" si="38"/>
        <v>0</v>
      </c>
      <c r="AA61">
        <v>144042116</v>
      </c>
      <c r="AB61">
        <f t="shared" si="39"/>
        <v>0</v>
      </c>
      <c r="AC61">
        <f t="shared" si="70"/>
        <v>0</v>
      </c>
      <c r="AD61">
        <f t="shared" si="71"/>
        <v>0</v>
      </c>
      <c r="AE61">
        <f t="shared" si="72"/>
        <v>0</v>
      </c>
      <c r="AF61">
        <f t="shared" si="73"/>
        <v>0</v>
      </c>
      <c r="AG61">
        <f t="shared" si="40"/>
        <v>0</v>
      </c>
      <c r="AH61">
        <f t="shared" si="74"/>
        <v>0</v>
      </c>
      <c r="AI61">
        <f t="shared" si="75"/>
        <v>0</v>
      </c>
      <c r="AJ61">
        <f t="shared" si="41"/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82</v>
      </c>
      <c r="AU61">
        <v>62</v>
      </c>
      <c r="AV61">
        <v>1</v>
      </c>
      <c r="AW61">
        <v>1</v>
      </c>
      <c r="AZ61">
        <v>1</v>
      </c>
      <c r="BA61">
        <v>1</v>
      </c>
      <c r="BB61">
        <v>1</v>
      </c>
      <c r="BC61">
        <v>1</v>
      </c>
      <c r="BD61" t="s">
        <v>3</v>
      </c>
      <c r="BE61" t="s">
        <v>3</v>
      </c>
      <c r="BF61" t="s">
        <v>3</v>
      </c>
      <c r="BG61" t="s">
        <v>3</v>
      </c>
      <c r="BH61">
        <v>3</v>
      </c>
      <c r="BI61">
        <v>1</v>
      </c>
      <c r="BJ61" t="s">
        <v>3</v>
      </c>
      <c r="BM61">
        <v>56001</v>
      </c>
      <c r="BN61">
        <v>0</v>
      </c>
      <c r="BO61" t="s">
        <v>3</v>
      </c>
      <c r="BP61">
        <v>0</v>
      </c>
      <c r="BQ61">
        <v>6</v>
      </c>
      <c r="BR61">
        <v>0</v>
      </c>
      <c r="BS61">
        <v>1</v>
      </c>
      <c r="BT61">
        <v>1</v>
      </c>
      <c r="BU61">
        <v>1</v>
      </c>
      <c r="BV61">
        <v>1</v>
      </c>
      <c r="BW61">
        <v>1</v>
      </c>
      <c r="BX61">
        <v>1</v>
      </c>
      <c r="BY61" t="s">
        <v>3</v>
      </c>
      <c r="BZ61">
        <v>82</v>
      </c>
      <c r="CA61">
        <v>62</v>
      </c>
      <c r="CE61">
        <v>0</v>
      </c>
      <c r="CF61">
        <v>0</v>
      </c>
      <c r="CG61">
        <v>0</v>
      </c>
      <c r="CM61">
        <v>0</v>
      </c>
      <c r="CN61" t="s">
        <v>3</v>
      </c>
      <c r="CO61">
        <v>0</v>
      </c>
      <c r="CP61">
        <f t="shared" si="42"/>
        <v>0</v>
      </c>
      <c r="CQ61">
        <f t="shared" si="43"/>
        <v>0</v>
      </c>
      <c r="CR61">
        <f t="shared" si="44"/>
        <v>0</v>
      </c>
      <c r="CS61">
        <f t="shared" si="45"/>
        <v>0</v>
      </c>
      <c r="CT61">
        <f t="shared" si="46"/>
        <v>0</v>
      </c>
      <c r="CU61">
        <f t="shared" si="47"/>
        <v>0</v>
      </c>
      <c r="CV61">
        <f t="shared" si="48"/>
        <v>0</v>
      </c>
      <c r="CW61">
        <f t="shared" si="49"/>
        <v>0</v>
      </c>
      <c r="CX61">
        <f t="shared" si="50"/>
        <v>0</v>
      </c>
      <c r="CY61">
        <f t="shared" si="51"/>
        <v>0</v>
      </c>
      <c r="CZ61">
        <f t="shared" si="52"/>
        <v>0</v>
      </c>
      <c r="DC61" t="s">
        <v>3</v>
      </c>
      <c r="DD61" t="s">
        <v>3</v>
      </c>
      <c r="DE61" t="s">
        <v>3</v>
      </c>
      <c r="DF61" t="s">
        <v>3</v>
      </c>
      <c r="DG61" t="s">
        <v>3</v>
      </c>
      <c r="DH61" t="s">
        <v>3</v>
      </c>
      <c r="DI61" t="s">
        <v>3</v>
      </c>
      <c r="DJ61" t="s">
        <v>3</v>
      </c>
      <c r="DK61" t="s">
        <v>3</v>
      </c>
      <c r="DL61" t="s">
        <v>3</v>
      </c>
      <c r="DM61" t="s">
        <v>3</v>
      </c>
      <c r="DN61">
        <v>0</v>
      </c>
      <c r="DO61">
        <v>0</v>
      </c>
      <c r="DP61">
        <v>1</v>
      </c>
      <c r="DQ61">
        <v>1</v>
      </c>
      <c r="DU61">
        <v>1009</v>
      </c>
      <c r="DV61" t="s">
        <v>31</v>
      </c>
      <c r="DW61" t="s">
        <v>31</v>
      </c>
      <c r="DX61">
        <v>1000</v>
      </c>
      <c r="EE61">
        <v>123474980</v>
      </c>
      <c r="EF61">
        <v>6</v>
      </c>
      <c r="EG61" t="s">
        <v>36</v>
      </c>
      <c r="EH61">
        <v>0</v>
      </c>
      <c r="EI61" t="s">
        <v>3</v>
      </c>
      <c r="EJ61">
        <v>1</v>
      </c>
      <c r="EK61">
        <v>56001</v>
      </c>
      <c r="EL61" t="s">
        <v>82</v>
      </c>
      <c r="EM61" t="s">
        <v>83</v>
      </c>
      <c r="EO61" t="s">
        <v>3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FQ61">
        <v>0</v>
      </c>
      <c r="FR61">
        <f t="shared" si="53"/>
        <v>0</v>
      </c>
      <c r="FS61">
        <v>0</v>
      </c>
      <c r="FX61">
        <v>82</v>
      </c>
      <c r="FY61">
        <v>62</v>
      </c>
      <c r="GA61" t="s">
        <v>3</v>
      </c>
      <c r="GD61">
        <v>1</v>
      </c>
      <c r="GF61">
        <v>2102561428</v>
      </c>
      <c r="GG61">
        <v>2</v>
      </c>
      <c r="GH61">
        <v>1</v>
      </c>
      <c r="GI61">
        <v>-2</v>
      </c>
      <c r="GJ61">
        <v>0</v>
      </c>
      <c r="GK61">
        <v>0</v>
      </c>
      <c r="GL61">
        <f t="shared" si="54"/>
        <v>0</v>
      </c>
      <c r="GM61">
        <f t="shared" si="55"/>
        <v>0</v>
      </c>
      <c r="GN61">
        <f t="shared" si="56"/>
        <v>0</v>
      </c>
      <c r="GO61">
        <f t="shared" si="57"/>
        <v>0</v>
      </c>
      <c r="GP61">
        <f t="shared" si="58"/>
        <v>0</v>
      </c>
      <c r="GR61">
        <v>0</v>
      </c>
      <c r="GS61">
        <v>3</v>
      </c>
      <c r="GT61">
        <v>0</v>
      </c>
      <c r="GU61" t="s">
        <v>3</v>
      </c>
      <c r="GV61">
        <f t="shared" si="59"/>
        <v>0</v>
      </c>
      <c r="GW61">
        <v>1</v>
      </c>
      <c r="GX61">
        <f t="shared" si="60"/>
        <v>0</v>
      </c>
      <c r="HA61">
        <v>0</v>
      </c>
      <c r="HB61">
        <v>0</v>
      </c>
      <c r="HC61">
        <f t="shared" si="61"/>
        <v>0</v>
      </c>
      <c r="IK61">
        <v>0</v>
      </c>
    </row>
    <row r="62" spans="1:245" x14ac:dyDescent="0.2">
      <c r="A62">
        <v>17</v>
      </c>
      <c r="B62">
        <v>1</v>
      </c>
      <c r="C62">
        <f>ROW(SmtRes!A130)</f>
        <v>130</v>
      </c>
      <c r="D62">
        <f>ROW(EtalonRes!A135)</f>
        <v>135</v>
      </c>
      <c r="E62" t="s">
        <v>122</v>
      </c>
      <c r="F62" t="s">
        <v>123</v>
      </c>
      <c r="G62" t="s">
        <v>124</v>
      </c>
      <c r="H62" t="s">
        <v>88</v>
      </c>
      <c r="I62">
        <f>ROUND(9/100,9)</f>
        <v>0.09</v>
      </c>
      <c r="J62">
        <v>0</v>
      </c>
      <c r="O62">
        <f t="shared" si="28"/>
        <v>427.16</v>
      </c>
      <c r="P62">
        <f t="shared" si="29"/>
        <v>0</v>
      </c>
      <c r="Q62">
        <f t="shared" si="30"/>
        <v>3.22</v>
      </c>
      <c r="R62">
        <f t="shared" si="31"/>
        <v>3.19</v>
      </c>
      <c r="S62">
        <f t="shared" si="32"/>
        <v>423.94</v>
      </c>
      <c r="T62">
        <f t="shared" si="33"/>
        <v>0</v>
      </c>
      <c r="U62">
        <f t="shared" si="34"/>
        <v>1.6101000000000001</v>
      </c>
      <c r="V62">
        <f t="shared" si="35"/>
        <v>7.1999999999999998E-3</v>
      </c>
      <c r="W62">
        <f t="shared" si="36"/>
        <v>0</v>
      </c>
      <c r="X62">
        <f t="shared" si="37"/>
        <v>363.06</v>
      </c>
      <c r="Y62">
        <f t="shared" si="38"/>
        <v>277.63</v>
      </c>
      <c r="AA62">
        <v>144042116</v>
      </c>
      <c r="AB62">
        <f t="shared" si="39"/>
        <v>145.97999999999999</v>
      </c>
      <c r="AC62">
        <f t="shared" si="70"/>
        <v>0</v>
      </c>
      <c r="AD62">
        <f t="shared" si="71"/>
        <v>2.5</v>
      </c>
      <c r="AE62">
        <f t="shared" si="72"/>
        <v>1.08</v>
      </c>
      <c r="AF62">
        <f t="shared" si="73"/>
        <v>143.47999999999999</v>
      </c>
      <c r="AG62">
        <f t="shared" si="40"/>
        <v>0</v>
      </c>
      <c r="AH62">
        <f t="shared" si="74"/>
        <v>17.89</v>
      </c>
      <c r="AI62">
        <f t="shared" si="75"/>
        <v>0.08</v>
      </c>
      <c r="AJ62">
        <f t="shared" si="41"/>
        <v>0</v>
      </c>
      <c r="AK62">
        <v>145.97999999999999</v>
      </c>
      <c r="AL62">
        <v>0</v>
      </c>
      <c r="AM62">
        <v>2.5</v>
      </c>
      <c r="AN62">
        <v>1.08</v>
      </c>
      <c r="AO62">
        <v>143.47999999999999</v>
      </c>
      <c r="AP62">
        <v>0</v>
      </c>
      <c r="AQ62">
        <v>17.89</v>
      </c>
      <c r="AR62">
        <v>0.08</v>
      </c>
      <c r="AS62">
        <v>0</v>
      </c>
      <c r="AT62">
        <v>85</v>
      </c>
      <c r="AU62">
        <v>65</v>
      </c>
      <c r="AV62">
        <v>1</v>
      </c>
      <c r="AW62">
        <v>1</v>
      </c>
      <c r="AZ62">
        <v>1</v>
      </c>
      <c r="BA62">
        <v>32.83</v>
      </c>
      <c r="BB62">
        <v>14.32</v>
      </c>
      <c r="BC62">
        <v>1</v>
      </c>
      <c r="BD62" t="s">
        <v>3</v>
      </c>
      <c r="BE62" t="s">
        <v>3</v>
      </c>
      <c r="BF62" t="s">
        <v>3</v>
      </c>
      <c r="BG62" t="s">
        <v>3</v>
      </c>
      <c r="BH62">
        <v>0</v>
      </c>
      <c r="BI62">
        <v>1</v>
      </c>
      <c r="BJ62" t="s">
        <v>125</v>
      </c>
      <c r="BM62">
        <v>67001</v>
      </c>
      <c r="BN62">
        <v>0</v>
      </c>
      <c r="BO62" t="s">
        <v>123</v>
      </c>
      <c r="BP62">
        <v>1</v>
      </c>
      <c r="BQ62">
        <v>6</v>
      </c>
      <c r="BR62">
        <v>0</v>
      </c>
      <c r="BS62">
        <v>32.83</v>
      </c>
      <c r="BT62">
        <v>1</v>
      </c>
      <c r="BU62">
        <v>1</v>
      </c>
      <c r="BV62">
        <v>1</v>
      </c>
      <c r="BW62">
        <v>1</v>
      </c>
      <c r="BX62">
        <v>1</v>
      </c>
      <c r="BY62" t="s">
        <v>3</v>
      </c>
      <c r="BZ62">
        <v>85</v>
      </c>
      <c r="CA62">
        <v>65</v>
      </c>
      <c r="CE62">
        <v>0</v>
      </c>
      <c r="CF62">
        <v>0</v>
      </c>
      <c r="CG62">
        <v>0</v>
      </c>
      <c r="CM62">
        <v>0</v>
      </c>
      <c r="CN62" t="s">
        <v>3</v>
      </c>
      <c r="CO62">
        <v>0</v>
      </c>
      <c r="CP62">
        <f t="shared" si="42"/>
        <v>427.16</v>
      </c>
      <c r="CQ62">
        <f t="shared" si="43"/>
        <v>0</v>
      </c>
      <c r="CR62">
        <f t="shared" si="44"/>
        <v>35.799999999999997</v>
      </c>
      <c r="CS62">
        <f t="shared" si="45"/>
        <v>35.456400000000002</v>
      </c>
      <c r="CT62">
        <f t="shared" si="46"/>
        <v>4710.4483999999993</v>
      </c>
      <c r="CU62">
        <f t="shared" si="47"/>
        <v>0</v>
      </c>
      <c r="CV62">
        <f t="shared" si="48"/>
        <v>17.89</v>
      </c>
      <c r="CW62">
        <f t="shared" si="49"/>
        <v>0.08</v>
      </c>
      <c r="CX62">
        <f t="shared" si="50"/>
        <v>0</v>
      </c>
      <c r="CY62">
        <f t="shared" si="51"/>
        <v>363.06050000000005</v>
      </c>
      <c r="CZ62">
        <f t="shared" si="52"/>
        <v>277.6345</v>
      </c>
      <c r="DC62" t="s">
        <v>3</v>
      </c>
      <c r="DD62" t="s">
        <v>3</v>
      </c>
      <c r="DE62" t="s">
        <v>3</v>
      </c>
      <c r="DF62" t="s">
        <v>3</v>
      </c>
      <c r="DG62" t="s">
        <v>3</v>
      </c>
      <c r="DH62" t="s">
        <v>3</v>
      </c>
      <c r="DI62" t="s">
        <v>3</v>
      </c>
      <c r="DJ62" t="s">
        <v>3</v>
      </c>
      <c r="DK62" t="s">
        <v>3</v>
      </c>
      <c r="DL62" t="s">
        <v>3</v>
      </c>
      <c r="DM62" t="s">
        <v>3</v>
      </c>
      <c r="DN62">
        <v>0</v>
      </c>
      <c r="DO62">
        <v>0</v>
      </c>
      <c r="DP62">
        <v>1</v>
      </c>
      <c r="DQ62">
        <v>1</v>
      </c>
      <c r="DU62">
        <v>1013</v>
      </c>
      <c r="DV62" t="s">
        <v>88</v>
      </c>
      <c r="DW62" t="s">
        <v>88</v>
      </c>
      <c r="DX62">
        <v>1</v>
      </c>
      <c r="EE62">
        <v>123475011</v>
      </c>
      <c r="EF62">
        <v>6</v>
      </c>
      <c r="EG62" t="s">
        <v>36</v>
      </c>
      <c r="EH62">
        <v>0</v>
      </c>
      <c r="EI62" t="s">
        <v>3</v>
      </c>
      <c r="EJ62">
        <v>1</v>
      </c>
      <c r="EK62">
        <v>67001</v>
      </c>
      <c r="EL62" t="s">
        <v>126</v>
      </c>
      <c r="EM62" t="s">
        <v>127</v>
      </c>
      <c r="EO62" t="s">
        <v>3</v>
      </c>
      <c r="EQ62">
        <v>131072</v>
      </c>
      <c r="ER62">
        <v>145.97999999999999</v>
      </c>
      <c r="ES62">
        <v>0</v>
      </c>
      <c r="ET62">
        <v>2.5</v>
      </c>
      <c r="EU62">
        <v>1.08</v>
      </c>
      <c r="EV62">
        <v>143.47999999999999</v>
      </c>
      <c r="EW62">
        <v>17.89</v>
      </c>
      <c r="EX62">
        <v>0.08</v>
      </c>
      <c r="EY62">
        <v>0</v>
      </c>
      <c r="FQ62">
        <v>0</v>
      </c>
      <c r="FR62">
        <f t="shared" si="53"/>
        <v>0</v>
      </c>
      <c r="FS62">
        <v>0</v>
      </c>
      <c r="FX62">
        <v>85</v>
      </c>
      <c r="FY62">
        <v>65</v>
      </c>
      <c r="GA62" t="s">
        <v>3</v>
      </c>
      <c r="GD62">
        <v>1</v>
      </c>
      <c r="GF62">
        <v>923682110</v>
      </c>
      <c r="GG62">
        <v>2</v>
      </c>
      <c r="GH62">
        <v>1</v>
      </c>
      <c r="GI62">
        <v>2</v>
      </c>
      <c r="GJ62">
        <v>0</v>
      </c>
      <c r="GK62">
        <v>0</v>
      </c>
      <c r="GL62">
        <f t="shared" si="54"/>
        <v>0</v>
      </c>
      <c r="GM62">
        <f t="shared" si="55"/>
        <v>1067.8499999999999</v>
      </c>
      <c r="GN62">
        <f t="shared" si="56"/>
        <v>1067.8499999999999</v>
      </c>
      <c r="GO62">
        <f t="shared" si="57"/>
        <v>0</v>
      </c>
      <c r="GP62">
        <f t="shared" si="58"/>
        <v>0</v>
      </c>
      <c r="GR62">
        <v>0</v>
      </c>
      <c r="GS62">
        <v>3</v>
      </c>
      <c r="GT62">
        <v>0</v>
      </c>
      <c r="GU62" t="s">
        <v>3</v>
      </c>
      <c r="GV62">
        <f t="shared" si="59"/>
        <v>0</v>
      </c>
      <c r="GW62">
        <v>1</v>
      </c>
      <c r="GX62">
        <f t="shared" si="60"/>
        <v>0</v>
      </c>
      <c r="HA62">
        <v>0</v>
      </c>
      <c r="HB62">
        <v>0</v>
      </c>
      <c r="HC62">
        <f t="shared" si="61"/>
        <v>0</v>
      </c>
      <c r="IK62">
        <v>0</v>
      </c>
    </row>
    <row r="63" spans="1:245" x14ac:dyDescent="0.2">
      <c r="A63">
        <v>17</v>
      </c>
      <c r="B63">
        <v>1</v>
      </c>
      <c r="C63">
        <f>ROW(SmtRes!A131)</f>
        <v>131</v>
      </c>
      <c r="D63">
        <f>ROW(EtalonRes!A136)</f>
        <v>136</v>
      </c>
      <c r="E63" t="s">
        <v>128</v>
      </c>
      <c r="F63" t="s">
        <v>129</v>
      </c>
      <c r="G63" t="s">
        <v>130</v>
      </c>
      <c r="H63" t="s">
        <v>88</v>
      </c>
      <c r="I63">
        <f>ROUND(2/100,9)</f>
        <v>0.02</v>
      </c>
      <c r="J63">
        <v>0</v>
      </c>
      <c r="O63">
        <f t="shared" si="28"/>
        <v>29.91</v>
      </c>
      <c r="P63">
        <f t="shared" si="29"/>
        <v>0</v>
      </c>
      <c r="Q63">
        <f t="shared" si="30"/>
        <v>0</v>
      </c>
      <c r="R63">
        <f t="shared" si="31"/>
        <v>0</v>
      </c>
      <c r="S63">
        <f t="shared" si="32"/>
        <v>29.91</v>
      </c>
      <c r="T63">
        <f t="shared" si="33"/>
        <v>0</v>
      </c>
      <c r="U63">
        <f t="shared" si="34"/>
        <v>0.1168</v>
      </c>
      <c r="V63">
        <f t="shared" si="35"/>
        <v>0</v>
      </c>
      <c r="W63">
        <f t="shared" si="36"/>
        <v>0</v>
      </c>
      <c r="X63">
        <f t="shared" si="37"/>
        <v>25.42</v>
      </c>
      <c r="Y63">
        <f t="shared" si="38"/>
        <v>19.440000000000001</v>
      </c>
      <c r="AA63">
        <v>144042116</v>
      </c>
      <c r="AB63">
        <f t="shared" si="39"/>
        <v>45.55</v>
      </c>
      <c r="AC63">
        <f t="shared" si="70"/>
        <v>0</v>
      </c>
      <c r="AD63">
        <f t="shared" si="71"/>
        <v>0</v>
      </c>
      <c r="AE63">
        <f t="shared" si="72"/>
        <v>0</v>
      </c>
      <c r="AF63">
        <f t="shared" si="73"/>
        <v>45.55</v>
      </c>
      <c r="AG63">
        <f t="shared" si="40"/>
        <v>0</v>
      </c>
      <c r="AH63">
        <f t="shared" si="74"/>
        <v>5.84</v>
      </c>
      <c r="AI63">
        <f t="shared" si="75"/>
        <v>0</v>
      </c>
      <c r="AJ63">
        <f t="shared" si="41"/>
        <v>0</v>
      </c>
      <c r="AK63">
        <v>45.55</v>
      </c>
      <c r="AL63">
        <v>0</v>
      </c>
      <c r="AM63">
        <v>0</v>
      </c>
      <c r="AN63">
        <v>0</v>
      </c>
      <c r="AO63">
        <v>45.55</v>
      </c>
      <c r="AP63">
        <v>0</v>
      </c>
      <c r="AQ63">
        <v>5.84</v>
      </c>
      <c r="AR63">
        <v>0</v>
      </c>
      <c r="AS63">
        <v>0</v>
      </c>
      <c r="AT63">
        <v>85</v>
      </c>
      <c r="AU63">
        <v>65</v>
      </c>
      <c r="AV63">
        <v>1</v>
      </c>
      <c r="AW63">
        <v>1</v>
      </c>
      <c r="AZ63">
        <v>1</v>
      </c>
      <c r="BA63">
        <v>32.83</v>
      </c>
      <c r="BB63">
        <v>1</v>
      </c>
      <c r="BC63">
        <v>1</v>
      </c>
      <c r="BD63" t="s">
        <v>3</v>
      </c>
      <c r="BE63" t="s">
        <v>3</v>
      </c>
      <c r="BF63" t="s">
        <v>3</v>
      </c>
      <c r="BG63" t="s">
        <v>3</v>
      </c>
      <c r="BH63">
        <v>0</v>
      </c>
      <c r="BI63">
        <v>1</v>
      </c>
      <c r="BJ63" t="s">
        <v>131</v>
      </c>
      <c r="BM63">
        <v>67001</v>
      </c>
      <c r="BN63">
        <v>0</v>
      </c>
      <c r="BO63" t="s">
        <v>129</v>
      </c>
      <c r="BP63">
        <v>1</v>
      </c>
      <c r="BQ63">
        <v>6</v>
      </c>
      <c r="BR63">
        <v>0</v>
      </c>
      <c r="BS63">
        <v>32.83</v>
      </c>
      <c r="BT63">
        <v>1</v>
      </c>
      <c r="BU63">
        <v>1</v>
      </c>
      <c r="BV63">
        <v>1</v>
      </c>
      <c r="BW63">
        <v>1</v>
      </c>
      <c r="BX63">
        <v>1</v>
      </c>
      <c r="BY63" t="s">
        <v>3</v>
      </c>
      <c r="BZ63">
        <v>85</v>
      </c>
      <c r="CA63">
        <v>65</v>
      </c>
      <c r="CE63">
        <v>0</v>
      </c>
      <c r="CF63">
        <v>0</v>
      </c>
      <c r="CG63">
        <v>0</v>
      </c>
      <c r="CM63">
        <v>0</v>
      </c>
      <c r="CN63" t="s">
        <v>3</v>
      </c>
      <c r="CO63">
        <v>0</v>
      </c>
      <c r="CP63">
        <f t="shared" si="42"/>
        <v>29.91</v>
      </c>
      <c r="CQ63">
        <f t="shared" si="43"/>
        <v>0</v>
      </c>
      <c r="CR63">
        <f t="shared" si="44"/>
        <v>0</v>
      </c>
      <c r="CS63">
        <f t="shared" si="45"/>
        <v>0</v>
      </c>
      <c r="CT63">
        <f t="shared" si="46"/>
        <v>1495.4064999999998</v>
      </c>
      <c r="CU63">
        <f t="shared" si="47"/>
        <v>0</v>
      </c>
      <c r="CV63">
        <f t="shared" si="48"/>
        <v>5.84</v>
      </c>
      <c r="CW63">
        <f t="shared" si="49"/>
        <v>0</v>
      </c>
      <c r="CX63">
        <f t="shared" si="50"/>
        <v>0</v>
      </c>
      <c r="CY63">
        <f t="shared" si="51"/>
        <v>25.423500000000001</v>
      </c>
      <c r="CZ63">
        <f t="shared" si="52"/>
        <v>19.441500000000001</v>
      </c>
      <c r="DC63" t="s">
        <v>3</v>
      </c>
      <c r="DD63" t="s">
        <v>3</v>
      </c>
      <c r="DE63" t="s">
        <v>3</v>
      </c>
      <c r="DF63" t="s">
        <v>3</v>
      </c>
      <c r="DG63" t="s">
        <v>3</v>
      </c>
      <c r="DH63" t="s">
        <v>3</v>
      </c>
      <c r="DI63" t="s">
        <v>3</v>
      </c>
      <c r="DJ63" t="s">
        <v>3</v>
      </c>
      <c r="DK63" t="s">
        <v>3</v>
      </c>
      <c r="DL63" t="s">
        <v>3</v>
      </c>
      <c r="DM63" t="s">
        <v>3</v>
      </c>
      <c r="DN63">
        <v>0</v>
      </c>
      <c r="DO63">
        <v>0</v>
      </c>
      <c r="DP63">
        <v>1</v>
      </c>
      <c r="DQ63">
        <v>1</v>
      </c>
      <c r="DU63">
        <v>1013</v>
      </c>
      <c r="DV63" t="s">
        <v>88</v>
      </c>
      <c r="DW63" t="s">
        <v>88</v>
      </c>
      <c r="DX63">
        <v>1</v>
      </c>
      <c r="EE63">
        <v>123475011</v>
      </c>
      <c r="EF63">
        <v>6</v>
      </c>
      <c r="EG63" t="s">
        <v>36</v>
      </c>
      <c r="EH63">
        <v>0</v>
      </c>
      <c r="EI63" t="s">
        <v>3</v>
      </c>
      <c r="EJ63">
        <v>1</v>
      </c>
      <c r="EK63">
        <v>67001</v>
      </c>
      <c r="EL63" t="s">
        <v>126</v>
      </c>
      <c r="EM63" t="s">
        <v>127</v>
      </c>
      <c r="EO63" t="s">
        <v>3</v>
      </c>
      <c r="EQ63">
        <v>131072</v>
      </c>
      <c r="ER63">
        <v>45.55</v>
      </c>
      <c r="ES63">
        <v>0</v>
      </c>
      <c r="ET63">
        <v>0</v>
      </c>
      <c r="EU63">
        <v>0</v>
      </c>
      <c r="EV63">
        <v>45.55</v>
      </c>
      <c r="EW63">
        <v>5.84</v>
      </c>
      <c r="EX63">
        <v>0</v>
      </c>
      <c r="EY63">
        <v>0</v>
      </c>
      <c r="FQ63">
        <v>0</v>
      </c>
      <c r="FR63">
        <f t="shared" si="53"/>
        <v>0</v>
      </c>
      <c r="FS63">
        <v>0</v>
      </c>
      <c r="FX63">
        <v>85</v>
      </c>
      <c r="FY63">
        <v>65</v>
      </c>
      <c r="GA63" t="s">
        <v>3</v>
      </c>
      <c r="GD63">
        <v>1</v>
      </c>
      <c r="GF63">
        <v>1846735855</v>
      </c>
      <c r="GG63">
        <v>2</v>
      </c>
      <c r="GH63">
        <v>1</v>
      </c>
      <c r="GI63">
        <v>2</v>
      </c>
      <c r="GJ63">
        <v>0</v>
      </c>
      <c r="GK63">
        <v>0</v>
      </c>
      <c r="GL63">
        <f t="shared" si="54"/>
        <v>0</v>
      </c>
      <c r="GM63">
        <f t="shared" si="55"/>
        <v>74.77</v>
      </c>
      <c r="GN63">
        <f t="shared" si="56"/>
        <v>74.77</v>
      </c>
      <c r="GO63">
        <f t="shared" si="57"/>
        <v>0</v>
      </c>
      <c r="GP63">
        <f t="shared" si="58"/>
        <v>0</v>
      </c>
      <c r="GR63">
        <v>0</v>
      </c>
      <c r="GS63">
        <v>3</v>
      </c>
      <c r="GT63">
        <v>0</v>
      </c>
      <c r="GU63" t="s">
        <v>3</v>
      </c>
      <c r="GV63">
        <f t="shared" si="59"/>
        <v>0</v>
      </c>
      <c r="GW63">
        <v>1</v>
      </c>
      <c r="GX63">
        <f t="shared" si="60"/>
        <v>0</v>
      </c>
      <c r="HA63">
        <v>0</v>
      </c>
      <c r="HB63">
        <v>0</v>
      </c>
      <c r="HC63">
        <f t="shared" si="61"/>
        <v>0</v>
      </c>
      <c r="IK63">
        <v>0</v>
      </c>
    </row>
    <row r="64" spans="1:245" x14ac:dyDescent="0.2">
      <c r="A64">
        <v>17</v>
      </c>
      <c r="B64">
        <v>1</v>
      </c>
      <c r="C64">
        <f>ROW(SmtRes!A133)</f>
        <v>133</v>
      </c>
      <c r="D64">
        <f>ROW(EtalonRes!A138)</f>
        <v>138</v>
      </c>
      <c r="E64" t="s">
        <v>132</v>
      </c>
      <c r="F64" t="s">
        <v>133</v>
      </c>
      <c r="G64" t="s">
        <v>134</v>
      </c>
      <c r="H64" t="s">
        <v>99</v>
      </c>
      <c r="I64">
        <f>ROUND(110.5/100,9)</f>
        <v>1.105</v>
      </c>
      <c r="J64">
        <v>0</v>
      </c>
      <c r="O64">
        <f t="shared" si="28"/>
        <v>718.65</v>
      </c>
      <c r="P64">
        <f t="shared" si="29"/>
        <v>0</v>
      </c>
      <c r="Q64">
        <f t="shared" si="30"/>
        <v>0</v>
      </c>
      <c r="R64">
        <f t="shared" si="31"/>
        <v>0</v>
      </c>
      <c r="S64">
        <f t="shared" si="32"/>
        <v>718.65</v>
      </c>
      <c r="T64">
        <f t="shared" si="33"/>
        <v>0</v>
      </c>
      <c r="U64">
        <f t="shared" si="34"/>
        <v>2.8067000000000002</v>
      </c>
      <c r="V64">
        <f t="shared" si="35"/>
        <v>0</v>
      </c>
      <c r="W64">
        <f t="shared" si="36"/>
        <v>0</v>
      </c>
      <c r="X64">
        <f t="shared" si="37"/>
        <v>610.85</v>
      </c>
      <c r="Y64">
        <f t="shared" si="38"/>
        <v>467.12</v>
      </c>
      <c r="AA64">
        <v>144042116</v>
      </c>
      <c r="AB64">
        <f t="shared" si="39"/>
        <v>19.809999999999999</v>
      </c>
      <c r="AC64">
        <f t="shared" si="70"/>
        <v>0</v>
      </c>
      <c r="AD64">
        <f t="shared" si="71"/>
        <v>0</v>
      </c>
      <c r="AE64">
        <f t="shared" si="72"/>
        <v>0</v>
      </c>
      <c r="AF64">
        <f t="shared" si="73"/>
        <v>19.809999999999999</v>
      </c>
      <c r="AG64">
        <f t="shared" si="40"/>
        <v>0</v>
      </c>
      <c r="AH64">
        <f t="shared" si="74"/>
        <v>2.54</v>
      </c>
      <c r="AI64">
        <f t="shared" si="75"/>
        <v>0</v>
      </c>
      <c r="AJ64">
        <f t="shared" si="41"/>
        <v>0</v>
      </c>
      <c r="AK64">
        <v>19.809999999999999</v>
      </c>
      <c r="AL64">
        <v>0</v>
      </c>
      <c r="AM64">
        <v>0</v>
      </c>
      <c r="AN64">
        <v>0</v>
      </c>
      <c r="AO64">
        <v>19.809999999999999</v>
      </c>
      <c r="AP64">
        <v>0</v>
      </c>
      <c r="AQ64">
        <v>2.54</v>
      </c>
      <c r="AR64">
        <v>0</v>
      </c>
      <c r="AS64">
        <v>0</v>
      </c>
      <c r="AT64">
        <v>85</v>
      </c>
      <c r="AU64">
        <v>65</v>
      </c>
      <c r="AV64">
        <v>1</v>
      </c>
      <c r="AW64">
        <v>1</v>
      </c>
      <c r="AZ64">
        <v>1</v>
      </c>
      <c r="BA64">
        <v>32.83</v>
      </c>
      <c r="BB64">
        <v>1</v>
      </c>
      <c r="BC64">
        <v>1</v>
      </c>
      <c r="BD64" t="s">
        <v>3</v>
      </c>
      <c r="BE64" t="s">
        <v>3</v>
      </c>
      <c r="BF64" t="s">
        <v>3</v>
      </c>
      <c r="BG64" t="s">
        <v>3</v>
      </c>
      <c r="BH64">
        <v>0</v>
      </c>
      <c r="BI64">
        <v>1</v>
      </c>
      <c r="BJ64" t="s">
        <v>135</v>
      </c>
      <c r="BM64">
        <v>67001</v>
      </c>
      <c r="BN64">
        <v>0</v>
      </c>
      <c r="BO64" t="s">
        <v>133</v>
      </c>
      <c r="BP64">
        <v>1</v>
      </c>
      <c r="BQ64">
        <v>6</v>
      </c>
      <c r="BR64">
        <v>0</v>
      </c>
      <c r="BS64">
        <v>32.83</v>
      </c>
      <c r="BT64">
        <v>1</v>
      </c>
      <c r="BU64">
        <v>1</v>
      </c>
      <c r="BV64">
        <v>1</v>
      </c>
      <c r="BW64">
        <v>1</v>
      </c>
      <c r="BX64">
        <v>1</v>
      </c>
      <c r="BY64" t="s">
        <v>3</v>
      </c>
      <c r="BZ64">
        <v>85</v>
      </c>
      <c r="CA64">
        <v>65</v>
      </c>
      <c r="CE64">
        <v>0</v>
      </c>
      <c r="CF64">
        <v>0</v>
      </c>
      <c r="CG64">
        <v>0</v>
      </c>
      <c r="CM64">
        <v>0</v>
      </c>
      <c r="CN64" t="s">
        <v>3</v>
      </c>
      <c r="CO64">
        <v>0</v>
      </c>
      <c r="CP64">
        <f t="shared" si="42"/>
        <v>718.65</v>
      </c>
      <c r="CQ64">
        <f t="shared" si="43"/>
        <v>0</v>
      </c>
      <c r="CR64">
        <f t="shared" si="44"/>
        <v>0</v>
      </c>
      <c r="CS64">
        <f t="shared" si="45"/>
        <v>0</v>
      </c>
      <c r="CT64">
        <f t="shared" si="46"/>
        <v>650.36229999999989</v>
      </c>
      <c r="CU64">
        <f t="shared" si="47"/>
        <v>0</v>
      </c>
      <c r="CV64">
        <f t="shared" si="48"/>
        <v>2.54</v>
      </c>
      <c r="CW64">
        <f t="shared" si="49"/>
        <v>0</v>
      </c>
      <c r="CX64">
        <f t="shared" si="50"/>
        <v>0</v>
      </c>
      <c r="CY64">
        <f t="shared" si="51"/>
        <v>610.85249999999996</v>
      </c>
      <c r="CZ64">
        <f t="shared" si="52"/>
        <v>467.1225</v>
      </c>
      <c r="DC64" t="s">
        <v>3</v>
      </c>
      <c r="DD64" t="s">
        <v>3</v>
      </c>
      <c r="DE64" t="s">
        <v>3</v>
      </c>
      <c r="DF64" t="s">
        <v>3</v>
      </c>
      <c r="DG64" t="s">
        <v>3</v>
      </c>
      <c r="DH64" t="s">
        <v>3</v>
      </c>
      <c r="DI64" t="s">
        <v>3</v>
      </c>
      <c r="DJ64" t="s">
        <v>3</v>
      </c>
      <c r="DK64" t="s">
        <v>3</v>
      </c>
      <c r="DL64" t="s">
        <v>3</v>
      </c>
      <c r="DM64" t="s">
        <v>3</v>
      </c>
      <c r="DN64">
        <v>0</v>
      </c>
      <c r="DO64">
        <v>0</v>
      </c>
      <c r="DP64">
        <v>1</v>
      </c>
      <c r="DQ64">
        <v>1</v>
      </c>
      <c r="DU64">
        <v>1003</v>
      </c>
      <c r="DV64" t="s">
        <v>99</v>
      </c>
      <c r="DW64" t="s">
        <v>99</v>
      </c>
      <c r="DX64">
        <v>100</v>
      </c>
      <c r="EE64">
        <v>123475011</v>
      </c>
      <c r="EF64">
        <v>6</v>
      </c>
      <c r="EG64" t="s">
        <v>36</v>
      </c>
      <c r="EH64">
        <v>0</v>
      </c>
      <c r="EI64" t="s">
        <v>3</v>
      </c>
      <c r="EJ64">
        <v>1</v>
      </c>
      <c r="EK64">
        <v>67001</v>
      </c>
      <c r="EL64" t="s">
        <v>126</v>
      </c>
      <c r="EM64" t="s">
        <v>127</v>
      </c>
      <c r="EO64" t="s">
        <v>3</v>
      </c>
      <c r="EQ64">
        <v>131072</v>
      </c>
      <c r="ER64">
        <v>19.809999999999999</v>
      </c>
      <c r="ES64">
        <v>0</v>
      </c>
      <c r="ET64">
        <v>0</v>
      </c>
      <c r="EU64">
        <v>0</v>
      </c>
      <c r="EV64">
        <v>19.809999999999999</v>
      </c>
      <c r="EW64">
        <v>2.54</v>
      </c>
      <c r="EX64">
        <v>0</v>
      </c>
      <c r="EY64">
        <v>0</v>
      </c>
      <c r="FQ64">
        <v>0</v>
      </c>
      <c r="FR64">
        <f t="shared" ref="FR64:FR81" si="76">ROUND(IF(AND(BH64=3,BI64=3),P64,0),2)</f>
        <v>0</v>
      </c>
      <c r="FS64">
        <v>0</v>
      </c>
      <c r="FX64">
        <v>85</v>
      </c>
      <c r="FY64">
        <v>65</v>
      </c>
      <c r="GA64" t="s">
        <v>3</v>
      </c>
      <c r="GD64">
        <v>1</v>
      </c>
      <c r="GF64">
        <v>-48453638</v>
      </c>
      <c r="GG64">
        <v>2</v>
      </c>
      <c r="GH64">
        <v>1</v>
      </c>
      <c r="GI64">
        <v>2</v>
      </c>
      <c r="GJ64">
        <v>0</v>
      </c>
      <c r="GK64">
        <v>0</v>
      </c>
      <c r="GL64">
        <f t="shared" ref="GL64:GL81" si="77">ROUND(IF(AND(BH64=3,BI64=3,FS64&lt;&gt;0),P64,0),2)</f>
        <v>0</v>
      </c>
      <c r="GM64">
        <f t="shared" si="55"/>
        <v>1796.62</v>
      </c>
      <c r="GN64">
        <f t="shared" si="56"/>
        <v>1796.62</v>
      </c>
      <c r="GO64">
        <f t="shared" si="57"/>
        <v>0</v>
      </c>
      <c r="GP64">
        <f t="shared" si="58"/>
        <v>0</v>
      </c>
      <c r="GR64">
        <v>0</v>
      </c>
      <c r="GS64">
        <v>3</v>
      </c>
      <c r="GT64">
        <v>0</v>
      </c>
      <c r="GU64" t="s">
        <v>3</v>
      </c>
      <c r="GV64">
        <f t="shared" si="59"/>
        <v>0</v>
      </c>
      <c r="GW64">
        <v>1</v>
      </c>
      <c r="GX64">
        <f t="shared" si="60"/>
        <v>0</v>
      </c>
      <c r="HA64">
        <v>0</v>
      </c>
      <c r="HB64">
        <v>0</v>
      </c>
      <c r="HC64">
        <f t="shared" si="61"/>
        <v>0</v>
      </c>
      <c r="IK64">
        <v>0</v>
      </c>
    </row>
    <row r="65" spans="1:245" x14ac:dyDescent="0.2">
      <c r="A65">
        <v>18</v>
      </c>
      <c r="B65">
        <v>1</v>
      </c>
      <c r="C65">
        <v>133</v>
      </c>
      <c r="E65" t="s">
        <v>136</v>
      </c>
      <c r="F65" t="s">
        <v>29</v>
      </c>
      <c r="G65" t="s">
        <v>30</v>
      </c>
      <c r="H65" t="s">
        <v>31</v>
      </c>
      <c r="I65">
        <f>I64*J65</f>
        <v>4.4200000000000003E-3</v>
      </c>
      <c r="J65">
        <v>4.0000000000000001E-3</v>
      </c>
      <c r="O65">
        <f t="shared" si="28"/>
        <v>0</v>
      </c>
      <c r="P65">
        <f t="shared" si="29"/>
        <v>0</v>
      </c>
      <c r="Q65">
        <f t="shared" si="30"/>
        <v>0</v>
      </c>
      <c r="R65">
        <f t="shared" si="31"/>
        <v>0</v>
      </c>
      <c r="S65">
        <f t="shared" si="32"/>
        <v>0</v>
      </c>
      <c r="T65">
        <f t="shared" si="33"/>
        <v>0</v>
      </c>
      <c r="U65">
        <f t="shared" si="34"/>
        <v>0</v>
      </c>
      <c r="V65">
        <f t="shared" si="35"/>
        <v>0</v>
      </c>
      <c r="W65">
        <f t="shared" si="36"/>
        <v>0</v>
      </c>
      <c r="X65">
        <f t="shared" si="37"/>
        <v>0</v>
      </c>
      <c r="Y65">
        <f t="shared" si="38"/>
        <v>0</v>
      </c>
      <c r="AA65">
        <v>144042116</v>
      </c>
      <c r="AB65">
        <f t="shared" si="39"/>
        <v>0</v>
      </c>
      <c r="AC65">
        <f t="shared" si="70"/>
        <v>0</v>
      </c>
      <c r="AD65">
        <f t="shared" si="71"/>
        <v>0</v>
      </c>
      <c r="AE65">
        <f t="shared" si="72"/>
        <v>0</v>
      </c>
      <c r="AF65">
        <f t="shared" si="73"/>
        <v>0</v>
      </c>
      <c r="AG65">
        <f t="shared" si="40"/>
        <v>0</v>
      </c>
      <c r="AH65">
        <f t="shared" si="74"/>
        <v>0</v>
      </c>
      <c r="AI65">
        <f t="shared" si="75"/>
        <v>0</v>
      </c>
      <c r="AJ65">
        <f t="shared" si="41"/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85</v>
      </c>
      <c r="AU65">
        <v>65</v>
      </c>
      <c r="AV65">
        <v>1</v>
      </c>
      <c r="AW65">
        <v>1</v>
      </c>
      <c r="AZ65">
        <v>1</v>
      </c>
      <c r="BA65">
        <v>1</v>
      </c>
      <c r="BB65">
        <v>1</v>
      </c>
      <c r="BC65">
        <v>1</v>
      </c>
      <c r="BD65" t="s">
        <v>3</v>
      </c>
      <c r="BE65" t="s">
        <v>3</v>
      </c>
      <c r="BF65" t="s">
        <v>3</v>
      </c>
      <c r="BG65" t="s">
        <v>3</v>
      </c>
      <c r="BH65">
        <v>3</v>
      </c>
      <c r="BI65">
        <v>1</v>
      </c>
      <c r="BJ65" t="s">
        <v>3</v>
      </c>
      <c r="BM65">
        <v>67001</v>
      </c>
      <c r="BN65">
        <v>0</v>
      </c>
      <c r="BO65" t="s">
        <v>3</v>
      </c>
      <c r="BP65">
        <v>0</v>
      </c>
      <c r="BQ65">
        <v>6</v>
      </c>
      <c r="BR65">
        <v>0</v>
      </c>
      <c r="BS65">
        <v>1</v>
      </c>
      <c r="BT65">
        <v>1</v>
      </c>
      <c r="BU65">
        <v>1</v>
      </c>
      <c r="BV65">
        <v>1</v>
      </c>
      <c r="BW65">
        <v>1</v>
      </c>
      <c r="BX65">
        <v>1</v>
      </c>
      <c r="BY65" t="s">
        <v>3</v>
      </c>
      <c r="BZ65">
        <v>85</v>
      </c>
      <c r="CA65">
        <v>65</v>
      </c>
      <c r="CE65">
        <v>0</v>
      </c>
      <c r="CF65">
        <v>0</v>
      </c>
      <c r="CG65">
        <v>0</v>
      </c>
      <c r="CM65">
        <v>0</v>
      </c>
      <c r="CN65" t="s">
        <v>3</v>
      </c>
      <c r="CO65">
        <v>0</v>
      </c>
      <c r="CP65">
        <f t="shared" si="42"/>
        <v>0</v>
      </c>
      <c r="CQ65">
        <f t="shared" si="43"/>
        <v>0</v>
      </c>
      <c r="CR65">
        <f t="shared" si="44"/>
        <v>0</v>
      </c>
      <c r="CS65">
        <f t="shared" si="45"/>
        <v>0</v>
      </c>
      <c r="CT65">
        <f t="shared" si="46"/>
        <v>0</v>
      </c>
      <c r="CU65">
        <f t="shared" si="47"/>
        <v>0</v>
      </c>
      <c r="CV65">
        <f t="shared" si="48"/>
        <v>0</v>
      </c>
      <c r="CW65">
        <f t="shared" si="49"/>
        <v>0</v>
      </c>
      <c r="CX65">
        <f t="shared" si="50"/>
        <v>0</v>
      </c>
      <c r="CY65">
        <f t="shared" si="51"/>
        <v>0</v>
      </c>
      <c r="CZ65">
        <f t="shared" si="52"/>
        <v>0</v>
      </c>
      <c r="DC65" t="s">
        <v>3</v>
      </c>
      <c r="DD65" t="s">
        <v>3</v>
      </c>
      <c r="DE65" t="s">
        <v>3</v>
      </c>
      <c r="DF65" t="s">
        <v>3</v>
      </c>
      <c r="DG65" t="s">
        <v>3</v>
      </c>
      <c r="DH65" t="s">
        <v>3</v>
      </c>
      <c r="DI65" t="s">
        <v>3</v>
      </c>
      <c r="DJ65" t="s">
        <v>3</v>
      </c>
      <c r="DK65" t="s">
        <v>3</v>
      </c>
      <c r="DL65" t="s">
        <v>3</v>
      </c>
      <c r="DM65" t="s">
        <v>3</v>
      </c>
      <c r="DN65">
        <v>0</v>
      </c>
      <c r="DO65">
        <v>0</v>
      </c>
      <c r="DP65">
        <v>1</v>
      </c>
      <c r="DQ65">
        <v>1</v>
      </c>
      <c r="DU65">
        <v>1009</v>
      </c>
      <c r="DV65" t="s">
        <v>31</v>
      </c>
      <c r="DW65" t="s">
        <v>31</v>
      </c>
      <c r="DX65">
        <v>1000</v>
      </c>
      <c r="EE65">
        <v>123475011</v>
      </c>
      <c r="EF65">
        <v>6</v>
      </c>
      <c r="EG65" t="s">
        <v>36</v>
      </c>
      <c r="EH65">
        <v>0</v>
      </c>
      <c r="EI65" t="s">
        <v>3</v>
      </c>
      <c r="EJ65">
        <v>1</v>
      </c>
      <c r="EK65">
        <v>67001</v>
      </c>
      <c r="EL65" t="s">
        <v>126</v>
      </c>
      <c r="EM65" t="s">
        <v>127</v>
      </c>
      <c r="EO65" t="s">
        <v>3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FQ65">
        <v>0</v>
      </c>
      <c r="FR65">
        <f t="shared" si="76"/>
        <v>0</v>
      </c>
      <c r="FS65">
        <v>0</v>
      </c>
      <c r="FX65">
        <v>85</v>
      </c>
      <c r="FY65">
        <v>65</v>
      </c>
      <c r="GA65" t="s">
        <v>3</v>
      </c>
      <c r="GD65">
        <v>1</v>
      </c>
      <c r="GF65">
        <v>2102561428</v>
      </c>
      <c r="GG65">
        <v>2</v>
      </c>
      <c r="GH65">
        <v>1</v>
      </c>
      <c r="GI65">
        <v>-2</v>
      </c>
      <c r="GJ65">
        <v>0</v>
      </c>
      <c r="GK65">
        <v>0</v>
      </c>
      <c r="GL65">
        <f t="shared" si="77"/>
        <v>0</v>
      </c>
      <c r="GM65">
        <f t="shared" si="55"/>
        <v>0</v>
      </c>
      <c r="GN65">
        <f t="shared" si="56"/>
        <v>0</v>
      </c>
      <c r="GO65">
        <f t="shared" si="57"/>
        <v>0</v>
      </c>
      <c r="GP65">
        <f t="shared" si="58"/>
        <v>0</v>
      </c>
      <c r="GR65">
        <v>0</v>
      </c>
      <c r="GS65">
        <v>3</v>
      </c>
      <c r="GT65">
        <v>0</v>
      </c>
      <c r="GU65" t="s">
        <v>3</v>
      </c>
      <c r="GV65">
        <f t="shared" si="59"/>
        <v>0</v>
      </c>
      <c r="GW65">
        <v>1</v>
      </c>
      <c r="GX65">
        <f t="shared" si="60"/>
        <v>0</v>
      </c>
      <c r="HA65">
        <v>0</v>
      </c>
      <c r="HB65">
        <v>0</v>
      </c>
      <c r="HC65">
        <f t="shared" si="61"/>
        <v>0</v>
      </c>
      <c r="IK65">
        <v>0</v>
      </c>
    </row>
    <row r="66" spans="1:245" x14ac:dyDescent="0.2">
      <c r="A66">
        <v>17</v>
      </c>
      <c r="B66">
        <v>1</v>
      </c>
      <c r="C66">
        <f>ROW(SmtRes!A155)</f>
        <v>155</v>
      </c>
      <c r="D66">
        <f>ROW(EtalonRes!A160)</f>
        <v>160</v>
      </c>
      <c r="E66" t="s">
        <v>137</v>
      </c>
      <c r="F66" t="s">
        <v>56</v>
      </c>
      <c r="G66" t="s">
        <v>57</v>
      </c>
      <c r="H66" t="s">
        <v>19</v>
      </c>
      <c r="I66">
        <f>ROUND(2.925/100,9)</f>
        <v>2.9250000000000002E-2</v>
      </c>
      <c r="J66">
        <v>0</v>
      </c>
      <c r="O66">
        <f t="shared" si="28"/>
        <v>616.96</v>
      </c>
      <c r="P66">
        <f t="shared" si="29"/>
        <v>0</v>
      </c>
      <c r="Q66">
        <f t="shared" si="30"/>
        <v>13.38</v>
      </c>
      <c r="R66">
        <f t="shared" si="31"/>
        <v>5.92</v>
      </c>
      <c r="S66">
        <f t="shared" si="32"/>
        <v>603.58000000000004</v>
      </c>
      <c r="T66">
        <f t="shared" si="33"/>
        <v>0</v>
      </c>
      <c r="U66">
        <f t="shared" si="34"/>
        <v>2.0270250000000001</v>
      </c>
      <c r="V66">
        <f t="shared" si="35"/>
        <v>1.3923E-2</v>
      </c>
      <c r="W66">
        <f t="shared" si="36"/>
        <v>0</v>
      </c>
      <c r="X66">
        <f t="shared" si="37"/>
        <v>719.21</v>
      </c>
      <c r="Y66">
        <f t="shared" si="38"/>
        <v>383.99</v>
      </c>
      <c r="AA66">
        <v>144042116</v>
      </c>
      <c r="AB66">
        <f t="shared" si="39"/>
        <v>680.52</v>
      </c>
      <c r="AC66">
        <f>ROUND(((ES66*0)),2)</f>
        <v>0</v>
      </c>
      <c r="AD66">
        <f>ROUND(((((ET66*0.7))-((EU66*0.7)))+AE66),2)</f>
        <v>51.97</v>
      </c>
      <c r="AE66">
        <f>ROUND(((EU66*0.7)),2)</f>
        <v>6.16</v>
      </c>
      <c r="AF66">
        <f>ROUND(((EV66*0.7)),2)</f>
        <v>628.54999999999995</v>
      </c>
      <c r="AG66">
        <f t="shared" si="40"/>
        <v>0</v>
      </c>
      <c r="AH66">
        <f>((EW66*0.7))</f>
        <v>69.3</v>
      </c>
      <c r="AI66">
        <f>((EX66*0.7))</f>
        <v>0.47599999999999998</v>
      </c>
      <c r="AJ66">
        <f t="shared" si="41"/>
        <v>0</v>
      </c>
      <c r="AK66">
        <v>3618.66</v>
      </c>
      <c r="AL66">
        <v>2646.49</v>
      </c>
      <c r="AM66">
        <v>74.239999999999995</v>
      </c>
      <c r="AN66">
        <v>8.8000000000000007</v>
      </c>
      <c r="AO66">
        <v>897.93</v>
      </c>
      <c r="AP66">
        <v>0</v>
      </c>
      <c r="AQ66">
        <v>99</v>
      </c>
      <c r="AR66">
        <v>0.68</v>
      </c>
      <c r="AS66">
        <v>0</v>
      </c>
      <c r="AT66">
        <v>118</v>
      </c>
      <c r="AU66">
        <v>63</v>
      </c>
      <c r="AV66">
        <v>1</v>
      </c>
      <c r="AW66">
        <v>1</v>
      </c>
      <c r="AZ66">
        <v>1</v>
      </c>
      <c r="BA66">
        <v>32.83</v>
      </c>
      <c r="BB66">
        <v>8.8000000000000007</v>
      </c>
      <c r="BC66">
        <v>7.04</v>
      </c>
      <c r="BD66" t="s">
        <v>3</v>
      </c>
      <c r="BE66" t="s">
        <v>3</v>
      </c>
      <c r="BF66" t="s">
        <v>3</v>
      </c>
      <c r="BG66" t="s">
        <v>3</v>
      </c>
      <c r="BH66">
        <v>0</v>
      </c>
      <c r="BI66">
        <v>1</v>
      </c>
      <c r="BJ66" t="s">
        <v>58</v>
      </c>
      <c r="BM66">
        <v>10001</v>
      </c>
      <c r="BN66">
        <v>0</v>
      </c>
      <c r="BO66" t="s">
        <v>56</v>
      </c>
      <c r="BP66">
        <v>1</v>
      </c>
      <c r="BQ66">
        <v>2</v>
      </c>
      <c r="BR66">
        <v>0</v>
      </c>
      <c r="BS66">
        <v>32.83</v>
      </c>
      <c r="BT66">
        <v>1</v>
      </c>
      <c r="BU66">
        <v>1</v>
      </c>
      <c r="BV66">
        <v>1</v>
      </c>
      <c r="BW66">
        <v>1</v>
      </c>
      <c r="BX66">
        <v>1</v>
      </c>
      <c r="BY66" t="s">
        <v>3</v>
      </c>
      <c r="BZ66">
        <v>118</v>
      </c>
      <c r="CA66">
        <v>63</v>
      </c>
      <c r="CE66">
        <v>0</v>
      </c>
      <c r="CF66">
        <v>0</v>
      </c>
      <c r="CG66">
        <v>0</v>
      </c>
      <c r="CM66">
        <v>0</v>
      </c>
      <c r="CN66" t="s">
        <v>59</v>
      </c>
      <c r="CO66">
        <v>0</v>
      </c>
      <c r="CP66">
        <f t="shared" si="42"/>
        <v>616.96</v>
      </c>
      <c r="CQ66">
        <f t="shared" si="43"/>
        <v>0</v>
      </c>
      <c r="CR66">
        <f t="shared" si="44"/>
        <v>457.33600000000001</v>
      </c>
      <c r="CS66">
        <f t="shared" si="45"/>
        <v>202.2328</v>
      </c>
      <c r="CT66">
        <f t="shared" si="46"/>
        <v>20635.296499999997</v>
      </c>
      <c r="CU66">
        <f t="shared" si="47"/>
        <v>0</v>
      </c>
      <c r="CV66">
        <f t="shared" si="48"/>
        <v>69.3</v>
      </c>
      <c r="CW66">
        <f t="shared" si="49"/>
        <v>0.47599999999999998</v>
      </c>
      <c r="CX66">
        <f t="shared" si="50"/>
        <v>0</v>
      </c>
      <c r="CY66">
        <f t="shared" si="51"/>
        <v>719.21</v>
      </c>
      <c r="CZ66">
        <f t="shared" si="52"/>
        <v>383.98500000000001</v>
      </c>
      <c r="DC66" t="s">
        <v>3</v>
      </c>
      <c r="DD66" t="s">
        <v>22</v>
      </c>
      <c r="DE66" t="s">
        <v>60</v>
      </c>
      <c r="DF66" t="s">
        <v>60</v>
      </c>
      <c r="DG66" t="s">
        <v>60</v>
      </c>
      <c r="DH66" t="s">
        <v>3</v>
      </c>
      <c r="DI66" t="s">
        <v>60</v>
      </c>
      <c r="DJ66" t="s">
        <v>60</v>
      </c>
      <c r="DK66" t="s">
        <v>3</v>
      </c>
      <c r="DL66" t="s">
        <v>3</v>
      </c>
      <c r="DM66" t="s">
        <v>3</v>
      </c>
      <c r="DN66">
        <v>0</v>
      </c>
      <c r="DO66">
        <v>0</v>
      </c>
      <c r="DP66">
        <v>1</v>
      </c>
      <c r="DQ66">
        <v>1</v>
      </c>
      <c r="DU66">
        <v>1005</v>
      </c>
      <c r="DV66" t="s">
        <v>19</v>
      </c>
      <c r="DW66" t="s">
        <v>19</v>
      </c>
      <c r="DX66">
        <v>100</v>
      </c>
      <c r="EE66">
        <v>123474906</v>
      </c>
      <c r="EF66">
        <v>2</v>
      </c>
      <c r="EG66" t="s">
        <v>24</v>
      </c>
      <c r="EH66">
        <v>0</v>
      </c>
      <c r="EI66" t="s">
        <v>3</v>
      </c>
      <c r="EJ66">
        <v>1</v>
      </c>
      <c r="EK66">
        <v>10001</v>
      </c>
      <c r="EL66" t="s">
        <v>25</v>
      </c>
      <c r="EM66" t="s">
        <v>26</v>
      </c>
      <c r="EO66" t="s">
        <v>61</v>
      </c>
      <c r="EQ66">
        <v>131072</v>
      </c>
      <c r="ER66">
        <v>3618.66</v>
      </c>
      <c r="ES66">
        <v>2646.49</v>
      </c>
      <c r="ET66">
        <v>74.239999999999995</v>
      </c>
      <c r="EU66">
        <v>8.8000000000000007</v>
      </c>
      <c r="EV66">
        <v>897.93</v>
      </c>
      <c r="EW66">
        <v>99</v>
      </c>
      <c r="EX66">
        <v>0.68</v>
      </c>
      <c r="EY66">
        <v>0</v>
      </c>
      <c r="FQ66">
        <v>0</v>
      </c>
      <c r="FR66">
        <f t="shared" si="76"/>
        <v>0</v>
      </c>
      <c r="FS66">
        <v>0</v>
      </c>
      <c r="FX66">
        <v>118</v>
      </c>
      <c r="FY66">
        <v>63</v>
      </c>
      <c r="GA66" t="s">
        <v>3</v>
      </c>
      <c r="GD66">
        <v>1</v>
      </c>
      <c r="GF66">
        <v>-1555438953</v>
      </c>
      <c r="GG66">
        <v>2</v>
      </c>
      <c r="GH66">
        <v>1</v>
      </c>
      <c r="GI66">
        <v>2</v>
      </c>
      <c r="GJ66">
        <v>0</v>
      </c>
      <c r="GK66">
        <v>0</v>
      </c>
      <c r="GL66">
        <f t="shared" si="77"/>
        <v>0</v>
      </c>
      <c r="GM66">
        <f t="shared" si="55"/>
        <v>1720.16</v>
      </c>
      <c r="GN66">
        <f t="shared" si="56"/>
        <v>1720.16</v>
      </c>
      <c r="GO66">
        <f t="shared" si="57"/>
        <v>0</v>
      </c>
      <c r="GP66">
        <f t="shared" si="58"/>
        <v>0</v>
      </c>
      <c r="GR66">
        <v>0</v>
      </c>
      <c r="GS66">
        <v>3</v>
      </c>
      <c r="GT66">
        <v>0</v>
      </c>
      <c r="GU66" t="s">
        <v>3</v>
      </c>
      <c r="GV66">
        <f t="shared" si="59"/>
        <v>0</v>
      </c>
      <c r="GW66">
        <v>1</v>
      </c>
      <c r="GX66">
        <f t="shared" si="60"/>
        <v>0</v>
      </c>
      <c r="HA66">
        <v>0</v>
      </c>
      <c r="HB66">
        <v>0</v>
      </c>
      <c r="HC66">
        <f t="shared" si="61"/>
        <v>0</v>
      </c>
      <c r="IK66">
        <v>0</v>
      </c>
    </row>
    <row r="67" spans="1:245" x14ac:dyDescent="0.2">
      <c r="A67">
        <v>18</v>
      </c>
      <c r="B67">
        <v>1</v>
      </c>
      <c r="C67">
        <v>155</v>
      </c>
      <c r="E67" t="s">
        <v>138</v>
      </c>
      <c r="F67" t="s">
        <v>29</v>
      </c>
      <c r="G67" t="s">
        <v>30</v>
      </c>
      <c r="H67" t="s">
        <v>31</v>
      </c>
      <c r="I67">
        <f>I66*J67</f>
        <v>4.3874999999999997E-2</v>
      </c>
      <c r="J67">
        <v>1.4999999999999998</v>
      </c>
      <c r="O67">
        <f t="shared" si="28"/>
        <v>0</v>
      </c>
      <c r="P67">
        <f t="shared" si="29"/>
        <v>0</v>
      </c>
      <c r="Q67">
        <f t="shared" si="30"/>
        <v>0</v>
      </c>
      <c r="R67">
        <f t="shared" si="31"/>
        <v>0</v>
      </c>
      <c r="S67">
        <f t="shared" si="32"/>
        <v>0</v>
      </c>
      <c r="T67">
        <f t="shared" si="33"/>
        <v>0</v>
      </c>
      <c r="U67">
        <f t="shared" si="34"/>
        <v>0</v>
      </c>
      <c r="V67">
        <f t="shared" si="35"/>
        <v>0</v>
      </c>
      <c r="W67">
        <f t="shared" si="36"/>
        <v>0</v>
      </c>
      <c r="X67">
        <f t="shared" si="37"/>
        <v>0</v>
      </c>
      <c r="Y67">
        <f t="shared" si="38"/>
        <v>0</v>
      </c>
      <c r="AA67">
        <v>144042116</v>
      </c>
      <c r="AB67">
        <f t="shared" si="39"/>
        <v>0</v>
      </c>
      <c r="AC67">
        <f t="shared" ref="AC67:AC74" si="78">ROUND((ES67),2)</f>
        <v>0</v>
      </c>
      <c r="AD67">
        <f t="shared" ref="AD67:AD74" si="79">ROUND((((ET67)-(EU67))+AE67),2)</f>
        <v>0</v>
      </c>
      <c r="AE67">
        <f t="shared" ref="AE67:AF74" si="80">ROUND((EU67),2)</f>
        <v>0</v>
      </c>
      <c r="AF67">
        <f t="shared" si="80"/>
        <v>0</v>
      </c>
      <c r="AG67">
        <f t="shared" si="40"/>
        <v>0</v>
      </c>
      <c r="AH67">
        <f t="shared" ref="AH67:AI74" si="81">(EW67)</f>
        <v>0</v>
      </c>
      <c r="AI67">
        <f t="shared" si="81"/>
        <v>0</v>
      </c>
      <c r="AJ67">
        <f t="shared" si="41"/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118</v>
      </c>
      <c r="AU67">
        <v>63</v>
      </c>
      <c r="AV67">
        <v>1</v>
      </c>
      <c r="AW67">
        <v>1</v>
      </c>
      <c r="AZ67">
        <v>1</v>
      </c>
      <c r="BA67">
        <v>1</v>
      </c>
      <c r="BB67">
        <v>1</v>
      </c>
      <c r="BC67">
        <v>1</v>
      </c>
      <c r="BD67" t="s">
        <v>3</v>
      </c>
      <c r="BE67" t="s">
        <v>3</v>
      </c>
      <c r="BF67" t="s">
        <v>3</v>
      </c>
      <c r="BG67" t="s">
        <v>3</v>
      </c>
      <c r="BH67">
        <v>3</v>
      </c>
      <c r="BI67">
        <v>1</v>
      </c>
      <c r="BJ67" t="s">
        <v>3</v>
      </c>
      <c r="BM67">
        <v>10001</v>
      </c>
      <c r="BN67">
        <v>0</v>
      </c>
      <c r="BO67" t="s">
        <v>3</v>
      </c>
      <c r="BP67">
        <v>0</v>
      </c>
      <c r="BQ67">
        <v>2</v>
      </c>
      <c r="BR67">
        <v>0</v>
      </c>
      <c r="BS67">
        <v>1</v>
      </c>
      <c r="BT67">
        <v>1</v>
      </c>
      <c r="BU67">
        <v>1</v>
      </c>
      <c r="BV67">
        <v>1</v>
      </c>
      <c r="BW67">
        <v>1</v>
      </c>
      <c r="BX67">
        <v>1</v>
      </c>
      <c r="BY67" t="s">
        <v>3</v>
      </c>
      <c r="BZ67">
        <v>118</v>
      </c>
      <c r="CA67">
        <v>63</v>
      </c>
      <c r="CE67">
        <v>0</v>
      </c>
      <c r="CF67">
        <v>0</v>
      </c>
      <c r="CG67">
        <v>0</v>
      </c>
      <c r="CM67">
        <v>0</v>
      </c>
      <c r="CN67" t="s">
        <v>3</v>
      </c>
      <c r="CO67">
        <v>0</v>
      </c>
      <c r="CP67">
        <f t="shared" si="42"/>
        <v>0</v>
      </c>
      <c r="CQ67">
        <f t="shared" si="43"/>
        <v>0</v>
      </c>
      <c r="CR67">
        <f t="shared" si="44"/>
        <v>0</v>
      </c>
      <c r="CS67">
        <f t="shared" si="45"/>
        <v>0</v>
      </c>
      <c r="CT67">
        <f t="shared" si="46"/>
        <v>0</v>
      </c>
      <c r="CU67">
        <f t="shared" si="47"/>
        <v>0</v>
      </c>
      <c r="CV67">
        <f t="shared" si="48"/>
        <v>0</v>
      </c>
      <c r="CW67">
        <f t="shared" si="49"/>
        <v>0</v>
      </c>
      <c r="CX67">
        <f t="shared" si="50"/>
        <v>0</v>
      </c>
      <c r="CY67">
        <f t="shared" si="51"/>
        <v>0</v>
      </c>
      <c r="CZ67">
        <f t="shared" si="52"/>
        <v>0</v>
      </c>
      <c r="DC67" t="s">
        <v>3</v>
      </c>
      <c r="DD67" t="s">
        <v>3</v>
      </c>
      <c r="DE67" t="s">
        <v>3</v>
      </c>
      <c r="DF67" t="s">
        <v>3</v>
      </c>
      <c r="DG67" t="s">
        <v>3</v>
      </c>
      <c r="DH67" t="s">
        <v>3</v>
      </c>
      <c r="DI67" t="s">
        <v>3</v>
      </c>
      <c r="DJ67" t="s">
        <v>3</v>
      </c>
      <c r="DK67" t="s">
        <v>3</v>
      </c>
      <c r="DL67" t="s">
        <v>3</v>
      </c>
      <c r="DM67" t="s">
        <v>3</v>
      </c>
      <c r="DN67">
        <v>0</v>
      </c>
      <c r="DO67">
        <v>0</v>
      </c>
      <c r="DP67">
        <v>1</v>
      </c>
      <c r="DQ67">
        <v>1</v>
      </c>
      <c r="DU67">
        <v>1009</v>
      </c>
      <c r="DV67" t="s">
        <v>31</v>
      </c>
      <c r="DW67" t="s">
        <v>31</v>
      </c>
      <c r="DX67">
        <v>1000</v>
      </c>
      <c r="EE67">
        <v>123474906</v>
      </c>
      <c r="EF67">
        <v>2</v>
      </c>
      <c r="EG67" t="s">
        <v>24</v>
      </c>
      <c r="EH67">
        <v>0</v>
      </c>
      <c r="EI67" t="s">
        <v>3</v>
      </c>
      <c r="EJ67">
        <v>1</v>
      </c>
      <c r="EK67">
        <v>10001</v>
      </c>
      <c r="EL67" t="s">
        <v>25</v>
      </c>
      <c r="EM67" t="s">
        <v>26</v>
      </c>
      <c r="EO67" t="s">
        <v>3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FQ67">
        <v>0</v>
      </c>
      <c r="FR67">
        <f t="shared" si="76"/>
        <v>0</v>
      </c>
      <c r="FS67">
        <v>0</v>
      </c>
      <c r="FX67">
        <v>118</v>
      </c>
      <c r="FY67">
        <v>63</v>
      </c>
      <c r="GA67" t="s">
        <v>3</v>
      </c>
      <c r="GD67">
        <v>1</v>
      </c>
      <c r="GF67">
        <v>2102561428</v>
      </c>
      <c r="GG67">
        <v>2</v>
      </c>
      <c r="GH67">
        <v>0</v>
      </c>
      <c r="GI67">
        <v>-2</v>
      </c>
      <c r="GJ67">
        <v>0</v>
      </c>
      <c r="GK67">
        <v>0</v>
      </c>
      <c r="GL67">
        <f t="shared" si="77"/>
        <v>0</v>
      </c>
      <c r="GM67">
        <f t="shared" si="55"/>
        <v>0</v>
      </c>
      <c r="GN67">
        <f t="shared" si="56"/>
        <v>0</v>
      </c>
      <c r="GO67">
        <f t="shared" si="57"/>
        <v>0</v>
      </c>
      <c r="GP67">
        <f t="shared" si="58"/>
        <v>0</v>
      </c>
      <c r="GR67">
        <v>0</v>
      </c>
      <c r="GS67">
        <v>3</v>
      </c>
      <c r="GT67">
        <v>0</v>
      </c>
      <c r="GU67" t="s">
        <v>3</v>
      </c>
      <c r="GV67">
        <f t="shared" si="59"/>
        <v>0</v>
      </c>
      <c r="GW67">
        <v>1</v>
      </c>
      <c r="GX67">
        <f t="shared" si="60"/>
        <v>0</v>
      </c>
      <c r="HA67">
        <v>0</v>
      </c>
      <c r="HB67">
        <v>0</v>
      </c>
      <c r="HC67">
        <f t="shared" si="61"/>
        <v>0</v>
      </c>
      <c r="IK67">
        <v>0</v>
      </c>
    </row>
    <row r="68" spans="1:245" x14ac:dyDescent="0.2">
      <c r="A68">
        <v>17</v>
      </c>
      <c r="B68">
        <v>1</v>
      </c>
      <c r="C68">
        <f>ROW(SmtRes!A159)</f>
        <v>159</v>
      </c>
      <c r="D68">
        <f>ROW(EtalonRes!A163)</f>
        <v>163</v>
      </c>
      <c r="E68" t="s">
        <v>139</v>
      </c>
      <c r="F68" t="s">
        <v>140</v>
      </c>
      <c r="G68" t="s">
        <v>141</v>
      </c>
      <c r="H68" t="s">
        <v>19</v>
      </c>
      <c r="I68">
        <f>ROUND(5.85/100,9)</f>
        <v>5.8500000000000003E-2</v>
      </c>
      <c r="J68">
        <v>0</v>
      </c>
      <c r="O68">
        <f t="shared" si="28"/>
        <v>494.73</v>
      </c>
      <c r="P68">
        <f t="shared" si="29"/>
        <v>0</v>
      </c>
      <c r="Q68">
        <f t="shared" si="30"/>
        <v>19.64</v>
      </c>
      <c r="R68">
        <f t="shared" si="31"/>
        <v>19.46</v>
      </c>
      <c r="S68">
        <f t="shared" si="32"/>
        <v>475.09</v>
      </c>
      <c r="T68">
        <f t="shared" si="33"/>
        <v>0</v>
      </c>
      <c r="U68">
        <f t="shared" si="34"/>
        <v>1.6965000000000001</v>
      </c>
      <c r="V68">
        <f t="shared" si="35"/>
        <v>4.3875000000000004E-2</v>
      </c>
      <c r="W68">
        <f t="shared" si="36"/>
        <v>0</v>
      </c>
      <c r="X68">
        <f t="shared" si="37"/>
        <v>365.97</v>
      </c>
      <c r="Y68">
        <f t="shared" si="38"/>
        <v>247.28</v>
      </c>
      <c r="AA68">
        <v>144042116</v>
      </c>
      <c r="AB68">
        <f t="shared" si="39"/>
        <v>270.82</v>
      </c>
      <c r="AC68">
        <f t="shared" si="78"/>
        <v>0</v>
      </c>
      <c r="AD68">
        <f t="shared" si="79"/>
        <v>23.45</v>
      </c>
      <c r="AE68">
        <f t="shared" si="80"/>
        <v>10.130000000000001</v>
      </c>
      <c r="AF68">
        <f t="shared" si="80"/>
        <v>247.37</v>
      </c>
      <c r="AG68">
        <f t="shared" si="40"/>
        <v>0</v>
      </c>
      <c r="AH68">
        <f t="shared" si="81"/>
        <v>29</v>
      </c>
      <c r="AI68">
        <f t="shared" si="81"/>
        <v>0.75</v>
      </c>
      <c r="AJ68">
        <f t="shared" si="41"/>
        <v>0</v>
      </c>
      <c r="AK68">
        <v>270.82</v>
      </c>
      <c r="AL68">
        <v>0</v>
      </c>
      <c r="AM68">
        <v>23.45</v>
      </c>
      <c r="AN68">
        <v>10.130000000000001</v>
      </c>
      <c r="AO68">
        <v>247.37</v>
      </c>
      <c r="AP68">
        <v>0</v>
      </c>
      <c r="AQ68">
        <v>29</v>
      </c>
      <c r="AR68">
        <v>0.75</v>
      </c>
      <c r="AS68">
        <v>0</v>
      </c>
      <c r="AT68">
        <v>74</v>
      </c>
      <c r="AU68">
        <v>50</v>
      </c>
      <c r="AV68">
        <v>1</v>
      </c>
      <c r="AW68">
        <v>1</v>
      </c>
      <c r="AZ68">
        <v>1</v>
      </c>
      <c r="BA68">
        <v>32.83</v>
      </c>
      <c r="BB68">
        <v>14.32</v>
      </c>
      <c r="BC68">
        <v>1</v>
      </c>
      <c r="BD68" t="s">
        <v>3</v>
      </c>
      <c r="BE68" t="s">
        <v>3</v>
      </c>
      <c r="BF68" t="s">
        <v>3</v>
      </c>
      <c r="BG68" t="s">
        <v>3</v>
      </c>
      <c r="BH68">
        <v>0</v>
      </c>
      <c r="BI68">
        <v>1</v>
      </c>
      <c r="BJ68" t="s">
        <v>142</v>
      </c>
      <c r="BM68">
        <v>65005</v>
      </c>
      <c r="BN68">
        <v>0</v>
      </c>
      <c r="BO68" t="s">
        <v>140</v>
      </c>
      <c r="BP68">
        <v>1</v>
      </c>
      <c r="BQ68">
        <v>6</v>
      </c>
      <c r="BR68">
        <v>0</v>
      </c>
      <c r="BS68">
        <v>32.83</v>
      </c>
      <c r="BT68">
        <v>1</v>
      </c>
      <c r="BU68">
        <v>1</v>
      </c>
      <c r="BV68">
        <v>1</v>
      </c>
      <c r="BW68">
        <v>1</v>
      </c>
      <c r="BX68">
        <v>1</v>
      </c>
      <c r="BY68" t="s">
        <v>3</v>
      </c>
      <c r="BZ68">
        <v>74</v>
      </c>
      <c r="CA68">
        <v>50</v>
      </c>
      <c r="CE68">
        <v>0</v>
      </c>
      <c r="CF68">
        <v>0</v>
      </c>
      <c r="CG68">
        <v>0</v>
      </c>
      <c r="CM68">
        <v>0</v>
      </c>
      <c r="CN68" t="s">
        <v>3</v>
      </c>
      <c r="CO68">
        <v>0</v>
      </c>
      <c r="CP68">
        <f t="shared" si="42"/>
        <v>494.72999999999996</v>
      </c>
      <c r="CQ68">
        <f t="shared" si="43"/>
        <v>0</v>
      </c>
      <c r="CR68">
        <f t="shared" si="44"/>
        <v>335.80399999999997</v>
      </c>
      <c r="CS68">
        <f t="shared" si="45"/>
        <v>332.56790000000001</v>
      </c>
      <c r="CT68">
        <f t="shared" si="46"/>
        <v>8121.1570999999994</v>
      </c>
      <c r="CU68">
        <f t="shared" si="47"/>
        <v>0</v>
      </c>
      <c r="CV68">
        <f t="shared" si="48"/>
        <v>29</v>
      </c>
      <c r="CW68">
        <f t="shared" si="49"/>
        <v>0.75</v>
      </c>
      <c r="CX68">
        <f t="shared" si="50"/>
        <v>0</v>
      </c>
      <c r="CY68">
        <f t="shared" si="51"/>
        <v>365.96699999999998</v>
      </c>
      <c r="CZ68">
        <f t="shared" si="52"/>
        <v>247.27499999999998</v>
      </c>
      <c r="DC68" t="s">
        <v>3</v>
      </c>
      <c r="DD68" t="s">
        <v>3</v>
      </c>
      <c r="DE68" t="s">
        <v>3</v>
      </c>
      <c r="DF68" t="s">
        <v>3</v>
      </c>
      <c r="DG68" t="s">
        <v>3</v>
      </c>
      <c r="DH68" t="s">
        <v>3</v>
      </c>
      <c r="DI68" t="s">
        <v>3</v>
      </c>
      <c r="DJ68" t="s">
        <v>3</v>
      </c>
      <c r="DK68" t="s">
        <v>3</v>
      </c>
      <c r="DL68" t="s">
        <v>3</v>
      </c>
      <c r="DM68" t="s">
        <v>3</v>
      </c>
      <c r="DN68">
        <v>0</v>
      </c>
      <c r="DO68">
        <v>0</v>
      </c>
      <c r="DP68">
        <v>1</v>
      </c>
      <c r="DQ68">
        <v>1</v>
      </c>
      <c r="DU68">
        <v>1005</v>
      </c>
      <c r="DV68" t="s">
        <v>19</v>
      </c>
      <c r="DW68" t="s">
        <v>19</v>
      </c>
      <c r="DX68">
        <v>100</v>
      </c>
      <c r="EE68">
        <v>123474993</v>
      </c>
      <c r="EF68">
        <v>6</v>
      </c>
      <c r="EG68" t="s">
        <v>36</v>
      </c>
      <c r="EH68">
        <v>0</v>
      </c>
      <c r="EI68" t="s">
        <v>3</v>
      </c>
      <c r="EJ68">
        <v>1</v>
      </c>
      <c r="EK68">
        <v>65005</v>
      </c>
      <c r="EL68" t="s">
        <v>143</v>
      </c>
      <c r="EM68" t="s">
        <v>144</v>
      </c>
      <c r="EO68" t="s">
        <v>3</v>
      </c>
      <c r="EQ68">
        <v>131072</v>
      </c>
      <c r="ER68">
        <v>270.82</v>
      </c>
      <c r="ES68">
        <v>0</v>
      </c>
      <c r="ET68">
        <v>23.45</v>
      </c>
      <c r="EU68">
        <v>10.130000000000001</v>
      </c>
      <c r="EV68">
        <v>247.37</v>
      </c>
      <c r="EW68">
        <v>29</v>
      </c>
      <c r="EX68">
        <v>0.75</v>
      </c>
      <c r="EY68">
        <v>0</v>
      </c>
      <c r="FQ68">
        <v>0</v>
      </c>
      <c r="FR68">
        <f t="shared" si="76"/>
        <v>0</v>
      </c>
      <c r="FS68">
        <v>0</v>
      </c>
      <c r="FX68">
        <v>74</v>
      </c>
      <c r="FY68">
        <v>50</v>
      </c>
      <c r="GA68" t="s">
        <v>3</v>
      </c>
      <c r="GD68">
        <v>1</v>
      </c>
      <c r="GF68">
        <v>-691787661</v>
      </c>
      <c r="GG68">
        <v>2</v>
      </c>
      <c r="GH68">
        <v>1</v>
      </c>
      <c r="GI68">
        <v>2</v>
      </c>
      <c r="GJ68">
        <v>0</v>
      </c>
      <c r="GK68">
        <v>0</v>
      </c>
      <c r="GL68">
        <f t="shared" si="77"/>
        <v>0</v>
      </c>
      <c r="GM68">
        <f t="shared" si="55"/>
        <v>1107.98</v>
      </c>
      <c r="GN68">
        <f t="shared" si="56"/>
        <v>1107.98</v>
      </c>
      <c r="GO68">
        <f t="shared" si="57"/>
        <v>0</v>
      </c>
      <c r="GP68">
        <f t="shared" si="58"/>
        <v>0</v>
      </c>
      <c r="GR68">
        <v>0</v>
      </c>
      <c r="GS68">
        <v>3</v>
      </c>
      <c r="GT68">
        <v>0</v>
      </c>
      <c r="GU68" t="s">
        <v>3</v>
      </c>
      <c r="GV68">
        <f t="shared" si="59"/>
        <v>0</v>
      </c>
      <c r="GW68">
        <v>1</v>
      </c>
      <c r="GX68">
        <f t="shared" si="60"/>
        <v>0</v>
      </c>
      <c r="HA68">
        <v>0</v>
      </c>
      <c r="HB68">
        <v>0</v>
      </c>
      <c r="HC68">
        <f t="shared" si="61"/>
        <v>0</v>
      </c>
      <c r="IK68">
        <v>0</v>
      </c>
    </row>
    <row r="69" spans="1:245" x14ac:dyDescent="0.2">
      <c r="A69">
        <v>18</v>
      </c>
      <c r="B69">
        <v>1</v>
      </c>
      <c r="C69">
        <v>159</v>
      </c>
      <c r="E69" t="s">
        <v>145</v>
      </c>
      <c r="F69" t="s">
        <v>29</v>
      </c>
      <c r="G69" t="s">
        <v>30</v>
      </c>
      <c r="H69" t="s">
        <v>31</v>
      </c>
      <c r="I69">
        <f>I68*J69</f>
        <v>6.318E-2</v>
      </c>
      <c r="J69">
        <v>1.0799999999999998</v>
      </c>
      <c r="O69">
        <f t="shared" si="28"/>
        <v>0</v>
      </c>
      <c r="P69">
        <f t="shared" si="29"/>
        <v>0</v>
      </c>
      <c r="Q69">
        <f t="shared" si="30"/>
        <v>0</v>
      </c>
      <c r="R69">
        <f t="shared" si="31"/>
        <v>0</v>
      </c>
      <c r="S69">
        <f t="shared" si="32"/>
        <v>0</v>
      </c>
      <c r="T69">
        <f t="shared" si="33"/>
        <v>0</v>
      </c>
      <c r="U69">
        <f t="shared" si="34"/>
        <v>0</v>
      </c>
      <c r="V69">
        <f t="shared" si="35"/>
        <v>0</v>
      </c>
      <c r="W69">
        <f t="shared" si="36"/>
        <v>0</v>
      </c>
      <c r="X69">
        <f t="shared" si="37"/>
        <v>0</v>
      </c>
      <c r="Y69">
        <f t="shared" si="38"/>
        <v>0</v>
      </c>
      <c r="AA69">
        <v>144042116</v>
      </c>
      <c r="AB69">
        <f t="shared" si="39"/>
        <v>0</v>
      </c>
      <c r="AC69">
        <f t="shared" si="78"/>
        <v>0</v>
      </c>
      <c r="AD69">
        <f t="shared" si="79"/>
        <v>0</v>
      </c>
      <c r="AE69">
        <f t="shared" si="80"/>
        <v>0</v>
      </c>
      <c r="AF69">
        <f t="shared" si="80"/>
        <v>0</v>
      </c>
      <c r="AG69">
        <f t="shared" si="40"/>
        <v>0</v>
      </c>
      <c r="AH69">
        <f t="shared" si="81"/>
        <v>0</v>
      </c>
      <c r="AI69">
        <f t="shared" si="81"/>
        <v>0</v>
      </c>
      <c r="AJ69">
        <f t="shared" si="41"/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74</v>
      </c>
      <c r="AU69">
        <v>50</v>
      </c>
      <c r="AV69">
        <v>1</v>
      </c>
      <c r="AW69">
        <v>1</v>
      </c>
      <c r="AZ69">
        <v>1</v>
      </c>
      <c r="BA69">
        <v>1</v>
      </c>
      <c r="BB69">
        <v>1</v>
      </c>
      <c r="BC69">
        <v>1</v>
      </c>
      <c r="BD69" t="s">
        <v>3</v>
      </c>
      <c r="BE69" t="s">
        <v>3</v>
      </c>
      <c r="BF69" t="s">
        <v>3</v>
      </c>
      <c r="BG69" t="s">
        <v>3</v>
      </c>
      <c r="BH69">
        <v>3</v>
      </c>
      <c r="BI69">
        <v>1</v>
      </c>
      <c r="BJ69" t="s">
        <v>3</v>
      </c>
      <c r="BM69">
        <v>65005</v>
      </c>
      <c r="BN69">
        <v>0</v>
      </c>
      <c r="BO69" t="s">
        <v>3</v>
      </c>
      <c r="BP69">
        <v>0</v>
      </c>
      <c r="BQ69">
        <v>6</v>
      </c>
      <c r="BR69">
        <v>0</v>
      </c>
      <c r="BS69">
        <v>1</v>
      </c>
      <c r="BT69">
        <v>1</v>
      </c>
      <c r="BU69">
        <v>1</v>
      </c>
      <c r="BV69">
        <v>1</v>
      </c>
      <c r="BW69">
        <v>1</v>
      </c>
      <c r="BX69">
        <v>1</v>
      </c>
      <c r="BY69" t="s">
        <v>3</v>
      </c>
      <c r="BZ69">
        <v>74</v>
      </c>
      <c r="CA69">
        <v>50</v>
      </c>
      <c r="CE69">
        <v>0</v>
      </c>
      <c r="CF69">
        <v>0</v>
      </c>
      <c r="CG69">
        <v>0</v>
      </c>
      <c r="CM69">
        <v>0</v>
      </c>
      <c r="CN69" t="s">
        <v>3</v>
      </c>
      <c r="CO69">
        <v>0</v>
      </c>
      <c r="CP69">
        <f t="shared" si="42"/>
        <v>0</v>
      </c>
      <c r="CQ69">
        <f t="shared" si="43"/>
        <v>0</v>
      </c>
      <c r="CR69">
        <f t="shared" si="44"/>
        <v>0</v>
      </c>
      <c r="CS69">
        <f t="shared" si="45"/>
        <v>0</v>
      </c>
      <c r="CT69">
        <f t="shared" si="46"/>
        <v>0</v>
      </c>
      <c r="CU69">
        <f t="shared" si="47"/>
        <v>0</v>
      </c>
      <c r="CV69">
        <f t="shared" si="48"/>
        <v>0</v>
      </c>
      <c r="CW69">
        <f t="shared" si="49"/>
        <v>0</v>
      </c>
      <c r="CX69">
        <f t="shared" si="50"/>
        <v>0</v>
      </c>
      <c r="CY69">
        <f t="shared" si="51"/>
        <v>0</v>
      </c>
      <c r="CZ69">
        <f t="shared" si="52"/>
        <v>0</v>
      </c>
      <c r="DC69" t="s">
        <v>3</v>
      </c>
      <c r="DD69" t="s">
        <v>3</v>
      </c>
      <c r="DE69" t="s">
        <v>3</v>
      </c>
      <c r="DF69" t="s">
        <v>3</v>
      </c>
      <c r="DG69" t="s">
        <v>3</v>
      </c>
      <c r="DH69" t="s">
        <v>3</v>
      </c>
      <c r="DI69" t="s">
        <v>3</v>
      </c>
      <c r="DJ69" t="s">
        <v>3</v>
      </c>
      <c r="DK69" t="s">
        <v>3</v>
      </c>
      <c r="DL69" t="s">
        <v>3</v>
      </c>
      <c r="DM69" t="s">
        <v>3</v>
      </c>
      <c r="DN69">
        <v>0</v>
      </c>
      <c r="DO69">
        <v>0</v>
      </c>
      <c r="DP69">
        <v>1</v>
      </c>
      <c r="DQ69">
        <v>1</v>
      </c>
      <c r="DU69">
        <v>1009</v>
      </c>
      <c r="DV69" t="s">
        <v>31</v>
      </c>
      <c r="DW69" t="s">
        <v>31</v>
      </c>
      <c r="DX69">
        <v>1000</v>
      </c>
      <c r="EE69">
        <v>123474993</v>
      </c>
      <c r="EF69">
        <v>6</v>
      </c>
      <c r="EG69" t="s">
        <v>36</v>
      </c>
      <c r="EH69">
        <v>0</v>
      </c>
      <c r="EI69" t="s">
        <v>3</v>
      </c>
      <c r="EJ69">
        <v>1</v>
      </c>
      <c r="EK69">
        <v>65005</v>
      </c>
      <c r="EL69" t="s">
        <v>143</v>
      </c>
      <c r="EM69" t="s">
        <v>144</v>
      </c>
      <c r="EO69" t="s">
        <v>3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FQ69">
        <v>0</v>
      </c>
      <c r="FR69">
        <f t="shared" si="76"/>
        <v>0</v>
      </c>
      <c r="FS69">
        <v>0</v>
      </c>
      <c r="FX69">
        <v>74</v>
      </c>
      <c r="FY69">
        <v>50</v>
      </c>
      <c r="GA69" t="s">
        <v>3</v>
      </c>
      <c r="GD69">
        <v>1</v>
      </c>
      <c r="GF69">
        <v>2102561428</v>
      </c>
      <c r="GG69">
        <v>2</v>
      </c>
      <c r="GH69">
        <v>0</v>
      </c>
      <c r="GI69">
        <v>-2</v>
      </c>
      <c r="GJ69">
        <v>0</v>
      </c>
      <c r="GK69">
        <v>0</v>
      </c>
      <c r="GL69">
        <f t="shared" si="77"/>
        <v>0</v>
      </c>
      <c r="GM69">
        <f t="shared" si="55"/>
        <v>0</v>
      </c>
      <c r="GN69">
        <f t="shared" si="56"/>
        <v>0</v>
      </c>
      <c r="GO69">
        <f t="shared" si="57"/>
        <v>0</v>
      </c>
      <c r="GP69">
        <f t="shared" si="58"/>
        <v>0</v>
      </c>
      <c r="GR69">
        <v>0</v>
      </c>
      <c r="GS69">
        <v>3</v>
      </c>
      <c r="GT69">
        <v>0</v>
      </c>
      <c r="GU69" t="s">
        <v>3</v>
      </c>
      <c r="GV69">
        <f t="shared" si="59"/>
        <v>0</v>
      </c>
      <c r="GW69">
        <v>1</v>
      </c>
      <c r="GX69">
        <f t="shared" si="60"/>
        <v>0</v>
      </c>
      <c r="HA69">
        <v>0</v>
      </c>
      <c r="HB69">
        <v>0</v>
      </c>
      <c r="HC69">
        <f t="shared" si="61"/>
        <v>0</v>
      </c>
      <c r="IK69">
        <v>0</v>
      </c>
    </row>
    <row r="70" spans="1:245" x14ac:dyDescent="0.2">
      <c r="A70">
        <v>17</v>
      </c>
      <c r="B70">
        <v>1</v>
      </c>
      <c r="C70">
        <f>ROW(SmtRes!A162)</f>
        <v>162</v>
      </c>
      <c r="D70">
        <f>ROW(EtalonRes!A166)</f>
        <v>166</v>
      </c>
      <c r="E70" t="s">
        <v>146</v>
      </c>
      <c r="F70" t="s">
        <v>147</v>
      </c>
      <c r="G70" t="s">
        <v>148</v>
      </c>
      <c r="H70" t="s">
        <v>88</v>
      </c>
      <c r="I70">
        <f>ROUND(1/100,9)</f>
        <v>0.01</v>
      </c>
      <c r="J70">
        <v>0</v>
      </c>
      <c r="O70">
        <f t="shared" si="28"/>
        <v>1291.54</v>
      </c>
      <c r="P70">
        <f t="shared" si="29"/>
        <v>0</v>
      </c>
      <c r="Q70">
        <f t="shared" si="30"/>
        <v>3.36</v>
      </c>
      <c r="R70">
        <f t="shared" si="31"/>
        <v>3.33</v>
      </c>
      <c r="S70">
        <f t="shared" si="32"/>
        <v>1288.18</v>
      </c>
      <c r="T70">
        <f t="shared" si="33"/>
        <v>0</v>
      </c>
      <c r="U70">
        <f t="shared" si="34"/>
        <v>4.6000000000000005</v>
      </c>
      <c r="V70">
        <f t="shared" si="35"/>
        <v>7.4999999999999997E-3</v>
      </c>
      <c r="W70">
        <f t="shared" si="36"/>
        <v>0</v>
      </c>
      <c r="X70">
        <f t="shared" si="37"/>
        <v>955.72</v>
      </c>
      <c r="Y70">
        <f t="shared" si="38"/>
        <v>645.76</v>
      </c>
      <c r="AA70">
        <v>144042116</v>
      </c>
      <c r="AB70">
        <f t="shared" si="39"/>
        <v>3947.25</v>
      </c>
      <c r="AC70">
        <f t="shared" si="78"/>
        <v>0</v>
      </c>
      <c r="AD70">
        <f t="shared" si="79"/>
        <v>23.45</v>
      </c>
      <c r="AE70">
        <f t="shared" si="80"/>
        <v>10.130000000000001</v>
      </c>
      <c r="AF70">
        <f t="shared" si="80"/>
        <v>3923.8</v>
      </c>
      <c r="AG70">
        <f t="shared" si="40"/>
        <v>0</v>
      </c>
      <c r="AH70">
        <f t="shared" si="81"/>
        <v>460</v>
      </c>
      <c r="AI70">
        <f t="shared" si="81"/>
        <v>0.75</v>
      </c>
      <c r="AJ70">
        <f t="shared" si="41"/>
        <v>0</v>
      </c>
      <c r="AK70">
        <v>3947.25</v>
      </c>
      <c r="AL70">
        <v>0</v>
      </c>
      <c r="AM70">
        <v>23.45</v>
      </c>
      <c r="AN70">
        <v>10.130000000000001</v>
      </c>
      <c r="AO70">
        <v>3923.8</v>
      </c>
      <c r="AP70">
        <v>0</v>
      </c>
      <c r="AQ70">
        <v>460</v>
      </c>
      <c r="AR70">
        <v>0.75</v>
      </c>
      <c r="AS70">
        <v>0</v>
      </c>
      <c r="AT70">
        <v>74</v>
      </c>
      <c r="AU70">
        <v>50</v>
      </c>
      <c r="AV70">
        <v>1</v>
      </c>
      <c r="AW70">
        <v>1</v>
      </c>
      <c r="AZ70">
        <v>1</v>
      </c>
      <c r="BA70">
        <v>32.83</v>
      </c>
      <c r="BB70">
        <v>14.32</v>
      </c>
      <c r="BC70">
        <v>1</v>
      </c>
      <c r="BD70" t="s">
        <v>3</v>
      </c>
      <c r="BE70" t="s">
        <v>3</v>
      </c>
      <c r="BF70" t="s">
        <v>3</v>
      </c>
      <c r="BG70" t="s">
        <v>3</v>
      </c>
      <c r="BH70">
        <v>0</v>
      </c>
      <c r="BI70">
        <v>1</v>
      </c>
      <c r="BJ70" t="s">
        <v>149</v>
      </c>
      <c r="BM70">
        <v>65005</v>
      </c>
      <c r="BN70">
        <v>0</v>
      </c>
      <c r="BO70" t="s">
        <v>147</v>
      </c>
      <c r="BP70">
        <v>1</v>
      </c>
      <c r="BQ70">
        <v>6</v>
      </c>
      <c r="BR70">
        <v>0</v>
      </c>
      <c r="BS70">
        <v>32.83</v>
      </c>
      <c r="BT70">
        <v>1</v>
      </c>
      <c r="BU70">
        <v>1</v>
      </c>
      <c r="BV70">
        <v>1</v>
      </c>
      <c r="BW70">
        <v>1</v>
      </c>
      <c r="BX70">
        <v>1</v>
      </c>
      <c r="BY70" t="s">
        <v>3</v>
      </c>
      <c r="BZ70">
        <v>74</v>
      </c>
      <c r="CA70">
        <v>50</v>
      </c>
      <c r="CE70">
        <v>0</v>
      </c>
      <c r="CF70">
        <v>0</v>
      </c>
      <c r="CG70">
        <v>0</v>
      </c>
      <c r="CM70">
        <v>0</v>
      </c>
      <c r="CN70" t="s">
        <v>3</v>
      </c>
      <c r="CO70">
        <v>0</v>
      </c>
      <c r="CP70">
        <f t="shared" si="42"/>
        <v>1291.54</v>
      </c>
      <c r="CQ70">
        <f t="shared" si="43"/>
        <v>0</v>
      </c>
      <c r="CR70">
        <f t="shared" si="44"/>
        <v>335.80399999999997</v>
      </c>
      <c r="CS70">
        <f t="shared" si="45"/>
        <v>332.56790000000001</v>
      </c>
      <c r="CT70">
        <f t="shared" si="46"/>
        <v>128818.35399999999</v>
      </c>
      <c r="CU70">
        <f t="shared" si="47"/>
        <v>0</v>
      </c>
      <c r="CV70">
        <f t="shared" si="48"/>
        <v>460</v>
      </c>
      <c r="CW70">
        <f t="shared" si="49"/>
        <v>0.75</v>
      </c>
      <c r="CX70">
        <f t="shared" si="50"/>
        <v>0</v>
      </c>
      <c r="CY70">
        <f t="shared" si="51"/>
        <v>955.7174</v>
      </c>
      <c r="CZ70">
        <f t="shared" si="52"/>
        <v>645.755</v>
      </c>
      <c r="DC70" t="s">
        <v>3</v>
      </c>
      <c r="DD70" t="s">
        <v>3</v>
      </c>
      <c r="DE70" t="s">
        <v>3</v>
      </c>
      <c r="DF70" t="s">
        <v>3</v>
      </c>
      <c r="DG70" t="s">
        <v>3</v>
      </c>
      <c r="DH70" t="s">
        <v>3</v>
      </c>
      <c r="DI70" t="s">
        <v>3</v>
      </c>
      <c r="DJ70" t="s">
        <v>3</v>
      </c>
      <c r="DK70" t="s">
        <v>3</v>
      </c>
      <c r="DL70" t="s">
        <v>3</v>
      </c>
      <c r="DM70" t="s">
        <v>3</v>
      </c>
      <c r="DN70">
        <v>0</v>
      </c>
      <c r="DO70">
        <v>0</v>
      </c>
      <c r="DP70">
        <v>1</v>
      </c>
      <c r="DQ70">
        <v>1</v>
      </c>
      <c r="DU70">
        <v>1013</v>
      </c>
      <c r="DV70" t="s">
        <v>88</v>
      </c>
      <c r="DW70" t="s">
        <v>88</v>
      </c>
      <c r="DX70">
        <v>1</v>
      </c>
      <c r="EE70">
        <v>123474993</v>
      </c>
      <c r="EF70">
        <v>6</v>
      </c>
      <c r="EG70" t="s">
        <v>36</v>
      </c>
      <c r="EH70">
        <v>0</v>
      </c>
      <c r="EI70" t="s">
        <v>3</v>
      </c>
      <c r="EJ70">
        <v>1</v>
      </c>
      <c r="EK70">
        <v>65005</v>
      </c>
      <c r="EL70" t="s">
        <v>143</v>
      </c>
      <c r="EM70" t="s">
        <v>144</v>
      </c>
      <c r="EO70" t="s">
        <v>3</v>
      </c>
      <c r="EQ70">
        <v>131072</v>
      </c>
      <c r="ER70">
        <v>3947.25</v>
      </c>
      <c r="ES70">
        <v>0</v>
      </c>
      <c r="ET70">
        <v>23.45</v>
      </c>
      <c r="EU70">
        <v>10.130000000000001</v>
      </c>
      <c r="EV70">
        <v>3923.8</v>
      </c>
      <c r="EW70">
        <v>460</v>
      </c>
      <c r="EX70">
        <v>0.75</v>
      </c>
      <c r="EY70">
        <v>0</v>
      </c>
      <c r="FQ70">
        <v>0</v>
      </c>
      <c r="FR70">
        <f t="shared" si="76"/>
        <v>0</v>
      </c>
      <c r="FS70">
        <v>0</v>
      </c>
      <c r="FX70">
        <v>74</v>
      </c>
      <c r="FY70">
        <v>50</v>
      </c>
      <c r="GA70" t="s">
        <v>3</v>
      </c>
      <c r="GD70">
        <v>1</v>
      </c>
      <c r="GF70">
        <v>-1752724168</v>
      </c>
      <c r="GG70">
        <v>2</v>
      </c>
      <c r="GH70">
        <v>1</v>
      </c>
      <c r="GI70">
        <v>2</v>
      </c>
      <c r="GJ70">
        <v>0</v>
      </c>
      <c r="GK70">
        <v>0</v>
      </c>
      <c r="GL70">
        <f t="shared" si="77"/>
        <v>0</v>
      </c>
      <c r="GM70">
        <f t="shared" si="55"/>
        <v>2893.02</v>
      </c>
      <c r="GN70">
        <f t="shared" si="56"/>
        <v>2893.02</v>
      </c>
      <c r="GO70">
        <f t="shared" si="57"/>
        <v>0</v>
      </c>
      <c r="GP70">
        <f t="shared" si="58"/>
        <v>0</v>
      </c>
      <c r="GR70">
        <v>0</v>
      </c>
      <c r="GS70">
        <v>3</v>
      </c>
      <c r="GT70">
        <v>0</v>
      </c>
      <c r="GU70" t="s">
        <v>3</v>
      </c>
      <c r="GV70">
        <f t="shared" si="59"/>
        <v>0</v>
      </c>
      <c r="GW70">
        <v>1</v>
      </c>
      <c r="GX70">
        <f t="shared" si="60"/>
        <v>0</v>
      </c>
      <c r="HA70">
        <v>0</v>
      </c>
      <c r="HB70">
        <v>0</v>
      </c>
      <c r="HC70">
        <f t="shared" si="61"/>
        <v>0</v>
      </c>
      <c r="IK70">
        <v>0</v>
      </c>
    </row>
    <row r="71" spans="1:245" x14ac:dyDescent="0.2">
      <c r="A71">
        <v>17</v>
      </c>
      <c r="B71">
        <v>1</v>
      </c>
      <c r="C71">
        <f>ROW(SmtRes!A166)</f>
        <v>166</v>
      </c>
      <c r="D71">
        <f>ROW(EtalonRes!A171)</f>
        <v>171</v>
      </c>
      <c r="E71" t="s">
        <v>150</v>
      </c>
      <c r="F71" t="s">
        <v>151</v>
      </c>
      <c r="G71" t="s">
        <v>152</v>
      </c>
      <c r="H71" t="s">
        <v>88</v>
      </c>
      <c r="I71">
        <f>ROUND(9/100,9)</f>
        <v>0.09</v>
      </c>
      <c r="J71">
        <v>0</v>
      </c>
      <c r="O71">
        <f t="shared" si="28"/>
        <v>1620.7</v>
      </c>
      <c r="P71">
        <f t="shared" si="29"/>
        <v>0</v>
      </c>
      <c r="Q71">
        <f t="shared" si="30"/>
        <v>11.69</v>
      </c>
      <c r="R71">
        <f t="shared" si="31"/>
        <v>11.58</v>
      </c>
      <c r="S71">
        <f t="shared" si="32"/>
        <v>1609.01</v>
      </c>
      <c r="T71">
        <f t="shared" si="33"/>
        <v>0</v>
      </c>
      <c r="U71">
        <f t="shared" si="34"/>
        <v>5.7456000000000005</v>
      </c>
      <c r="V71">
        <f t="shared" si="35"/>
        <v>2.6099999999999998E-2</v>
      </c>
      <c r="W71">
        <f t="shared" si="36"/>
        <v>0</v>
      </c>
      <c r="X71">
        <f t="shared" si="37"/>
        <v>1199.24</v>
      </c>
      <c r="Y71">
        <f t="shared" si="38"/>
        <v>810.3</v>
      </c>
      <c r="AA71">
        <v>144042116</v>
      </c>
      <c r="AB71">
        <f t="shared" si="39"/>
        <v>553.63</v>
      </c>
      <c r="AC71">
        <f t="shared" si="78"/>
        <v>0</v>
      </c>
      <c r="AD71">
        <f t="shared" si="79"/>
        <v>9.07</v>
      </c>
      <c r="AE71">
        <f t="shared" si="80"/>
        <v>3.92</v>
      </c>
      <c r="AF71">
        <f t="shared" si="80"/>
        <v>544.55999999999995</v>
      </c>
      <c r="AG71">
        <f t="shared" si="40"/>
        <v>0</v>
      </c>
      <c r="AH71">
        <f t="shared" si="81"/>
        <v>63.84</v>
      </c>
      <c r="AI71">
        <f t="shared" si="81"/>
        <v>0.28999999999999998</v>
      </c>
      <c r="AJ71">
        <f t="shared" si="41"/>
        <v>0</v>
      </c>
      <c r="AK71">
        <v>553.63</v>
      </c>
      <c r="AL71">
        <v>0</v>
      </c>
      <c r="AM71">
        <v>9.07</v>
      </c>
      <c r="AN71">
        <v>3.92</v>
      </c>
      <c r="AO71">
        <v>544.55999999999995</v>
      </c>
      <c r="AP71">
        <v>0</v>
      </c>
      <c r="AQ71">
        <v>63.84</v>
      </c>
      <c r="AR71">
        <v>0.28999999999999998</v>
      </c>
      <c r="AS71">
        <v>0</v>
      </c>
      <c r="AT71">
        <v>74</v>
      </c>
      <c r="AU71">
        <v>50</v>
      </c>
      <c r="AV71">
        <v>1</v>
      </c>
      <c r="AW71">
        <v>1</v>
      </c>
      <c r="AZ71">
        <v>1</v>
      </c>
      <c r="BA71">
        <v>32.83</v>
      </c>
      <c r="BB71">
        <v>14.32</v>
      </c>
      <c r="BC71">
        <v>1</v>
      </c>
      <c r="BD71" t="s">
        <v>3</v>
      </c>
      <c r="BE71" t="s">
        <v>3</v>
      </c>
      <c r="BF71" t="s">
        <v>3</v>
      </c>
      <c r="BG71" t="s">
        <v>3</v>
      </c>
      <c r="BH71">
        <v>0</v>
      </c>
      <c r="BI71">
        <v>1</v>
      </c>
      <c r="BJ71" t="s">
        <v>153</v>
      </c>
      <c r="BM71">
        <v>65001</v>
      </c>
      <c r="BN71">
        <v>0</v>
      </c>
      <c r="BO71" t="s">
        <v>151</v>
      </c>
      <c r="BP71">
        <v>1</v>
      </c>
      <c r="BQ71">
        <v>6</v>
      </c>
      <c r="BR71">
        <v>0</v>
      </c>
      <c r="BS71">
        <v>32.83</v>
      </c>
      <c r="BT71">
        <v>1</v>
      </c>
      <c r="BU71">
        <v>1</v>
      </c>
      <c r="BV71">
        <v>1</v>
      </c>
      <c r="BW71">
        <v>1</v>
      </c>
      <c r="BX71">
        <v>1</v>
      </c>
      <c r="BY71" t="s">
        <v>3</v>
      </c>
      <c r="BZ71">
        <v>74</v>
      </c>
      <c r="CA71">
        <v>50</v>
      </c>
      <c r="CE71">
        <v>0</v>
      </c>
      <c r="CF71">
        <v>0</v>
      </c>
      <c r="CG71">
        <v>0</v>
      </c>
      <c r="CM71">
        <v>0</v>
      </c>
      <c r="CN71" t="s">
        <v>3</v>
      </c>
      <c r="CO71">
        <v>0</v>
      </c>
      <c r="CP71">
        <f t="shared" si="42"/>
        <v>1620.7</v>
      </c>
      <c r="CQ71">
        <f t="shared" si="43"/>
        <v>0</v>
      </c>
      <c r="CR71">
        <f t="shared" si="44"/>
        <v>129.88240000000002</v>
      </c>
      <c r="CS71">
        <f t="shared" si="45"/>
        <v>128.6936</v>
      </c>
      <c r="CT71">
        <f t="shared" si="46"/>
        <v>17877.904799999997</v>
      </c>
      <c r="CU71">
        <f t="shared" si="47"/>
        <v>0</v>
      </c>
      <c r="CV71">
        <f t="shared" si="48"/>
        <v>63.84</v>
      </c>
      <c r="CW71">
        <f t="shared" si="49"/>
        <v>0.28999999999999998</v>
      </c>
      <c r="CX71">
        <f t="shared" si="50"/>
        <v>0</v>
      </c>
      <c r="CY71">
        <f t="shared" si="51"/>
        <v>1199.2366</v>
      </c>
      <c r="CZ71">
        <f t="shared" si="52"/>
        <v>810.29499999999996</v>
      </c>
      <c r="DC71" t="s">
        <v>3</v>
      </c>
      <c r="DD71" t="s">
        <v>3</v>
      </c>
      <c r="DE71" t="s">
        <v>3</v>
      </c>
      <c r="DF71" t="s">
        <v>3</v>
      </c>
      <c r="DG71" t="s">
        <v>3</v>
      </c>
      <c r="DH71" t="s">
        <v>3</v>
      </c>
      <c r="DI71" t="s">
        <v>3</v>
      </c>
      <c r="DJ71" t="s">
        <v>3</v>
      </c>
      <c r="DK71" t="s">
        <v>3</v>
      </c>
      <c r="DL71" t="s">
        <v>3</v>
      </c>
      <c r="DM71" t="s">
        <v>3</v>
      </c>
      <c r="DN71">
        <v>0</v>
      </c>
      <c r="DO71">
        <v>0</v>
      </c>
      <c r="DP71">
        <v>1</v>
      </c>
      <c r="DQ71">
        <v>1</v>
      </c>
      <c r="DU71">
        <v>1013</v>
      </c>
      <c r="DV71" t="s">
        <v>88</v>
      </c>
      <c r="DW71" t="s">
        <v>88</v>
      </c>
      <c r="DX71">
        <v>1</v>
      </c>
      <c r="EE71">
        <v>123474989</v>
      </c>
      <c r="EF71">
        <v>6</v>
      </c>
      <c r="EG71" t="s">
        <v>36</v>
      </c>
      <c r="EH71">
        <v>0</v>
      </c>
      <c r="EI71" t="s">
        <v>3</v>
      </c>
      <c r="EJ71">
        <v>1</v>
      </c>
      <c r="EK71">
        <v>65001</v>
      </c>
      <c r="EL71" t="s">
        <v>143</v>
      </c>
      <c r="EM71" t="s">
        <v>144</v>
      </c>
      <c r="EO71" t="s">
        <v>3</v>
      </c>
      <c r="EQ71">
        <v>131072</v>
      </c>
      <c r="ER71">
        <v>553.63</v>
      </c>
      <c r="ES71">
        <v>0</v>
      </c>
      <c r="ET71">
        <v>9.07</v>
      </c>
      <c r="EU71">
        <v>3.92</v>
      </c>
      <c r="EV71">
        <v>544.55999999999995</v>
      </c>
      <c r="EW71">
        <v>63.84</v>
      </c>
      <c r="EX71">
        <v>0.28999999999999998</v>
      </c>
      <c r="EY71">
        <v>0</v>
      </c>
      <c r="FQ71">
        <v>0</v>
      </c>
      <c r="FR71">
        <f t="shared" si="76"/>
        <v>0</v>
      </c>
      <c r="FS71">
        <v>0</v>
      </c>
      <c r="FX71">
        <v>74</v>
      </c>
      <c r="FY71">
        <v>50</v>
      </c>
      <c r="GA71" t="s">
        <v>3</v>
      </c>
      <c r="GD71">
        <v>1</v>
      </c>
      <c r="GF71">
        <v>-1823057931</v>
      </c>
      <c r="GG71">
        <v>2</v>
      </c>
      <c r="GH71">
        <v>1</v>
      </c>
      <c r="GI71">
        <v>2</v>
      </c>
      <c r="GJ71">
        <v>0</v>
      </c>
      <c r="GK71">
        <v>0</v>
      </c>
      <c r="GL71">
        <f t="shared" si="77"/>
        <v>0</v>
      </c>
      <c r="GM71">
        <f t="shared" si="55"/>
        <v>3630.24</v>
      </c>
      <c r="GN71">
        <f t="shared" si="56"/>
        <v>3630.24</v>
      </c>
      <c r="GO71">
        <f t="shared" si="57"/>
        <v>0</v>
      </c>
      <c r="GP71">
        <f t="shared" si="58"/>
        <v>0</v>
      </c>
      <c r="GR71">
        <v>0</v>
      </c>
      <c r="GS71">
        <v>3</v>
      </c>
      <c r="GT71">
        <v>0</v>
      </c>
      <c r="GU71" t="s">
        <v>3</v>
      </c>
      <c r="GV71">
        <f t="shared" si="59"/>
        <v>0</v>
      </c>
      <c r="GW71">
        <v>1</v>
      </c>
      <c r="GX71">
        <f t="shared" si="60"/>
        <v>0</v>
      </c>
      <c r="HA71">
        <v>0</v>
      </c>
      <c r="HB71">
        <v>0</v>
      </c>
      <c r="HC71">
        <f t="shared" si="61"/>
        <v>0</v>
      </c>
      <c r="IK71">
        <v>0</v>
      </c>
    </row>
    <row r="72" spans="1:245" x14ac:dyDescent="0.2">
      <c r="A72">
        <v>18</v>
      </c>
      <c r="B72">
        <v>1</v>
      </c>
      <c r="C72">
        <v>166</v>
      </c>
      <c r="E72" t="s">
        <v>154</v>
      </c>
      <c r="F72" t="s">
        <v>29</v>
      </c>
      <c r="G72" t="s">
        <v>30</v>
      </c>
      <c r="H72" t="s">
        <v>31</v>
      </c>
      <c r="I72">
        <f>I71*J72</f>
        <v>0.23849999999999999</v>
      </c>
      <c r="J72">
        <v>2.65</v>
      </c>
      <c r="O72">
        <f t="shared" si="28"/>
        <v>0</v>
      </c>
      <c r="P72">
        <f t="shared" si="29"/>
        <v>0</v>
      </c>
      <c r="Q72">
        <f t="shared" si="30"/>
        <v>0</v>
      </c>
      <c r="R72">
        <f t="shared" si="31"/>
        <v>0</v>
      </c>
      <c r="S72">
        <f t="shared" si="32"/>
        <v>0</v>
      </c>
      <c r="T72">
        <f t="shared" si="33"/>
        <v>0</v>
      </c>
      <c r="U72">
        <f t="shared" si="34"/>
        <v>0</v>
      </c>
      <c r="V72">
        <f t="shared" si="35"/>
        <v>0</v>
      </c>
      <c r="W72">
        <f t="shared" si="36"/>
        <v>0</v>
      </c>
      <c r="X72">
        <f t="shared" si="37"/>
        <v>0</v>
      </c>
      <c r="Y72">
        <f t="shared" si="38"/>
        <v>0</v>
      </c>
      <c r="AA72">
        <v>144042116</v>
      </c>
      <c r="AB72">
        <f t="shared" si="39"/>
        <v>0</v>
      </c>
      <c r="AC72">
        <f t="shared" si="78"/>
        <v>0</v>
      </c>
      <c r="AD72">
        <f t="shared" si="79"/>
        <v>0</v>
      </c>
      <c r="AE72">
        <f t="shared" si="80"/>
        <v>0</v>
      </c>
      <c r="AF72">
        <f t="shared" si="80"/>
        <v>0</v>
      </c>
      <c r="AG72">
        <f t="shared" si="40"/>
        <v>0</v>
      </c>
      <c r="AH72">
        <f t="shared" si="81"/>
        <v>0</v>
      </c>
      <c r="AI72">
        <f t="shared" si="81"/>
        <v>0</v>
      </c>
      <c r="AJ72">
        <f t="shared" si="41"/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74</v>
      </c>
      <c r="AU72">
        <v>50</v>
      </c>
      <c r="AV72">
        <v>1</v>
      </c>
      <c r="AW72">
        <v>1</v>
      </c>
      <c r="AZ72">
        <v>1</v>
      </c>
      <c r="BA72">
        <v>1</v>
      </c>
      <c r="BB72">
        <v>1</v>
      </c>
      <c r="BC72">
        <v>1</v>
      </c>
      <c r="BD72" t="s">
        <v>3</v>
      </c>
      <c r="BE72" t="s">
        <v>3</v>
      </c>
      <c r="BF72" t="s">
        <v>3</v>
      </c>
      <c r="BG72" t="s">
        <v>3</v>
      </c>
      <c r="BH72">
        <v>3</v>
      </c>
      <c r="BI72">
        <v>1</v>
      </c>
      <c r="BJ72" t="s">
        <v>3</v>
      </c>
      <c r="BM72">
        <v>65001</v>
      </c>
      <c r="BN72">
        <v>0</v>
      </c>
      <c r="BO72" t="s">
        <v>3</v>
      </c>
      <c r="BP72">
        <v>0</v>
      </c>
      <c r="BQ72">
        <v>6</v>
      </c>
      <c r="BR72">
        <v>0</v>
      </c>
      <c r="BS72">
        <v>1</v>
      </c>
      <c r="BT72">
        <v>1</v>
      </c>
      <c r="BU72">
        <v>1</v>
      </c>
      <c r="BV72">
        <v>1</v>
      </c>
      <c r="BW72">
        <v>1</v>
      </c>
      <c r="BX72">
        <v>1</v>
      </c>
      <c r="BY72" t="s">
        <v>3</v>
      </c>
      <c r="BZ72">
        <v>74</v>
      </c>
      <c r="CA72">
        <v>50</v>
      </c>
      <c r="CE72">
        <v>0</v>
      </c>
      <c r="CF72">
        <v>0</v>
      </c>
      <c r="CG72">
        <v>0</v>
      </c>
      <c r="CM72">
        <v>0</v>
      </c>
      <c r="CN72" t="s">
        <v>3</v>
      </c>
      <c r="CO72">
        <v>0</v>
      </c>
      <c r="CP72">
        <f t="shared" si="42"/>
        <v>0</v>
      </c>
      <c r="CQ72">
        <f t="shared" si="43"/>
        <v>0</v>
      </c>
      <c r="CR72">
        <f t="shared" si="44"/>
        <v>0</v>
      </c>
      <c r="CS72">
        <f t="shared" si="45"/>
        <v>0</v>
      </c>
      <c r="CT72">
        <f t="shared" si="46"/>
        <v>0</v>
      </c>
      <c r="CU72">
        <f t="shared" si="47"/>
        <v>0</v>
      </c>
      <c r="CV72">
        <f t="shared" si="48"/>
        <v>0</v>
      </c>
      <c r="CW72">
        <f t="shared" si="49"/>
        <v>0</v>
      </c>
      <c r="CX72">
        <f t="shared" si="50"/>
        <v>0</v>
      </c>
      <c r="CY72">
        <f t="shared" si="51"/>
        <v>0</v>
      </c>
      <c r="CZ72">
        <f t="shared" si="52"/>
        <v>0</v>
      </c>
      <c r="DC72" t="s">
        <v>3</v>
      </c>
      <c r="DD72" t="s">
        <v>3</v>
      </c>
      <c r="DE72" t="s">
        <v>3</v>
      </c>
      <c r="DF72" t="s">
        <v>3</v>
      </c>
      <c r="DG72" t="s">
        <v>3</v>
      </c>
      <c r="DH72" t="s">
        <v>3</v>
      </c>
      <c r="DI72" t="s">
        <v>3</v>
      </c>
      <c r="DJ72" t="s">
        <v>3</v>
      </c>
      <c r="DK72" t="s">
        <v>3</v>
      </c>
      <c r="DL72" t="s">
        <v>3</v>
      </c>
      <c r="DM72" t="s">
        <v>3</v>
      </c>
      <c r="DN72">
        <v>0</v>
      </c>
      <c r="DO72">
        <v>0</v>
      </c>
      <c r="DP72">
        <v>1</v>
      </c>
      <c r="DQ72">
        <v>1</v>
      </c>
      <c r="DU72">
        <v>1009</v>
      </c>
      <c r="DV72" t="s">
        <v>31</v>
      </c>
      <c r="DW72" t="s">
        <v>31</v>
      </c>
      <c r="DX72">
        <v>1000</v>
      </c>
      <c r="EE72">
        <v>123474989</v>
      </c>
      <c r="EF72">
        <v>6</v>
      </c>
      <c r="EG72" t="s">
        <v>36</v>
      </c>
      <c r="EH72">
        <v>0</v>
      </c>
      <c r="EI72" t="s">
        <v>3</v>
      </c>
      <c r="EJ72">
        <v>1</v>
      </c>
      <c r="EK72">
        <v>65001</v>
      </c>
      <c r="EL72" t="s">
        <v>143</v>
      </c>
      <c r="EM72" t="s">
        <v>144</v>
      </c>
      <c r="EO72" t="s">
        <v>3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FQ72">
        <v>0</v>
      </c>
      <c r="FR72">
        <f t="shared" si="76"/>
        <v>0</v>
      </c>
      <c r="FS72">
        <v>0</v>
      </c>
      <c r="FX72">
        <v>74</v>
      </c>
      <c r="FY72">
        <v>50</v>
      </c>
      <c r="GA72" t="s">
        <v>3</v>
      </c>
      <c r="GD72">
        <v>1</v>
      </c>
      <c r="GF72">
        <v>2102561428</v>
      </c>
      <c r="GG72">
        <v>2</v>
      </c>
      <c r="GH72">
        <v>1</v>
      </c>
      <c r="GI72">
        <v>-2</v>
      </c>
      <c r="GJ72">
        <v>0</v>
      </c>
      <c r="GK72">
        <v>0</v>
      </c>
      <c r="GL72">
        <f t="shared" si="77"/>
        <v>0</v>
      </c>
      <c r="GM72">
        <f t="shared" si="55"/>
        <v>0</v>
      </c>
      <c r="GN72">
        <f t="shared" si="56"/>
        <v>0</v>
      </c>
      <c r="GO72">
        <f t="shared" si="57"/>
        <v>0</v>
      </c>
      <c r="GP72">
        <f t="shared" si="58"/>
        <v>0</v>
      </c>
      <c r="GR72">
        <v>0</v>
      </c>
      <c r="GS72">
        <v>3</v>
      </c>
      <c r="GT72">
        <v>0</v>
      </c>
      <c r="GU72" t="s">
        <v>3</v>
      </c>
      <c r="GV72">
        <f t="shared" si="59"/>
        <v>0</v>
      </c>
      <c r="GW72">
        <v>1</v>
      </c>
      <c r="GX72">
        <f t="shared" si="60"/>
        <v>0</v>
      </c>
      <c r="HA72">
        <v>0</v>
      </c>
      <c r="HB72">
        <v>0</v>
      </c>
      <c r="HC72">
        <f t="shared" si="61"/>
        <v>0</v>
      </c>
      <c r="IK72">
        <v>0</v>
      </c>
    </row>
    <row r="73" spans="1:245" x14ac:dyDescent="0.2">
      <c r="A73">
        <v>17</v>
      </c>
      <c r="B73">
        <v>1</v>
      </c>
      <c r="C73">
        <f>ROW(SmtRes!A170)</f>
        <v>170</v>
      </c>
      <c r="D73">
        <f>ROW(EtalonRes!A176)</f>
        <v>176</v>
      </c>
      <c r="E73" t="s">
        <v>155</v>
      </c>
      <c r="F73" t="s">
        <v>156</v>
      </c>
      <c r="G73" t="s">
        <v>157</v>
      </c>
      <c r="H73" t="s">
        <v>88</v>
      </c>
      <c r="I73">
        <f>ROUND(5/100,9)</f>
        <v>0.05</v>
      </c>
      <c r="J73">
        <v>0</v>
      </c>
      <c r="O73">
        <f t="shared" si="28"/>
        <v>724.12</v>
      </c>
      <c r="P73">
        <f t="shared" si="29"/>
        <v>0</v>
      </c>
      <c r="Q73">
        <f t="shared" si="30"/>
        <v>5.82</v>
      </c>
      <c r="R73">
        <f t="shared" si="31"/>
        <v>5.76</v>
      </c>
      <c r="S73">
        <f t="shared" si="32"/>
        <v>718.3</v>
      </c>
      <c r="T73">
        <f t="shared" si="33"/>
        <v>0</v>
      </c>
      <c r="U73">
        <f t="shared" si="34"/>
        <v>2.5649999999999999</v>
      </c>
      <c r="V73">
        <f t="shared" si="35"/>
        <v>1.3000000000000001E-2</v>
      </c>
      <c r="W73">
        <f t="shared" si="36"/>
        <v>0</v>
      </c>
      <c r="X73">
        <f t="shared" si="37"/>
        <v>535.79999999999995</v>
      </c>
      <c r="Y73">
        <f t="shared" si="38"/>
        <v>362.03</v>
      </c>
      <c r="AA73">
        <v>144042116</v>
      </c>
      <c r="AB73">
        <f t="shared" si="39"/>
        <v>445.72</v>
      </c>
      <c r="AC73">
        <f t="shared" si="78"/>
        <v>0</v>
      </c>
      <c r="AD73">
        <f t="shared" si="79"/>
        <v>8.1300000000000008</v>
      </c>
      <c r="AE73">
        <f t="shared" si="80"/>
        <v>3.51</v>
      </c>
      <c r="AF73">
        <f t="shared" si="80"/>
        <v>437.59</v>
      </c>
      <c r="AG73">
        <f t="shared" si="40"/>
        <v>0</v>
      </c>
      <c r="AH73">
        <f t="shared" si="81"/>
        <v>51.3</v>
      </c>
      <c r="AI73">
        <f t="shared" si="81"/>
        <v>0.26</v>
      </c>
      <c r="AJ73">
        <f t="shared" si="41"/>
        <v>0</v>
      </c>
      <c r="AK73">
        <v>445.72</v>
      </c>
      <c r="AL73">
        <v>0</v>
      </c>
      <c r="AM73">
        <v>8.1300000000000008</v>
      </c>
      <c r="AN73">
        <v>3.51</v>
      </c>
      <c r="AO73">
        <v>437.59</v>
      </c>
      <c r="AP73">
        <v>0</v>
      </c>
      <c r="AQ73">
        <v>51.3</v>
      </c>
      <c r="AR73">
        <v>0.26</v>
      </c>
      <c r="AS73">
        <v>0</v>
      </c>
      <c r="AT73">
        <v>74</v>
      </c>
      <c r="AU73">
        <v>50</v>
      </c>
      <c r="AV73">
        <v>1</v>
      </c>
      <c r="AW73">
        <v>1</v>
      </c>
      <c r="AZ73">
        <v>1</v>
      </c>
      <c r="BA73">
        <v>32.83</v>
      </c>
      <c r="BB73">
        <v>14.32</v>
      </c>
      <c r="BC73">
        <v>1</v>
      </c>
      <c r="BD73" t="s">
        <v>3</v>
      </c>
      <c r="BE73" t="s">
        <v>3</v>
      </c>
      <c r="BF73" t="s">
        <v>3</v>
      </c>
      <c r="BG73" t="s">
        <v>3</v>
      </c>
      <c r="BH73">
        <v>0</v>
      </c>
      <c r="BI73">
        <v>1</v>
      </c>
      <c r="BJ73" t="s">
        <v>158</v>
      </c>
      <c r="BM73">
        <v>65001</v>
      </c>
      <c r="BN73">
        <v>0</v>
      </c>
      <c r="BO73" t="s">
        <v>156</v>
      </c>
      <c r="BP73">
        <v>1</v>
      </c>
      <c r="BQ73">
        <v>6</v>
      </c>
      <c r="BR73">
        <v>0</v>
      </c>
      <c r="BS73">
        <v>32.83</v>
      </c>
      <c r="BT73">
        <v>1</v>
      </c>
      <c r="BU73">
        <v>1</v>
      </c>
      <c r="BV73">
        <v>1</v>
      </c>
      <c r="BW73">
        <v>1</v>
      </c>
      <c r="BX73">
        <v>1</v>
      </c>
      <c r="BY73" t="s">
        <v>3</v>
      </c>
      <c r="BZ73">
        <v>74</v>
      </c>
      <c r="CA73">
        <v>50</v>
      </c>
      <c r="CE73">
        <v>0</v>
      </c>
      <c r="CF73">
        <v>0</v>
      </c>
      <c r="CG73">
        <v>0</v>
      </c>
      <c r="CM73">
        <v>0</v>
      </c>
      <c r="CN73" t="s">
        <v>3</v>
      </c>
      <c r="CO73">
        <v>0</v>
      </c>
      <c r="CP73">
        <f t="shared" si="42"/>
        <v>724.12</v>
      </c>
      <c r="CQ73">
        <f t="shared" si="43"/>
        <v>0</v>
      </c>
      <c r="CR73">
        <f t="shared" si="44"/>
        <v>116.42160000000001</v>
      </c>
      <c r="CS73">
        <f t="shared" si="45"/>
        <v>115.23329999999999</v>
      </c>
      <c r="CT73">
        <f t="shared" si="46"/>
        <v>14366.079699999998</v>
      </c>
      <c r="CU73">
        <f t="shared" si="47"/>
        <v>0</v>
      </c>
      <c r="CV73">
        <f t="shared" si="48"/>
        <v>51.3</v>
      </c>
      <c r="CW73">
        <f t="shared" si="49"/>
        <v>0.26</v>
      </c>
      <c r="CX73">
        <f t="shared" si="50"/>
        <v>0</v>
      </c>
      <c r="CY73">
        <f t="shared" si="51"/>
        <v>535.80439999999999</v>
      </c>
      <c r="CZ73">
        <f t="shared" si="52"/>
        <v>362.03</v>
      </c>
      <c r="DC73" t="s">
        <v>3</v>
      </c>
      <c r="DD73" t="s">
        <v>3</v>
      </c>
      <c r="DE73" t="s">
        <v>3</v>
      </c>
      <c r="DF73" t="s">
        <v>3</v>
      </c>
      <c r="DG73" t="s">
        <v>3</v>
      </c>
      <c r="DH73" t="s">
        <v>3</v>
      </c>
      <c r="DI73" t="s">
        <v>3</v>
      </c>
      <c r="DJ73" t="s">
        <v>3</v>
      </c>
      <c r="DK73" t="s">
        <v>3</v>
      </c>
      <c r="DL73" t="s">
        <v>3</v>
      </c>
      <c r="DM73" t="s">
        <v>3</v>
      </c>
      <c r="DN73">
        <v>0</v>
      </c>
      <c r="DO73">
        <v>0</v>
      </c>
      <c r="DP73">
        <v>1</v>
      </c>
      <c r="DQ73">
        <v>1</v>
      </c>
      <c r="DU73">
        <v>1013</v>
      </c>
      <c r="DV73" t="s">
        <v>88</v>
      </c>
      <c r="DW73" t="s">
        <v>88</v>
      </c>
      <c r="DX73">
        <v>1</v>
      </c>
      <c r="EE73">
        <v>123474989</v>
      </c>
      <c r="EF73">
        <v>6</v>
      </c>
      <c r="EG73" t="s">
        <v>36</v>
      </c>
      <c r="EH73">
        <v>0</v>
      </c>
      <c r="EI73" t="s">
        <v>3</v>
      </c>
      <c r="EJ73">
        <v>1</v>
      </c>
      <c r="EK73">
        <v>65001</v>
      </c>
      <c r="EL73" t="s">
        <v>143</v>
      </c>
      <c r="EM73" t="s">
        <v>144</v>
      </c>
      <c r="EO73" t="s">
        <v>3</v>
      </c>
      <c r="EQ73">
        <v>131072</v>
      </c>
      <c r="ER73">
        <v>445.72</v>
      </c>
      <c r="ES73">
        <v>0</v>
      </c>
      <c r="ET73">
        <v>8.1300000000000008</v>
      </c>
      <c r="EU73">
        <v>3.51</v>
      </c>
      <c r="EV73">
        <v>437.59</v>
      </c>
      <c r="EW73">
        <v>51.3</v>
      </c>
      <c r="EX73">
        <v>0.26</v>
      </c>
      <c r="EY73">
        <v>0</v>
      </c>
      <c r="FQ73">
        <v>0</v>
      </c>
      <c r="FR73">
        <f t="shared" si="76"/>
        <v>0</v>
      </c>
      <c r="FS73">
        <v>0</v>
      </c>
      <c r="FX73">
        <v>74</v>
      </c>
      <c r="FY73">
        <v>50</v>
      </c>
      <c r="GA73" t="s">
        <v>3</v>
      </c>
      <c r="GD73">
        <v>1</v>
      </c>
      <c r="GF73">
        <v>1989201255</v>
      </c>
      <c r="GG73">
        <v>2</v>
      </c>
      <c r="GH73">
        <v>1</v>
      </c>
      <c r="GI73">
        <v>2</v>
      </c>
      <c r="GJ73">
        <v>0</v>
      </c>
      <c r="GK73">
        <v>0</v>
      </c>
      <c r="GL73">
        <f t="shared" si="77"/>
        <v>0</v>
      </c>
      <c r="GM73">
        <f t="shared" si="55"/>
        <v>1621.95</v>
      </c>
      <c r="GN73">
        <f t="shared" si="56"/>
        <v>1621.95</v>
      </c>
      <c r="GO73">
        <f t="shared" si="57"/>
        <v>0</v>
      </c>
      <c r="GP73">
        <f t="shared" si="58"/>
        <v>0</v>
      </c>
      <c r="GR73">
        <v>0</v>
      </c>
      <c r="GS73">
        <v>3</v>
      </c>
      <c r="GT73">
        <v>0</v>
      </c>
      <c r="GU73" t="s">
        <v>3</v>
      </c>
      <c r="GV73">
        <f t="shared" si="59"/>
        <v>0</v>
      </c>
      <c r="GW73">
        <v>1</v>
      </c>
      <c r="GX73">
        <f t="shared" si="60"/>
        <v>0</v>
      </c>
      <c r="HA73">
        <v>0</v>
      </c>
      <c r="HB73">
        <v>0</v>
      </c>
      <c r="HC73">
        <f t="shared" si="61"/>
        <v>0</v>
      </c>
      <c r="IK73">
        <v>0</v>
      </c>
    </row>
    <row r="74" spans="1:245" x14ac:dyDescent="0.2">
      <c r="A74">
        <v>18</v>
      </c>
      <c r="B74">
        <v>1</v>
      </c>
      <c r="C74">
        <v>170</v>
      </c>
      <c r="E74" t="s">
        <v>159</v>
      </c>
      <c r="F74" t="s">
        <v>29</v>
      </c>
      <c r="G74" t="s">
        <v>30</v>
      </c>
      <c r="H74" t="s">
        <v>31</v>
      </c>
      <c r="I74">
        <f>I73*J74</f>
        <v>8.3000000000000004E-2</v>
      </c>
      <c r="J74">
        <v>1.66</v>
      </c>
      <c r="O74">
        <f t="shared" si="28"/>
        <v>0</v>
      </c>
      <c r="P74">
        <f t="shared" si="29"/>
        <v>0</v>
      </c>
      <c r="Q74">
        <f t="shared" si="30"/>
        <v>0</v>
      </c>
      <c r="R74">
        <f t="shared" si="31"/>
        <v>0</v>
      </c>
      <c r="S74">
        <f t="shared" si="32"/>
        <v>0</v>
      </c>
      <c r="T74">
        <f t="shared" si="33"/>
        <v>0</v>
      </c>
      <c r="U74">
        <f t="shared" si="34"/>
        <v>0</v>
      </c>
      <c r="V74">
        <f t="shared" si="35"/>
        <v>0</v>
      </c>
      <c r="W74">
        <f t="shared" si="36"/>
        <v>0</v>
      </c>
      <c r="X74">
        <f t="shared" si="37"/>
        <v>0</v>
      </c>
      <c r="Y74">
        <f t="shared" si="38"/>
        <v>0</v>
      </c>
      <c r="AA74">
        <v>144042116</v>
      </c>
      <c r="AB74">
        <f t="shared" si="39"/>
        <v>0</v>
      </c>
      <c r="AC74">
        <f t="shared" si="78"/>
        <v>0</v>
      </c>
      <c r="AD74">
        <f t="shared" si="79"/>
        <v>0</v>
      </c>
      <c r="AE74">
        <f t="shared" si="80"/>
        <v>0</v>
      </c>
      <c r="AF74">
        <f t="shared" si="80"/>
        <v>0</v>
      </c>
      <c r="AG74">
        <f t="shared" si="40"/>
        <v>0</v>
      </c>
      <c r="AH74">
        <f t="shared" si="81"/>
        <v>0</v>
      </c>
      <c r="AI74">
        <f t="shared" si="81"/>
        <v>0</v>
      </c>
      <c r="AJ74">
        <f t="shared" si="41"/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74</v>
      </c>
      <c r="AU74">
        <v>50</v>
      </c>
      <c r="AV74">
        <v>1</v>
      </c>
      <c r="AW74">
        <v>1</v>
      </c>
      <c r="AZ74">
        <v>1</v>
      </c>
      <c r="BA74">
        <v>1</v>
      </c>
      <c r="BB74">
        <v>1</v>
      </c>
      <c r="BC74">
        <v>1</v>
      </c>
      <c r="BD74" t="s">
        <v>3</v>
      </c>
      <c r="BE74" t="s">
        <v>3</v>
      </c>
      <c r="BF74" t="s">
        <v>3</v>
      </c>
      <c r="BG74" t="s">
        <v>3</v>
      </c>
      <c r="BH74">
        <v>3</v>
      </c>
      <c r="BI74">
        <v>1</v>
      </c>
      <c r="BJ74" t="s">
        <v>3</v>
      </c>
      <c r="BM74">
        <v>65001</v>
      </c>
      <c r="BN74">
        <v>0</v>
      </c>
      <c r="BO74" t="s">
        <v>3</v>
      </c>
      <c r="BP74">
        <v>0</v>
      </c>
      <c r="BQ74">
        <v>6</v>
      </c>
      <c r="BR74">
        <v>0</v>
      </c>
      <c r="BS74">
        <v>1</v>
      </c>
      <c r="BT74">
        <v>1</v>
      </c>
      <c r="BU74">
        <v>1</v>
      </c>
      <c r="BV74">
        <v>1</v>
      </c>
      <c r="BW74">
        <v>1</v>
      </c>
      <c r="BX74">
        <v>1</v>
      </c>
      <c r="BY74" t="s">
        <v>3</v>
      </c>
      <c r="BZ74">
        <v>74</v>
      </c>
      <c r="CA74">
        <v>50</v>
      </c>
      <c r="CE74">
        <v>0</v>
      </c>
      <c r="CF74">
        <v>0</v>
      </c>
      <c r="CG74">
        <v>0</v>
      </c>
      <c r="CM74">
        <v>0</v>
      </c>
      <c r="CN74" t="s">
        <v>3</v>
      </c>
      <c r="CO74">
        <v>0</v>
      </c>
      <c r="CP74">
        <f t="shared" si="42"/>
        <v>0</v>
      </c>
      <c r="CQ74">
        <f t="shared" si="43"/>
        <v>0</v>
      </c>
      <c r="CR74">
        <f t="shared" si="44"/>
        <v>0</v>
      </c>
      <c r="CS74">
        <f t="shared" si="45"/>
        <v>0</v>
      </c>
      <c r="CT74">
        <f t="shared" si="46"/>
        <v>0</v>
      </c>
      <c r="CU74">
        <f t="shared" si="47"/>
        <v>0</v>
      </c>
      <c r="CV74">
        <f t="shared" si="48"/>
        <v>0</v>
      </c>
      <c r="CW74">
        <f t="shared" si="49"/>
        <v>0</v>
      </c>
      <c r="CX74">
        <f t="shared" si="50"/>
        <v>0</v>
      </c>
      <c r="CY74">
        <f t="shared" si="51"/>
        <v>0</v>
      </c>
      <c r="CZ74">
        <f t="shared" si="52"/>
        <v>0</v>
      </c>
      <c r="DC74" t="s">
        <v>3</v>
      </c>
      <c r="DD74" t="s">
        <v>3</v>
      </c>
      <c r="DE74" t="s">
        <v>3</v>
      </c>
      <c r="DF74" t="s">
        <v>3</v>
      </c>
      <c r="DG74" t="s">
        <v>3</v>
      </c>
      <c r="DH74" t="s">
        <v>3</v>
      </c>
      <c r="DI74" t="s">
        <v>3</v>
      </c>
      <c r="DJ74" t="s">
        <v>3</v>
      </c>
      <c r="DK74" t="s">
        <v>3</v>
      </c>
      <c r="DL74" t="s">
        <v>3</v>
      </c>
      <c r="DM74" t="s">
        <v>3</v>
      </c>
      <c r="DN74">
        <v>0</v>
      </c>
      <c r="DO74">
        <v>0</v>
      </c>
      <c r="DP74">
        <v>1</v>
      </c>
      <c r="DQ74">
        <v>1</v>
      </c>
      <c r="DU74">
        <v>1009</v>
      </c>
      <c r="DV74" t="s">
        <v>31</v>
      </c>
      <c r="DW74" t="s">
        <v>31</v>
      </c>
      <c r="DX74">
        <v>1000</v>
      </c>
      <c r="EE74">
        <v>123474989</v>
      </c>
      <c r="EF74">
        <v>6</v>
      </c>
      <c r="EG74" t="s">
        <v>36</v>
      </c>
      <c r="EH74">
        <v>0</v>
      </c>
      <c r="EI74" t="s">
        <v>3</v>
      </c>
      <c r="EJ74">
        <v>1</v>
      </c>
      <c r="EK74">
        <v>65001</v>
      </c>
      <c r="EL74" t="s">
        <v>143</v>
      </c>
      <c r="EM74" t="s">
        <v>144</v>
      </c>
      <c r="EO74" t="s">
        <v>3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FQ74">
        <v>0</v>
      </c>
      <c r="FR74">
        <f t="shared" si="76"/>
        <v>0</v>
      </c>
      <c r="FS74">
        <v>0</v>
      </c>
      <c r="FX74">
        <v>74</v>
      </c>
      <c r="FY74">
        <v>50</v>
      </c>
      <c r="GA74" t="s">
        <v>3</v>
      </c>
      <c r="GD74">
        <v>1</v>
      </c>
      <c r="GF74">
        <v>2102561428</v>
      </c>
      <c r="GG74">
        <v>2</v>
      </c>
      <c r="GH74">
        <v>1</v>
      </c>
      <c r="GI74">
        <v>-2</v>
      </c>
      <c r="GJ74">
        <v>0</v>
      </c>
      <c r="GK74">
        <v>0</v>
      </c>
      <c r="GL74">
        <f t="shared" si="77"/>
        <v>0</v>
      </c>
      <c r="GM74">
        <f t="shared" si="55"/>
        <v>0</v>
      </c>
      <c r="GN74">
        <f t="shared" si="56"/>
        <v>0</v>
      </c>
      <c r="GO74">
        <f t="shared" si="57"/>
        <v>0</v>
      </c>
      <c r="GP74">
        <f t="shared" si="58"/>
        <v>0</v>
      </c>
      <c r="GR74">
        <v>0</v>
      </c>
      <c r="GS74">
        <v>3</v>
      </c>
      <c r="GT74">
        <v>0</v>
      </c>
      <c r="GU74" t="s">
        <v>3</v>
      </c>
      <c r="GV74">
        <f t="shared" si="59"/>
        <v>0</v>
      </c>
      <c r="GW74">
        <v>1</v>
      </c>
      <c r="GX74">
        <f t="shared" si="60"/>
        <v>0</v>
      </c>
      <c r="HA74">
        <v>0</v>
      </c>
      <c r="HB74">
        <v>0</v>
      </c>
      <c r="HC74">
        <f t="shared" si="61"/>
        <v>0</v>
      </c>
      <c r="IK74">
        <v>0</v>
      </c>
    </row>
    <row r="75" spans="1:245" x14ac:dyDescent="0.2">
      <c r="A75">
        <v>17</v>
      </c>
      <c r="B75">
        <v>1</v>
      </c>
      <c r="C75">
        <f>ROW(SmtRes!A174)</f>
        <v>174</v>
      </c>
      <c r="D75">
        <f>ROW(EtalonRes!A181)</f>
        <v>181</v>
      </c>
      <c r="E75" t="s">
        <v>160</v>
      </c>
      <c r="F75" t="s">
        <v>161</v>
      </c>
      <c r="G75" t="s">
        <v>162</v>
      </c>
      <c r="H75" t="s">
        <v>163</v>
      </c>
      <c r="I75">
        <f>ROUND(2/10,9)</f>
        <v>0.2</v>
      </c>
      <c r="J75">
        <v>0</v>
      </c>
      <c r="O75">
        <f t="shared" si="28"/>
        <v>141.5</v>
      </c>
      <c r="P75">
        <f t="shared" si="29"/>
        <v>0</v>
      </c>
      <c r="Q75">
        <f t="shared" si="30"/>
        <v>0</v>
      </c>
      <c r="R75">
        <f t="shared" si="31"/>
        <v>0</v>
      </c>
      <c r="S75">
        <f t="shared" si="32"/>
        <v>141.5</v>
      </c>
      <c r="T75">
        <f t="shared" si="33"/>
        <v>0</v>
      </c>
      <c r="U75">
        <f t="shared" si="34"/>
        <v>0.44799999999999995</v>
      </c>
      <c r="V75">
        <f t="shared" si="35"/>
        <v>0</v>
      </c>
      <c r="W75">
        <f t="shared" si="36"/>
        <v>0</v>
      </c>
      <c r="X75">
        <f t="shared" si="37"/>
        <v>181.12</v>
      </c>
      <c r="Y75">
        <f t="shared" si="38"/>
        <v>117.45</v>
      </c>
      <c r="AA75">
        <v>144042116</v>
      </c>
      <c r="AB75">
        <f t="shared" si="39"/>
        <v>21.55</v>
      </c>
      <c r="AC75">
        <f>ROUND(((ES75*0)),2)</f>
        <v>0</v>
      </c>
      <c r="AD75">
        <f>ROUND(((((ET75*0.8))-((EU75*0.8)))+AE75),2)</f>
        <v>0</v>
      </c>
      <c r="AE75">
        <f>ROUND(((EU75*0.8)),2)</f>
        <v>0</v>
      </c>
      <c r="AF75">
        <f>ROUND(((EV75*0.8)),2)</f>
        <v>21.55</v>
      </c>
      <c r="AG75">
        <f t="shared" si="40"/>
        <v>0</v>
      </c>
      <c r="AH75">
        <f>((EW75*0.8))</f>
        <v>2.2399999999999998</v>
      </c>
      <c r="AI75">
        <f>((EX75*0.8))</f>
        <v>0</v>
      </c>
      <c r="AJ75">
        <f t="shared" si="41"/>
        <v>0</v>
      </c>
      <c r="AK75">
        <v>32.880000000000003</v>
      </c>
      <c r="AL75">
        <v>5.94</v>
      </c>
      <c r="AM75">
        <v>0</v>
      </c>
      <c r="AN75">
        <v>0</v>
      </c>
      <c r="AO75">
        <v>26.94</v>
      </c>
      <c r="AP75">
        <v>0</v>
      </c>
      <c r="AQ75">
        <v>2.8</v>
      </c>
      <c r="AR75">
        <v>0</v>
      </c>
      <c r="AS75">
        <v>0</v>
      </c>
      <c r="AT75">
        <v>128</v>
      </c>
      <c r="AU75">
        <v>83</v>
      </c>
      <c r="AV75">
        <v>1</v>
      </c>
      <c r="AW75">
        <v>1</v>
      </c>
      <c r="AZ75">
        <v>1</v>
      </c>
      <c r="BA75">
        <v>32.83</v>
      </c>
      <c r="BB75">
        <v>1</v>
      </c>
      <c r="BC75">
        <v>5.71</v>
      </c>
      <c r="BD75" t="s">
        <v>3</v>
      </c>
      <c r="BE75" t="s">
        <v>3</v>
      </c>
      <c r="BF75" t="s">
        <v>3</v>
      </c>
      <c r="BG75" t="s">
        <v>3</v>
      </c>
      <c r="BH75">
        <v>0</v>
      </c>
      <c r="BI75">
        <v>1</v>
      </c>
      <c r="BJ75" t="s">
        <v>164</v>
      </c>
      <c r="BM75">
        <v>17001</v>
      </c>
      <c r="BN75">
        <v>0</v>
      </c>
      <c r="BO75" t="s">
        <v>161</v>
      </c>
      <c r="BP75">
        <v>1</v>
      </c>
      <c r="BQ75">
        <v>2</v>
      </c>
      <c r="BR75">
        <v>0</v>
      </c>
      <c r="BS75">
        <v>32.83</v>
      </c>
      <c r="BT75">
        <v>1</v>
      </c>
      <c r="BU75">
        <v>1</v>
      </c>
      <c r="BV75">
        <v>1</v>
      </c>
      <c r="BW75">
        <v>1</v>
      </c>
      <c r="BX75">
        <v>1</v>
      </c>
      <c r="BY75" t="s">
        <v>3</v>
      </c>
      <c r="BZ75">
        <v>128</v>
      </c>
      <c r="CA75">
        <v>83</v>
      </c>
      <c r="CE75">
        <v>0</v>
      </c>
      <c r="CF75">
        <v>0</v>
      </c>
      <c r="CG75">
        <v>0</v>
      </c>
      <c r="CM75">
        <v>0</v>
      </c>
      <c r="CN75" t="s">
        <v>1833</v>
      </c>
      <c r="CO75">
        <v>0</v>
      </c>
      <c r="CP75">
        <f t="shared" si="42"/>
        <v>141.5</v>
      </c>
      <c r="CQ75">
        <f t="shared" si="43"/>
        <v>0</v>
      </c>
      <c r="CR75">
        <f t="shared" si="44"/>
        <v>0</v>
      </c>
      <c r="CS75">
        <f t="shared" si="45"/>
        <v>0</v>
      </c>
      <c r="CT75">
        <f t="shared" si="46"/>
        <v>707.48649999999998</v>
      </c>
      <c r="CU75">
        <f t="shared" si="47"/>
        <v>0</v>
      </c>
      <c r="CV75">
        <f t="shared" si="48"/>
        <v>2.2399999999999998</v>
      </c>
      <c r="CW75">
        <f t="shared" si="49"/>
        <v>0</v>
      </c>
      <c r="CX75">
        <f t="shared" si="50"/>
        <v>0</v>
      </c>
      <c r="CY75">
        <f t="shared" si="51"/>
        <v>181.12</v>
      </c>
      <c r="CZ75">
        <f t="shared" si="52"/>
        <v>117.44499999999999</v>
      </c>
      <c r="DC75" t="s">
        <v>3</v>
      </c>
      <c r="DD75" t="s">
        <v>22</v>
      </c>
      <c r="DE75" t="s">
        <v>23</v>
      </c>
      <c r="DF75" t="s">
        <v>23</v>
      </c>
      <c r="DG75" t="s">
        <v>23</v>
      </c>
      <c r="DH75" t="s">
        <v>3</v>
      </c>
      <c r="DI75" t="s">
        <v>23</v>
      </c>
      <c r="DJ75" t="s">
        <v>23</v>
      </c>
      <c r="DK75" t="s">
        <v>3</v>
      </c>
      <c r="DL75" t="s">
        <v>3</v>
      </c>
      <c r="DM75" t="s">
        <v>3</v>
      </c>
      <c r="DN75">
        <v>0</v>
      </c>
      <c r="DO75">
        <v>0</v>
      </c>
      <c r="DP75">
        <v>1</v>
      </c>
      <c r="DQ75">
        <v>1</v>
      </c>
      <c r="DU75">
        <v>1013</v>
      </c>
      <c r="DV75" t="s">
        <v>163</v>
      </c>
      <c r="DW75" t="s">
        <v>163</v>
      </c>
      <c r="DX75">
        <v>1</v>
      </c>
      <c r="EE75">
        <v>123474931</v>
      </c>
      <c r="EF75">
        <v>2</v>
      </c>
      <c r="EG75" t="s">
        <v>24</v>
      </c>
      <c r="EH75">
        <v>0</v>
      </c>
      <c r="EI75" t="s">
        <v>3</v>
      </c>
      <c r="EJ75">
        <v>1</v>
      </c>
      <c r="EK75">
        <v>17001</v>
      </c>
      <c r="EL75" t="s">
        <v>165</v>
      </c>
      <c r="EM75" t="s">
        <v>166</v>
      </c>
      <c r="EO75" t="s">
        <v>167</v>
      </c>
      <c r="EQ75">
        <v>131072</v>
      </c>
      <c r="ER75">
        <v>32.880000000000003</v>
      </c>
      <c r="ES75">
        <v>5.94</v>
      </c>
      <c r="ET75">
        <v>0</v>
      </c>
      <c r="EU75">
        <v>0</v>
      </c>
      <c r="EV75">
        <v>26.94</v>
      </c>
      <c r="EW75">
        <v>2.8</v>
      </c>
      <c r="EX75">
        <v>0</v>
      </c>
      <c r="EY75">
        <v>0</v>
      </c>
      <c r="FQ75">
        <v>0</v>
      </c>
      <c r="FR75">
        <f t="shared" si="76"/>
        <v>0</v>
      </c>
      <c r="FS75">
        <v>0</v>
      </c>
      <c r="FX75">
        <v>128</v>
      </c>
      <c r="FY75">
        <v>83</v>
      </c>
      <c r="GA75" t="s">
        <v>3</v>
      </c>
      <c r="GD75">
        <v>1</v>
      </c>
      <c r="GF75">
        <v>-2139872080</v>
      </c>
      <c r="GG75">
        <v>2</v>
      </c>
      <c r="GH75">
        <v>1</v>
      </c>
      <c r="GI75">
        <v>2</v>
      </c>
      <c r="GJ75">
        <v>0</v>
      </c>
      <c r="GK75">
        <v>0</v>
      </c>
      <c r="GL75">
        <f t="shared" si="77"/>
        <v>0</v>
      </c>
      <c r="GM75">
        <f t="shared" si="55"/>
        <v>440.07</v>
      </c>
      <c r="GN75">
        <f t="shared" si="56"/>
        <v>440.07</v>
      </c>
      <c r="GO75">
        <f t="shared" si="57"/>
        <v>0</v>
      </c>
      <c r="GP75">
        <f t="shared" si="58"/>
        <v>0</v>
      </c>
      <c r="GR75">
        <v>0</v>
      </c>
      <c r="GS75">
        <v>3</v>
      </c>
      <c r="GT75">
        <v>0</v>
      </c>
      <c r="GU75" t="s">
        <v>3</v>
      </c>
      <c r="GV75">
        <f t="shared" si="59"/>
        <v>0</v>
      </c>
      <c r="GW75">
        <v>1</v>
      </c>
      <c r="GX75">
        <f t="shared" si="60"/>
        <v>0</v>
      </c>
      <c r="HA75">
        <v>0</v>
      </c>
      <c r="HB75">
        <v>0</v>
      </c>
      <c r="HC75">
        <f t="shared" si="61"/>
        <v>0</v>
      </c>
      <c r="IK75">
        <v>0</v>
      </c>
    </row>
    <row r="76" spans="1:245" x14ac:dyDescent="0.2">
      <c r="A76">
        <v>17</v>
      </c>
      <c r="B76">
        <v>1</v>
      </c>
      <c r="C76">
        <f>ROW(SmtRes!A176)</f>
        <v>176</v>
      </c>
      <c r="D76">
        <f>ROW(EtalonRes!A184)</f>
        <v>184</v>
      </c>
      <c r="E76" t="s">
        <v>168</v>
      </c>
      <c r="F76" t="s">
        <v>169</v>
      </c>
      <c r="G76" t="s">
        <v>170</v>
      </c>
      <c r="H76" t="s">
        <v>171</v>
      </c>
      <c r="I76">
        <v>2</v>
      </c>
      <c r="J76">
        <v>0</v>
      </c>
      <c r="O76">
        <f t="shared" si="28"/>
        <v>195.01</v>
      </c>
      <c r="P76">
        <f t="shared" si="29"/>
        <v>0</v>
      </c>
      <c r="Q76">
        <f t="shared" si="30"/>
        <v>0</v>
      </c>
      <c r="R76">
        <f t="shared" si="31"/>
        <v>0</v>
      </c>
      <c r="S76">
        <f t="shared" si="32"/>
        <v>195.01</v>
      </c>
      <c r="T76">
        <f t="shared" si="33"/>
        <v>0</v>
      </c>
      <c r="U76">
        <f t="shared" si="34"/>
        <v>0.69600000000000006</v>
      </c>
      <c r="V76">
        <f t="shared" si="35"/>
        <v>0</v>
      </c>
      <c r="W76">
        <f t="shared" si="36"/>
        <v>0</v>
      </c>
      <c r="X76">
        <f t="shared" si="37"/>
        <v>249.61</v>
      </c>
      <c r="Y76">
        <f t="shared" si="38"/>
        <v>161.86000000000001</v>
      </c>
      <c r="AA76">
        <v>144042116</v>
      </c>
      <c r="AB76">
        <f t="shared" si="39"/>
        <v>2.97</v>
      </c>
      <c r="AC76">
        <f>ROUND(((ES76*0)),2)</f>
        <v>0</v>
      </c>
      <c r="AD76">
        <f>ROUND(((((ET76*0.4))-((EU76*0.4)))+AE76),2)</f>
        <v>0</v>
      </c>
      <c r="AE76">
        <f>ROUND(((EU76*0.4)),2)</f>
        <v>0</v>
      </c>
      <c r="AF76">
        <f>ROUND(((EV76*0.4)),2)</f>
        <v>2.97</v>
      </c>
      <c r="AG76">
        <f t="shared" si="40"/>
        <v>0</v>
      </c>
      <c r="AH76">
        <f>((EW76*0.4))</f>
        <v>0.34800000000000003</v>
      </c>
      <c r="AI76">
        <f>((EX76*0.4))</f>
        <v>0</v>
      </c>
      <c r="AJ76">
        <f t="shared" si="41"/>
        <v>0</v>
      </c>
      <c r="AK76">
        <v>8.31</v>
      </c>
      <c r="AL76">
        <v>0.89</v>
      </c>
      <c r="AM76">
        <v>0</v>
      </c>
      <c r="AN76">
        <v>0</v>
      </c>
      <c r="AO76">
        <v>7.42</v>
      </c>
      <c r="AP76">
        <v>0</v>
      </c>
      <c r="AQ76">
        <v>0.87</v>
      </c>
      <c r="AR76">
        <v>0</v>
      </c>
      <c r="AS76">
        <v>0</v>
      </c>
      <c r="AT76">
        <v>128</v>
      </c>
      <c r="AU76">
        <v>83</v>
      </c>
      <c r="AV76">
        <v>1</v>
      </c>
      <c r="AW76">
        <v>1</v>
      </c>
      <c r="AZ76">
        <v>1</v>
      </c>
      <c r="BA76">
        <v>32.83</v>
      </c>
      <c r="BB76">
        <v>1</v>
      </c>
      <c r="BC76">
        <v>2.11</v>
      </c>
      <c r="BD76" t="s">
        <v>3</v>
      </c>
      <c r="BE76" t="s">
        <v>3</v>
      </c>
      <c r="BF76" t="s">
        <v>3</v>
      </c>
      <c r="BG76" t="s">
        <v>3</v>
      </c>
      <c r="BH76">
        <v>0</v>
      </c>
      <c r="BI76">
        <v>1</v>
      </c>
      <c r="BJ76" t="s">
        <v>172</v>
      </c>
      <c r="BM76">
        <v>18001</v>
      </c>
      <c r="BN76">
        <v>0</v>
      </c>
      <c r="BO76" t="s">
        <v>169</v>
      </c>
      <c r="BP76">
        <v>1</v>
      </c>
      <c r="BQ76">
        <v>2</v>
      </c>
      <c r="BR76">
        <v>0</v>
      </c>
      <c r="BS76">
        <v>32.83</v>
      </c>
      <c r="BT76">
        <v>1</v>
      </c>
      <c r="BU76">
        <v>1</v>
      </c>
      <c r="BV76">
        <v>1</v>
      </c>
      <c r="BW76">
        <v>1</v>
      </c>
      <c r="BX76">
        <v>1</v>
      </c>
      <c r="BY76" t="s">
        <v>3</v>
      </c>
      <c r="BZ76">
        <v>128</v>
      </c>
      <c r="CA76">
        <v>83</v>
      </c>
      <c r="CE76">
        <v>0</v>
      </c>
      <c r="CF76">
        <v>0</v>
      </c>
      <c r="CG76">
        <v>0</v>
      </c>
      <c r="CM76">
        <v>0</v>
      </c>
      <c r="CN76" t="s">
        <v>101</v>
      </c>
      <c r="CO76">
        <v>0</v>
      </c>
      <c r="CP76">
        <f t="shared" si="42"/>
        <v>195.01</v>
      </c>
      <c r="CQ76">
        <f t="shared" si="43"/>
        <v>0</v>
      </c>
      <c r="CR76">
        <f t="shared" si="44"/>
        <v>0</v>
      </c>
      <c r="CS76">
        <f t="shared" si="45"/>
        <v>0</v>
      </c>
      <c r="CT76">
        <f t="shared" si="46"/>
        <v>97.505099999999999</v>
      </c>
      <c r="CU76">
        <f t="shared" si="47"/>
        <v>0</v>
      </c>
      <c r="CV76">
        <f t="shared" si="48"/>
        <v>0.34800000000000003</v>
      </c>
      <c r="CW76">
        <f t="shared" si="49"/>
        <v>0</v>
      </c>
      <c r="CX76">
        <f t="shared" si="50"/>
        <v>0</v>
      </c>
      <c r="CY76">
        <f t="shared" si="51"/>
        <v>249.61279999999999</v>
      </c>
      <c r="CZ76">
        <f t="shared" si="52"/>
        <v>161.85829999999999</v>
      </c>
      <c r="DC76" t="s">
        <v>3</v>
      </c>
      <c r="DD76" t="s">
        <v>22</v>
      </c>
      <c r="DE76" t="s">
        <v>102</v>
      </c>
      <c r="DF76" t="s">
        <v>102</v>
      </c>
      <c r="DG76" t="s">
        <v>102</v>
      </c>
      <c r="DH76" t="s">
        <v>3</v>
      </c>
      <c r="DI76" t="s">
        <v>102</v>
      </c>
      <c r="DJ76" t="s">
        <v>102</v>
      </c>
      <c r="DK76" t="s">
        <v>3</v>
      </c>
      <c r="DL76" t="s">
        <v>3</v>
      </c>
      <c r="DM76" t="s">
        <v>3</v>
      </c>
      <c r="DN76">
        <v>0</v>
      </c>
      <c r="DO76">
        <v>0</v>
      </c>
      <c r="DP76">
        <v>1</v>
      </c>
      <c r="DQ76">
        <v>1</v>
      </c>
      <c r="DU76">
        <v>1013</v>
      </c>
      <c r="DV76" t="s">
        <v>171</v>
      </c>
      <c r="DW76" t="s">
        <v>171</v>
      </c>
      <c r="DX76">
        <v>1</v>
      </c>
      <c r="EE76">
        <v>123474932</v>
      </c>
      <c r="EF76">
        <v>2</v>
      </c>
      <c r="EG76" t="s">
        <v>24</v>
      </c>
      <c r="EH76">
        <v>0</v>
      </c>
      <c r="EI76" t="s">
        <v>3</v>
      </c>
      <c r="EJ76">
        <v>1</v>
      </c>
      <c r="EK76">
        <v>18001</v>
      </c>
      <c r="EL76" t="s">
        <v>173</v>
      </c>
      <c r="EM76" t="s">
        <v>174</v>
      </c>
      <c r="EO76" t="s">
        <v>105</v>
      </c>
      <c r="EQ76">
        <v>131072</v>
      </c>
      <c r="ER76">
        <v>8.31</v>
      </c>
      <c r="ES76">
        <v>0.89</v>
      </c>
      <c r="ET76">
        <v>0</v>
      </c>
      <c r="EU76">
        <v>0</v>
      </c>
      <c r="EV76">
        <v>7.42</v>
      </c>
      <c r="EW76">
        <v>0.87</v>
      </c>
      <c r="EX76">
        <v>0</v>
      </c>
      <c r="EY76">
        <v>0</v>
      </c>
      <c r="FQ76">
        <v>0</v>
      </c>
      <c r="FR76">
        <f t="shared" si="76"/>
        <v>0</v>
      </c>
      <c r="FS76">
        <v>0</v>
      </c>
      <c r="FX76">
        <v>128</v>
      </c>
      <c r="FY76">
        <v>83</v>
      </c>
      <c r="GA76" t="s">
        <v>3</v>
      </c>
      <c r="GD76">
        <v>1</v>
      </c>
      <c r="GF76">
        <v>-1673026310</v>
      </c>
      <c r="GG76">
        <v>2</v>
      </c>
      <c r="GH76">
        <v>1</v>
      </c>
      <c r="GI76">
        <v>2</v>
      </c>
      <c r="GJ76">
        <v>0</v>
      </c>
      <c r="GK76">
        <v>0</v>
      </c>
      <c r="GL76">
        <f t="shared" si="77"/>
        <v>0</v>
      </c>
      <c r="GM76">
        <f t="shared" si="55"/>
        <v>606.48</v>
      </c>
      <c r="GN76">
        <f t="shared" si="56"/>
        <v>606.48</v>
      </c>
      <c r="GO76">
        <f t="shared" si="57"/>
        <v>0</v>
      </c>
      <c r="GP76">
        <f t="shared" si="58"/>
        <v>0</v>
      </c>
      <c r="GR76">
        <v>0</v>
      </c>
      <c r="GS76">
        <v>3</v>
      </c>
      <c r="GT76">
        <v>0</v>
      </c>
      <c r="GU76" t="s">
        <v>3</v>
      </c>
      <c r="GV76">
        <f t="shared" si="59"/>
        <v>0</v>
      </c>
      <c r="GW76">
        <v>1</v>
      </c>
      <c r="GX76">
        <f t="shared" si="60"/>
        <v>0</v>
      </c>
      <c r="HA76">
        <v>0</v>
      </c>
      <c r="HB76">
        <v>0</v>
      </c>
      <c r="HC76">
        <f t="shared" si="61"/>
        <v>0</v>
      </c>
      <c r="IK76">
        <v>0</v>
      </c>
    </row>
    <row r="77" spans="1:245" x14ac:dyDescent="0.2">
      <c r="A77">
        <v>17</v>
      </c>
      <c r="B77">
        <v>1</v>
      </c>
      <c r="C77">
        <f>ROW(SmtRes!A179)</f>
        <v>179</v>
      </c>
      <c r="D77">
        <f>ROW(EtalonRes!A187)</f>
        <v>187</v>
      </c>
      <c r="E77" t="s">
        <v>175</v>
      </c>
      <c r="F77" t="s">
        <v>176</v>
      </c>
      <c r="G77" t="s">
        <v>177</v>
      </c>
      <c r="H77" t="s">
        <v>88</v>
      </c>
      <c r="I77">
        <f>ROUND(1/100,9)</f>
        <v>0.01</v>
      </c>
      <c r="J77">
        <v>0</v>
      </c>
      <c r="O77">
        <f t="shared" si="28"/>
        <v>425.33</v>
      </c>
      <c r="P77">
        <f t="shared" si="29"/>
        <v>0</v>
      </c>
      <c r="Q77">
        <f t="shared" si="30"/>
        <v>17.100000000000001</v>
      </c>
      <c r="R77">
        <f t="shared" si="31"/>
        <v>16.93</v>
      </c>
      <c r="S77">
        <f t="shared" si="32"/>
        <v>408.23</v>
      </c>
      <c r="T77">
        <f t="shared" si="33"/>
        <v>0</v>
      </c>
      <c r="U77">
        <f t="shared" si="34"/>
        <v>1.58</v>
      </c>
      <c r="V77">
        <f t="shared" si="35"/>
        <v>3.8199999999999998E-2</v>
      </c>
      <c r="W77">
        <f t="shared" si="36"/>
        <v>0</v>
      </c>
      <c r="X77">
        <f t="shared" si="37"/>
        <v>314.62</v>
      </c>
      <c r="Y77">
        <f t="shared" si="38"/>
        <v>212.58</v>
      </c>
      <c r="AA77">
        <v>144042116</v>
      </c>
      <c r="AB77">
        <f t="shared" si="39"/>
        <v>1362.87</v>
      </c>
      <c r="AC77">
        <f>ROUND((ES77),2)</f>
        <v>0</v>
      </c>
      <c r="AD77">
        <f>ROUND((((ET77)-(EU77))+AE77),2)</f>
        <v>119.41</v>
      </c>
      <c r="AE77">
        <f>ROUND((EU77),2)</f>
        <v>51.57</v>
      </c>
      <c r="AF77">
        <f>ROUND((EV77),2)</f>
        <v>1243.46</v>
      </c>
      <c r="AG77">
        <f t="shared" si="40"/>
        <v>0</v>
      </c>
      <c r="AH77">
        <f>(EW77)</f>
        <v>158</v>
      </c>
      <c r="AI77">
        <f>(EX77)</f>
        <v>3.82</v>
      </c>
      <c r="AJ77">
        <f t="shared" si="41"/>
        <v>0</v>
      </c>
      <c r="AK77">
        <v>1362.87</v>
      </c>
      <c r="AL77">
        <v>0</v>
      </c>
      <c r="AM77">
        <v>119.41</v>
      </c>
      <c r="AN77">
        <v>51.57</v>
      </c>
      <c r="AO77">
        <v>1243.46</v>
      </c>
      <c r="AP77">
        <v>0</v>
      </c>
      <c r="AQ77">
        <v>158</v>
      </c>
      <c r="AR77">
        <v>3.82</v>
      </c>
      <c r="AS77">
        <v>0</v>
      </c>
      <c r="AT77">
        <v>74</v>
      </c>
      <c r="AU77">
        <v>50</v>
      </c>
      <c r="AV77">
        <v>1</v>
      </c>
      <c r="AW77">
        <v>1</v>
      </c>
      <c r="AZ77">
        <v>1</v>
      </c>
      <c r="BA77">
        <v>32.83</v>
      </c>
      <c r="BB77">
        <v>14.32</v>
      </c>
      <c r="BC77">
        <v>1</v>
      </c>
      <c r="BD77" t="s">
        <v>3</v>
      </c>
      <c r="BE77" t="s">
        <v>3</v>
      </c>
      <c r="BF77" t="s">
        <v>3</v>
      </c>
      <c r="BG77" t="s">
        <v>3</v>
      </c>
      <c r="BH77">
        <v>0</v>
      </c>
      <c r="BI77">
        <v>1</v>
      </c>
      <c r="BJ77" t="s">
        <v>178</v>
      </c>
      <c r="BM77">
        <v>65003</v>
      </c>
      <c r="BN77">
        <v>0</v>
      </c>
      <c r="BO77" t="s">
        <v>176</v>
      </c>
      <c r="BP77">
        <v>1</v>
      </c>
      <c r="BQ77">
        <v>6</v>
      </c>
      <c r="BR77">
        <v>0</v>
      </c>
      <c r="BS77">
        <v>32.83</v>
      </c>
      <c r="BT77">
        <v>1</v>
      </c>
      <c r="BU77">
        <v>1</v>
      </c>
      <c r="BV77">
        <v>1</v>
      </c>
      <c r="BW77">
        <v>1</v>
      </c>
      <c r="BX77">
        <v>1</v>
      </c>
      <c r="BY77" t="s">
        <v>3</v>
      </c>
      <c r="BZ77">
        <v>74</v>
      </c>
      <c r="CA77">
        <v>50</v>
      </c>
      <c r="CE77">
        <v>0</v>
      </c>
      <c r="CF77">
        <v>0</v>
      </c>
      <c r="CG77">
        <v>0</v>
      </c>
      <c r="CM77">
        <v>0</v>
      </c>
      <c r="CN77" t="s">
        <v>3</v>
      </c>
      <c r="CO77">
        <v>0</v>
      </c>
      <c r="CP77">
        <f t="shared" si="42"/>
        <v>425.33000000000004</v>
      </c>
      <c r="CQ77">
        <f t="shared" si="43"/>
        <v>0</v>
      </c>
      <c r="CR77">
        <f t="shared" si="44"/>
        <v>1709.9512</v>
      </c>
      <c r="CS77">
        <f t="shared" si="45"/>
        <v>1693.0430999999999</v>
      </c>
      <c r="CT77">
        <f t="shared" si="46"/>
        <v>40822.791799999999</v>
      </c>
      <c r="CU77">
        <f t="shared" si="47"/>
        <v>0</v>
      </c>
      <c r="CV77">
        <f t="shared" si="48"/>
        <v>158</v>
      </c>
      <c r="CW77">
        <f t="shared" si="49"/>
        <v>3.82</v>
      </c>
      <c r="CX77">
        <f t="shared" si="50"/>
        <v>0</v>
      </c>
      <c r="CY77">
        <f t="shared" si="51"/>
        <v>314.61840000000001</v>
      </c>
      <c r="CZ77">
        <f t="shared" si="52"/>
        <v>212.58</v>
      </c>
      <c r="DC77" t="s">
        <v>3</v>
      </c>
      <c r="DD77" t="s">
        <v>3</v>
      </c>
      <c r="DE77" t="s">
        <v>3</v>
      </c>
      <c r="DF77" t="s">
        <v>3</v>
      </c>
      <c r="DG77" t="s">
        <v>3</v>
      </c>
      <c r="DH77" t="s">
        <v>3</v>
      </c>
      <c r="DI77" t="s">
        <v>3</v>
      </c>
      <c r="DJ77" t="s">
        <v>3</v>
      </c>
      <c r="DK77" t="s">
        <v>3</v>
      </c>
      <c r="DL77" t="s">
        <v>3</v>
      </c>
      <c r="DM77" t="s">
        <v>3</v>
      </c>
      <c r="DN77">
        <v>0</v>
      </c>
      <c r="DO77">
        <v>0</v>
      </c>
      <c r="DP77">
        <v>1</v>
      </c>
      <c r="DQ77">
        <v>1</v>
      </c>
      <c r="DU77">
        <v>1013</v>
      </c>
      <c r="DV77" t="s">
        <v>88</v>
      </c>
      <c r="DW77" t="s">
        <v>88</v>
      </c>
      <c r="DX77">
        <v>1</v>
      </c>
      <c r="EE77">
        <v>123474991</v>
      </c>
      <c r="EF77">
        <v>6</v>
      </c>
      <c r="EG77" t="s">
        <v>36</v>
      </c>
      <c r="EH77">
        <v>0</v>
      </c>
      <c r="EI77" t="s">
        <v>3</v>
      </c>
      <c r="EJ77">
        <v>1</v>
      </c>
      <c r="EK77">
        <v>65003</v>
      </c>
      <c r="EL77" t="s">
        <v>143</v>
      </c>
      <c r="EM77" t="s">
        <v>144</v>
      </c>
      <c r="EO77" t="s">
        <v>3</v>
      </c>
      <c r="EQ77">
        <v>131072</v>
      </c>
      <c r="ER77">
        <v>1362.87</v>
      </c>
      <c r="ES77">
        <v>0</v>
      </c>
      <c r="ET77">
        <v>119.41</v>
      </c>
      <c r="EU77">
        <v>51.57</v>
      </c>
      <c r="EV77">
        <v>1243.46</v>
      </c>
      <c r="EW77">
        <v>158</v>
      </c>
      <c r="EX77">
        <v>3.82</v>
      </c>
      <c r="EY77">
        <v>0</v>
      </c>
      <c r="FQ77">
        <v>0</v>
      </c>
      <c r="FR77">
        <f t="shared" si="76"/>
        <v>0</v>
      </c>
      <c r="FS77">
        <v>0</v>
      </c>
      <c r="FX77">
        <v>74</v>
      </c>
      <c r="FY77">
        <v>50</v>
      </c>
      <c r="GA77" t="s">
        <v>3</v>
      </c>
      <c r="GD77">
        <v>1</v>
      </c>
      <c r="GF77">
        <v>-1822935444</v>
      </c>
      <c r="GG77">
        <v>2</v>
      </c>
      <c r="GH77">
        <v>1</v>
      </c>
      <c r="GI77">
        <v>2</v>
      </c>
      <c r="GJ77">
        <v>0</v>
      </c>
      <c r="GK77">
        <v>0</v>
      </c>
      <c r="GL77">
        <f t="shared" si="77"/>
        <v>0</v>
      </c>
      <c r="GM77">
        <f t="shared" si="55"/>
        <v>952.53</v>
      </c>
      <c r="GN77">
        <f t="shared" si="56"/>
        <v>952.53</v>
      </c>
      <c r="GO77">
        <f t="shared" si="57"/>
        <v>0</v>
      </c>
      <c r="GP77">
        <f t="shared" si="58"/>
        <v>0</v>
      </c>
      <c r="GR77">
        <v>0</v>
      </c>
      <c r="GS77">
        <v>3</v>
      </c>
      <c r="GT77">
        <v>0</v>
      </c>
      <c r="GU77" t="s">
        <v>3</v>
      </c>
      <c r="GV77">
        <f t="shared" si="59"/>
        <v>0</v>
      </c>
      <c r="GW77">
        <v>1</v>
      </c>
      <c r="GX77">
        <f t="shared" si="60"/>
        <v>0</v>
      </c>
      <c r="HA77">
        <v>0</v>
      </c>
      <c r="HB77">
        <v>0</v>
      </c>
      <c r="HC77">
        <f t="shared" si="61"/>
        <v>0</v>
      </c>
      <c r="IK77">
        <v>0</v>
      </c>
    </row>
    <row r="78" spans="1:245" x14ac:dyDescent="0.2">
      <c r="A78">
        <v>17</v>
      </c>
      <c r="B78">
        <v>1</v>
      </c>
      <c r="C78">
        <f>ROW(SmtRes!A185)</f>
        <v>185</v>
      </c>
      <c r="D78">
        <f>ROW(EtalonRes!A193)</f>
        <v>193</v>
      </c>
      <c r="E78" t="s">
        <v>179</v>
      </c>
      <c r="F78" t="s">
        <v>180</v>
      </c>
      <c r="G78" t="s">
        <v>181</v>
      </c>
      <c r="H78" t="s">
        <v>171</v>
      </c>
      <c r="I78">
        <v>2</v>
      </c>
      <c r="J78">
        <v>0</v>
      </c>
      <c r="O78">
        <f t="shared" si="28"/>
        <v>462.8</v>
      </c>
      <c r="P78">
        <f t="shared" si="29"/>
        <v>0</v>
      </c>
      <c r="Q78">
        <f t="shared" si="30"/>
        <v>25.5</v>
      </c>
      <c r="R78">
        <f t="shared" si="31"/>
        <v>11.82</v>
      </c>
      <c r="S78">
        <f t="shared" si="32"/>
        <v>437.3</v>
      </c>
      <c r="T78">
        <f t="shared" si="33"/>
        <v>0</v>
      </c>
      <c r="U78">
        <f t="shared" si="34"/>
        <v>1.3439999999999999</v>
      </c>
      <c r="V78">
        <f t="shared" si="35"/>
        <v>2.7999999999999997E-2</v>
      </c>
      <c r="W78">
        <f t="shared" si="36"/>
        <v>0</v>
      </c>
      <c r="X78">
        <f t="shared" si="37"/>
        <v>426.66</v>
      </c>
      <c r="Y78">
        <f t="shared" si="38"/>
        <v>291.93</v>
      </c>
      <c r="AA78">
        <v>144042116</v>
      </c>
      <c r="AB78">
        <f t="shared" si="39"/>
        <v>7.93</v>
      </c>
      <c r="AC78">
        <f>ROUND(((ES78*0)),2)</f>
        <v>0</v>
      </c>
      <c r="AD78">
        <f>ROUND(((((ET78*0.7))-((EU78*0.7)))+AE78),2)</f>
        <v>1.27</v>
      </c>
      <c r="AE78">
        <f>ROUND(((EU78*0.7)),2)</f>
        <v>0.18</v>
      </c>
      <c r="AF78">
        <f>ROUND(((EV78*0.7)),2)</f>
        <v>6.66</v>
      </c>
      <c r="AG78">
        <f t="shared" si="40"/>
        <v>0</v>
      </c>
      <c r="AH78">
        <f>((EW78*0.7))</f>
        <v>0.67199999999999993</v>
      </c>
      <c r="AI78">
        <f>((EX78*0.7))</f>
        <v>1.3999999999999999E-2</v>
      </c>
      <c r="AJ78">
        <f t="shared" si="41"/>
        <v>0</v>
      </c>
      <c r="AK78">
        <v>13.84</v>
      </c>
      <c r="AL78">
        <v>2.5099999999999998</v>
      </c>
      <c r="AM78">
        <v>1.81</v>
      </c>
      <c r="AN78">
        <v>0.26</v>
      </c>
      <c r="AO78">
        <v>9.52</v>
      </c>
      <c r="AP78">
        <v>0</v>
      </c>
      <c r="AQ78">
        <v>0.96</v>
      </c>
      <c r="AR78">
        <v>0.02</v>
      </c>
      <c r="AS78">
        <v>0</v>
      </c>
      <c r="AT78">
        <v>95</v>
      </c>
      <c r="AU78">
        <v>65</v>
      </c>
      <c r="AV78">
        <v>1</v>
      </c>
      <c r="AW78">
        <v>1</v>
      </c>
      <c r="AZ78">
        <v>1</v>
      </c>
      <c r="BA78">
        <v>32.83</v>
      </c>
      <c r="BB78">
        <v>10.039999999999999</v>
      </c>
      <c r="BC78">
        <v>6.28</v>
      </c>
      <c r="BD78" t="s">
        <v>3</v>
      </c>
      <c r="BE78" t="s">
        <v>3</v>
      </c>
      <c r="BF78" t="s">
        <v>3</v>
      </c>
      <c r="BG78" t="s">
        <v>3</v>
      </c>
      <c r="BH78">
        <v>0</v>
      </c>
      <c r="BI78">
        <v>2</v>
      </c>
      <c r="BJ78" t="s">
        <v>182</v>
      </c>
      <c r="BM78">
        <v>108001</v>
      </c>
      <c r="BN78">
        <v>0</v>
      </c>
      <c r="BO78" t="s">
        <v>180</v>
      </c>
      <c r="BP78">
        <v>1</v>
      </c>
      <c r="BQ78">
        <v>3</v>
      </c>
      <c r="BR78">
        <v>0</v>
      </c>
      <c r="BS78">
        <v>32.83</v>
      </c>
      <c r="BT78">
        <v>1</v>
      </c>
      <c r="BU78">
        <v>1</v>
      </c>
      <c r="BV78">
        <v>1</v>
      </c>
      <c r="BW78">
        <v>1</v>
      </c>
      <c r="BX78">
        <v>1</v>
      </c>
      <c r="BY78" t="s">
        <v>3</v>
      </c>
      <c r="BZ78">
        <v>95</v>
      </c>
      <c r="CA78">
        <v>65</v>
      </c>
      <c r="CE78">
        <v>0</v>
      </c>
      <c r="CF78">
        <v>0</v>
      </c>
      <c r="CG78">
        <v>0</v>
      </c>
      <c r="CM78">
        <v>0</v>
      </c>
      <c r="CN78" t="s">
        <v>183</v>
      </c>
      <c r="CO78">
        <v>0</v>
      </c>
      <c r="CP78">
        <f t="shared" si="42"/>
        <v>462.8</v>
      </c>
      <c r="CQ78">
        <f t="shared" si="43"/>
        <v>0</v>
      </c>
      <c r="CR78">
        <f t="shared" si="44"/>
        <v>12.7508</v>
      </c>
      <c r="CS78">
        <f t="shared" si="45"/>
        <v>5.9093999999999998</v>
      </c>
      <c r="CT78">
        <f t="shared" si="46"/>
        <v>218.64779999999999</v>
      </c>
      <c r="CU78">
        <f t="shared" si="47"/>
        <v>0</v>
      </c>
      <c r="CV78">
        <f t="shared" si="48"/>
        <v>0.67199999999999993</v>
      </c>
      <c r="CW78">
        <f t="shared" si="49"/>
        <v>1.3999999999999999E-2</v>
      </c>
      <c r="CX78">
        <f t="shared" si="50"/>
        <v>0</v>
      </c>
      <c r="CY78">
        <f t="shared" si="51"/>
        <v>426.66399999999999</v>
      </c>
      <c r="CZ78">
        <f t="shared" si="52"/>
        <v>291.928</v>
      </c>
      <c r="DC78" t="s">
        <v>3</v>
      </c>
      <c r="DD78" t="s">
        <v>22</v>
      </c>
      <c r="DE78" t="s">
        <v>60</v>
      </c>
      <c r="DF78" t="s">
        <v>60</v>
      </c>
      <c r="DG78" t="s">
        <v>60</v>
      </c>
      <c r="DH78" t="s">
        <v>3</v>
      </c>
      <c r="DI78" t="s">
        <v>60</v>
      </c>
      <c r="DJ78" t="s">
        <v>60</v>
      </c>
      <c r="DK78" t="s">
        <v>3</v>
      </c>
      <c r="DL78" t="s">
        <v>3</v>
      </c>
      <c r="DM78" t="s">
        <v>3</v>
      </c>
      <c r="DN78">
        <v>0</v>
      </c>
      <c r="DO78">
        <v>0</v>
      </c>
      <c r="DP78">
        <v>1</v>
      </c>
      <c r="DQ78">
        <v>1</v>
      </c>
      <c r="DU78">
        <v>1013</v>
      </c>
      <c r="DV78" t="s">
        <v>171</v>
      </c>
      <c r="DW78" t="s">
        <v>171</v>
      </c>
      <c r="DX78">
        <v>1</v>
      </c>
      <c r="EE78">
        <v>123475027</v>
      </c>
      <c r="EF78">
        <v>3</v>
      </c>
      <c r="EG78" t="s">
        <v>184</v>
      </c>
      <c r="EH78">
        <v>0</v>
      </c>
      <c r="EI78" t="s">
        <v>3</v>
      </c>
      <c r="EJ78">
        <v>2</v>
      </c>
      <c r="EK78">
        <v>108001</v>
      </c>
      <c r="EL78" t="s">
        <v>185</v>
      </c>
      <c r="EM78" t="s">
        <v>186</v>
      </c>
      <c r="EO78" t="s">
        <v>187</v>
      </c>
      <c r="EQ78">
        <v>131072</v>
      </c>
      <c r="ER78">
        <v>13.84</v>
      </c>
      <c r="ES78">
        <v>2.5099999999999998</v>
      </c>
      <c r="ET78">
        <v>1.81</v>
      </c>
      <c r="EU78">
        <v>0.26</v>
      </c>
      <c r="EV78">
        <v>9.52</v>
      </c>
      <c r="EW78">
        <v>0.96</v>
      </c>
      <c r="EX78">
        <v>0.02</v>
      </c>
      <c r="EY78">
        <v>0</v>
      </c>
      <c r="FQ78">
        <v>0</v>
      </c>
      <c r="FR78">
        <f t="shared" si="76"/>
        <v>0</v>
      </c>
      <c r="FS78">
        <v>0</v>
      </c>
      <c r="FX78">
        <v>95</v>
      </c>
      <c r="FY78">
        <v>65</v>
      </c>
      <c r="GA78" t="s">
        <v>3</v>
      </c>
      <c r="GD78">
        <v>1</v>
      </c>
      <c r="GF78">
        <v>232248405</v>
      </c>
      <c r="GG78">
        <v>2</v>
      </c>
      <c r="GH78">
        <v>1</v>
      </c>
      <c r="GI78">
        <v>2</v>
      </c>
      <c r="GJ78">
        <v>0</v>
      </c>
      <c r="GK78">
        <v>0</v>
      </c>
      <c r="GL78">
        <f t="shared" si="77"/>
        <v>0</v>
      </c>
      <c r="GM78">
        <f t="shared" si="55"/>
        <v>1181.3900000000001</v>
      </c>
      <c r="GN78">
        <f t="shared" si="56"/>
        <v>0</v>
      </c>
      <c r="GO78">
        <f t="shared" si="57"/>
        <v>1181.3900000000001</v>
      </c>
      <c r="GP78">
        <f t="shared" si="58"/>
        <v>0</v>
      </c>
      <c r="GR78">
        <v>0</v>
      </c>
      <c r="GS78">
        <v>3</v>
      </c>
      <c r="GT78">
        <v>0</v>
      </c>
      <c r="GU78" t="s">
        <v>3</v>
      </c>
      <c r="GV78">
        <f t="shared" si="59"/>
        <v>0</v>
      </c>
      <c r="GW78">
        <v>1</v>
      </c>
      <c r="GX78">
        <f t="shared" si="60"/>
        <v>0</v>
      </c>
      <c r="HA78">
        <v>0</v>
      </c>
      <c r="HB78">
        <v>0</v>
      </c>
      <c r="HC78">
        <f t="shared" si="61"/>
        <v>0</v>
      </c>
      <c r="IK78">
        <v>0</v>
      </c>
    </row>
    <row r="79" spans="1:245" x14ac:dyDescent="0.2">
      <c r="A79">
        <v>17</v>
      </c>
      <c r="B79">
        <v>1</v>
      </c>
      <c r="C79">
        <f>ROW(SmtRes!A187)</f>
        <v>187</v>
      </c>
      <c r="D79">
        <f>ROW(EtalonRes!A195)</f>
        <v>195</v>
      </c>
      <c r="E79" t="s">
        <v>188</v>
      </c>
      <c r="F79" t="s">
        <v>189</v>
      </c>
      <c r="G79" t="s">
        <v>190</v>
      </c>
      <c r="H79" t="s">
        <v>31</v>
      </c>
      <c r="I79">
        <v>19.031040000000001</v>
      </c>
      <c r="J79">
        <v>0</v>
      </c>
      <c r="O79">
        <f t="shared" si="28"/>
        <v>6393.11</v>
      </c>
      <c r="P79">
        <f t="shared" si="29"/>
        <v>1763.42</v>
      </c>
      <c r="Q79">
        <f t="shared" si="30"/>
        <v>0</v>
      </c>
      <c r="R79">
        <f t="shared" si="31"/>
        <v>0</v>
      </c>
      <c r="S79">
        <f t="shared" si="32"/>
        <v>4629.6899999999996</v>
      </c>
      <c r="T79">
        <f t="shared" si="33"/>
        <v>0</v>
      </c>
      <c r="U79">
        <f t="shared" si="34"/>
        <v>19.601971200000001</v>
      </c>
      <c r="V79">
        <f t="shared" si="35"/>
        <v>0</v>
      </c>
      <c r="W79">
        <f t="shared" si="36"/>
        <v>0</v>
      </c>
      <c r="X79">
        <f t="shared" si="37"/>
        <v>3611.16</v>
      </c>
      <c r="Y79">
        <f t="shared" si="38"/>
        <v>2314.85</v>
      </c>
      <c r="AA79">
        <v>144042116</v>
      </c>
      <c r="AB79">
        <f t="shared" si="39"/>
        <v>23.81</v>
      </c>
      <c r="AC79">
        <f>ROUND((ES79),2)</f>
        <v>16.399999999999999</v>
      </c>
      <c r="AD79">
        <f>ROUND((((ET79)-(EU79))+AE79),2)</f>
        <v>0</v>
      </c>
      <c r="AE79">
        <f>ROUND((EU79),2)</f>
        <v>0</v>
      </c>
      <c r="AF79">
        <f>ROUND((EV79),2)</f>
        <v>7.41</v>
      </c>
      <c r="AG79">
        <f t="shared" si="40"/>
        <v>0</v>
      </c>
      <c r="AH79">
        <f>(EW79)</f>
        <v>1.03</v>
      </c>
      <c r="AI79">
        <f>(EX79)</f>
        <v>0</v>
      </c>
      <c r="AJ79">
        <f t="shared" si="41"/>
        <v>0</v>
      </c>
      <c r="AK79">
        <v>23.81</v>
      </c>
      <c r="AL79">
        <v>16.399999999999999</v>
      </c>
      <c r="AM79">
        <v>0</v>
      </c>
      <c r="AN79">
        <v>0</v>
      </c>
      <c r="AO79">
        <v>7.41</v>
      </c>
      <c r="AP79">
        <v>0</v>
      </c>
      <c r="AQ79">
        <v>1.03</v>
      </c>
      <c r="AR79">
        <v>0</v>
      </c>
      <c r="AS79">
        <v>0</v>
      </c>
      <c r="AT79">
        <v>78</v>
      </c>
      <c r="AU79">
        <v>50</v>
      </c>
      <c r="AV79">
        <v>1</v>
      </c>
      <c r="AW79">
        <v>1</v>
      </c>
      <c r="AZ79">
        <v>1</v>
      </c>
      <c r="BA79">
        <v>32.83</v>
      </c>
      <c r="BB79">
        <v>1</v>
      </c>
      <c r="BC79">
        <v>5.65</v>
      </c>
      <c r="BD79" t="s">
        <v>3</v>
      </c>
      <c r="BE79" t="s">
        <v>3</v>
      </c>
      <c r="BF79" t="s">
        <v>3</v>
      </c>
      <c r="BG79" t="s">
        <v>3</v>
      </c>
      <c r="BH79">
        <v>0</v>
      </c>
      <c r="BI79">
        <v>1</v>
      </c>
      <c r="BJ79" t="s">
        <v>191</v>
      </c>
      <c r="BM79">
        <v>69001</v>
      </c>
      <c r="BN79">
        <v>0</v>
      </c>
      <c r="BO79" t="s">
        <v>189</v>
      </c>
      <c r="BP79">
        <v>1</v>
      </c>
      <c r="BQ79">
        <v>6</v>
      </c>
      <c r="BR79">
        <v>0</v>
      </c>
      <c r="BS79">
        <v>32.83</v>
      </c>
      <c r="BT79">
        <v>1</v>
      </c>
      <c r="BU79">
        <v>1</v>
      </c>
      <c r="BV79">
        <v>1</v>
      </c>
      <c r="BW79">
        <v>1</v>
      </c>
      <c r="BX79">
        <v>1</v>
      </c>
      <c r="BY79" t="s">
        <v>3</v>
      </c>
      <c r="BZ79">
        <v>78</v>
      </c>
      <c r="CA79">
        <v>50</v>
      </c>
      <c r="CE79">
        <v>0</v>
      </c>
      <c r="CF79">
        <v>0</v>
      </c>
      <c r="CG79">
        <v>0</v>
      </c>
      <c r="CM79">
        <v>0</v>
      </c>
      <c r="CN79" t="s">
        <v>3</v>
      </c>
      <c r="CO79">
        <v>0</v>
      </c>
      <c r="CP79">
        <f t="shared" si="42"/>
        <v>6393.11</v>
      </c>
      <c r="CQ79">
        <f t="shared" si="43"/>
        <v>92.66</v>
      </c>
      <c r="CR79">
        <f t="shared" si="44"/>
        <v>0</v>
      </c>
      <c r="CS79">
        <f t="shared" si="45"/>
        <v>0</v>
      </c>
      <c r="CT79">
        <f t="shared" si="46"/>
        <v>243.27029999999999</v>
      </c>
      <c r="CU79">
        <f t="shared" si="47"/>
        <v>0</v>
      </c>
      <c r="CV79">
        <f t="shared" si="48"/>
        <v>1.03</v>
      </c>
      <c r="CW79">
        <f t="shared" si="49"/>
        <v>0</v>
      </c>
      <c r="CX79">
        <f t="shared" si="50"/>
        <v>0</v>
      </c>
      <c r="CY79">
        <f t="shared" si="51"/>
        <v>3611.1581999999994</v>
      </c>
      <c r="CZ79">
        <f t="shared" si="52"/>
        <v>2314.8449999999998</v>
      </c>
      <c r="DC79" t="s">
        <v>3</v>
      </c>
      <c r="DD79" t="s">
        <v>3</v>
      </c>
      <c r="DE79" t="s">
        <v>3</v>
      </c>
      <c r="DF79" t="s">
        <v>3</v>
      </c>
      <c r="DG79" t="s">
        <v>3</v>
      </c>
      <c r="DH79" t="s">
        <v>3</v>
      </c>
      <c r="DI79" t="s">
        <v>3</v>
      </c>
      <c r="DJ79" t="s">
        <v>3</v>
      </c>
      <c r="DK79" t="s">
        <v>3</v>
      </c>
      <c r="DL79" t="s">
        <v>3</v>
      </c>
      <c r="DM79" t="s">
        <v>3</v>
      </c>
      <c r="DN79">
        <v>0</v>
      </c>
      <c r="DO79">
        <v>0</v>
      </c>
      <c r="DP79">
        <v>1</v>
      </c>
      <c r="DQ79">
        <v>1</v>
      </c>
      <c r="DU79">
        <v>1009</v>
      </c>
      <c r="DV79" t="s">
        <v>31</v>
      </c>
      <c r="DW79" t="s">
        <v>31</v>
      </c>
      <c r="DX79">
        <v>1000</v>
      </c>
      <c r="EE79">
        <v>123475013</v>
      </c>
      <c r="EF79">
        <v>6</v>
      </c>
      <c r="EG79" t="s">
        <v>36</v>
      </c>
      <c r="EH79">
        <v>0</v>
      </c>
      <c r="EI79" t="s">
        <v>3</v>
      </c>
      <c r="EJ79">
        <v>1</v>
      </c>
      <c r="EK79">
        <v>69001</v>
      </c>
      <c r="EL79" t="s">
        <v>192</v>
      </c>
      <c r="EM79" t="s">
        <v>193</v>
      </c>
      <c r="EO79" t="s">
        <v>3</v>
      </c>
      <c r="EQ79">
        <v>131072</v>
      </c>
      <c r="ER79">
        <v>23.81</v>
      </c>
      <c r="ES79">
        <v>16.399999999999999</v>
      </c>
      <c r="ET79">
        <v>0</v>
      </c>
      <c r="EU79">
        <v>0</v>
      </c>
      <c r="EV79">
        <v>7.41</v>
      </c>
      <c r="EW79">
        <v>1.03</v>
      </c>
      <c r="EX79">
        <v>0</v>
      </c>
      <c r="EY79">
        <v>0</v>
      </c>
      <c r="FQ79">
        <v>0</v>
      </c>
      <c r="FR79">
        <f t="shared" si="76"/>
        <v>0</v>
      </c>
      <c r="FS79">
        <v>0</v>
      </c>
      <c r="FX79">
        <v>78</v>
      </c>
      <c r="FY79">
        <v>50</v>
      </c>
      <c r="GA79" t="s">
        <v>3</v>
      </c>
      <c r="GD79">
        <v>1</v>
      </c>
      <c r="GF79">
        <v>712112547</v>
      </c>
      <c r="GG79">
        <v>2</v>
      </c>
      <c r="GH79">
        <v>1</v>
      </c>
      <c r="GI79">
        <v>2</v>
      </c>
      <c r="GJ79">
        <v>0</v>
      </c>
      <c r="GK79">
        <v>0</v>
      </c>
      <c r="GL79">
        <f t="shared" si="77"/>
        <v>0</v>
      </c>
      <c r="GM79">
        <f t="shared" si="55"/>
        <v>12319.12</v>
      </c>
      <c r="GN79">
        <f t="shared" si="56"/>
        <v>12319.12</v>
      </c>
      <c r="GO79">
        <f t="shared" si="57"/>
        <v>0</v>
      </c>
      <c r="GP79">
        <f t="shared" si="58"/>
        <v>0</v>
      </c>
      <c r="GR79">
        <v>0</v>
      </c>
      <c r="GS79">
        <v>3</v>
      </c>
      <c r="GT79">
        <v>0</v>
      </c>
      <c r="GU79" t="s">
        <v>3</v>
      </c>
      <c r="GV79">
        <f t="shared" si="59"/>
        <v>0</v>
      </c>
      <c r="GW79">
        <v>1</v>
      </c>
      <c r="GX79">
        <f t="shared" si="60"/>
        <v>0</v>
      </c>
      <c r="HA79">
        <v>0</v>
      </c>
      <c r="HB79">
        <v>0</v>
      </c>
      <c r="HC79">
        <f t="shared" si="61"/>
        <v>0</v>
      </c>
      <c r="IK79">
        <v>0</v>
      </c>
    </row>
    <row r="80" spans="1:245" x14ac:dyDescent="0.2">
      <c r="A80">
        <v>17</v>
      </c>
      <c r="B80">
        <v>1</v>
      </c>
      <c r="E80" t="s">
        <v>194</v>
      </c>
      <c r="F80" t="s">
        <v>195</v>
      </c>
      <c r="G80" t="s">
        <v>196</v>
      </c>
      <c r="H80" t="s">
        <v>197</v>
      </c>
      <c r="I80">
        <v>19.031040000000001</v>
      </c>
      <c r="J80">
        <v>0</v>
      </c>
      <c r="O80">
        <f>0</f>
        <v>0</v>
      </c>
      <c r="P80">
        <f>0</f>
        <v>0</v>
      </c>
      <c r="Q80">
        <f>0</f>
        <v>0</v>
      </c>
      <c r="R80">
        <f>0</f>
        <v>0</v>
      </c>
      <c r="S80">
        <f>0</f>
        <v>0</v>
      </c>
      <c r="T80">
        <f>0</f>
        <v>0</v>
      </c>
      <c r="U80">
        <f>0</f>
        <v>0</v>
      </c>
      <c r="V80">
        <f>0</f>
        <v>0</v>
      </c>
      <c r="W80">
        <f>0</f>
        <v>0</v>
      </c>
      <c r="X80">
        <f>0</f>
        <v>0</v>
      </c>
      <c r="Y80">
        <f>0</f>
        <v>0</v>
      </c>
      <c r="AA80">
        <v>144042116</v>
      </c>
      <c r="AB80">
        <f>ROUND((AK80),2)</f>
        <v>42.98</v>
      </c>
      <c r="AC80">
        <f>0</f>
        <v>0</v>
      </c>
      <c r="AD80">
        <f>0</f>
        <v>0</v>
      </c>
      <c r="AE80">
        <f>0</f>
        <v>0</v>
      </c>
      <c r="AF80">
        <f>0</f>
        <v>0</v>
      </c>
      <c r="AG80">
        <f>0</f>
        <v>0</v>
      </c>
      <c r="AH80">
        <f>0</f>
        <v>0</v>
      </c>
      <c r="AI80">
        <f>0</f>
        <v>0</v>
      </c>
      <c r="AJ80">
        <f>0</f>
        <v>0</v>
      </c>
      <c r="AK80">
        <v>42.98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1</v>
      </c>
      <c r="AW80">
        <v>1</v>
      </c>
      <c r="AZ80">
        <v>14.48</v>
      </c>
      <c r="BA80">
        <v>1</v>
      </c>
      <c r="BB80">
        <v>1</v>
      </c>
      <c r="BC80">
        <v>1</v>
      </c>
      <c r="BD80" t="s">
        <v>3</v>
      </c>
      <c r="BE80" t="s">
        <v>3</v>
      </c>
      <c r="BF80" t="s">
        <v>3</v>
      </c>
      <c r="BG80" t="s">
        <v>3</v>
      </c>
      <c r="BH80">
        <v>0</v>
      </c>
      <c r="BI80">
        <v>1</v>
      </c>
      <c r="BJ80" t="s">
        <v>198</v>
      </c>
      <c r="BM80">
        <v>700004</v>
      </c>
      <c r="BN80">
        <v>0</v>
      </c>
      <c r="BO80" t="s">
        <v>195</v>
      </c>
      <c r="BP80">
        <v>1</v>
      </c>
      <c r="BQ80">
        <v>19</v>
      </c>
      <c r="BR80">
        <v>0</v>
      </c>
      <c r="BS80">
        <v>1</v>
      </c>
      <c r="BT80">
        <v>1</v>
      </c>
      <c r="BU80">
        <v>1</v>
      </c>
      <c r="BV80">
        <v>1</v>
      </c>
      <c r="BW80">
        <v>1</v>
      </c>
      <c r="BX80">
        <v>1</v>
      </c>
      <c r="BY80" t="s">
        <v>3</v>
      </c>
      <c r="BZ80">
        <v>0</v>
      </c>
      <c r="CA80">
        <v>0</v>
      </c>
      <c r="CE80">
        <v>0</v>
      </c>
      <c r="CF80">
        <v>0</v>
      </c>
      <c r="CG80">
        <v>0</v>
      </c>
      <c r="CM80">
        <v>0</v>
      </c>
      <c r="CN80" t="s">
        <v>3</v>
      </c>
      <c r="CO80">
        <v>0</v>
      </c>
      <c r="CP80">
        <f>AB80*AZ80</f>
        <v>622.35039999999992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C80" t="s">
        <v>3</v>
      </c>
      <c r="DD80" t="s">
        <v>3</v>
      </c>
      <c r="DE80" t="s">
        <v>3</v>
      </c>
      <c r="DF80" t="s">
        <v>3</v>
      </c>
      <c r="DG80" t="s">
        <v>3</v>
      </c>
      <c r="DH80" t="s">
        <v>3</v>
      </c>
      <c r="DI80" t="s">
        <v>3</v>
      </c>
      <c r="DJ80" t="s">
        <v>3</v>
      </c>
      <c r="DK80" t="s">
        <v>3</v>
      </c>
      <c r="DL80" t="s">
        <v>3</v>
      </c>
      <c r="DM80" t="s">
        <v>3</v>
      </c>
      <c r="DN80">
        <v>0</v>
      </c>
      <c r="DO80">
        <v>0</v>
      </c>
      <c r="DP80">
        <v>1</v>
      </c>
      <c r="DQ80">
        <v>1</v>
      </c>
      <c r="DU80">
        <v>1013</v>
      </c>
      <c r="DV80" t="s">
        <v>197</v>
      </c>
      <c r="DW80" t="s">
        <v>197</v>
      </c>
      <c r="DX80">
        <v>1</v>
      </c>
      <c r="EE80">
        <v>123475092</v>
      </c>
      <c r="EF80">
        <v>19</v>
      </c>
      <c r="EG80" t="s">
        <v>199</v>
      </c>
      <c r="EH80">
        <v>0</v>
      </c>
      <c r="EI80" t="s">
        <v>3</v>
      </c>
      <c r="EJ80">
        <v>1</v>
      </c>
      <c r="EK80">
        <v>700004</v>
      </c>
      <c r="EL80" t="s">
        <v>200</v>
      </c>
      <c r="EM80" t="s">
        <v>201</v>
      </c>
      <c r="EO80" t="s">
        <v>3</v>
      </c>
      <c r="EQ80">
        <v>131072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FQ80">
        <v>0</v>
      </c>
      <c r="FR80">
        <f t="shared" si="76"/>
        <v>0</v>
      </c>
      <c r="FS80">
        <v>0</v>
      </c>
      <c r="FX80">
        <v>0</v>
      </c>
      <c r="FY80">
        <v>0</v>
      </c>
      <c r="GA80" t="s">
        <v>3</v>
      </c>
      <c r="GD80">
        <v>1</v>
      </c>
      <c r="GF80">
        <v>-323238780</v>
      </c>
      <c r="GG80">
        <v>2</v>
      </c>
      <c r="GH80">
        <v>1</v>
      </c>
      <c r="GI80">
        <v>2</v>
      </c>
      <c r="GJ80">
        <v>2</v>
      </c>
      <c r="GK80">
        <v>0</v>
      </c>
      <c r="GL80">
        <f t="shared" si="77"/>
        <v>0</v>
      </c>
      <c r="GM80">
        <f>ROUND(CP80*I80,2)</f>
        <v>11843.98</v>
      </c>
      <c r="GN80">
        <f>IF(OR(BI80=0,BI80=1),ROUND(CP80*I80,2),0)</f>
        <v>11843.98</v>
      </c>
      <c r="GO80">
        <f>IF(BI80=2,ROUND(CP80*I80,2),0)</f>
        <v>0</v>
      </c>
      <c r="GP80">
        <f>IF(BI80=4,ROUND(CP80*I80,2)+GX80,0)</f>
        <v>0</v>
      </c>
      <c r="GR80">
        <v>0</v>
      </c>
      <c r="GS80">
        <v>3</v>
      </c>
      <c r="GT80">
        <v>0</v>
      </c>
      <c r="GU80" t="s">
        <v>3</v>
      </c>
      <c r="GV80">
        <f>0</f>
        <v>0</v>
      </c>
      <c r="GW80">
        <v>1</v>
      </c>
      <c r="GX80">
        <f>0</f>
        <v>0</v>
      </c>
      <c r="HA80">
        <v>0</v>
      </c>
      <c r="HB80">
        <v>0</v>
      </c>
      <c r="HC80">
        <v>0</v>
      </c>
      <c r="HD80">
        <f>GM80</f>
        <v>11843.98</v>
      </c>
      <c r="IK80">
        <v>0</v>
      </c>
    </row>
    <row r="81" spans="1:245" x14ac:dyDescent="0.2">
      <c r="A81">
        <v>17</v>
      </c>
      <c r="B81">
        <v>1</v>
      </c>
      <c r="E81" t="s">
        <v>202</v>
      </c>
      <c r="F81" t="s">
        <v>203</v>
      </c>
      <c r="G81" t="s">
        <v>204</v>
      </c>
      <c r="H81" t="s">
        <v>197</v>
      </c>
      <c r="I81">
        <v>19.031040000000001</v>
      </c>
      <c r="J81">
        <v>0</v>
      </c>
      <c r="O81">
        <f>0</f>
        <v>0</v>
      </c>
      <c r="P81">
        <f>0</f>
        <v>0</v>
      </c>
      <c r="Q81">
        <f>0</f>
        <v>0</v>
      </c>
      <c r="R81">
        <f>0</f>
        <v>0</v>
      </c>
      <c r="S81">
        <f>0</f>
        <v>0</v>
      </c>
      <c r="T81">
        <f>0</f>
        <v>0</v>
      </c>
      <c r="U81">
        <f>0</f>
        <v>0</v>
      </c>
      <c r="V81">
        <f>0</f>
        <v>0</v>
      </c>
      <c r="W81">
        <f>0</f>
        <v>0</v>
      </c>
      <c r="X81">
        <f>0</f>
        <v>0</v>
      </c>
      <c r="Y81">
        <f>0</f>
        <v>0</v>
      </c>
      <c r="AA81">
        <v>144042116</v>
      </c>
      <c r="AB81">
        <f>ROUND((AK81),2)</f>
        <v>19.29</v>
      </c>
      <c r="AC81">
        <f>0</f>
        <v>0</v>
      </c>
      <c r="AD81">
        <f>0</f>
        <v>0</v>
      </c>
      <c r="AE81">
        <f>0</f>
        <v>0</v>
      </c>
      <c r="AF81">
        <f>0</f>
        <v>0</v>
      </c>
      <c r="AG81">
        <f>0</f>
        <v>0</v>
      </c>
      <c r="AH81">
        <f>0</f>
        <v>0</v>
      </c>
      <c r="AI81">
        <f>0</f>
        <v>0</v>
      </c>
      <c r="AJ81">
        <f>0</f>
        <v>0</v>
      </c>
      <c r="AK81">
        <v>19.29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1</v>
      </c>
      <c r="AW81">
        <v>1</v>
      </c>
      <c r="AZ81">
        <v>7.39</v>
      </c>
      <c r="BA81">
        <v>1</v>
      </c>
      <c r="BB81">
        <v>1</v>
      </c>
      <c r="BC81">
        <v>1</v>
      </c>
      <c r="BD81" t="s">
        <v>3</v>
      </c>
      <c r="BE81" t="s">
        <v>3</v>
      </c>
      <c r="BF81" t="s">
        <v>3</v>
      </c>
      <c r="BG81" t="s">
        <v>3</v>
      </c>
      <c r="BH81">
        <v>0</v>
      </c>
      <c r="BI81">
        <v>1</v>
      </c>
      <c r="BJ81" t="s">
        <v>205</v>
      </c>
      <c r="BM81">
        <v>700005</v>
      </c>
      <c r="BN81">
        <v>0</v>
      </c>
      <c r="BO81" t="s">
        <v>203</v>
      </c>
      <c r="BP81">
        <v>1</v>
      </c>
      <c r="BQ81">
        <v>10</v>
      </c>
      <c r="BR81">
        <v>0</v>
      </c>
      <c r="BS81">
        <v>1</v>
      </c>
      <c r="BT81">
        <v>1</v>
      </c>
      <c r="BU81">
        <v>1</v>
      </c>
      <c r="BV81">
        <v>1</v>
      </c>
      <c r="BW81">
        <v>1</v>
      </c>
      <c r="BX81">
        <v>1</v>
      </c>
      <c r="BY81" t="s">
        <v>3</v>
      </c>
      <c r="BZ81">
        <v>0</v>
      </c>
      <c r="CA81">
        <v>0</v>
      </c>
      <c r="CE81">
        <v>0</v>
      </c>
      <c r="CF81">
        <v>0</v>
      </c>
      <c r="CG81">
        <v>0</v>
      </c>
      <c r="CM81">
        <v>0</v>
      </c>
      <c r="CN81" t="s">
        <v>3</v>
      </c>
      <c r="CO81">
        <v>0</v>
      </c>
      <c r="CP81">
        <f>AB81*AZ81</f>
        <v>142.5531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C81" t="s">
        <v>3</v>
      </c>
      <c r="DD81" t="s">
        <v>3</v>
      </c>
      <c r="DE81" t="s">
        <v>3</v>
      </c>
      <c r="DF81" t="s">
        <v>3</v>
      </c>
      <c r="DG81" t="s">
        <v>3</v>
      </c>
      <c r="DH81" t="s">
        <v>3</v>
      </c>
      <c r="DI81" t="s">
        <v>3</v>
      </c>
      <c r="DJ81" t="s">
        <v>3</v>
      </c>
      <c r="DK81" t="s">
        <v>3</v>
      </c>
      <c r="DL81" t="s">
        <v>3</v>
      </c>
      <c r="DM81" t="s">
        <v>3</v>
      </c>
      <c r="DN81">
        <v>0</v>
      </c>
      <c r="DO81">
        <v>0</v>
      </c>
      <c r="DP81">
        <v>1</v>
      </c>
      <c r="DQ81">
        <v>1</v>
      </c>
      <c r="DU81">
        <v>1013</v>
      </c>
      <c r="DV81" t="s">
        <v>197</v>
      </c>
      <c r="DW81" t="s">
        <v>197</v>
      </c>
      <c r="DX81">
        <v>1</v>
      </c>
      <c r="EE81">
        <v>123475093</v>
      </c>
      <c r="EF81">
        <v>10</v>
      </c>
      <c r="EG81" t="s">
        <v>206</v>
      </c>
      <c r="EH81">
        <v>0</v>
      </c>
      <c r="EI81" t="s">
        <v>3</v>
      </c>
      <c r="EJ81">
        <v>1</v>
      </c>
      <c r="EK81">
        <v>700005</v>
      </c>
      <c r="EL81" t="s">
        <v>207</v>
      </c>
      <c r="EM81" t="s">
        <v>208</v>
      </c>
      <c r="EO81" t="s">
        <v>3</v>
      </c>
      <c r="EQ81">
        <v>131072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FQ81">
        <v>0</v>
      </c>
      <c r="FR81">
        <f t="shared" si="76"/>
        <v>0</v>
      </c>
      <c r="FS81">
        <v>0</v>
      </c>
      <c r="FX81">
        <v>0</v>
      </c>
      <c r="FY81">
        <v>0</v>
      </c>
      <c r="GA81" t="s">
        <v>3</v>
      </c>
      <c r="GD81">
        <v>1</v>
      </c>
      <c r="GF81">
        <v>-1271370995</v>
      </c>
      <c r="GG81">
        <v>2</v>
      </c>
      <c r="GH81">
        <v>1</v>
      </c>
      <c r="GI81">
        <v>2</v>
      </c>
      <c r="GJ81">
        <v>2</v>
      </c>
      <c r="GK81">
        <v>0</v>
      </c>
      <c r="GL81">
        <f t="shared" si="77"/>
        <v>0</v>
      </c>
      <c r="GM81">
        <f>ROUND(CP81*I81,2)</f>
        <v>2712.93</v>
      </c>
      <c r="GN81">
        <f>IF(OR(BI81=0,BI81=1),ROUND(CP81*I81,2),0)</f>
        <v>2712.93</v>
      </c>
      <c r="GO81">
        <f>IF(BI81=2,ROUND(CP81*I81,2),0)</f>
        <v>0</v>
      </c>
      <c r="GP81">
        <f>IF(BI81=4,ROUND(CP81*I81,2)+GX81,0)</f>
        <v>0</v>
      </c>
      <c r="GR81">
        <v>0</v>
      </c>
      <c r="GS81">
        <v>3</v>
      </c>
      <c r="GT81">
        <v>0</v>
      </c>
      <c r="GU81" t="s">
        <v>3</v>
      </c>
      <c r="GV81">
        <f>0</f>
        <v>0</v>
      </c>
      <c r="GW81">
        <v>1</v>
      </c>
      <c r="GX81">
        <f>0</f>
        <v>0</v>
      </c>
      <c r="HA81">
        <v>0</v>
      </c>
      <c r="HB81">
        <v>0</v>
      </c>
      <c r="HC81">
        <v>0</v>
      </c>
      <c r="HD81">
        <f>GM81</f>
        <v>2712.93</v>
      </c>
      <c r="IK81">
        <v>0</v>
      </c>
    </row>
    <row r="83" spans="1:245" x14ac:dyDescent="0.2">
      <c r="A83" s="2">
        <v>51</v>
      </c>
      <c r="B83" s="2">
        <f>B28</f>
        <v>1</v>
      </c>
      <c r="C83" s="2">
        <f>A28</f>
        <v>5</v>
      </c>
      <c r="D83" s="2">
        <f>ROW(A28)</f>
        <v>28</v>
      </c>
      <c r="E83" s="2"/>
      <c r="F83" s="2" t="str">
        <f>IF(F28&lt;&gt;"",F28,"")</f>
        <v>Новый подраздел</v>
      </c>
      <c r="G83" s="2" t="str">
        <f>IF(G28&lt;&gt;"",G28,"")</f>
        <v>Демонтажные работы</v>
      </c>
      <c r="H83" s="2">
        <v>0</v>
      </c>
      <c r="I83" s="2"/>
      <c r="J83" s="2"/>
      <c r="K83" s="2"/>
      <c r="L83" s="2"/>
      <c r="M83" s="2"/>
      <c r="N83" s="2"/>
      <c r="O83" s="2">
        <f t="shared" ref="O83:T83" si="82">ROUND(AB83,2)</f>
        <v>107191.2</v>
      </c>
      <c r="P83" s="2">
        <f t="shared" si="82"/>
        <v>1763.42</v>
      </c>
      <c r="Q83" s="2">
        <f t="shared" si="82"/>
        <v>2888.61</v>
      </c>
      <c r="R83" s="2">
        <f t="shared" si="82"/>
        <v>965.25</v>
      </c>
      <c r="S83" s="2">
        <f t="shared" si="82"/>
        <v>102539.17</v>
      </c>
      <c r="T83" s="2">
        <f t="shared" si="82"/>
        <v>0</v>
      </c>
      <c r="U83" s="2">
        <f>AH83</f>
        <v>366.54509159999998</v>
      </c>
      <c r="V83" s="2">
        <f>AI83</f>
        <v>2.2174989099999998</v>
      </c>
      <c r="W83" s="2">
        <f>ROUND(AJ83,2)</f>
        <v>0</v>
      </c>
      <c r="X83" s="2">
        <f>ROUND(AK83,2)</f>
        <v>101831.42</v>
      </c>
      <c r="Y83" s="2">
        <f>ROUND(AL83,2)</f>
        <v>62963.360000000001</v>
      </c>
      <c r="Z83" s="2"/>
      <c r="AA83" s="2"/>
      <c r="AB83" s="2">
        <f>ROUND(SUMIF(AA32:AA81,"=144042116",O32:O81),2)</f>
        <v>107191.2</v>
      </c>
      <c r="AC83" s="2">
        <f>ROUND(SUMIF(AA32:AA81,"=144042116",P32:P81),2)</f>
        <v>1763.42</v>
      </c>
      <c r="AD83" s="2">
        <f>ROUND(SUMIF(AA32:AA81,"=144042116",Q32:Q81),2)</f>
        <v>2888.61</v>
      </c>
      <c r="AE83" s="2">
        <f>ROUND(SUMIF(AA32:AA81,"=144042116",R32:R81),2)</f>
        <v>965.25</v>
      </c>
      <c r="AF83" s="2">
        <f>ROUND(SUMIF(AA32:AA81,"=144042116",S32:S81),2)</f>
        <v>102539.17</v>
      </c>
      <c r="AG83" s="2">
        <f>ROUND(SUMIF(AA32:AA81,"=144042116",T32:T81),2)</f>
        <v>0</v>
      </c>
      <c r="AH83" s="2">
        <f>SUMIF(AA32:AA81,"=144042116",U32:U81)</f>
        <v>366.54509159999998</v>
      </c>
      <c r="AI83" s="2">
        <f>SUMIF(AA32:AA81,"=144042116",V32:V81)</f>
        <v>2.2174989099999998</v>
      </c>
      <c r="AJ83" s="2">
        <f>ROUND(SUMIF(AA32:AA81,"=144042116",W32:W81),2)</f>
        <v>0</v>
      </c>
      <c r="AK83" s="2">
        <f>ROUND(SUMIF(AA32:AA81,"=144042116",X32:X81),2)</f>
        <v>101831.42</v>
      </c>
      <c r="AL83" s="2">
        <f>ROUND(SUMIF(AA32:AA81,"=144042116",Y32:Y81),2)</f>
        <v>62963.360000000001</v>
      </c>
      <c r="AM83" s="2"/>
      <c r="AN83" s="2"/>
      <c r="AO83" s="2">
        <f t="shared" ref="AO83:BD83" si="83">ROUND(BX83,2)</f>
        <v>0</v>
      </c>
      <c r="AP83" s="2">
        <f t="shared" si="83"/>
        <v>0</v>
      </c>
      <c r="AQ83" s="2">
        <f t="shared" si="83"/>
        <v>0</v>
      </c>
      <c r="AR83" s="2">
        <f t="shared" si="83"/>
        <v>286542.89</v>
      </c>
      <c r="AS83" s="2">
        <f t="shared" si="83"/>
        <v>285361.5</v>
      </c>
      <c r="AT83" s="2">
        <f t="shared" si="83"/>
        <v>1181.3900000000001</v>
      </c>
      <c r="AU83" s="2">
        <f t="shared" si="83"/>
        <v>0</v>
      </c>
      <c r="AV83" s="2">
        <f t="shared" si="83"/>
        <v>1763.42</v>
      </c>
      <c r="AW83" s="2">
        <f t="shared" si="83"/>
        <v>1763.42</v>
      </c>
      <c r="AX83" s="2">
        <f t="shared" si="83"/>
        <v>0</v>
      </c>
      <c r="AY83" s="2">
        <f t="shared" si="83"/>
        <v>1763.42</v>
      </c>
      <c r="AZ83" s="2">
        <f t="shared" si="83"/>
        <v>0</v>
      </c>
      <c r="BA83" s="2">
        <f t="shared" si="83"/>
        <v>0</v>
      </c>
      <c r="BB83" s="2">
        <f t="shared" si="83"/>
        <v>0</v>
      </c>
      <c r="BC83" s="2">
        <f t="shared" si="83"/>
        <v>0</v>
      </c>
      <c r="BD83" s="2">
        <f t="shared" si="83"/>
        <v>14556.91</v>
      </c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>
        <f>ROUND(SUMIF(AA32:AA81,"=144042116",FQ32:FQ81),2)</f>
        <v>0</v>
      </c>
      <c r="BY83" s="2">
        <f>ROUND(SUMIF(AA32:AA81,"=144042116",FR32:FR81),2)</f>
        <v>0</v>
      </c>
      <c r="BZ83" s="2">
        <f>ROUND(SUMIF(AA32:AA81,"=144042116",GL32:GL81),2)</f>
        <v>0</v>
      </c>
      <c r="CA83" s="2">
        <f>ROUND(SUMIF(AA32:AA81,"=144042116",GM32:GM81),2)</f>
        <v>286542.89</v>
      </c>
      <c r="CB83" s="2">
        <f>ROUND(SUMIF(AA32:AA81,"=144042116",GN32:GN81),2)</f>
        <v>285361.5</v>
      </c>
      <c r="CC83" s="2">
        <f>ROUND(SUMIF(AA32:AA81,"=144042116",GO32:GO81),2)</f>
        <v>1181.3900000000001</v>
      </c>
      <c r="CD83" s="2">
        <f>ROUND(SUMIF(AA32:AA81,"=144042116",GP32:GP81),2)</f>
        <v>0</v>
      </c>
      <c r="CE83" s="2">
        <f>AC83-BX83</f>
        <v>1763.42</v>
      </c>
      <c r="CF83" s="2">
        <f>AC83-BY83</f>
        <v>1763.42</v>
      </c>
      <c r="CG83" s="2">
        <f>BX83-BZ83</f>
        <v>0</v>
      </c>
      <c r="CH83" s="2">
        <f>AC83-BX83-BY83+BZ83</f>
        <v>1763.42</v>
      </c>
      <c r="CI83" s="2">
        <f>BY83-BZ83</f>
        <v>0</v>
      </c>
      <c r="CJ83" s="2">
        <f>ROUND(SUMIF(AA32:AA81,"=144042116",GX32:GX81),2)</f>
        <v>0</v>
      </c>
      <c r="CK83" s="2">
        <f>ROUND(SUMIF(AA32:AA81,"=144042116",GY32:GY81),2)</f>
        <v>0</v>
      </c>
      <c r="CL83" s="2">
        <f>ROUND(SUMIF(AA32:AA81,"=144042116",GZ32:GZ81),2)</f>
        <v>0</v>
      </c>
      <c r="CM83" s="2">
        <f>ROUND(SUMIF(AA32:AA81,"=144042116",HD32:HD81),2)</f>
        <v>14556.91</v>
      </c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>
        <v>0</v>
      </c>
    </row>
    <row r="85" spans="1:245" x14ac:dyDescent="0.2">
      <c r="A85" s="4">
        <v>50</v>
      </c>
      <c r="B85" s="4">
        <v>0</v>
      </c>
      <c r="C85" s="4">
        <v>0</v>
      </c>
      <c r="D85" s="4">
        <v>1</v>
      </c>
      <c r="E85" s="4">
        <v>201</v>
      </c>
      <c r="F85" s="4">
        <f>ROUND(Source!O83,O85)</f>
        <v>107191.2</v>
      </c>
      <c r="G85" s="4" t="s">
        <v>209</v>
      </c>
      <c r="H85" s="4" t="s">
        <v>210</v>
      </c>
      <c r="I85" s="4"/>
      <c r="J85" s="4"/>
      <c r="K85" s="4">
        <v>201</v>
      </c>
      <c r="L85" s="4">
        <v>1</v>
      </c>
      <c r="M85" s="4">
        <v>3</v>
      </c>
      <c r="N85" s="4" t="s">
        <v>3</v>
      </c>
      <c r="O85" s="4">
        <v>2</v>
      </c>
      <c r="P85" s="4"/>
      <c r="Q85" s="4"/>
      <c r="R85" s="4"/>
      <c r="S85" s="4"/>
      <c r="T85" s="4"/>
      <c r="U85" s="4"/>
      <c r="V85" s="4"/>
      <c r="W85" s="4"/>
    </row>
    <row r="86" spans="1:245" x14ac:dyDescent="0.2">
      <c r="A86" s="4">
        <v>50</v>
      </c>
      <c r="B86" s="4">
        <v>0</v>
      </c>
      <c r="C86" s="4">
        <v>0</v>
      </c>
      <c r="D86" s="4">
        <v>1</v>
      </c>
      <c r="E86" s="4">
        <v>202</v>
      </c>
      <c r="F86" s="4">
        <f>ROUND(Source!P83,O86)</f>
        <v>1763.42</v>
      </c>
      <c r="G86" s="4" t="s">
        <v>211</v>
      </c>
      <c r="H86" s="4" t="s">
        <v>212</v>
      </c>
      <c r="I86" s="4"/>
      <c r="J86" s="4"/>
      <c r="K86" s="4">
        <v>202</v>
      </c>
      <c r="L86" s="4">
        <v>2</v>
      </c>
      <c r="M86" s="4">
        <v>3</v>
      </c>
      <c r="N86" s="4" t="s">
        <v>3</v>
      </c>
      <c r="O86" s="4">
        <v>2</v>
      </c>
      <c r="P86" s="4"/>
      <c r="Q86" s="4"/>
      <c r="R86" s="4"/>
      <c r="S86" s="4"/>
      <c r="T86" s="4"/>
      <c r="U86" s="4"/>
      <c r="V86" s="4"/>
      <c r="W86" s="4"/>
    </row>
    <row r="87" spans="1:245" x14ac:dyDescent="0.2">
      <c r="A87" s="4">
        <v>50</v>
      </c>
      <c r="B87" s="4">
        <v>0</v>
      </c>
      <c r="C87" s="4">
        <v>0</v>
      </c>
      <c r="D87" s="4">
        <v>1</v>
      </c>
      <c r="E87" s="4">
        <v>222</v>
      </c>
      <c r="F87" s="4">
        <f>ROUND(Source!AO83,O87)</f>
        <v>0</v>
      </c>
      <c r="G87" s="4" t="s">
        <v>213</v>
      </c>
      <c r="H87" s="4" t="s">
        <v>214</v>
      </c>
      <c r="I87" s="4"/>
      <c r="J87" s="4"/>
      <c r="K87" s="4">
        <v>222</v>
      </c>
      <c r="L87" s="4">
        <v>3</v>
      </c>
      <c r="M87" s="4">
        <v>3</v>
      </c>
      <c r="N87" s="4" t="s">
        <v>3</v>
      </c>
      <c r="O87" s="4">
        <v>2</v>
      </c>
      <c r="P87" s="4"/>
      <c r="Q87" s="4"/>
      <c r="R87" s="4"/>
      <c r="S87" s="4"/>
      <c r="T87" s="4"/>
      <c r="U87" s="4"/>
      <c r="V87" s="4"/>
      <c r="W87" s="4"/>
    </row>
    <row r="88" spans="1:245" x14ac:dyDescent="0.2">
      <c r="A88" s="4">
        <v>50</v>
      </c>
      <c r="B88" s="4">
        <v>0</v>
      </c>
      <c r="C88" s="4">
        <v>0</v>
      </c>
      <c r="D88" s="4">
        <v>1</v>
      </c>
      <c r="E88" s="4">
        <v>225</v>
      </c>
      <c r="F88" s="4">
        <f>ROUND(Source!AV83,O88)</f>
        <v>1763.42</v>
      </c>
      <c r="G88" s="4" t="s">
        <v>215</v>
      </c>
      <c r="H88" s="4" t="s">
        <v>216</v>
      </c>
      <c r="I88" s="4"/>
      <c r="J88" s="4"/>
      <c r="K88" s="4">
        <v>225</v>
      </c>
      <c r="L88" s="4">
        <v>4</v>
      </c>
      <c r="M88" s="4">
        <v>3</v>
      </c>
      <c r="N88" s="4" t="s">
        <v>3</v>
      </c>
      <c r="O88" s="4">
        <v>2</v>
      </c>
      <c r="P88" s="4"/>
      <c r="Q88" s="4"/>
      <c r="R88" s="4"/>
      <c r="S88" s="4"/>
      <c r="T88" s="4"/>
      <c r="U88" s="4"/>
      <c r="V88" s="4"/>
      <c r="W88" s="4"/>
    </row>
    <row r="89" spans="1:245" x14ac:dyDescent="0.2">
      <c r="A89" s="4">
        <v>50</v>
      </c>
      <c r="B89" s="4">
        <v>0</v>
      </c>
      <c r="C89" s="4">
        <v>0</v>
      </c>
      <c r="D89" s="4">
        <v>1</v>
      </c>
      <c r="E89" s="4">
        <v>226</v>
      </c>
      <c r="F89" s="4">
        <f>ROUND(Source!AW83,O89)</f>
        <v>1763.42</v>
      </c>
      <c r="G89" s="4" t="s">
        <v>217</v>
      </c>
      <c r="H89" s="4" t="s">
        <v>218</v>
      </c>
      <c r="I89" s="4"/>
      <c r="J89" s="4"/>
      <c r="K89" s="4">
        <v>226</v>
      </c>
      <c r="L89" s="4">
        <v>5</v>
      </c>
      <c r="M89" s="4">
        <v>3</v>
      </c>
      <c r="N89" s="4" t="s">
        <v>3</v>
      </c>
      <c r="O89" s="4">
        <v>2</v>
      </c>
      <c r="P89" s="4"/>
      <c r="Q89" s="4"/>
      <c r="R89" s="4"/>
      <c r="S89" s="4"/>
      <c r="T89" s="4"/>
      <c r="U89" s="4"/>
      <c r="V89" s="4"/>
      <c r="W89" s="4"/>
    </row>
    <row r="90" spans="1:245" x14ac:dyDescent="0.2">
      <c r="A90" s="4">
        <v>50</v>
      </c>
      <c r="B90" s="4">
        <v>0</v>
      </c>
      <c r="C90" s="4">
        <v>0</v>
      </c>
      <c r="D90" s="4">
        <v>1</v>
      </c>
      <c r="E90" s="4">
        <v>227</v>
      </c>
      <c r="F90" s="4">
        <f>ROUND(Source!AX83,O90)</f>
        <v>0</v>
      </c>
      <c r="G90" s="4" t="s">
        <v>219</v>
      </c>
      <c r="H90" s="4" t="s">
        <v>220</v>
      </c>
      <c r="I90" s="4"/>
      <c r="J90" s="4"/>
      <c r="K90" s="4">
        <v>227</v>
      </c>
      <c r="L90" s="4">
        <v>6</v>
      </c>
      <c r="M90" s="4">
        <v>3</v>
      </c>
      <c r="N90" s="4" t="s">
        <v>3</v>
      </c>
      <c r="O90" s="4">
        <v>2</v>
      </c>
      <c r="P90" s="4"/>
      <c r="Q90" s="4"/>
      <c r="R90" s="4"/>
      <c r="S90" s="4"/>
      <c r="T90" s="4"/>
      <c r="U90" s="4"/>
      <c r="V90" s="4"/>
      <c r="W90" s="4"/>
    </row>
    <row r="91" spans="1:245" x14ac:dyDescent="0.2">
      <c r="A91" s="4">
        <v>50</v>
      </c>
      <c r="B91" s="4">
        <v>0</v>
      </c>
      <c r="C91" s="4">
        <v>0</v>
      </c>
      <c r="D91" s="4">
        <v>1</v>
      </c>
      <c r="E91" s="4">
        <v>228</v>
      </c>
      <c r="F91" s="4">
        <f>ROUND(Source!AY83,O91)</f>
        <v>1763.42</v>
      </c>
      <c r="G91" s="4" t="s">
        <v>221</v>
      </c>
      <c r="H91" s="4" t="s">
        <v>222</v>
      </c>
      <c r="I91" s="4"/>
      <c r="J91" s="4"/>
      <c r="K91" s="4">
        <v>228</v>
      </c>
      <c r="L91" s="4">
        <v>7</v>
      </c>
      <c r="M91" s="4">
        <v>3</v>
      </c>
      <c r="N91" s="4" t="s">
        <v>3</v>
      </c>
      <c r="O91" s="4">
        <v>2</v>
      </c>
      <c r="P91" s="4"/>
      <c r="Q91" s="4"/>
      <c r="R91" s="4"/>
      <c r="S91" s="4"/>
      <c r="T91" s="4"/>
      <c r="U91" s="4"/>
      <c r="V91" s="4"/>
      <c r="W91" s="4"/>
    </row>
    <row r="92" spans="1:245" x14ac:dyDescent="0.2">
      <c r="A92" s="4">
        <v>50</v>
      </c>
      <c r="B92" s="4">
        <v>0</v>
      </c>
      <c r="C92" s="4">
        <v>0</v>
      </c>
      <c r="D92" s="4">
        <v>1</v>
      </c>
      <c r="E92" s="4">
        <v>216</v>
      </c>
      <c r="F92" s="4">
        <f>ROUND(Source!AP83,O92)</f>
        <v>0</v>
      </c>
      <c r="G92" s="4" t="s">
        <v>223</v>
      </c>
      <c r="H92" s="4" t="s">
        <v>224</v>
      </c>
      <c r="I92" s="4"/>
      <c r="J92" s="4"/>
      <c r="K92" s="4">
        <v>216</v>
      </c>
      <c r="L92" s="4">
        <v>8</v>
      </c>
      <c r="M92" s="4">
        <v>3</v>
      </c>
      <c r="N92" s="4" t="s">
        <v>3</v>
      </c>
      <c r="O92" s="4">
        <v>2</v>
      </c>
      <c r="P92" s="4"/>
      <c r="Q92" s="4"/>
      <c r="R92" s="4"/>
      <c r="S92" s="4"/>
      <c r="T92" s="4"/>
      <c r="U92" s="4"/>
      <c r="V92" s="4"/>
      <c r="W92" s="4"/>
    </row>
    <row r="93" spans="1:245" x14ac:dyDescent="0.2">
      <c r="A93" s="4">
        <v>50</v>
      </c>
      <c r="B93" s="4">
        <v>0</v>
      </c>
      <c r="C93" s="4">
        <v>0</v>
      </c>
      <c r="D93" s="4">
        <v>1</v>
      </c>
      <c r="E93" s="4">
        <v>223</v>
      </c>
      <c r="F93" s="4">
        <f>ROUND(Source!AQ83,O93)</f>
        <v>0</v>
      </c>
      <c r="G93" s="4" t="s">
        <v>225</v>
      </c>
      <c r="H93" s="4" t="s">
        <v>226</v>
      </c>
      <c r="I93" s="4"/>
      <c r="J93" s="4"/>
      <c r="K93" s="4">
        <v>223</v>
      </c>
      <c r="L93" s="4">
        <v>9</v>
      </c>
      <c r="M93" s="4">
        <v>3</v>
      </c>
      <c r="N93" s="4" t="s">
        <v>3</v>
      </c>
      <c r="O93" s="4">
        <v>2</v>
      </c>
      <c r="P93" s="4"/>
      <c r="Q93" s="4"/>
      <c r="R93" s="4"/>
      <c r="S93" s="4"/>
      <c r="T93" s="4"/>
      <c r="U93" s="4"/>
      <c r="V93" s="4"/>
      <c r="W93" s="4"/>
    </row>
    <row r="94" spans="1:245" x14ac:dyDescent="0.2">
      <c r="A94" s="4">
        <v>50</v>
      </c>
      <c r="B94" s="4">
        <v>0</v>
      </c>
      <c r="C94" s="4">
        <v>0</v>
      </c>
      <c r="D94" s="4">
        <v>1</v>
      </c>
      <c r="E94" s="4">
        <v>229</v>
      </c>
      <c r="F94" s="4">
        <f>ROUND(Source!AZ83,O94)</f>
        <v>0</v>
      </c>
      <c r="G94" s="4" t="s">
        <v>227</v>
      </c>
      <c r="H94" s="4" t="s">
        <v>228</v>
      </c>
      <c r="I94" s="4"/>
      <c r="J94" s="4"/>
      <c r="K94" s="4">
        <v>229</v>
      </c>
      <c r="L94" s="4">
        <v>10</v>
      </c>
      <c r="M94" s="4">
        <v>3</v>
      </c>
      <c r="N94" s="4" t="s">
        <v>3</v>
      </c>
      <c r="O94" s="4">
        <v>2</v>
      </c>
      <c r="P94" s="4"/>
      <c r="Q94" s="4"/>
      <c r="R94" s="4"/>
      <c r="S94" s="4"/>
      <c r="T94" s="4"/>
      <c r="U94" s="4"/>
      <c r="V94" s="4"/>
      <c r="W94" s="4"/>
    </row>
    <row r="95" spans="1:245" x14ac:dyDescent="0.2">
      <c r="A95" s="4">
        <v>50</v>
      </c>
      <c r="B95" s="4">
        <v>0</v>
      </c>
      <c r="C95" s="4">
        <v>0</v>
      </c>
      <c r="D95" s="4">
        <v>1</v>
      </c>
      <c r="E95" s="4">
        <v>203</v>
      </c>
      <c r="F95" s="4">
        <f>ROUND(Source!Q83,O95)</f>
        <v>2888.61</v>
      </c>
      <c r="G95" s="4" t="s">
        <v>229</v>
      </c>
      <c r="H95" s="4" t="s">
        <v>230</v>
      </c>
      <c r="I95" s="4"/>
      <c r="J95" s="4"/>
      <c r="K95" s="4">
        <v>203</v>
      </c>
      <c r="L95" s="4">
        <v>11</v>
      </c>
      <c r="M95" s="4">
        <v>3</v>
      </c>
      <c r="N95" s="4" t="s">
        <v>3</v>
      </c>
      <c r="O95" s="4">
        <v>2</v>
      </c>
      <c r="P95" s="4"/>
      <c r="Q95" s="4"/>
      <c r="R95" s="4"/>
      <c r="S95" s="4"/>
      <c r="T95" s="4"/>
      <c r="U95" s="4"/>
      <c r="V95" s="4"/>
      <c r="W95" s="4"/>
    </row>
    <row r="96" spans="1:245" x14ac:dyDescent="0.2">
      <c r="A96" s="4">
        <v>50</v>
      </c>
      <c r="B96" s="4">
        <v>0</v>
      </c>
      <c r="C96" s="4">
        <v>0</v>
      </c>
      <c r="D96" s="4">
        <v>1</v>
      </c>
      <c r="E96" s="4">
        <v>231</v>
      </c>
      <c r="F96" s="4">
        <f>ROUND(Source!BB83,O96)</f>
        <v>0</v>
      </c>
      <c r="G96" s="4" t="s">
        <v>231</v>
      </c>
      <c r="H96" s="4" t="s">
        <v>232</v>
      </c>
      <c r="I96" s="4"/>
      <c r="J96" s="4"/>
      <c r="K96" s="4">
        <v>231</v>
      </c>
      <c r="L96" s="4">
        <v>12</v>
      </c>
      <c r="M96" s="4">
        <v>3</v>
      </c>
      <c r="N96" s="4" t="s">
        <v>3</v>
      </c>
      <c r="O96" s="4">
        <v>2</v>
      </c>
      <c r="P96" s="4"/>
      <c r="Q96" s="4"/>
      <c r="R96" s="4"/>
      <c r="S96" s="4"/>
      <c r="T96" s="4"/>
      <c r="U96" s="4"/>
      <c r="V96" s="4"/>
      <c r="W96" s="4"/>
    </row>
    <row r="97" spans="1:23" x14ac:dyDescent="0.2">
      <c r="A97" s="4">
        <v>50</v>
      </c>
      <c r="B97" s="4">
        <v>0</v>
      </c>
      <c r="C97" s="4">
        <v>0</v>
      </c>
      <c r="D97" s="4">
        <v>1</v>
      </c>
      <c r="E97" s="4">
        <v>204</v>
      </c>
      <c r="F97" s="4">
        <f>ROUND(Source!R83,O97)</f>
        <v>965.25</v>
      </c>
      <c r="G97" s="4" t="s">
        <v>233</v>
      </c>
      <c r="H97" s="4" t="s">
        <v>234</v>
      </c>
      <c r="I97" s="4"/>
      <c r="J97" s="4"/>
      <c r="K97" s="4">
        <v>204</v>
      </c>
      <c r="L97" s="4">
        <v>13</v>
      </c>
      <c r="M97" s="4">
        <v>3</v>
      </c>
      <c r="N97" s="4" t="s">
        <v>3</v>
      </c>
      <c r="O97" s="4">
        <v>2</v>
      </c>
      <c r="P97" s="4"/>
      <c r="Q97" s="4"/>
      <c r="R97" s="4"/>
      <c r="S97" s="4"/>
      <c r="T97" s="4"/>
      <c r="U97" s="4"/>
      <c r="V97" s="4"/>
      <c r="W97" s="4"/>
    </row>
    <row r="98" spans="1:23" x14ac:dyDescent="0.2">
      <c r="A98" s="4">
        <v>50</v>
      </c>
      <c r="B98" s="4">
        <v>0</v>
      </c>
      <c r="C98" s="4">
        <v>0</v>
      </c>
      <c r="D98" s="4">
        <v>1</v>
      </c>
      <c r="E98" s="4">
        <v>205</v>
      </c>
      <c r="F98" s="4">
        <f>ROUND(Source!S83,O98)</f>
        <v>102539.17</v>
      </c>
      <c r="G98" s="4" t="s">
        <v>235</v>
      </c>
      <c r="H98" s="4" t="s">
        <v>236</v>
      </c>
      <c r="I98" s="4"/>
      <c r="J98" s="4"/>
      <c r="K98" s="4">
        <v>205</v>
      </c>
      <c r="L98" s="4">
        <v>14</v>
      </c>
      <c r="M98" s="4">
        <v>3</v>
      </c>
      <c r="N98" s="4" t="s">
        <v>3</v>
      </c>
      <c r="O98" s="4">
        <v>2</v>
      </c>
      <c r="P98" s="4"/>
      <c r="Q98" s="4"/>
      <c r="R98" s="4"/>
      <c r="S98" s="4"/>
      <c r="T98" s="4"/>
      <c r="U98" s="4"/>
      <c r="V98" s="4"/>
      <c r="W98" s="4"/>
    </row>
    <row r="99" spans="1:23" x14ac:dyDescent="0.2">
      <c r="A99" s="4">
        <v>50</v>
      </c>
      <c r="B99" s="4">
        <v>0</v>
      </c>
      <c r="C99" s="4">
        <v>0</v>
      </c>
      <c r="D99" s="4">
        <v>1</v>
      </c>
      <c r="E99" s="4">
        <v>232</v>
      </c>
      <c r="F99" s="4">
        <f>ROUND(Source!BC83,O99)</f>
        <v>0</v>
      </c>
      <c r="G99" s="4" t="s">
        <v>237</v>
      </c>
      <c r="H99" s="4" t="s">
        <v>238</v>
      </c>
      <c r="I99" s="4"/>
      <c r="J99" s="4"/>
      <c r="K99" s="4">
        <v>232</v>
      </c>
      <c r="L99" s="4">
        <v>15</v>
      </c>
      <c r="M99" s="4">
        <v>3</v>
      </c>
      <c r="N99" s="4" t="s">
        <v>3</v>
      </c>
      <c r="O99" s="4">
        <v>2</v>
      </c>
      <c r="P99" s="4"/>
      <c r="Q99" s="4"/>
      <c r="R99" s="4"/>
      <c r="S99" s="4"/>
      <c r="T99" s="4"/>
      <c r="U99" s="4"/>
      <c r="V99" s="4"/>
      <c r="W99" s="4"/>
    </row>
    <row r="100" spans="1:23" x14ac:dyDescent="0.2">
      <c r="A100" s="4">
        <v>50</v>
      </c>
      <c r="B100" s="4">
        <v>0</v>
      </c>
      <c r="C100" s="4">
        <v>0</v>
      </c>
      <c r="D100" s="4">
        <v>1</v>
      </c>
      <c r="E100" s="4">
        <v>214</v>
      </c>
      <c r="F100" s="4">
        <f>ROUND(Source!AS83,O100)</f>
        <v>285361.5</v>
      </c>
      <c r="G100" s="4" t="s">
        <v>239</v>
      </c>
      <c r="H100" s="4" t="s">
        <v>240</v>
      </c>
      <c r="I100" s="4"/>
      <c r="J100" s="4"/>
      <c r="K100" s="4">
        <v>214</v>
      </c>
      <c r="L100" s="4">
        <v>16</v>
      </c>
      <c r="M100" s="4">
        <v>3</v>
      </c>
      <c r="N100" s="4" t="s">
        <v>3</v>
      </c>
      <c r="O100" s="4">
        <v>2</v>
      </c>
      <c r="P100" s="4"/>
      <c r="Q100" s="4"/>
      <c r="R100" s="4"/>
      <c r="S100" s="4"/>
      <c r="T100" s="4"/>
      <c r="U100" s="4"/>
      <c r="V100" s="4"/>
      <c r="W100" s="4"/>
    </row>
    <row r="101" spans="1:23" x14ac:dyDescent="0.2">
      <c r="A101" s="4">
        <v>50</v>
      </c>
      <c r="B101" s="4">
        <v>0</v>
      </c>
      <c r="C101" s="4">
        <v>0</v>
      </c>
      <c r="D101" s="4">
        <v>1</v>
      </c>
      <c r="E101" s="4">
        <v>215</v>
      </c>
      <c r="F101" s="4">
        <f>ROUND(Source!AT83,O101)</f>
        <v>1181.3900000000001</v>
      </c>
      <c r="G101" s="4" t="s">
        <v>241</v>
      </c>
      <c r="H101" s="4" t="s">
        <v>242</v>
      </c>
      <c r="I101" s="4"/>
      <c r="J101" s="4"/>
      <c r="K101" s="4">
        <v>215</v>
      </c>
      <c r="L101" s="4">
        <v>17</v>
      </c>
      <c r="M101" s="4">
        <v>3</v>
      </c>
      <c r="N101" s="4" t="s">
        <v>3</v>
      </c>
      <c r="O101" s="4">
        <v>2</v>
      </c>
      <c r="P101" s="4"/>
      <c r="Q101" s="4"/>
      <c r="R101" s="4"/>
      <c r="S101" s="4"/>
      <c r="T101" s="4"/>
      <c r="U101" s="4"/>
      <c r="V101" s="4"/>
      <c r="W101" s="4"/>
    </row>
    <row r="102" spans="1:23" x14ac:dyDescent="0.2">
      <c r="A102" s="4">
        <v>50</v>
      </c>
      <c r="B102" s="4">
        <v>0</v>
      </c>
      <c r="C102" s="4">
        <v>0</v>
      </c>
      <c r="D102" s="4">
        <v>1</v>
      </c>
      <c r="E102" s="4">
        <v>217</v>
      </c>
      <c r="F102" s="4">
        <f>ROUND(Source!AU83,O102)</f>
        <v>0</v>
      </c>
      <c r="G102" s="4" t="s">
        <v>243</v>
      </c>
      <c r="H102" s="4" t="s">
        <v>244</v>
      </c>
      <c r="I102" s="4"/>
      <c r="J102" s="4"/>
      <c r="K102" s="4">
        <v>217</v>
      </c>
      <c r="L102" s="4">
        <v>18</v>
      </c>
      <c r="M102" s="4">
        <v>3</v>
      </c>
      <c r="N102" s="4" t="s">
        <v>3</v>
      </c>
      <c r="O102" s="4">
        <v>2</v>
      </c>
      <c r="P102" s="4"/>
      <c r="Q102" s="4"/>
      <c r="R102" s="4"/>
      <c r="S102" s="4"/>
      <c r="T102" s="4"/>
      <c r="U102" s="4"/>
      <c r="V102" s="4"/>
      <c r="W102" s="4"/>
    </row>
    <row r="103" spans="1:23" x14ac:dyDescent="0.2">
      <c r="A103" s="4">
        <v>50</v>
      </c>
      <c r="B103" s="4">
        <v>0</v>
      </c>
      <c r="C103" s="4">
        <v>0</v>
      </c>
      <c r="D103" s="4">
        <v>1</v>
      </c>
      <c r="E103" s="4">
        <v>230</v>
      </c>
      <c r="F103" s="4">
        <f>ROUND(Source!BA83,O103)</f>
        <v>0</v>
      </c>
      <c r="G103" s="4" t="s">
        <v>245</v>
      </c>
      <c r="H103" s="4" t="s">
        <v>246</v>
      </c>
      <c r="I103" s="4"/>
      <c r="J103" s="4"/>
      <c r="K103" s="4">
        <v>230</v>
      </c>
      <c r="L103" s="4">
        <v>19</v>
      </c>
      <c r="M103" s="4">
        <v>3</v>
      </c>
      <c r="N103" s="4" t="s">
        <v>3</v>
      </c>
      <c r="O103" s="4">
        <v>2</v>
      </c>
      <c r="P103" s="4"/>
      <c r="Q103" s="4"/>
      <c r="R103" s="4"/>
      <c r="S103" s="4"/>
      <c r="T103" s="4"/>
      <c r="U103" s="4"/>
      <c r="V103" s="4"/>
      <c r="W103" s="4"/>
    </row>
    <row r="104" spans="1:23" x14ac:dyDescent="0.2">
      <c r="A104" s="4">
        <v>50</v>
      </c>
      <c r="B104" s="4">
        <v>0</v>
      </c>
      <c r="C104" s="4">
        <v>0</v>
      </c>
      <c r="D104" s="4">
        <v>1</v>
      </c>
      <c r="E104" s="4">
        <v>206</v>
      </c>
      <c r="F104" s="4">
        <f>ROUND(Source!T83,O104)</f>
        <v>0</v>
      </c>
      <c r="G104" s="4" t="s">
        <v>247</v>
      </c>
      <c r="H104" s="4" t="s">
        <v>248</v>
      </c>
      <c r="I104" s="4"/>
      <c r="J104" s="4"/>
      <c r="K104" s="4">
        <v>206</v>
      </c>
      <c r="L104" s="4">
        <v>20</v>
      </c>
      <c r="M104" s="4">
        <v>3</v>
      </c>
      <c r="N104" s="4" t="s">
        <v>3</v>
      </c>
      <c r="O104" s="4">
        <v>2</v>
      </c>
      <c r="P104" s="4"/>
      <c r="Q104" s="4"/>
      <c r="R104" s="4"/>
      <c r="S104" s="4"/>
      <c r="T104" s="4"/>
      <c r="U104" s="4"/>
      <c r="V104" s="4"/>
      <c r="W104" s="4"/>
    </row>
    <row r="105" spans="1:23" x14ac:dyDescent="0.2">
      <c r="A105" s="4">
        <v>50</v>
      </c>
      <c r="B105" s="4">
        <v>0</v>
      </c>
      <c r="C105" s="4">
        <v>0</v>
      </c>
      <c r="D105" s="4">
        <v>1</v>
      </c>
      <c r="E105" s="4">
        <v>207</v>
      </c>
      <c r="F105" s="4">
        <f>Source!U83</f>
        <v>366.54509159999998</v>
      </c>
      <c r="G105" s="4" t="s">
        <v>249</v>
      </c>
      <c r="H105" s="4" t="s">
        <v>250</v>
      </c>
      <c r="I105" s="4"/>
      <c r="J105" s="4"/>
      <c r="K105" s="4">
        <v>207</v>
      </c>
      <c r="L105" s="4">
        <v>21</v>
      </c>
      <c r="M105" s="4">
        <v>3</v>
      </c>
      <c r="N105" s="4" t="s">
        <v>3</v>
      </c>
      <c r="O105" s="4">
        <v>-1</v>
      </c>
      <c r="P105" s="4"/>
      <c r="Q105" s="4"/>
      <c r="R105" s="4"/>
      <c r="S105" s="4"/>
      <c r="T105" s="4"/>
      <c r="U105" s="4"/>
      <c r="V105" s="4"/>
      <c r="W105" s="4"/>
    </row>
    <row r="106" spans="1:23" x14ac:dyDescent="0.2">
      <c r="A106" s="4">
        <v>50</v>
      </c>
      <c r="B106" s="4">
        <v>0</v>
      </c>
      <c r="C106" s="4">
        <v>0</v>
      </c>
      <c r="D106" s="4">
        <v>1</v>
      </c>
      <c r="E106" s="4">
        <v>208</v>
      </c>
      <c r="F106" s="4">
        <f>Source!V83</f>
        <v>2.2174989099999998</v>
      </c>
      <c r="G106" s="4" t="s">
        <v>251</v>
      </c>
      <c r="H106" s="4" t="s">
        <v>252</v>
      </c>
      <c r="I106" s="4"/>
      <c r="J106" s="4"/>
      <c r="K106" s="4">
        <v>208</v>
      </c>
      <c r="L106" s="4">
        <v>22</v>
      </c>
      <c r="M106" s="4">
        <v>3</v>
      </c>
      <c r="N106" s="4" t="s">
        <v>3</v>
      </c>
      <c r="O106" s="4">
        <v>-1</v>
      </c>
      <c r="P106" s="4"/>
      <c r="Q106" s="4"/>
      <c r="R106" s="4"/>
      <c r="S106" s="4"/>
      <c r="T106" s="4"/>
      <c r="U106" s="4"/>
      <c r="V106" s="4"/>
      <c r="W106" s="4"/>
    </row>
    <row r="107" spans="1:23" x14ac:dyDescent="0.2">
      <c r="A107" s="4">
        <v>50</v>
      </c>
      <c r="B107" s="4">
        <v>0</v>
      </c>
      <c r="C107" s="4">
        <v>0</v>
      </c>
      <c r="D107" s="4">
        <v>1</v>
      </c>
      <c r="E107" s="4">
        <v>209</v>
      </c>
      <c r="F107" s="4">
        <f>ROUND(Source!W83,O107)</f>
        <v>0</v>
      </c>
      <c r="G107" s="4" t="s">
        <v>253</v>
      </c>
      <c r="H107" s="4" t="s">
        <v>254</v>
      </c>
      <c r="I107" s="4"/>
      <c r="J107" s="4"/>
      <c r="K107" s="4">
        <v>209</v>
      </c>
      <c r="L107" s="4">
        <v>23</v>
      </c>
      <c r="M107" s="4">
        <v>3</v>
      </c>
      <c r="N107" s="4" t="s">
        <v>3</v>
      </c>
      <c r="O107" s="4">
        <v>2</v>
      </c>
      <c r="P107" s="4"/>
      <c r="Q107" s="4"/>
      <c r="R107" s="4"/>
      <c r="S107" s="4"/>
      <c r="T107" s="4"/>
      <c r="U107" s="4"/>
      <c r="V107" s="4"/>
      <c r="W107" s="4"/>
    </row>
    <row r="108" spans="1:23" x14ac:dyDescent="0.2">
      <c r="A108" s="4">
        <v>50</v>
      </c>
      <c r="B108" s="4">
        <v>0</v>
      </c>
      <c r="C108" s="4">
        <v>0</v>
      </c>
      <c r="D108" s="4">
        <v>1</v>
      </c>
      <c r="E108" s="4">
        <v>233</v>
      </c>
      <c r="F108" s="4">
        <f>ROUND(Source!BD83,O108)</f>
        <v>14556.91</v>
      </c>
      <c r="G108" s="4" t="s">
        <v>255</v>
      </c>
      <c r="H108" s="4" t="s">
        <v>256</v>
      </c>
      <c r="I108" s="4"/>
      <c r="J108" s="4"/>
      <c r="K108" s="4">
        <v>233</v>
      </c>
      <c r="L108" s="4">
        <v>24</v>
      </c>
      <c r="M108" s="4">
        <v>3</v>
      </c>
      <c r="N108" s="4" t="s">
        <v>3</v>
      </c>
      <c r="O108" s="4">
        <v>2</v>
      </c>
      <c r="P108" s="4"/>
      <c r="Q108" s="4"/>
      <c r="R108" s="4"/>
      <c r="S108" s="4"/>
      <c r="T108" s="4"/>
      <c r="U108" s="4"/>
      <c r="V108" s="4"/>
      <c r="W108" s="4"/>
    </row>
    <row r="109" spans="1:23" x14ac:dyDescent="0.2">
      <c r="A109" s="4">
        <v>50</v>
      </c>
      <c r="B109" s="4">
        <v>0</v>
      </c>
      <c r="C109" s="4">
        <v>0</v>
      </c>
      <c r="D109" s="4">
        <v>1</v>
      </c>
      <c r="E109" s="4">
        <v>210</v>
      </c>
      <c r="F109" s="4">
        <f>ROUND(Source!X83,O109)</f>
        <v>101831.42</v>
      </c>
      <c r="G109" s="4" t="s">
        <v>257</v>
      </c>
      <c r="H109" s="4" t="s">
        <v>258</v>
      </c>
      <c r="I109" s="4"/>
      <c r="J109" s="4"/>
      <c r="K109" s="4">
        <v>210</v>
      </c>
      <c r="L109" s="4">
        <v>25</v>
      </c>
      <c r="M109" s="4">
        <v>3</v>
      </c>
      <c r="N109" s="4" t="s">
        <v>3</v>
      </c>
      <c r="O109" s="4">
        <v>2</v>
      </c>
      <c r="P109" s="4"/>
      <c r="Q109" s="4"/>
      <c r="R109" s="4"/>
      <c r="S109" s="4"/>
      <c r="T109" s="4"/>
      <c r="U109" s="4"/>
      <c r="V109" s="4"/>
      <c r="W109" s="4"/>
    </row>
    <row r="110" spans="1:23" x14ac:dyDescent="0.2">
      <c r="A110" s="4">
        <v>50</v>
      </c>
      <c r="B110" s="4">
        <v>0</v>
      </c>
      <c r="C110" s="4">
        <v>0</v>
      </c>
      <c r="D110" s="4">
        <v>1</v>
      </c>
      <c r="E110" s="4">
        <v>211</v>
      </c>
      <c r="F110" s="4">
        <f>ROUND(Source!Y83,O110)</f>
        <v>62963.360000000001</v>
      </c>
      <c r="G110" s="4" t="s">
        <v>259</v>
      </c>
      <c r="H110" s="4" t="s">
        <v>260</v>
      </c>
      <c r="I110" s="4"/>
      <c r="J110" s="4"/>
      <c r="K110" s="4">
        <v>211</v>
      </c>
      <c r="L110" s="4">
        <v>26</v>
      </c>
      <c r="M110" s="4">
        <v>3</v>
      </c>
      <c r="N110" s="4" t="s">
        <v>3</v>
      </c>
      <c r="O110" s="4">
        <v>2</v>
      </c>
      <c r="P110" s="4"/>
      <c r="Q110" s="4"/>
      <c r="R110" s="4"/>
      <c r="S110" s="4"/>
      <c r="T110" s="4"/>
      <c r="U110" s="4"/>
      <c r="V110" s="4"/>
      <c r="W110" s="4"/>
    </row>
    <row r="111" spans="1:23" x14ac:dyDescent="0.2">
      <c r="A111" s="4">
        <v>50</v>
      </c>
      <c r="B111" s="4">
        <v>0</v>
      </c>
      <c r="C111" s="4">
        <v>0</v>
      </c>
      <c r="D111" s="4">
        <v>1</v>
      </c>
      <c r="E111" s="4">
        <v>224</v>
      </c>
      <c r="F111" s="4">
        <f>ROUND(Source!AR83,O111)</f>
        <v>286542.89</v>
      </c>
      <c r="G111" s="4" t="s">
        <v>261</v>
      </c>
      <c r="H111" s="4" t="s">
        <v>262</v>
      </c>
      <c r="I111" s="4"/>
      <c r="J111" s="4"/>
      <c r="K111" s="4">
        <v>224</v>
      </c>
      <c r="L111" s="4">
        <v>27</v>
      </c>
      <c r="M111" s="4">
        <v>3</v>
      </c>
      <c r="N111" s="4" t="s">
        <v>3</v>
      </c>
      <c r="O111" s="4">
        <v>2</v>
      </c>
      <c r="P111" s="4"/>
      <c r="Q111" s="4"/>
      <c r="R111" s="4"/>
      <c r="S111" s="4"/>
      <c r="T111" s="4"/>
      <c r="U111" s="4"/>
      <c r="V111" s="4"/>
      <c r="W111" s="4"/>
    </row>
    <row r="113" spans="1:245" x14ac:dyDescent="0.2">
      <c r="A113" s="1">
        <v>5</v>
      </c>
      <c r="B113" s="1">
        <v>1</v>
      </c>
      <c r="C113" s="1"/>
      <c r="D113" s="1">
        <f>ROW(A200)</f>
        <v>200</v>
      </c>
      <c r="E113" s="1"/>
      <c r="F113" s="1" t="s">
        <v>14</v>
      </c>
      <c r="G113" s="1" t="s">
        <v>184</v>
      </c>
      <c r="H113" s="1" t="s">
        <v>3</v>
      </c>
      <c r="I113" s="1">
        <v>0</v>
      </c>
      <c r="J113" s="1"/>
      <c r="K113" s="1">
        <v>0</v>
      </c>
      <c r="L113" s="1"/>
      <c r="M113" s="1"/>
      <c r="N113" s="1"/>
      <c r="O113" s="1"/>
      <c r="P113" s="1"/>
      <c r="Q113" s="1"/>
      <c r="R113" s="1"/>
      <c r="S113" s="1"/>
      <c r="T113" s="1"/>
      <c r="U113" s="1" t="s">
        <v>3</v>
      </c>
      <c r="V113" s="1">
        <v>0</v>
      </c>
      <c r="W113" s="1"/>
      <c r="X113" s="1"/>
      <c r="Y113" s="1"/>
      <c r="Z113" s="1"/>
      <c r="AA113" s="1"/>
      <c r="AB113" s="1" t="s">
        <v>3</v>
      </c>
      <c r="AC113" s="1" t="s">
        <v>3</v>
      </c>
      <c r="AD113" s="1" t="s">
        <v>3</v>
      </c>
      <c r="AE113" s="1" t="s">
        <v>3</v>
      </c>
      <c r="AF113" s="1" t="s">
        <v>3</v>
      </c>
      <c r="AG113" s="1" t="s">
        <v>3</v>
      </c>
      <c r="AH113" s="1"/>
      <c r="AI113" s="1"/>
      <c r="AJ113" s="1"/>
      <c r="AK113" s="1"/>
      <c r="AL113" s="1"/>
      <c r="AM113" s="1"/>
      <c r="AN113" s="1"/>
      <c r="AO113" s="1"/>
      <c r="AP113" s="1" t="s">
        <v>3</v>
      </c>
      <c r="AQ113" s="1" t="s">
        <v>3</v>
      </c>
      <c r="AR113" s="1" t="s">
        <v>3</v>
      </c>
      <c r="AS113" s="1"/>
      <c r="AT113" s="1"/>
      <c r="AU113" s="1"/>
      <c r="AV113" s="1"/>
      <c r="AW113" s="1"/>
      <c r="AX113" s="1"/>
      <c r="AY113" s="1"/>
      <c r="AZ113" s="1" t="s">
        <v>3</v>
      </c>
      <c r="BA113" s="1"/>
      <c r="BB113" s="1" t="s">
        <v>3</v>
      </c>
      <c r="BC113" s="1" t="s">
        <v>3</v>
      </c>
      <c r="BD113" s="1" t="s">
        <v>3</v>
      </c>
      <c r="BE113" s="1" t="s">
        <v>3</v>
      </c>
      <c r="BF113" s="1" t="s">
        <v>3</v>
      </c>
      <c r="BG113" s="1" t="s">
        <v>3</v>
      </c>
      <c r="BH113" s="1" t="s">
        <v>3</v>
      </c>
      <c r="BI113" s="1" t="s">
        <v>3</v>
      </c>
      <c r="BJ113" s="1" t="s">
        <v>3</v>
      </c>
      <c r="BK113" s="1" t="s">
        <v>3</v>
      </c>
      <c r="BL113" s="1" t="s">
        <v>3</v>
      </c>
      <c r="BM113" s="1" t="s">
        <v>3</v>
      </c>
      <c r="BN113" s="1" t="s">
        <v>3</v>
      </c>
      <c r="BO113" s="1" t="s">
        <v>3</v>
      </c>
      <c r="BP113" s="1" t="s">
        <v>3</v>
      </c>
      <c r="BQ113" s="1"/>
      <c r="BR113" s="1"/>
      <c r="BS113" s="1"/>
      <c r="BT113" s="1"/>
      <c r="BU113" s="1"/>
      <c r="BV113" s="1"/>
      <c r="BW113" s="1"/>
      <c r="BX113" s="1">
        <v>0</v>
      </c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>
        <v>0</v>
      </c>
    </row>
    <row r="115" spans="1:245" x14ac:dyDescent="0.2">
      <c r="A115" s="2">
        <v>52</v>
      </c>
      <c r="B115" s="2">
        <f t="shared" ref="B115:G115" si="84">B200</f>
        <v>1</v>
      </c>
      <c r="C115" s="2">
        <f t="shared" si="84"/>
        <v>5</v>
      </c>
      <c r="D115" s="2">
        <f t="shared" si="84"/>
        <v>113</v>
      </c>
      <c r="E115" s="2">
        <f t="shared" si="84"/>
        <v>0</v>
      </c>
      <c r="F115" s="2" t="str">
        <f t="shared" si="84"/>
        <v>Новый подраздел</v>
      </c>
      <c r="G115" s="2" t="str">
        <f t="shared" si="84"/>
        <v>Монтажные работы</v>
      </c>
      <c r="H115" s="2"/>
      <c r="I115" s="2"/>
      <c r="J115" s="2"/>
      <c r="K115" s="2"/>
      <c r="L115" s="2"/>
      <c r="M115" s="2"/>
      <c r="N115" s="2"/>
      <c r="O115" s="2">
        <f t="shared" ref="O115:AT115" si="85">O200</f>
        <v>806630.44</v>
      </c>
      <c r="P115" s="2">
        <f t="shared" si="85"/>
        <v>536115.47</v>
      </c>
      <c r="Q115" s="2">
        <f t="shared" si="85"/>
        <v>7567.46</v>
      </c>
      <c r="R115" s="2">
        <f t="shared" si="85"/>
        <v>4362.8999999999996</v>
      </c>
      <c r="S115" s="2">
        <f t="shared" si="85"/>
        <v>262947.51</v>
      </c>
      <c r="T115" s="2">
        <f t="shared" si="85"/>
        <v>0</v>
      </c>
      <c r="U115" s="2">
        <f t="shared" si="85"/>
        <v>877.66760769999985</v>
      </c>
      <c r="V115" s="2">
        <f t="shared" si="85"/>
        <v>10.245608749999993</v>
      </c>
      <c r="W115" s="2">
        <f t="shared" si="85"/>
        <v>0</v>
      </c>
      <c r="X115" s="2">
        <f t="shared" si="85"/>
        <v>303476.33</v>
      </c>
      <c r="Y115" s="2">
        <f t="shared" si="85"/>
        <v>173858.99</v>
      </c>
      <c r="Z115" s="2">
        <f t="shared" si="85"/>
        <v>0</v>
      </c>
      <c r="AA115" s="2">
        <f t="shared" si="85"/>
        <v>0</v>
      </c>
      <c r="AB115" s="2">
        <f t="shared" si="85"/>
        <v>806630.44</v>
      </c>
      <c r="AC115" s="2">
        <f t="shared" si="85"/>
        <v>536115.47</v>
      </c>
      <c r="AD115" s="2">
        <f t="shared" si="85"/>
        <v>7567.46</v>
      </c>
      <c r="AE115" s="2">
        <f t="shared" si="85"/>
        <v>4362.8999999999996</v>
      </c>
      <c r="AF115" s="2">
        <f t="shared" si="85"/>
        <v>262947.51</v>
      </c>
      <c r="AG115" s="2">
        <f t="shared" si="85"/>
        <v>0</v>
      </c>
      <c r="AH115" s="2">
        <f t="shared" si="85"/>
        <v>877.66760769999985</v>
      </c>
      <c r="AI115" s="2">
        <f t="shared" si="85"/>
        <v>10.245608749999993</v>
      </c>
      <c r="AJ115" s="2">
        <f t="shared" si="85"/>
        <v>0</v>
      </c>
      <c r="AK115" s="2">
        <f t="shared" si="85"/>
        <v>303476.33</v>
      </c>
      <c r="AL115" s="2">
        <f t="shared" si="85"/>
        <v>173858.99</v>
      </c>
      <c r="AM115" s="2">
        <f t="shared" si="85"/>
        <v>0</v>
      </c>
      <c r="AN115" s="2">
        <f t="shared" si="85"/>
        <v>0</v>
      </c>
      <c r="AO115" s="2">
        <f t="shared" si="85"/>
        <v>0</v>
      </c>
      <c r="AP115" s="2">
        <f t="shared" si="85"/>
        <v>0</v>
      </c>
      <c r="AQ115" s="2">
        <f t="shared" si="85"/>
        <v>0</v>
      </c>
      <c r="AR115" s="2">
        <f t="shared" si="85"/>
        <v>1283965.76</v>
      </c>
      <c r="AS115" s="2">
        <f t="shared" si="85"/>
        <v>1197845.45</v>
      </c>
      <c r="AT115" s="2">
        <f t="shared" si="85"/>
        <v>86120.31</v>
      </c>
      <c r="AU115" s="2">
        <f t="shared" ref="AU115:BZ115" si="86">AU200</f>
        <v>0</v>
      </c>
      <c r="AV115" s="2">
        <f t="shared" si="86"/>
        <v>536115.47</v>
      </c>
      <c r="AW115" s="2">
        <f t="shared" si="86"/>
        <v>536115.47</v>
      </c>
      <c r="AX115" s="2">
        <f t="shared" si="86"/>
        <v>0</v>
      </c>
      <c r="AY115" s="2">
        <f t="shared" si="86"/>
        <v>536115.47</v>
      </c>
      <c r="AZ115" s="2">
        <f t="shared" si="86"/>
        <v>0</v>
      </c>
      <c r="BA115" s="2">
        <f t="shared" si="86"/>
        <v>0</v>
      </c>
      <c r="BB115" s="2">
        <f t="shared" si="86"/>
        <v>0</v>
      </c>
      <c r="BC115" s="2">
        <f t="shared" si="86"/>
        <v>0</v>
      </c>
      <c r="BD115" s="2">
        <f t="shared" si="86"/>
        <v>0</v>
      </c>
      <c r="BE115" s="2">
        <f t="shared" si="86"/>
        <v>0</v>
      </c>
      <c r="BF115" s="2">
        <f t="shared" si="86"/>
        <v>0</v>
      </c>
      <c r="BG115" s="2">
        <f t="shared" si="86"/>
        <v>0</v>
      </c>
      <c r="BH115" s="2">
        <f t="shared" si="86"/>
        <v>0</v>
      </c>
      <c r="BI115" s="2">
        <f t="shared" si="86"/>
        <v>0</v>
      </c>
      <c r="BJ115" s="2">
        <f t="shared" si="86"/>
        <v>0</v>
      </c>
      <c r="BK115" s="2">
        <f t="shared" si="86"/>
        <v>0</v>
      </c>
      <c r="BL115" s="2">
        <f t="shared" si="86"/>
        <v>0</v>
      </c>
      <c r="BM115" s="2">
        <f t="shared" si="86"/>
        <v>0</v>
      </c>
      <c r="BN115" s="2">
        <f t="shared" si="86"/>
        <v>0</v>
      </c>
      <c r="BO115" s="2">
        <f t="shared" si="86"/>
        <v>0</v>
      </c>
      <c r="BP115" s="2">
        <f t="shared" si="86"/>
        <v>0</v>
      </c>
      <c r="BQ115" s="2">
        <f t="shared" si="86"/>
        <v>0</v>
      </c>
      <c r="BR115" s="2">
        <f t="shared" si="86"/>
        <v>0</v>
      </c>
      <c r="BS115" s="2">
        <f t="shared" si="86"/>
        <v>0</v>
      </c>
      <c r="BT115" s="2">
        <f t="shared" si="86"/>
        <v>0</v>
      </c>
      <c r="BU115" s="2">
        <f t="shared" si="86"/>
        <v>0</v>
      </c>
      <c r="BV115" s="2">
        <f t="shared" si="86"/>
        <v>0</v>
      </c>
      <c r="BW115" s="2">
        <f t="shared" si="86"/>
        <v>0</v>
      </c>
      <c r="BX115" s="2">
        <f t="shared" si="86"/>
        <v>0</v>
      </c>
      <c r="BY115" s="2">
        <f t="shared" si="86"/>
        <v>0</v>
      </c>
      <c r="BZ115" s="2">
        <f t="shared" si="86"/>
        <v>0</v>
      </c>
      <c r="CA115" s="2">
        <f t="shared" ref="CA115:DF115" si="87">CA200</f>
        <v>1283965.76</v>
      </c>
      <c r="CB115" s="2">
        <f t="shared" si="87"/>
        <v>1197845.45</v>
      </c>
      <c r="CC115" s="2">
        <f t="shared" si="87"/>
        <v>86120.31</v>
      </c>
      <c r="CD115" s="2">
        <f t="shared" si="87"/>
        <v>0</v>
      </c>
      <c r="CE115" s="2">
        <f t="shared" si="87"/>
        <v>536115.47</v>
      </c>
      <c r="CF115" s="2">
        <f t="shared" si="87"/>
        <v>536115.47</v>
      </c>
      <c r="CG115" s="2">
        <f t="shared" si="87"/>
        <v>0</v>
      </c>
      <c r="CH115" s="2">
        <f t="shared" si="87"/>
        <v>536115.47</v>
      </c>
      <c r="CI115" s="2">
        <f t="shared" si="87"/>
        <v>0</v>
      </c>
      <c r="CJ115" s="2">
        <f t="shared" si="87"/>
        <v>0</v>
      </c>
      <c r="CK115" s="2">
        <f t="shared" si="87"/>
        <v>0</v>
      </c>
      <c r="CL115" s="2">
        <f t="shared" si="87"/>
        <v>0</v>
      </c>
      <c r="CM115" s="2">
        <f t="shared" si="87"/>
        <v>0</v>
      </c>
      <c r="CN115" s="2">
        <f t="shared" si="87"/>
        <v>0</v>
      </c>
      <c r="CO115" s="2">
        <f t="shared" si="87"/>
        <v>0</v>
      </c>
      <c r="CP115" s="2">
        <f t="shared" si="87"/>
        <v>0</v>
      </c>
      <c r="CQ115" s="2">
        <f t="shared" si="87"/>
        <v>0</v>
      </c>
      <c r="CR115" s="2">
        <f t="shared" si="87"/>
        <v>0</v>
      </c>
      <c r="CS115" s="2">
        <f t="shared" si="87"/>
        <v>0</v>
      </c>
      <c r="CT115" s="2">
        <f t="shared" si="87"/>
        <v>0</v>
      </c>
      <c r="CU115" s="2">
        <f t="shared" si="87"/>
        <v>0</v>
      </c>
      <c r="CV115" s="2">
        <f t="shared" si="87"/>
        <v>0</v>
      </c>
      <c r="CW115" s="2">
        <f t="shared" si="87"/>
        <v>0</v>
      </c>
      <c r="CX115" s="2">
        <f t="shared" si="87"/>
        <v>0</v>
      </c>
      <c r="CY115" s="2">
        <f t="shared" si="87"/>
        <v>0</v>
      </c>
      <c r="CZ115" s="2">
        <f t="shared" si="87"/>
        <v>0</v>
      </c>
      <c r="DA115" s="2">
        <f t="shared" si="87"/>
        <v>0</v>
      </c>
      <c r="DB115" s="2">
        <f t="shared" si="87"/>
        <v>0</v>
      </c>
      <c r="DC115" s="2">
        <f t="shared" si="87"/>
        <v>0</v>
      </c>
      <c r="DD115" s="2">
        <f t="shared" si="87"/>
        <v>0</v>
      </c>
      <c r="DE115" s="2">
        <f t="shared" si="87"/>
        <v>0</v>
      </c>
      <c r="DF115" s="2">
        <f t="shared" si="87"/>
        <v>0</v>
      </c>
      <c r="DG115" s="3">
        <f t="shared" ref="DG115:EL115" si="88">DG200</f>
        <v>0</v>
      </c>
      <c r="DH115" s="3">
        <f t="shared" si="88"/>
        <v>0</v>
      </c>
      <c r="DI115" s="3">
        <f t="shared" si="88"/>
        <v>0</v>
      </c>
      <c r="DJ115" s="3">
        <f t="shared" si="88"/>
        <v>0</v>
      </c>
      <c r="DK115" s="3">
        <f t="shared" si="88"/>
        <v>0</v>
      </c>
      <c r="DL115" s="3">
        <f t="shared" si="88"/>
        <v>0</v>
      </c>
      <c r="DM115" s="3">
        <f t="shared" si="88"/>
        <v>0</v>
      </c>
      <c r="DN115" s="3">
        <f t="shared" si="88"/>
        <v>0</v>
      </c>
      <c r="DO115" s="3">
        <f t="shared" si="88"/>
        <v>0</v>
      </c>
      <c r="DP115" s="3">
        <f t="shared" si="88"/>
        <v>0</v>
      </c>
      <c r="DQ115" s="3">
        <f t="shared" si="88"/>
        <v>0</v>
      </c>
      <c r="DR115" s="3">
        <f t="shared" si="88"/>
        <v>0</v>
      </c>
      <c r="DS115" s="3">
        <f t="shared" si="88"/>
        <v>0</v>
      </c>
      <c r="DT115" s="3">
        <f t="shared" si="88"/>
        <v>0</v>
      </c>
      <c r="DU115" s="3">
        <f t="shared" si="88"/>
        <v>0</v>
      </c>
      <c r="DV115" s="3">
        <f t="shared" si="88"/>
        <v>0</v>
      </c>
      <c r="DW115" s="3">
        <f t="shared" si="88"/>
        <v>0</v>
      </c>
      <c r="DX115" s="3">
        <f t="shared" si="88"/>
        <v>0</v>
      </c>
      <c r="DY115" s="3">
        <f t="shared" si="88"/>
        <v>0</v>
      </c>
      <c r="DZ115" s="3">
        <f t="shared" si="88"/>
        <v>0</v>
      </c>
      <c r="EA115" s="3">
        <f t="shared" si="88"/>
        <v>0</v>
      </c>
      <c r="EB115" s="3">
        <f t="shared" si="88"/>
        <v>0</v>
      </c>
      <c r="EC115" s="3">
        <f t="shared" si="88"/>
        <v>0</v>
      </c>
      <c r="ED115" s="3">
        <f t="shared" si="88"/>
        <v>0</v>
      </c>
      <c r="EE115" s="3">
        <f t="shared" si="88"/>
        <v>0</v>
      </c>
      <c r="EF115" s="3">
        <f t="shared" si="88"/>
        <v>0</v>
      </c>
      <c r="EG115" s="3">
        <f t="shared" si="88"/>
        <v>0</v>
      </c>
      <c r="EH115" s="3">
        <f t="shared" si="88"/>
        <v>0</v>
      </c>
      <c r="EI115" s="3">
        <f t="shared" si="88"/>
        <v>0</v>
      </c>
      <c r="EJ115" s="3">
        <f t="shared" si="88"/>
        <v>0</v>
      </c>
      <c r="EK115" s="3">
        <f t="shared" si="88"/>
        <v>0</v>
      </c>
      <c r="EL115" s="3">
        <f t="shared" si="88"/>
        <v>0</v>
      </c>
      <c r="EM115" s="3">
        <f t="shared" ref="EM115:FR115" si="89">EM200</f>
        <v>0</v>
      </c>
      <c r="EN115" s="3">
        <f t="shared" si="89"/>
        <v>0</v>
      </c>
      <c r="EO115" s="3">
        <f t="shared" si="89"/>
        <v>0</v>
      </c>
      <c r="EP115" s="3">
        <f t="shared" si="89"/>
        <v>0</v>
      </c>
      <c r="EQ115" s="3">
        <f t="shared" si="89"/>
        <v>0</v>
      </c>
      <c r="ER115" s="3">
        <f t="shared" si="89"/>
        <v>0</v>
      </c>
      <c r="ES115" s="3">
        <f t="shared" si="89"/>
        <v>0</v>
      </c>
      <c r="ET115" s="3">
        <f t="shared" si="89"/>
        <v>0</v>
      </c>
      <c r="EU115" s="3">
        <f t="shared" si="89"/>
        <v>0</v>
      </c>
      <c r="EV115" s="3">
        <f t="shared" si="89"/>
        <v>0</v>
      </c>
      <c r="EW115" s="3">
        <f t="shared" si="89"/>
        <v>0</v>
      </c>
      <c r="EX115" s="3">
        <f t="shared" si="89"/>
        <v>0</v>
      </c>
      <c r="EY115" s="3">
        <f t="shared" si="89"/>
        <v>0</v>
      </c>
      <c r="EZ115" s="3">
        <f t="shared" si="89"/>
        <v>0</v>
      </c>
      <c r="FA115" s="3">
        <f t="shared" si="89"/>
        <v>0</v>
      </c>
      <c r="FB115" s="3">
        <f t="shared" si="89"/>
        <v>0</v>
      </c>
      <c r="FC115" s="3">
        <f t="shared" si="89"/>
        <v>0</v>
      </c>
      <c r="FD115" s="3">
        <f t="shared" si="89"/>
        <v>0</v>
      </c>
      <c r="FE115" s="3">
        <f t="shared" si="89"/>
        <v>0</v>
      </c>
      <c r="FF115" s="3">
        <f t="shared" si="89"/>
        <v>0</v>
      </c>
      <c r="FG115" s="3">
        <f t="shared" si="89"/>
        <v>0</v>
      </c>
      <c r="FH115" s="3">
        <f t="shared" si="89"/>
        <v>0</v>
      </c>
      <c r="FI115" s="3">
        <f t="shared" si="89"/>
        <v>0</v>
      </c>
      <c r="FJ115" s="3">
        <f t="shared" si="89"/>
        <v>0</v>
      </c>
      <c r="FK115" s="3">
        <f t="shared" si="89"/>
        <v>0</v>
      </c>
      <c r="FL115" s="3">
        <f t="shared" si="89"/>
        <v>0</v>
      </c>
      <c r="FM115" s="3">
        <f t="shared" si="89"/>
        <v>0</v>
      </c>
      <c r="FN115" s="3">
        <f t="shared" si="89"/>
        <v>0</v>
      </c>
      <c r="FO115" s="3">
        <f t="shared" si="89"/>
        <v>0</v>
      </c>
      <c r="FP115" s="3">
        <f t="shared" si="89"/>
        <v>0</v>
      </c>
      <c r="FQ115" s="3">
        <f t="shared" si="89"/>
        <v>0</v>
      </c>
      <c r="FR115" s="3">
        <f t="shared" si="89"/>
        <v>0</v>
      </c>
      <c r="FS115" s="3">
        <f t="shared" ref="FS115:GX115" si="90">FS200</f>
        <v>0</v>
      </c>
      <c r="FT115" s="3">
        <f t="shared" si="90"/>
        <v>0</v>
      </c>
      <c r="FU115" s="3">
        <f t="shared" si="90"/>
        <v>0</v>
      </c>
      <c r="FV115" s="3">
        <f t="shared" si="90"/>
        <v>0</v>
      </c>
      <c r="FW115" s="3">
        <f t="shared" si="90"/>
        <v>0</v>
      </c>
      <c r="FX115" s="3">
        <f t="shared" si="90"/>
        <v>0</v>
      </c>
      <c r="FY115" s="3">
        <f t="shared" si="90"/>
        <v>0</v>
      </c>
      <c r="FZ115" s="3">
        <f t="shared" si="90"/>
        <v>0</v>
      </c>
      <c r="GA115" s="3">
        <f t="shared" si="90"/>
        <v>0</v>
      </c>
      <c r="GB115" s="3">
        <f t="shared" si="90"/>
        <v>0</v>
      </c>
      <c r="GC115" s="3">
        <f t="shared" si="90"/>
        <v>0</v>
      </c>
      <c r="GD115" s="3">
        <f t="shared" si="90"/>
        <v>0</v>
      </c>
      <c r="GE115" s="3">
        <f t="shared" si="90"/>
        <v>0</v>
      </c>
      <c r="GF115" s="3">
        <f t="shared" si="90"/>
        <v>0</v>
      </c>
      <c r="GG115" s="3">
        <f t="shared" si="90"/>
        <v>0</v>
      </c>
      <c r="GH115" s="3">
        <f t="shared" si="90"/>
        <v>0</v>
      </c>
      <c r="GI115" s="3">
        <f t="shared" si="90"/>
        <v>0</v>
      </c>
      <c r="GJ115" s="3">
        <f t="shared" si="90"/>
        <v>0</v>
      </c>
      <c r="GK115" s="3">
        <f t="shared" si="90"/>
        <v>0</v>
      </c>
      <c r="GL115" s="3">
        <f t="shared" si="90"/>
        <v>0</v>
      </c>
      <c r="GM115" s="3">
        <f t="shared" si="90"/>
        <v>0</v>
      </c>
      <c r="GN115" s="3">
        <f t="shared" si="90"/>
        <v>0</v>
      </c>
      <c r="GO115" s="3">
        <f t="shared" si="90"/>
        <v>0</v>
      </c>
      <c r="GP115" s="3">
        <f t="shared" si="90"/>
        <v>0</v>
      </c>
      <c r="GQ115" s="3">
        <f t="shared" si="90"/>
        <v>0</v>
      </c>
      <c r="GR115" s="3">
        <f t="shared" si="90"/>
        <v>0</v>
      </c>
      <c r="GS115" s="3">
        <f t="shared" si="90"/>
        <v>0</v>
      </c>
      <c r="GT115" s="3">
        <f t="shared" si="90"/>
        <v>0</v>
      </c>
      <c r="GU115" s="3">
        <f t="shared" si="90"/>
        <v>0</v>
      </c>
      <c r="GV115" s="3">
        <f t="shared" si="90"/>
        <v>0</v>
      </c>
      <c r="GW115" s="3">
        <f t="shared" si="90"/>
        <v>0</v>
      </c>
      <c r="GX115" s="3">
        <f t="shared" si="90"/>
        <v>0</v>
      </c>
    </row>
    <row r="117" spans="1:245" x14ac:dyDescent="0.2">
      <c r="A117">
        <v>17</v>
      </c>
      <c r="B117">
        <v>1</v>
      </c>
      <c r="C117">
        <f>ROW(SmtRes!A190)</f>
        <v>190</v>
      </c>
      <c r="D117">
        <f>ROW(EtalonRes!A197)</f>
        <v>197</v>
      </c>
      <c r="E117" t="s">
        <v>263</v>
      </c>
      <c r="F117" t="s">
        <v>17</v>
      </c>
      <c r="G117" t="s">
        <v>18</v>
      </c>
      <c r="H117" t="s">
        <v>19</v>
      </c>
      <c r="I117">
        <f>ROUND(26/100,9)</f>
        <v>0.26</v>
      </c>
      <c r="J117">
        <v>0</v>
      </c>
      <c r="O117">
        <f t="shared" ref="O117:O148" si="91">ROUND(CP117,2)</f>
        <v>106827.95</v>
      </c>
      <c r="P117">
        <f t="shared" ref="P117:P148" si="92">ROUND(CQ117*I117,2)</f>
        <v>103934.14</v>
      </c>
      <c r="Q117">
        <f t="shared" ref="Q117:Q148" si="93">ROUND(CR117*I117,2)</f>
        <v>0</v>
      </c>
      <c r="R117">
        <f t="shared" ref="R117:R148" si="94">ROUND(CS117*I117,2)</f>
        <v>0</v>
      </c>
      <c r="S117">
        <f t="shared" ref="S117:S148" si="95">ROUND(CT117*I117,2)</f>
        <v>2893.81</v>
      </c>
      <c r="T117">
        <f t="shared" ref="T117:T148" si="96">ROUND(CU117*I117,2)</f>
        <v>0</v>
      </c>
      <c r="U117">
        <f t="shared" ref="U117:U148" si="97">CV117*I117</f>
        <v>10.33344</v>
      </c>
      <c r="V117">
        <f t="shared" ref="V117:V148" si="98">CW117*I117</f>
        <v>0</v>
      </c>
      <c r="W117">
        <f t="shared" ref="W117:W148" si="99">ROUND(CX117*I117,2)</f>
        <v>0</v>
      </c>
      <c r="X117">
        <f t="shared" ref="X117:X148" si="100">ROUND(CY117,2)</f>
        <v>3414.7</v>
      </c>
      <c r="Y117">
        <f t="shared" ref="Y117:Y148" si="101">ROUND(CZ117,2)</f>
        <v>1823.1</v>
      </c>
      <c r="AA117">
        <v>144042116</v>
      </c>
      <c r="AB117">
        <f t="shared" ref="AB117:AB148" si="102">ROUND((AC117+AD117+AF117),2)</f>
        <v>70470.02</v>
      </c>
      <c r="AC117">
        <f t="shared" ref="AC117:AC148" si="103">ROUND((ES117),2)</f>
        <v>70131</v>
      </c>
      <c r="AD117">
        <f>ROUND((((ET117)-(EU117))+AE117),2)</f>
        <v>0</v>
      </c>
      <c r="AE117">
        <f>ROUND((EU117),2)</f>
        <v>0</v>
      </c>
      <c r="AF117">
        <f>ROUND(((EV117*1.15)),2)</f>
        <v>339.02</v>
      </c>
      <c r="AG117">
        <f t="shared" ref="AG117:AG148" si="104">ROUND((AP117),2)</f>
        <v>0</v>
      </c>
      <c r="AH117">
        <f>((EW117*1.15))</f>
        <v>39.744</v>
      </c>
      <c r="AI117">
        <f>(EX117)</f>
        <v>0</v>
      </c>
      <c r="AJ117">
        <f t="shared" ref="AJ117:AJ148" si="105">(AS117)</f>
        <v>0</v>
      </c>
      <c r="AK117">
        <v>70425.8</v>
      </c>
      <c r="AL117">
        <v>70131</v>
      </c>
      <c r="AM117">
        <v>0</v>
      </c>
      <c r="AN117">
        <v>0</v>
      </c>
      <c r="AO117">
        <v>294.8</v>
      </c>
      <c r="AP117">
        <v>0</v>
      </c>
      <c r="AQ117">
        <v>34.56</v>
      </c>
      <c r="AR117">
        <v>0</v>
      </c>
      <c r="AS117">
        <v>0</v>
      </c>
      <c r="AT117">
        <v>118</v>
      </c>
      <c r="AU117">
        <v>63</v>
      </c>
      <c r="AV117">
        <v>1</v>
      </c>
      <c r="AW117">
        <v>1</v>
      </c>
      <c r="AZ117">
        <v>1</v>
      </c>
      <c r="BA117">
        <v>32.83</v>
      </c>
      <c r="BB117">
        <v>1</v>
      </c>
      <c r="BC117">
        <v>5.7</v>
      </c>
      <c r="BD117" t="s">
        <v>3</v>
      </c>
      <c r="BE117" t="s">
        <v>3</v>
      </c>
      <c r="BF117" t="s">
        <v>3</v>
      </c>
      <c r="BG117" t="s">
        <v>3</v>
      </c>
      <c r="BH117">
        <v>0</v>
      </c>
      <c r="BI117">
        <v>1</v>
      </c>
      <c r="BJ117" t="s">
        <v>20</v>
      </c>
      <c r="BM117">
        <v>10001</v>
      </c>
      <c r="BN117">
        <v>0</v>
      </c>
      <c r="BO117" t="s">
        <v>17</v>
      </c>
      <c r="BP117">
        <v>1</v>
      </c>
      <c r="BQ117">
        <v>2</v>
      </c>
      <c r="BR117">
        <v>0</v>
      </c>
      <c r="BS117">
        <v>32.83</v>
      </c>
      <c r="BT117">
        <v>1</v>
      </c>
      <c r="BU117">
        <v>1</v>
      </c>
      <c r="BV117">
        <v>1</v>
      </c>
      <c r="BW117">
        <v>1</v>
      </c>
      <c r="BX117">
        <v>1</v>
      </c>
      <c r="BY117" t="s">
        <v>3</v>
      </c>
      <c r="BZ117">
        <v>118</v>
      </c>
      <c r="CA117">
        <v>63</v>
      </c>
      <c r="CE117">
        <v>0</v>
      </c>
      <c r="CF117">
        <v>0</v>
      </c>
      <c r="CG117">
        <v>0</v>
      </c>
      <c r="CM117">
        <v>0</v>
      </c>
      <c r="CN117" t="s">
        <v>1834</v>
      </c>
      <c r="CO117">
        <v>0</v>
      </c>
      <c r="CP117">
        <f t="shared" ref="CP117:CP148" si="106">(P117+Q117+S117)</f>
        <v>106827.95</v>
      </c>
      <c r="CQ117">
        <f t="shared" ref="CQ117:CQ148" si="107">AC117*BC117</f>
        <v>399746.7</v>
      </c>
      <c r="CR117">
        <f t="shared" ref="CR117:CR148" si="108">AD117*BB117</f>
        <v>0</v>
      </c>
      <c r="CS117">
        <f t="shared" ref="CS117:CS148" si="109">AE117*BS117</f>
        <v>0</v>
      </c>
      <c r="CT117">
        <f t="shared" ref="CT117:CT148" si="110">AF117*BA117</f>
        <v>11130.026599999999</v>
      </c>
      <c r="CU117">
        <f t="shared" ref="CU117:CU148" si="111">AG117</f>
        <v>0</v>
      </c>
      <c r="CV117">
        <f t="shared" ref="CV117:CV148" si="112">AH117</f>
        <v>39.744</v>
      </c>
      <c r="CW117">
        <f t="shared" ref="CW117:CW148" si="113">AI117</f>
        <v>0</v>
      </c>
      <c r="CX117">
        <f t="shared" ref="CX117:CX148" si="114">AJ117</f>
        <v>0</v>
      </c>
      <c r="CY117">
        <f t="shared" ref="CY117:CY148" si="115">(((S117+R117)*AT117)/100)</f>
        <v>3414.6958</v>
      </c>
      <c r="CZ117">
        <f t="shared" ref="CZ117:CZ148" si="116">(((S117+R117)*AU117)/100)</f>
        <v>1823.1003000000001</v>
      </c>
      <c r="DC117" t="s">
        <v>3</v>
      </c>
      <c r="DD117" t="s">
        <v>3</v>
      </c>
      <c r="DE117" t="s">
        <v>3</v>
      </c>
      <c r="DF117" t="s">
        <v>3</v>
      </c>
      <c r="DG117" t="s">
        <v>264</v>
      </c>
      <c r="DH117" t="s">
        <v>3</v>
      </c>
      <c r="DI117" t="s">
        <v>264</v>
      </c>
      <c r="DJ117" t="s">
        <v>3</v>
      </c>
      <c r="DK117" t="s">
        <v>3</v>
      </c>
      <c r="DL117" t="s">
        <v>3</v>
      </c>
      <c r="DM117" t="s">
        <v>3</v>
      </c>
      <c r="DN117">
        <v>0</v>
      </c>
      <c r="DO117">
        <v>0</v>
      </c>
      <c r="DP117">
        <v>1</v>
      </c>
      <c r="DQ117">
        <v>1</v>
      </c>
      <c r="DU117">
        <v>1005</v>
      </c>
      <c r="DV117" t="s">
        <v>19</v>
      </c>
      <c r="DW117" t="s">
        <v>19</v>
      </c>
      <c r="DX117">
        <v>100</v>
      </c>
      <c r="EE117">
        <v>123474906</v>
      </c>
      <c r="EF117">
        <v>2</v>
      </c>
      <c r="EG117" t="s">
        <v>24</v>
      </c>
      <c r="EH117">
        <v>0</v>
      </c>
      <c r="EI117" t="s">
        <v>3</v>
      </c>
      <c r="EJ117">
        <v>1</v>
      </c>
      <c r="EK117">
        <v>10001</v>
      </c>
      <c r="EL117" t="s">
        <v>25</v>
      </c>
      <c r="EM117" t="s">
        <v>26</v>
      </c>
      <c r="EO117" t="s">
        <v>265</v>
      </c>
      <c r="EQ117">
        <v>131072</v>
      </c>
      <c r="ER117">
        <v>70425.8</v>
      </c>
      <c r="ES117">
        <v>70131</v>
      </c>
      <c r="ET117">
        <v>0</v>
      </c>
      <c r="EU117">
        <v>0</v>
      </c>
      <c r="EV117">
        <v>294.8</v>
      </c>
      <c r="EW117">
        <v>34.56</v>
      </c>
      <c r="EX117">
        <v>0</v>
      </c>
      <c r="EY117">
        <v>0</v>
      </c>
      <c r="FQ117">
        <v>0</v>
      </c>
      <c r="FR117">
        <f t="shared" ref="FR117:FR148" si="117">ROUND(IF(AND(BH117=3,BI117=3),P117,0),2)</f>
        <v>0</v>
      </c>
      <c r="FS117">
        <v>0</v>
      </c>
      <c r="FX117">
        <v>118</v>
      </c>
      <c r="FY117">
        <v>63</v>
      </c>
      <c r="GA117" t="s">
        <v>3</v>
      </c>
      <c r="GD117">
        <v>1</v>
      </c>
      <c r="GF117">
        <v>-77902449</v>
      </c>
      <c r="GG117">
        <v>2</v>
      </c>
      <c r="GH117">
        <v>1</v>
      </c>
      <c r="GI117">
        <v>2</v>
      </c>
      <c r="GJ117">
        <v>0</v>
      </c>
      <c r="GK117">
        <v>0</v>
      </c>
      <c r="GL117">
        <f t="shared" ref="GL117:GL148" si="118">ROUND(IF(AND(BH117=3,BI117=3,FS117&lt;&gt;0),P117,0),2)</f>
        <v>0</v>
      </c>
      <c r="GM117">
        <f t="shared" ref="GM117:GM148" si="119">ROUND(O117+X117+Y117,2)+GX117</f>
        <v>112065.75</v>
      </c>
      <c r="GN117">
        <f t="shared" ref="GN117:GN148" si="120">IF(OR(BI117=0,BI117=1),ROUND(O117+X117+Y117,2),0)</f>
        <v>112065.75</v>
      </c>
      <c r="GO117">
        <f t="shared" ref="GO117:GO148" si="121">IF(BI117=2,ROUND(O117+X117+Y117,2),0)</f>
        <v>0</v>
      </c>
      <c r="GP117">
        <f t="shared" ref="GP117:GP148" si="122">IF(BI117=4,ROUND(O117+X117+Y117,2)+GX117,0)</f>
        <v>0</v>
      </c>
      <c r="GR117">
        <v>0</v>
      </c>
      <c r="GS117">
        <v>3</v>
      </c>
      <c r="GT117">
        <v>0</v>
      </c>
      <c r="GU117" t="s">
        <v>3</v>
      </c>
      <c r="GV117">
        <f t="shared" ref="GV117:GV148" si="123">ROUND((GT117),2)</f>
        <v>0</v>
      </c>
      <c r="GW117">
        <v>1</v>
      </c>
      <c r="GX117">
        <f t="shared" ref="GX117:GX148" si="124">ROUND(HC117*I117,2)</f>
        <v>0</v>
      </c>
      <c r="HA117">
        <v>0</v>
      </c>
      <c r="HB117">
        <v>0</v>
      </c>
      <c r="HC117">
        <f t="shared" ref="HC117:HC148" si="125">GV117*GW117</f>
        <v>0</v>
      </c>
      <c r="IK117">
        <v>0</v>
      </c>
    </row>
    <row r="118" spans="1:245" x14ac:dyDescent="0.2">
      <c r="A118">
        <v>18</v>
      </c>
      <c r="B118">
        <v>1</v>
      </c>
      <c r="C118">
        <v>189</v>
      </c>
      <c r="E118" t="s">
        <v>266</v>
      </c>
      <c r="F118" t="s">
        <v>267</v>
      </c>
      <c r="G118" t="s">
        <v>268</v>
      </c>
      <c r="H118" t="s">
        <v>269</v>
      </c>
      <c r="I118">
        <f>I117*J118</f>
        <v>-26</v>
      </c>
      <c r="J118">
        <v>-100</v>
      </c>
      <c r="O118">
        <f t="shared" si="91"/>
        <v>-103934.14</v>
      </c>
      <c r="P118">
        <f t="shared" si="92"/>
        <v>-103934.14</v>
      </c>
      <c r="Q118">
        <f t="shared" si="93"/>
        <v>0</v>
      </c>
      <c r="R118">
        <f t="shared" si="94"/>
        <v>0</v>
      </c>
      <c r="S118">
        <f t="shared" si="95"/>
        <v>0</v>
      </c>
      <c r="T118">
        <f t="shared" si="96"/>
        <v>0</v>
      </c>
      <c r="U118">
        <f t="shared" si="97"/>
        <v>0</v>
      </c>
      <c r="V118">
        <f t="shared" si="98"/>
        <v>0</v>
      </c>
      <c r="W118">
        <f t="shared" si="99"/>
        <v>0</v>
      </c>
      <c r="X118">
        <f t="shared" si="100"/>
        <v>0</v>
      </c>
      <c r="Y118">
        <f t="shared" si="101"/>
        <v>0</v>
      </c>
      <c r="AA118">
        <v>144042116</v>
      </c>
      <c r="AB118">
        <f t="shared" si="102"/>
        <v>701.31</v>
      </c>
      <c r="AC118">
        <f t="shared" si="103"/>
        <v>701.31</v>
      </c>
      <c r="AD118">
        <f>ROUND((((ET118)-(EU118))+AE118),2)</f>
        <v>0</v>
      </c>
      <c r="AE118">
        <f>ROUND((EU118),2)</f>
        <v>0</v>
      </c>
      <c r="AF118">
        <f>ROUND((EV118),2)</f>
        <v>0</v>
      </c>
      <c r="AG118">
        <f t="shared" si="104"/>
        <v>0</v>
      </c>
      <c r="AH118">
        <f>(EW118)</f>
        <v>0</v>
      </c>
      <c r="AI118">
        <f>(EX118)</f>
        <v>0</v>
      </c>
      <c r="AJ118">
        <f t="shared" si="105"/>
        <v>0</v>
      </c>
      <c r="AK118">
        <v>701.31</v>
      </c>
      <c r="AL118">
        <v>701.31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118</v>
      </c>
      <c r="AU118">
        <v>63</v>
      </c>
      <c r="AV118">
        <v>1</v>
      </c>
      <c r="AW118">
        <v>1</v>
      </c>
      <c r="AZ118">
        <v>1</v>
      </c>
      <c r="BA118">
        <v>1</v>
      </c>
      <c r="BB118">
        <v>1</v>
      </c>
      <c r="BC118">
        <v>5.7</v>
      </c>
      <c r="BD118" t="s">
        <v>3</v>
      </c>
      <c r="BE118" t="s">
        <v>3</v>
      </c>
      <c r="BF118" t="s">
        <v>3</v>
      </c>
      <c r="BG118" t="s">
        <v>3</v>
      </c>
      <c r="BH118">
        <v>3</v>
      </c>
      <c r="BI118">
        <v>1</v>
      </c>
      <c r="BJ118" t="s">
        <v>270</v>
      </c>
      <c r="BM118">
        <v>10001</v>
      </c>
      <c r="BN118">
        <v>0</v>
      </c>
      <c r="BO118" t="s">
        <v>267</v>
      </c>
      <c r="BP118">
        <v>1</v>
      </c>
      <c r="BQ118">
        <v>2</v>
      </c>
      <c r="BR118">
        <v>1</v>
      </c>
      <c r="BS118">
        <v>1</v>
      </c>
      <c r="BT118">
        <v>1</v>
      </c>
      <c r="BU118">
        <v>1</v>
      </c>
      <c r="BV118">
        <v>1</v>
      </c>
      <c r="BW118">
        <v>1</v>
      </c>
      <c r="BX118">
        <v>1</v>
      </c>
      <c r="BY118" t="s">
        <v>3</v>
      </c>
      <c r="BZ118">
        <v>118</v>
      </c>
      <c r="CA118">
        <v>63</v>
      </c>
      <c r="CE118">
        <v>0</v>
      </c>
      <c r="CF118">
        <v>0</v>
      </c>
      <c r="CG118">
        <v>0</v>
      </c>
      <c r="CM118">
        <v>0</v>
      </c>
      <c r="CN118" t="s">
        <v>3</v>
      </c>
      <c r="CO118">
        <v>0</v>
      </c>
      <c r="CP118">
        <f t="shared" si="106"/>
        <v>-103934.14</v>
      </c>
      <c r="CQ118">
        <f t="shared" si="107"/>
        <v>3997.4669999999996</v>
      </c>
      <c r="CR118">
        <f t="shared" si="108"/>
        <v>0</v>
      </c>
      <c r="CS118">
        <f t="shared" si="109"/>
        <v>0</v>
      </c>
      <c r="CT118">
        <f t="shared" si="110"/>
        <v>0</v>
      </c>
      <c r="CU118">
        <f t="shared" si="111"/>
        <v>0</v>
      </c>
      <c r="CV118">
        <f t="shared" si="112"/>
        <v>0</v>
      </c>
      <c r="CW118">
        <f t="shared" si="113"/>
        <v>0</v>
      </c>
      <c r="CX118">
        <f t="shared" si="114"/>
        <v>0</v>
      </c>
      <c r="CY118">
        <f t="shared" si="115"/>
        <v>0</v>
      </c>
      <c r="CZ118">
        <f t="shared" si="116"/>
        <v>0</v>
      </c>
      <c r="DC118" t="s">
        <v>3</v>
      </c>
      <c r="DD118" t="s">
        <v>3</v>
      </c>
      <c r="DE118" t="s">
        <v>3</v>
      </c>
      <c r="DF118" t="s">
        <v>3</v>
      </c>
      <c r="DG118" t="s">
        <v>3</v>
      </c>
      <c r="DH118" t="s">
        <v>3</v>
      </c>
      <c r="DI118" t="s">
        <v>3</v>
      </c>
      <c r="DJ118" t="s">
        <v>3</v>
      </c>
      <c r="DK118" t="s">
        <v>3</v>
      </c>
      <c r="DL118" t="s">
        <v>3</v>
      </c>
      <c r="DM118" t="s">
        <v>3</v>
      </c>
      <c r="DN118">
        <v>0</v>
      </c>
      <c r="DO118">
        <v>0</v>
      </c>
      <c r="DP118">
        <v>1</v>
      </c>
      <c r="DQ118">
        <v>1</v>
      </c>
      <c r="DU118">
        <v>1005</v>
      </c>
      <c r="DV118" t="s">
        <v>269</v>
      </c>
      <c r="DW118" t="s">
        <v>269</v>
      </c>
      <c r="DX118">
        <v>1</v>
      </c>
      <c r="EE118">
        <v>123474906</v>
      </c>
      <c r="EF118">
        <v>2</v>
      </c>
      <c r="EG118" t="s">
        <v>24</v>
      </c>
      <c r="EH118">
        <v>0</v>
      </c>
      <c r="EI118" t="s">
        <v>3</v>
      </c>
      <c r="EJ118">
        <v>1</v>
      </c>
      <c r="EK118">
        <v>10001</v>
      </c>
      <c r="EL118" t="s">
        <v>25</v>
      </c>
      <c r="EM118" t="s">
        <v>26</v>
      </c>
      <c r="EO118" t="s">
        <v>3</v>
      </c>
      <c r="EQ118">
        <v>0</v>
      </c>
      <c r="ER118">
        <v>701.31</v>
      </c>
      <c r="ES118">
        <v>701.31</v>
      </c>
      <c r="ET118">
        <v>0</v>
      </c>
      <c r="EU118">
        <v>0</v>
      </c>
      <c r="EV118">
        <v>0</v>
      </c>
      <c r="EW118">
        <v>0</v>
      </c>
      <c r="EX118">
        <v>0</v>
      </c>
      <c r="FQ118">
        <v>0</v>
      </c>
      <c r="FR118">
        <f t="shared" si="117"/>
        <v>0</v>
      </c>
      <c r="FS118">
        <v>0</v>
      </c>
      <c r="FX118">
        <v>118</v>
      </c>
      <c r="FY118">
        <v>63</v>
      </c>
      <c r="GA118" t="s">
        <v>3</v>
      </c>
      <c r="GD118">
        <v>1</v>
      </c>
      <c r="GF118">
        <v>1741837729</v>
      </c>
      <c r="GG118">
        <v>2</v>
      </c>
      <c r="GH118">
        <v>1</v>
      </c>
      <c r="GI118">
        <v>2</v>
      </c>
      <c r="GJ118">
        <v>0</v>
      </c>
      <c r="GK118">
        <v>0</v>
      </c>
      <c r="GL118">
        <f t="shared" si="118"/>
        <v>0</v>
      </c>
      <c r="GM118">
        <f t="shared" si="119"/>
        <v>-103934.14</v>
      </c>
      <c r="GN118">
        <f t="shared" si="120"/>
        <v>-103934.14</v>
      </c>
      <c r="GO118">
        <f t="shared" si="121"/>
        <v>0</v>
      </c>
      <c r="GP118">
        <f t="shared" si="122"/>
        <v>0</v>
      </c>
      <c r="GR118">
        <v>0</v>
      </c>
      <c r="GS118">
        <v>3</v>
      </c>
      <c r="GT118">
        <v>0</v>
      </c>
      <c r="GU118" t="s">
        <v>3</v>
      </c>
      <c r="GV118">
        <f t="shared" si="123"/>
        <v>0</v>
      </c>
      <c r="GW118">
        <v>1</v>
      </c>
      <c r="GX118">
        <f t="shared" si="124"/>
        <v>0</v>
      </c>
      <c r="HA118">
        <v>0</v>
      </c>
      <c r="HB118">
        <v>0</v>
      </c>
      <c r="HC118">
        <f t="shared" si="125"/>
        <v>0</v>
      </c>
      <c r="IK118">
        <v>0</v>
      </c>
    </row>
    <row r="119" spans="1:245" x14ac:dyDescent="0.2">
      <c r="A119">
        <v>18</v>
      </c>
      <c r="B119">
        <v>1</v>
      </c>
      <c r="C119">
        <v>190</v>
      </c>
      <c r="E119" t="s">
        <v>271</v>
      </c>
      <c r="F119" t="s">
        <v>272</v>
      </c>
      <c r="G119" t="s">
        <v>273</v>
      </c>
      <c r="H119" t="s">
        <v>269</v>
      </c>
      <c r="I119">
        <f>I117*J119</f>
        <v>26</v>
      </c>
      <c r="J119">
        <v>100</v>
      </c>
      <c r="O119">
        <f t="shared" si="91"/>
        <v>49816.63</v>
      </c>
      <c r="P119">
        <f t="shared" si="92"/>
        <v>49816.63</v>
      </c>
      <c r="Q119">
        <f t="shared" si="93"/>
        <v>0</v>
      </c>
      <c r="R119">
        <f t="shared" si="94"/>
        <v>0</v>
      </c>
      <c r="S119">
        <f t="shared" si="95"/>
        <v>0</v>
      </c>
      <c r="T119">
        <f t="shared" si="96"/>
        <v>0</v>
      </c>
      <c r="U119">
        <f t="shared" si="97"/>
        <v>0</v>
      </c>
      <c r="V119">
        <f t="shared" si="98"/>
        <v>0</v>
      </c>
      <c r="W119">
        <f t="shared" si="99"/>
        <v>0</v>
      </c>
      <c r="X119">
        <f t="shared" si="100"/>
        <v>0</v>
      </c>
      <c r="Y119">
        <f t="shared" si="101"/>
        <v>0</v>
      </c>
      <c r="AA119">
        <v>144042116</v>
      </c>
      <c r="AB119">
        <f t="shared" si="102"/>
        <v>353.51</v>
      </c>
      <c r="AC119">
        <f t="shared" si="103"/>
        <v>353.51</v>
      </c>
      <c r="AD119">
        <f>ROUND((((ET119)-(EU119))+AE119),2)</f>
        <v>0</v>
      </c>
      <c r="AE119">
        <f>ROUND((EU119),2)</f>
        <v>0</v>
      </c>
      <c r="AF119">
        <f>ROUND((EV119),2)</f>
        <v>0</v>
      </c>
      <c r="AG119">
        <f t="shared" si="104"/>
        <v>0</v>
      </c>
      <c r="AH119">
        <f>(EW119)</f>
        <v>0</v>
      </c>
      <c r="AI119">
        <f>(EX119)</f>
        <v>0</v>
      </c>
      <c r="AJ119">
        <f t="shared" si="105"/>
        <v>0</v>
      </c>
      <c r="AK119">
        <v>353.51</v>
      </c>
      <c r="AL119">
        <v>353.51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118</v>
      </c>
      <c r="AU119">
        <v>63</v>
      </c>
      <c r="AV119">
        <v>1</v>
      </c>
      <c r="AW119">
        <v>1</v>
      </c>
      <c r="AZ119">
        <v>1</v>
      </c>
      <c r="BA119">
        <v>1</v>
      </c>
      <c r="BB119">
        <v>1</v>
      </c>
      <c r="BC119">
        <v>5.42</v>
      </c>
      <c r="BD119" t="s">
        <v>3</v>
      </c>
      <c r="BE119" t="s">
        <v>3</v>
      </c>
      <c r="BF119" t="s">
        <v>3</v>
      </c>
      <c r="BG119" t="s">
        <v>3</v>
      </c>
      <c r="BH119">
        <v>3</v>
      </c>
      <c r="BI119">
        <v>1</v>
      </c>
      <c r="BJ119" t="s">
        <v>3</v>
      </c>
      <c r="BM119">
        <v>10001</v>
      </c>
      <c r="BN119">
        <v>0</v>
      </c>
      <c r="BO119" t="s">
        <v>3</v>
      </c>
      <c r="BP119">
        <v>0</v>
      </c>
      <c r="BQ119">
        <v>2</v>
      </c>
      <c r="BR119">
        <v>0</v>
      </c>
      <c r="BS119">
        <v>1</v>
      </c>
      <c r="BT119">
        <v>1</v>
      </c>
      <c r="BU119">
        <v>1</v>
      </c>
      <c r="BV119">
        <v>1</v>
      </c>
      <c r="BW119">
        <v>1</v>
      </c>
      <c r="BX119">
        <v>1</v>
      </c>
      <c r="BY119" t="s">
        <v>3</v>
      </c>
      <c r="BZ119">
        <v>118</v>
      </c>
      <c r="CA119">
        <v>63</v>
      </c>
      <c r="CE119">
        <v>0</v>
      </c>
      <c r="CF119">
        <v>0</v>
      </c>
      <c r="CG119">
        <v>0</v>
      </c>
      <c r="CM119">
        <v>0</v>
      </c>
      <c r="CN119" t="s">
        <v>3</v>
      </c>
      <c r="CO119">
        <v>0</v>
      </c>
      <c r="CP119">
        <f t="shared" si="106"/>
        <v>49816.63</v>
      </c>
      <c r="CQ119">
        <f t="shared" si="107"/>
        <v>1916.0241999999998</v>
      </c>
      <c r="CR119">
        <f t="shared" si="108"/>
        <v>0</v>
      </c>
      <c r="CS119">
        <f t="shared" si="109"/>
        <v>0</v>
      </c>
      <c r="CT119">
        <f t="shared" si="110"/>
        <v>0</v>
      </c>
      <c r="CU119">
        <f t="shared" si="111"/>
        <v>0</v>
      </c>
      <c r="CV119">
        <f t="shared" si="112"/>
        <v>0</v>
      </c>
      <c r="CW119">
        <f t="shared" si="113"/>
        <v>0</v>
      </c>
      <c r="CX119">
        <f t="shared" si="114"/>
        <v>0</v>
      </c>
      <c r="CY119">
        <f t="shared" si="115"/>
        <v>0</v>
      </c>
      <c r="CZ119">
        <f t="shared" si="116"/>
        <v>0</v>
      </c>
      <c r="DC119" t="s">
        <v>3</v>
      </c>
      <c r="DD119" t="s">
        <v>3</v>
      </c>
      <c r="DE119" t="s">
        <v>3</v>
      </c>
      <c r="DF119" t="s">
        <v>3</v>
      </c>
      <c r="DG119" t="s">
        <v>3</v>
      </c>
      <c r="DH119" t="s">
        <v>3</v>
      </c>
      <c r="DI119" t="s">
        <v>3</v>
      </c>
      <c r="DJ119" t="s">
        <v>3</v>
      </c>
      <c r="DK119" t="s">
        <v>3</v>
      </c>
      <c r="DL119" t="s">
        <v>3</v>
      </c>
      <c r="DM119" t="s">
        <v>3</v>
      </c>
      <c r="DN119">
        <v>0</v>
      </c>
      <c r="DO119">
        <v>0</v>
      </c>
      <c r="DP119">
        <v>1</v>
      </c>
      <c r="DQ119">
        <v>1</v>
      </c>
      <c r="DU119">
        <v>1005</v>
      </c>
      <c r="DV119" t="s">
        <v>269</v>
      </c>
      <c r="DW119" t="s">
        <v>269</v>
      </c>
      <c r="DX119">
        <v>1</v>
      </c>
      <c r="EE119">
        <v>123474906</v>
      </c>
      <c r="EF119">
        <v>2</v>
      </c>
      <c r="EG119" t="s">
        <v>24</v>
      </c>
      <c r="EH119">
        <v>0</v>
      </c>
      <c r="EI119" t="s">
        <v>3</v>
      </c>
      <c r="EJ119">
        <v>1</v>
      </c>
      <c r="EK119">
        <v>10001</v>
      </c>
      <c r="EL119" t="s">
        <v>25</v>
      </c>
      <c r="EM119" t="s">
        <v>26</v>
      </c>
      <c r="EO119" t="s">
        <v>3</v>
      </c>
      <c r="EQ119">
        <v>0</v>
      </c>
      <c r="ER119">
        <v>353.51</v>
      </c>
      <c r="ES119">
        <v>353.51</v>
      </c>
      <c r="ET119">
        <v>0</v>
      </c>
      <c r="EU119">
        <v>0</v>
      </c>
      <c r="EV119">
        <v>0</v>
      </c>
      <c r="EW119">
        <v>0</v>
      </c>
      <c r="EX119">
        <v>0</v>
      </c>
      <c r="FQ119">
        <v>0</v>
      </c>
      <c r="FR119">
        <f t="shared" si="117"/>
        <v>0</v>
      </c>
      <c r="FS119">
        <v>0</v>
      </c>
      <c r="FX119">
        <v>118</v>
      </c>
      <c r="FY119">
        <v>63</v>
      </c>
      <c r="GA119" t="s">
        <v>274</v>
      </c>
      <c r="GD119">
        <v>1</v>
      </c>
      <c r="GF119">
        <v>1589450103</v>
      </c>
      <c r="GG119">
        <v>2</v>
      </c>
      <c r="GH119">
        <v>0</v>
      </c>
      <c r="GI119">
        <v>3</v>
      </c>
      <c r="GJ119">
        <v>0</v>
      </c>
      <c r="GK119">
        <v>0</v>
      </c>
      <c r="GL119">
        <f t="shared" si="118"/>
        <v>0</v>
      </c>
      <c r="GM119">
        <f t="shared" si="119"/>
        <v>49816.63</v>
      </c>
      <c r="GN119">
        <f t="shared" si="120"/>
        <v>49816.63</v>
      </c>
      <c r="GO119">
        <f t="shared" si="121"/>
        <v>0</v>
      </c>
      <c r="GP119">
        <f t="shared" si="122"/>
        <v>0</v>
      </c>
      <c r="GR119">
        <v>0</v>
      </c>
      <c r="GS119">
        <v>4</v>
      </c>
      <c r="GT119">
        <v>0</v>
      </c>
      <c r="GU119" t="s">
        <v>3</v>
      </c>
      <c r="GV119">
        <f t="shared" si="123"/>
        <v>0</v>
      </c>
      <c r="GW119">
        <v>1</v>
      </c>
      <c r="GX119">
        <f t="shared" si="124"/>
        <v>0</v>
      </c>
      <c r="HA119">
        <v>0</v>
      </c>
      <c r="HB119">
        <v>0</v>
      </c>
      <c r="HC119">
        <f t="shared" si="125"/>
        <v>0</v>
      </c>
      <c r="IK119">
        <v>0</v>
      </c>
    </row>
    <row r="120" spans="1:245" x14ac:dyDescent="0.2">
      <c r="A120">
        <v>17</v>
      </c>
      <c r="B120">
        <v>1</v>
      </c>
      <c r="C120">
        <f>ROW(SmtRes!A202)</f>
        <v>202</v>
      </c>
      <c r="D120">
        <f>ROW(EtalonRes!A209)</f>
        <v>209</v>
      </c>
      <c r="E120" t="s">
        <v>275</v>
      </c>
      <c r="F120" t="s">
        <v>276</v>
      </c>
      <c r="G120" t="s">
        <v>277</v>
      </c>
      <c r="H120" t="s">
        <v>19</v>
      </c>
      <c r="I120">
        <f>ROUND(142.32/100,9)</f>
        <v>1.4232</v>
      </c>
      <c r="J120">
        <v>0</v>
      </c>
      <c r="O120">
        <f t="shared" si="91"/>
        <v>122959.61</v>
      </c>
      <c r="P120">
        <f t="shared" si="92"/>
        <v>19655.87</v>
      </c>
      <c r="Q120">
        <f t="shared" si="93"/>
        <v>705.13</v>
      </c>
      <c r="R120">
        <f t="shared" si="94"/>
        <v>668.15</v>
      </c>
      <c r="S120">
        <f t="shared" si="95"/>
        <v>102598.61</v>
      </c>
      <c r="T120">
        <f t="shared" si="96"/>
        <v>0</v>
      </c>
      <c r="U120">
        <f t="shared" si="97"/>
        <v>340.42944</v>
      </c>
      <c r="V120">
        <f t="shared" si="98"/>
        <v>1.5299399999999999</v>
      </c>
      <c r="W120">
        <f t="shared" si="99"/>
        <v>0</v>
      </c>
      <c r="X120">
        <f t="shared" si="100"/>
        <v>108430.1</v>
      </c>
      <c r="Y120">
        <f t="shared" si="101"/>
        <v>56796.72</v>
      </c>
      <c r="AA120">
        <v>144042116</v>
      </c>
      <c r="AB120">
        <f t="shared" si="102"/>
        <v>5248.65</v>
      </c>
      <c r="AC120">
        <f t="shared" si="103"/>
        <v>3015.51</v>
      </c>
      <c r="AD120">
        <f>ROUND(((((ET120*1.25))-((EU120*1.25)))+AE120),2)</f>
        <v>37.28</v>
      </c>
      <c r="AE120">
        <f>ROUND(((EU120*1.25)),2)</f>
        <v>14.3</v>
      </c>
      <c r="AF120">
        <f>ROUND(((EV120*1.15)),2)</f>
        <v>2195.86</v>
      </c>
      <c r="AG120">
        <f t="shared" si="104"/>
        <v>0</v>
      </c>
      <c r="AH120">
        <f>((EW120*1.15))</f>
        <v>239.2</v>
      </c>
      <c r="AI120">
        <f>((EX120*1.25))</f>
        <v>1.075</v>
      </c>
      <c r="AJ120">
        <f t="shared" si="105"/>
        <v>0</v>
      </c>
      <c r="AK120">
        <v>4954.7700000000004</v>
      </c>
      <c r="AL120">
        <v>3015.51</v>
      </c>
      <c r="AM120">
        <v>29.82</v>
      </c>
      <c r="AN120">
        <v>11.44</v>
      </c>
      <c r="AO120">
        <v>1909.44</v>
      </c>
      <c r="AP120">
        <v>0</v>
      </c>
      <c r="AQ120">
        <v>208</v>
      </c>
      <c r="AR120">
        <v>0.86</v>
      </c>
      <c r="AS120">
        <v>0</v>
      </c>
      <c r="AT120">
        <v>105</v>
      </c>
      <c r="AU120">
        <v>55</v>
      </c>
      <c r="AV120">
        <v>1</v>
      </c>
      <c r="AW120">
        <v>1</v>
      </c>
      <c r="AZ120">
        <v>1</v>
      </c>
      <c r="BA120">
        <v>32.83</v>
      </c>
      <c r="BB120">
        <v>13.29</v>
      </c>
      <c r="BC120">
        <v>4.58</v>
      </c>
      <c r="BD120" t="s">
        <v>3</v>
      </c>
      <c r="BE120" t="s">
        <v>3</v>
      </c>
      <c r="BF120" t="s">
        <v>3</v>
      </c>
      <c r="BG120" t="s">
        <v>3</v>
      </c>
      <c r="BH120">
        <v>0</v>
      </c>
      <c r="BI120">
        <v>1</v>
      </c>
      <c r="BJ120" t="s">
        <v>278</v>
      </c>
      <c r="BM120">
        <v>15001</v>
      </c>
      <c r="BN120">
        <v>0</v>
      </c>
      <c r="BO120" t="s">
        <v>276</v>
      </c>
      <c r="BP120">
        <v>1</v>
      </c>
      <c r="BQ120">
        <v>2</v>
      </c>
      <c r="BR120">
        <v>0</v>
      </c>
      <c r="BS120">
        <v>32.83</v>
      </c>
      <c r="BT120">
        <v>1</v>
      </c>
      <c r="BU120">
        <v>1</v>
      </c>
      <c r="BV120">
        <v>1</v>
      </c>
      <c r="BW120">
        <v>1</v>
      </c>
      <c r="BX120">
        <v>1</v>
      </c>
      <c r="BY120" t="s">
        <v>3</v>
      </c>
      <c r="BZ120">
        <v>105</v>
      </c>
      <c r="CA120">
        <v>55</v>
      </c>
      <c r="CE120">
        <v>0</v>
      </c>
      <c r="CF120">
        <v>0</v>
      </c>
      <c r="CG120">
        <v>0</v>
      </c>
      <c r="CM120">
        <v>0</v>
      </c>
      <c r="CN120" t="s">
        <v>1835</v>
      </c>
      <c r="CO120">
        <v>0</v>
      </c>
      <c r="CP120">
        <f t="shared" si="106"/>
        <v>122959.61</v>
      </c>
      <c r="CQ120">
        <f t="shared" si="107"/>
        <v>13811.035800000001</v>
      </c>
      <c r="CR120">
        <f t="shared" si="108"/>
        <v>495.45119999999997</v>
      </c>
      <c r="CS120">
        <f t="shared" si="109"/>
        <v>469.46899999999999</v>
      </c>
      <c r="CT120">
        <f t="shared" si="110"/>
        <v>72090.083800000008</v>
      </c>
      <c r="CU120">
        <f t="shared" si="111"/>
        <v>0</v>
      </c>
      <c r="CV120">
        <f t="shared" si="112"/>
        <v>239.2</v>
      </c>
      <c r="CW120">
        <f t="shared" si="113"/>
        <v>1.075</v>
      </c>
      <c r="CX120">
        <f t="shared" si="114"/>
        <v>0</v>
      </c>
      <c r="CY120">
        <f t="shared" si="115"/>
        <v>108430.09799999998</v>
      </c>
      <c r="CZ120">
        <f t="shared" si="116"/>
        <v>56796.718000000001</v>
      </c>
      <c r="DC120" t="s">
        <v>3</v>
      </c>
      <c r="DD120" t="s">
        <v>3</v>
      </c>
      <c r="DE120" t="s">
        <v>279</v>
      </c>
      <c r="DF120" t="s">
        <v>279</v>
      </c>
      <c r="DG120" t="s">
        <v>264</v>
      </c>
      <c r="DH120" t="s">
        <v>3</v>
      </c>
      <c r="DI120" t="s">
        <v>264</v>
      </c>
      <c r="DJ120" t="s">
        <v>279</v>
      </c>
      <c r="DK120" t="s">
        <v>3</v>
      </c>
      <c r="DL120" t="s">
        <v>3</v>
      </c>
      <c r="DM120" t="s">
        <v>3</v>
      </c>
      <c r="DN120">
        <v>0</v>
      </c>
      <c r="DO120">
        <v>0</v>
      </c>
      <c r="DP120">
        <v>1</v>
      </c>
      <c r="DQ120">
        <v>1</v>
      </c>
      <c r="DU120">
        <v>1005</v>
      </c>
      <c r="DV120" t="s">
        <v>19</v>
      </c>
      <c r="DW120" t="s">
        <v>19</v>
      </c>
      <c r="DX120">
        <v>100</v>
      </c>
      <c r="EE120">
        <v>123474929</v>
      </c>
      <c r="EF120">
        <v>2</v>
      </c>
      <c r="EG120" t="s">
        <v>24</v>
      </c>
      <c r="EH120">
        <v>0</v>
      </c>
      <c r="EI120" t="s">
        <v>3</v>
      </c>
      <c r="EJ120">
        <v>1</v>
      </c>
      <c r="EK120">
        <v>15001</v>
      </c>
      <c r="EL120" t="s">
        <v>280</v>
      </c>
      <c r="EM120" t="s">
        <v>281</v>
      </c>
      <c r="EO120" t="s">
        <v>282</v>
      </c>
      <c r="EQ120">
        <v>131072</v>
      </c>
      <c r="ER120">
        <v>4954.7700000000004</v>
      </c>
      <c r="ES120">
        <v>3015.51</v>
      </c>
      <c r="ET120">
        <v>29.82</v>
      </c>
      <c r="EU120">
        <v>11.44</v>
      </c>
      <c r="EV120">
        <v>1909.44</v>
      </c>
      <c r="EW120">
        <v>208</v>
      </c>
      <c r="EX120">
        <v>0.86</v>
      </c>
      <c r="EY120">
        <v>0</v>
      </c>
      <c r="FQ120">
        <v>0</v>
      </c>
      <c r="FR120">
        <f t="shared" si="117"/>
        <v>0</v>
      </c>
      <c r="FS120">
        <v>0</v>
      </c>
      <c r="FX120">
        <v>105</v>
      </c>
      <c r="FY120">
        <v>55</v>
      </c>
      <c r="GA120" t="s">
        <v>3</v>
      </c>
      <c r="GD120">
        <v>1</v>
      </c>
      <c r="GF120">
        <v>-1357183994</v>
      </c>
      <c r="GG120">
        <v>2</v>
      </c>
      <c r="GH120">
        <v>1</v>
      </c>
      <c r="GI120">
        <v>2</v>
      </c>
      <c r="GJ120">
        <v>0</v>
      </c>
      <c r="GK120">
        <v>0</v>
      </c>
      <c r="GL120">
        <f t="shared" si="118"/>
        <v>0</v>
      </c>
      <c r="GM120">
        <f t="shared" si="119"/>
        <v>288186.43</v>
      </c>
      <c r="GN120">
        <f t="shared" si="120"/>
        <v>288186.43</v>
      </c>
      <c r="GO120">
        <f t="shared" si="121"/>
        <v>0</v>
      </c>
      <c r="GP120">
        <f t="shared" si="122"/>
        <v>0</v>
      </c>
      <c r="GR120">
        <v>0</v>
      </c>
      <c r="GS120">
        <v>3</v>
      </c>
      <c r="GT120">
        <v>0</v>
      </c>
      <c r="GU120" t="s">
        <v>3</v>
      </c>
      <c r="GV120">
        <f t="shared" si="123"/>
        <v>0</v>
      </c>
      <c r="GW120">
        <v>1</v>
      </c>
      <c r="GX120">
        <f t="shared" si="124"/>
        <v>0</v>
      </c>
      <c r="HA120">
        <v>0</v>
      </c>
      <c r="HB120">
        <v>0</v>
      </c>
      <c r="HC120">
        <f t="shared" si="125"/>
        <v>0</v>
      </c>
      <c r="IK120">
        <v>0</v>
      </c>
    </row>
    <row r="121" spans="1:245" x14ac:dyDescent="0.2">
      <c r="A121">
        <v>18</v>
      </c>
      <c r="B121">
        <v>1</v>
      </c>
      <c r="C121">
        <v>202</v>
      </c>
      <c r="E121" t="s">
        <v>283</v>
      </c>
      <c r="F121" t="s">
        <v>284</v>
      </c>
      <c r="G121" t="s">
        <v>285</v>
      </c>
      <c r="H121" t="s">
        <v>269</v>
      </c>
      <c r="I121">
        <f>I120*J121</f>
        <v>140.89680000000001</v>
      </c>
      <c r="J121">
        <v>99.000000000000014</v>
      </c>
      <c r="O121">
        <f t="shared" si="91"/>
        <v>55907.91</v>
      </c>
      <c r="P121">
        <f t="shared" si="92"/>
        <v>55907.91</v>
      </c>
      <c r="Q121">
        <f t="shared" si="93"/>
        <v>0</v>
      </c>
      <c r="R121">
        <f t="shared" si="94"/>
        <v>0</v>
      </c>
      <c r="S121">
        <f t="shared" si="95"/>
        <v>0</v>
      </c>
      <c r="T121">
        <f t="shared" si="96"/>
        <v>0</v>
      </c>
      <c r="U121">
        <f t="shared" si="97"/>
        <v>0</v>
      </c>
      <c r="V121">
        <f t="shared" si="98"/>
        <v>0</v>
      </c>
      <c r="W121">
        <f t="shared" si="99"/>
        <v>0</v>
      </c>
      <c r="X121">
        <f t="shared" si="100"/>
        <v>0</v>
      </c>
      <c r="Y121">
        <f t="shared" si="101"/>
        <v>0</v>
      </c>
      <c r="AA121">
        <v>144042116</v>
      </c>
      <c r="AB121">
        <f t="shared" si="102"/>
        <v>108.12</v>
      </c>
      <c r="AC121">
        <f t="shared" si="103"/>
        <v>108.12</v>
      </c>
      <c r="AD121">
        <f>ROUND((((ET121)-(EU121))+AE121),2)</f>
        <v>0</v>
      </c>
      <c r="AE121">
        <f t="shared" ref="AE121:AF123" si="126">ROUND((EU121),2)</f>
        <v>0</v>
      </c>
      <c r="AF121">
        <f t="shared" si="126"/>
        <v>0</v>
      </c>
      <c r="AG121">
        <f t="shared" si="104"/>
        <v>0</v>
      </c>
      <c r="AH121">
        <f t="shared" ref="AH121:AI123" si="127">(EW121)</f>
        <v>0</v>
      </c>
      <c r="AI121">
        <f t="shared" si="127"/>
        <v>0</v>
      </c>
      <c r="AJ121">
        <f t="shared" si="105"/>
        <v>0</v>
      </c>
      <c r="AK121">
        <v>108.12</v>
      </c>
      <c r="AL121">
        <v>108.12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105</v>
      </c>
      <c r="AU121">
        <v>55</v>
      </c>
      <c r="AV121">
        <v>1</v>
      </c>
      <c r="AW121">
        <v>1</v>
      </c>
      <c r="AZ121">
        <v>1</v>
      </c>
      <c r="BA121">
        <v>1</v>
      </c>
      <c r="BB121">
        <v>1</v>
      </c>
      <c r="BC121">
        <v>3.67</v>
      </c>
      <c r="BD121" t="s">
        <v>3</v>
      </c>
      <c r="BE121" t="s">
        <v>3</v>
      </c>
      <c r="BF121" t="s">
        <v>3</v>
      </c>
      <c r="BG121" t="s">
        <v>3</v>
      </c>
      <c r="BH121">
        <v>3</v>
      </c>
      <c r="BI121">
        <v>1</v>
      </c>
      <c r="BJ121" t="s">
        <v>286</v>
      </c>
      <c r="BM121">
        <v>15001</v>
      </c>
      <c r="BN121">
        <v>0</v>
      </c>
      <c r="BO121" t="s">
        <v>284</v>
      </c>
      <c r="BP121">
        <v>1</v>
      </c>
      <c r="BQ121">
        <v>2</v>
      </c>
      <c r="BR121">
        <v>0</v>
      </c>
      <c r="BS121">
        <v>1</v>
      </c>
      <c r="BT121">
        <v>1</v>
      </c>
      <c r="BU121">
        <v>1</v>
      </c>
      <c r="BV121">
        <v>1</v>
      </c>
      <c r="BW121">
        <v>1</v>
      </c>
      <c r="BX121">
        <v>1</v>
      </c>
      <c r="BY121" t="s">
        <v>3</v>
      </c>
      <c r="BZ121">
        <v>105</v>
      </c>
      <c r="CA121">
        <v>55</v>
      </c>
      <c r="CE121">
        <v>0</v>
      </c>
      <c r="CF121">
        <v>0</v>
      </c>
      <c r="CG121">
        <v>0</v>
      </c>
      <c r="CM121">
        <v>0</v>
      </c>
      <c r="CN121" t="s">
        <v>3</v>
      </c>
      <c r="CO121">
        <v>0</v>
      </c>
      <c r="CP121">
        <f t="shared" si="106"/>
        <v>55907.91</v>
      </c>
      <c r="CQ121">
        <f t="shared" si="107"/>
        <v>396.80040000000002</v>
      </c>
      <c r="CR121">
        <f t="shared" si="108"/>
        <v>0</v>
      </c>
      <c r="CS121">
        <f t="shared" si="109"/>
        <v>0</v>
      </c>
      <c r="CT121">
        <f t="shared" si="110"/>
        <v>0</v>
      </c>
      <c r="CU121">
        <f t="shared" si="111"/>
        <v>0</v>
      </c>
      <c r="CV121">
        <f t="shared" si="112"/>
        <v>0</v>
      </c>
      <c r="CW121">
        <f t="shared" si="113"/>
        <v>0</v>
      </c>
      <c r="CX121">
        <f t="shared" si="114"/>
        <v>0</v>
      </c>
      <c r="CY121">
        <f t="shared" si="115"/>
        <v>0</v>
      </c>
      <c r="CZ121">
        <f t="shared" si="116"/>
        <v>0</v>
      </c>
      <c r="DC121" t="s">
        <v>3</v>
      </c>
      <c r="DD121" t="s">
        <v>3</v>
      </c>
      <c r="DE121" t="s">
        <v>3</v>
      </c>
      <c r="DF121" t="s">
        <v>3</v>
      </c>
      <c r="DG121" t="s">
        <v>3</v>
      </c>
      <c r="DH121" t="s">
        <v>3</v>
      </c>
      <c r="DI121" t="s">
        <v>3</v>
      </c>
      <c r="DJ121" t="s">
        <v>3</v>
      </c>
      <c r="DK121" t="s">
        <v>3</v>
      </c>
      <c r="DL121" t="s">
        <v>3</v>
      </c>
      <c r="DM121" t="s">
        <v>3</v>
      </c>
      <c r="DN121">
        <v>0</v>
      </c>
      <c r="DO121">
        <v>0</v>
      </c>
      <c r="DP121">
        <v>1</v>
      </c>
      <c r="DQ121">
        <v>1</v>
      </c>
      <c r="DU121">
        <v>1005</v>
      </c>
      <c r="DV121" t="s">
        <v>269</v>
      </c>
      <c r="DW121" t="s">
        <v>269</v>
      </c>
      <c r="DX121">
        <v>1</v>
      </c>
      <c r="EE121">
        <v>123474929</v>
      </c>
      <c r="EF121">
        <v>2</v>
      </c>
      <c r="EG121" t="s">
        <v>24</v>
      </c>
      <c r="EH121">
        <v>0</v>
      </c>
      <c r="EI121" t="s">
        <v>3</v>
      </c>
      <c r="EJ121">
        <v>1</v>
      </c>
      <c r="EK121">
        <v>15001</v>
      </c>
      <c r="EL121" t="s">
        <v>280</v>
      </c>
      <c r="EM121" t="s">
        <v>281</v>
      </c>
      <c r="EO121" t="s">
        <v>3</v>
      </c>
      <c r="EQ121">
        <v>0</v>
      </c>
      <c r="ER121">
        <v>108.12</v>
      </c>
      <c r="ES121">
        <v>108.12</v>
      </c>
      <c r="ET121">
        <v>0</v>
      </c>
      <c r="EU121">
        <v>0</v>
      </c>
      <c r="EV121">
        <v>0</v>
      </c>
      <c r="EW121">
        <v>0</v>
      </c>
      <c r="EX121">
        <v>0</v>
      </c>
      <c r="FQ121">
        <v>0</v>
      </c>
      <c r="FR121">
        <f t="shared" si="117"/>
        <v>0</v>
      </c>
      <c r="FS121">
        <v>0</v>
      </c>
      <c r="FX121">
        <v>105</v>
      </c>
      <c r="FY121">
        <v>55</v>
      </c>
      <c r="GA121" t="s">
        <v>3</v>
      </c>
      <c r="GD121">
        <v>1</v>
      </c>
      <c r="GF121">
        <v>1642526241</v>
      </c>
      <c r="GG121">
        <v>2</v>
      </c>
      <c r="GH121">
        <v>1</v>
      </c>
      <c r="GI121">
        <v>2</v>
      </c>
      <c r="GJ121">
        <v>0</v>
      </c>
      <c r="GK121">
        <v>0</v>
      </c>
      <c r="GL121">
        <f t="shared" si="118"/>
        <v>0</v>
      </c>
      <c r="GM121">
        <f t="shared" si="119"/>
        <v>55907.91</v>
      </c>
      <c r="GN121">
        <f t="shared" si="120"/>
        <v>55907.91</v>
      </c>
      <c r="GO121">
        <f t="shared" si="121"/>
        <v>0</v>
      </c>
      <c r="GP121">
        <f t="shared" si="122"/>
        <v>0</v>
      </c>
      <c r="GR121">
        <v>0</v>
      </c>
      <c r="GS121">
        <v>3</v>
      </c>
      <c r="GT121">
        <v>0</v>
      </c>
      <c r="GU121" t="s">
        <v>3</v>
      </c>
      <c r="GV121">
        <f t="shared" si="123"/>
        <v>0</v>
      </c>
      <c r="GW121">
        <v>1</v>
      </c>
      <c r="GX121">
        <f t="shared" si="124"/>
        <v>0</v>
      </c>
      <c r="HA121">
        <v>0</v>
      </c>
      <c r="HB121">
        <v>0</v>
      </c>
      <c r="HC121">
        <f t="shared" si="125"/>
        <v>0</v>
      </c>
      <c r="IK121">
        <v>0</v>
      </c>
    </row>
    <row r="122" spans="1:245" x14ac:dyDescent="0.2">
      <c r="A122">
        <v>17</v>
      </c>
      <c r="B122">
        <v>1</v>
      </c>
      <c r="C122">
        <f>ROW(SmtRes!A209)</f>
        <v>209</v>
      </c>
      <c r="D122">
        <f>ROW(EtalonRes!A216)</f>
        <v>216</v>
      </c>
      <c r="E122" t="s">
        <v>287</v>
      </c>
      <c r="F122" t="s">
        <v>288</v>
      </c>
      <c r="G122" t="s">
        <v>289</v>
      </c>
      <c r="H122" t="s">
        <v>19</v>
      </c>
      <c r="I122">
        <f>ROUND(60.2/100,9)</f>
        <v>0.60199999999999998</v>
      </c>
      <c r="J122">
        <v>0</v>
      </c>
      <c r="O122">
        <f t="shared" si="91"/>
        <v>1828.27</v>
      </c>
      <c r="P122">
        <f t="shared" si="92"/>
        <v>4.7699999999999996</v>
      </c>
      <c r="Q122">
        <f t="shared" si="93"/>
        <v>109.99</v>
      </c>
      <c r="R122">
        <f t="shared" si="94"/>
        <v>57.91</v>
      </c>
      <c r="S122">
        <f t="shared" si="95"/>
        <v>1713.51</v>
      </c>
      <c r="T122">
        <f t="shared" si="96"/>
        <v>0</v>
      </c>
      <c r="U122">
        <f t="shared" si="97"/>
        <v>6.5738399999999997</v>
      </c>
      <c r="V122">
        <f t="shared" si="98"/>
        <v>0.16254000000000002</v>
      </c>
      <c r="W122">
        <f t="shared" si="99"/>
        <v>0</v>
      </c>
      <c r="X122">
        <f t="shared" si="100"/>
        <v>2161.13</v>
      </c>
      <c r="Y122">
        <f t="shared" si="101"/>
        <v>1417.14</v>
      </c>
      <c r="AA122">
        <v>144042116</v>
      </c>
      <c r="AB122">
        <f t="shared" si="102"/>
        <v>103.97</v>
      </c>
      <c r="AC122">
        <f t="shared" si="103"/>
        <v>0.66</v>
      </c>
      <c r="AD122">
        <f>ROUND((((ET122)-(EU122))+AE122),2)</f>
        <v>16.61</v>
      </c>
      <c r="AE122">
        <f t="shared" si="126"/>
        <v>2.93</v>
      </c>
      <c r="AF122">
        <f t="shared" si="126"/>
        <v>86.7</v>
      </c>
      <c r="AG122">
        <f t="shared" si="104"/>
        <v>0</v>
      </c>
      <c r="AH122">
        <f t="shared" si="127"/>
        <v>10.92</v>
      </c>
      <c r="AI122">
        <f t="shared" si="127"/>
        <v>0.27</v>
      </c>
      <c r="AJ122">
        <f t="shared" si="105"/>
        <v>0</v>
      </c>
      <c r="AK122">
        <v>103.97</v>
      </c>
      <c r="AL122">
        <v>0.66</v>
      </c>
      <c r="AM122">
        <v>16.61</v>
      </c>
      <c r="AN122">
        <v>2.93</v>
      </c>
      <c r="AO122">
        <v>86.7</v>
      </c>
      <c r="AP122">
        <v>0</v>
      </c>
      <c r="AQ122">
        <v>10.92</v>
      </c>
      <c r="AR122">
        <v>0.27</v>
      </c>
      <c r="AS122">
        <v>0</v>
      </c>
      <c r="AT122">
        <v>122</v>
      </c>
      <c r="AU122">
        <v>80</v>
      </c>
      <c r="AV122">
        <v>1</v>
      </c>
      <c r="AW122">
        <v>1</v>
      </c>
      <c r="AZ122">
        <v>1</v>
      </c>
      <c r="BA122">
        <v>32.83</v>
      </c>
      <c r="BB122">
        <v>11</v>
      </c>
      <c r="BC122">
        <v>12.01</v>
      </c>
      <c r="BD122" t="s">
        <v>3</v>
      </c>
      <c r="BE122" t="s">
        <v>3</v>
      </c>
      <c r="BF122" t="s">
        <v>3</v>
      </c>
      <c r="BG122" t="s">
        <v>3</v>
      </c>
      <c r="BH122">
        <v>0</v>
      </c>
      <c r="BI122">
        <v>1</v>
      </c>
      <c r="BJ122" t="s">
        <v>290</v>
      </c>
      <c r="BM122">
        <v>8001</v>
      </c>
      <c r="BN122">
        <v>0</v>
      </c>
      <c r="BO122" t="s">
        <v>288</v>
      </c>
      <c r="BP122">
        <v>1</v>
      </c>
      <c r="BQ122">
        <v>2</v>
      </c>
      <c r="BR122">
        <v>0</v>
      </c>
      <c r="BS122">
        <v>32.83</v>
      </c>
      <c r="BT122">
        <v>1</v>
      </c>
      <c r="BU122">
        <v>1</v>
      </c>
      <c r="BV122">
        <v>1</v>
      </c>
      <c r="BW122">
        <v>1</v>
      </c>
      <c r="BX122">
        <v>1</v>
      </c>
      <c r="BY122" t="s">
        <v>3</v>
      </c>
      <c r="BZ122">
        <v>122</v>
      </c>
      <c r="CA122">
        <v>80</v>
      </c>
      <c r="CE122">
        <v>0</v>
      </c>
      <c r="CF122">
        <v>0</v>
      </c>
      <c r="CG122">
        <v>0</v>
      </c>
      <c r="CM122">
        <v>0</v>
      </c>
      <c r="CN122" t="s">
        <v>3</v>
      </c>
      <c r="CO122">
        <v>0</v>
      </c>
      <c r="CP122">
        <f t="shared" si="106"/>
        <v>1828.27</v>
      </c>
      <c r="CQ122">
        <f t="shared" si="107"/>
        <v>7.9266000000000005</v>
      </c>
      <c r="CR122">
        <f t="shared" si="108"/>
        <v>182.70999999999998</v>
      </c>
      <c r="CS122">
        <f t="shared" si="109"/>
        <v>96.191900000000004</v>
      </c>
      <c r="CT122">
        <f t="shared" si="110"/>
        <v>2846.3609999999999</v>
      </c>
      <c r="CU122">
        <f t="shared" si="111"/>
        <v>0</v>
      </c>
      <c r="CV122">
        <f t="shared" si="112"/>
        <v>10.92</v>
      </c>
      <c r="CW122">
        <f t="shared" si="113"/>
        <v>0.27</v>
      </c>
      <c r="CX122">
        <f t="shared" si="114"/>
        <v>0</v>
      </c>
      <c r="CY122">
        <f t="shared" si="115"/>
        <v>2161.1324000000004</v>
      </c>
      <c r="CZ122">
        <f t="shared" si="116"/>
        <v>1417.136</v>
      </c>
      <c r="DC122" t="s">
        <v>3</v>
      </c>
      <c r="DD122" t="s">
        <v>3</v>
      </c>
      <c r="DE122" t="s">
        <v>3</v>
      </c>
      <c r="DF122" t="s">
        <v>3</v>
      </c>
      <c r="DG122" t="s">
        <v>3</v>
      </c>
      <c r="DH122" t="s">
        <v>3</v>
      </c>
      <c r="DI122" t="s">
        <v>3</v>
      </c>
      <c r="DJ122" t="s">
        <v>3</v>
      </c>
      <c r="DK122" t="s">
        <v>3</v>
      </c>
      <c r="DL122" t="s">
        <v>3</v>
      </c>
      <c r="DM122" t="s">
        <v>3</v>
      </c>
      <c r="DN122">
        <v>0</v>
      </c>
      <c r="DO122">
        <v>0</v>
      </c>
      <c r="DP122">
        <v>1</v>
      </c>
      <c r="DQ122">
        <v>1</v>
      </c>
      <c r="DU122">
        <v>1005</v>
      </c>
      <c r="DV122" t="s">
        <v>19</v>
      </c>
      <c r="DW122" t="s">
        <v>19</v>
      </c>
      <c r="DX122">
        <v>100</v>
      </c>
      <c r="EE122">
        <v>123474904</v>
      </c>
      <c r="EF122">
        <v>2</v>
      </c>
      <c r="EG122" t="s">
        <v>24</v>
      </c>
      <c r="EH122">
        <v>0</v>
      </c>
      <c r="EI122" t="s">
        <v>3</v>
      </c>
      <c r="EJ122">
        <v>1</v>
      </c>
      <c r="EK122">
        <v>8001</v>
      </c>
      <c r="EL122" t="s">
        <v>291</v>
      </c>
      <c r="EM122" t="s">
        <v>292</v>
      </c>
      <c r="EO122" t="s">
        <v>3</v>
      </c>
      <c r="EQ122">
        <v>131072</v>
      </c>
      <c r="ER122">
        <v>103.97</v>
      </c>
      <c r="ES122">
        <v>0.66</v>
      </c>
      <c r="ET122">
        <v>16.61</v>
      </c>
      <c r="EU122">
        <v>2.93</v>
      </c>
      <c r="EV122">
        <v>86.7</v>
      </c>
      <c r="EW122">
        <v>10.92</v>
      </c>
      <c r="EX122">
        <v>0.27</v>
      </c>
      <c r="EY122">
        <v>0</v>
      </c>
      <c r="FQ122">
        <v>0</v>
      </c>
      <c r="FR122">
        <f t="shared" si="117"/>
        <v>0</v>
      </c>
      <c r="FS122">
        <v>0</v>
      </c>
      <c r="FX122">
        <v>122</v>
      </c>
      <c r="FY122">
        <v>80</v>
      </c>
      <c r="GA122" t="s">
        <v>3</v>
      </c>
      <c r="GD122">
        <v>1</v>
      </c>
      <c r="GF122">
        <v>865471053</v>
      </c>
      <c r="GG122">
        <v>2</v>
      </c>
      <c r="GH122">
        <v>1</v>
      </c>
      <c r="GI122">
        <v>2</v>
      </c>
      <c r="GJ122">
        <v>0</v>
      </c>
      <c r="GK122">
        <v>0</v>
      </c>
      <c r="GL122">
        <f t="shared" si="118"/>
        <v>0</v>
      </c>
      <c r="GM122">
        <f t="shared" si="119"/>
        <v>5406.54</v>
      </c>
      <c r="GN122">
        <f t="shared" si="120"/>
        <v>5406.54</v>
      </c>
      <c r="GO122">
        <f t="shared" si="121"/>
        <v>0</v>
      </c>
      <c r="GP122">
        <f t="shared" si="122"/>
        <v>0</v>
      </c>
      <c r="GR122">
        <v>0</v>
      </c>
      <c r="GS122">
        <v>3</v>
      </c>
      <c r="GT122">
        <v>0</v>
      </c>
      <c r="GU122" t="s">
        <v>3</v>
      </c>
      <c r="GV122">
        <f t="shared" si="123"/>
        <v>0</v>
      </c>
      <c r="GW122">
        <v>1</v>
      </c>
      <c r="GX122">
        <f t="shared" si="124"/>
        <v>0</v>
      </c>
      <c r="HA122">
        <v>0</v>
      </c>
      <c r="HB122">
        <v>0</v>
      </c>
      <c r="HC122">
        <f t="shared" si="125"/>
        <v>0</v>
      </c>
      <c r="IK122">
        <v>0</v>
      </c>
    </row>
    <row r="123" spans="1:245" x14ac:dyDescent="0.2">
      <c r="A123">
        <v>18</v>
      </c>
      <c r="B123">
        <v>1</v>
      </c>
      <c r="C123">
        <v>209</v>
      </c>
      <c r="E123" t="s">
        <v>293</v>
      </c>
      <c r="F123" t="s">
        <v>294</v>
      </c>
      <c r="G123" t="s">
        <v>295</v>
      </c>
      <c r="H123" t="s">
        <v>31</v>
      </c>
      <c r="I123">
        <f>I122*J123</f>
        <v>0.18962999999999999</v>
      </c>
      <c r="J123">
        <v>0.315</v>
      </c>
      <c r="O123">
        <f t="shared" si="91"/>
        <v>18160.740000000002</v>
      </c>
      <c r="P123">
        <f t="shared" si="92"/>
        <v>18160.740000000002</v>
      </c>
      <c r="Q123">
        <f t="shared" si="93"/>
        <v>0</v>
      </c>
      <c r="R123">
        <f t="shared" si="94"/>
        <v>0</v>
      </c>
      <c r="S123">
        <f t="shared" si="95"/>
        <v>0</v>
      </c>
      <c r="T123">
        <f t="shared" si="96"/>
        <v>0</v>
      </c>
      <c r="U123">
        <f t="shared" si="97"/>
        <v>0</v>
      </c>
      <c r="V123">
        <f t="shared" si="98"/>
        <v>0</v>
      </c>
      <c r="W123">
        <f t="shared" si="99"/>
        <v>0</v>
      </c>
      <c r="X123">
        <f t="shared" si="100"/>
        <v>0</v>
      </c>
      <c r="Y123">
        <f t="shared" si="101"/>
        <v>0</v>
      </c>
      <c r="AA123">
        <v>144042116</v>
      </c>
      <c r="AB123">
        <f t="shared" si="102"/>
        <v>26238.17</v>
      </c>
      <c r="AC123">
        <f t="shared" si="103"/>
        <v>26238.17</v>
      </c>
      <c r="AD123">
        <f>ROUND((((ET123)-(EU123))+AE123),2)</f>
        <v>0</v>
      </c>
      <c r="AE123">
        <f t="shared" si="126"/>
        <v>0</v>
      </c>
      <c r="AF123">
        <f t="shared" si="126"/>
        <v>0</v>
      </c>
      <c r="AG123">
        <f t="shared" si="104"/>
        <v>0</v>
      </c>
      <c r="AH123">
        <f t="shared" si="127"/>
        <v>0</v>
      </c>
      <c r="AI123">
        <f t="shared" si="127"/>
        <v>0</v>
      </c>
      <c r="AJ123">
        <f t="shared" si="105"/>
        <v>0</v>
      </c>
      <c r="AK123">
        <v>26238.17</v>
      </c>
      <c r="AL123">
        <v>26238.17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122</v>
      </c>
      <c r="AU123">
        <v>80</v>
      </c>
      <c r="AV123">
        <v>1</v>
      </c>
      <c r="AW123">
        <v>1</v>
      </c>
      <c r="AZ123">
        <v>1</v>
      </c>
      <c r="BA123">
        <v>1</v>
      </c>
      <c r="BB123">
        <v>1</v>
      </c>
      <c r="BC123">
        <v>3.65</v>
      </c>
      <c r="BD123" t="s">
        <v>3</v>
      </c>
      <c r="BE123" t="s">
        <v>3</v>
      </c>
      <c r="BF123" t="s">
        <v>3</v>
      </c>
      <c r="BG123" t="s">
        <v>3</v>
      </c>
      <c r="BH123">
        <v>3</v>
      </c>
      <c r="BI123">
        <v>1</v>
      </c>
      <c r="BJ123" t="s">
        <v>296</v>
      </c>
      <c r="BM123">
        <v>8001</v>
      </c>
      <c r="BN123">
        <v>0</v>
      </c>
      <c r="BO123" t="s">
        <v>294</v>
      </c>
      <c r="BP123">
        <v>1</v>
      </c>
      <c r="BQ123">
        <v>2</v>
      </c>
      <c r="BR123">
        <v>0</v>
      </c>
      <c r="BS123">
        <v>1</v>
      </c>
      <c r="BT123">
        <v>1</v>
      </c>
      <c r="BU123">
        <v>1</v>
      </c>
      <c r="BV123">
        <v>1</v>
      </c>
      <c r="BW123">
        <v>1</v>
      </c>
      <c r="BX123">
        <v>1</v>
      </c>
      <c r="BY123" t="s">
        <v>3</v>
      </c>
      <c r="BZ123">
        <v>122</v>
      </c>
      <c r="CA123">
        <v>80</v>
      </c>
      <c r="CE123">
        <v>0</v>
      </c>
      <c r="CF123">
        <v>0</v>
      </c>
      <c r="CG123">
        <v>0</v>
      </c>
      <c r="CM123">
        <v>0</v>
      </c>
      <c r="CN123" t="s">
        <v>3</v>
      </c>
      <c r="CO123">
        <v>0</v>
      </c>
      <c r="CP123">
        <f t="shared" si="106"/>
        <v>18160.740000000002</v>
      </c>
      <c r="CQ123">
        <f t="shared" si="107"/>
        <v>95769.320499999987</v>
      </c>
      <c r="CR123">
        <f t="shared" si="108"/>
        <v>0</v>
      </c>
      <c r="CS123">
        <f t="shared" si="109"/>
        <v>0</v>
      </c>
      <c r="CT123">
        <f t="shared" si="110"/>
        <v>0</v>
      </c>
      <c r="CU123">
        <f t="shared" si="111"/>
        <v>0</v>
      </c>
      <c r="CV123">
        <f t="shared" si="112"/>
        <v>0</v>
      </c>
      <c r="CW123">
        <f t="shared" si="113"/>
        <v>0</v>
      </c>
      <c r="CX123">
        <f t="shared" si="114"/>
        <v>0</v>
      </c>
      <c r="CY123">
        <f t="shared" si="115"/>
        <v>0</v>
      </c>
      <c r="CZ123">
        <f t="shared" si="116"/>
        <v>0</v>
      </c>
      <c r="DC123" t="s">
        <v>3</v>
      </c>
      <c r="DD123" t="s">
        <v>3</v>
      </c>
      <c r="DE123" t="s">
        <v>3</v>
      </c>
      <c r="DF123" t="s">
        <v>3</v>
      </c>
      <c r="DG123" t="s">
        <v>3</v>
      </c>
      <c r="DH123" t="s">
        <v>3</v>
      </c>
      <c r="DI123" t="s">
        <v>3</v>
      </c>
      <c r="DJ123" t="s">
        <v>3</v>
      </c>
      <c r="DK123" t="s">
        <v>3</v>
      </c>
      <c r="DL123" t="s">
        <v>3</v>
      </c>
      <c r="DM123" t="s">
        <v>3</v>
      </c>
      <c r="DN123">
        <v>0</v>
      </c>
      <c r="DO123">
        <v>0</v>
      </c>
      <c r="DP123">
        <v>1</v>
      </c>
      <c r="DQ123">
        <v>1</v>
      </c>
      <c r="DU123">
        <v>1009</v>
      </c>
      <c r="DV123" t="s">
        <v>31</v>
      </c>
      <c r="DW123" t="s">
        <v>31</v>
      </c>
      <c r="DX123">
        <v>1000</v>
      </c>
      <c r="EE123">
        <v>123474904</v>
      </c>
      <c r="EF123">
        <v>2</v>
      </c>
      <c r="EG123" t="s">
        <v>24</v>
      </c>
      <c r="EH123">
        <v>0</v>
      </c>
      <c r="EI123" t="s">
        <v>3</v>
      </c>
      <c r="EJ123">
        <v>1</v>
      </c>
      <c r="EK123">
        <v>8001</v>
      </c>
      <c r="EL123" t="s">
        <v>291</v>
      </c>
      <c r="EM123" t="s">
        <v>292</v>
      </c>
      <c r="EO123" t="s">
        <v>3</v>
      </c>
      <c r="EQ123">
        <v>0</v>
      </c>
      <c r="ER123">
        <v>26238.17</v>
      </c>
      <c r="ES123">
        <v>26238.17</v>
      </c>
      <c r="ET123">
        <v>0</v>
      </c>
      <c r="EU123">
        <v>0</v>
      </c>
      <c r="EV123">
        <v>0</v>
      </c>
      <c r="EW123">
        <v>0</v>
      </c>
      <c r="EX123">
        <v>0</v>
      </c>
      <c r="FQ123">
        <v>0</v>
      </c>
      <c r="FR123">
        <f t="shared" si="117"/>
        <v>0</v>
      </c>
      <c r="FS123">
        <v>0</v>
      </c>
      <c r="FX123">
        <v>122</v>
      </c>
      <c r="FY123">
        <v>80</v>
      </c>
      <c r="GA123" t="s">
        <v>3</v>
      </c>
      <c r="GD123">
        <v>1</v>
      </c>
      <c r="GF123">
        <v>-788715079</v>
      </c>
      <c r="GG123">
        <v>2</v>
      </c>
      <c r="GH123">
        <v>1</v>
      </c>
      <c r="GI123">
        <v>2</v>
      </c>
      <c r="GJ123">
        <v>0</v>
      </c>
      <c r="GK123">
        <v>0</v>
      </c>
      <c r="GL123">
        <f t="shared" si="118"/>
        <v>0</v>
      </c>
      <c r="GM123">
        <f t="shared" si="119"/>
        <v>18160.740000000002</v>
      </c>
      <c r="GN123">
        <f t="shared" si="120"/>
        <v>18160.740000000002</v>
      </c>
      <c r="GO123">
        <f t="shared" si="121"/>
        <v>0</v>
      </c>
      <c r="GP123">
        <f t="shared" si="122"/>
        <v>0</v>
      </c>
      <c r="GR123">
        <v>0</v>
      </c>
      <c r="GS123">
        <v>3</v>
      </c>
      <c r="GT123">
        <v>0</v>
      </c>
      <c r="GU123" t="s">
        <v>3</v>
      </c>
      <c r="GV123">
        <f t="shared" si="123"/>
        <v>0</v>
      </c>
      <c r="GW123">
        <v>1</v>
      </c>
      <c r="GX123">
        <f t="shared" si="124"/>
        <v>0</v>
      </c>
      <c r="HA123">
        <v>0</v>
      </c>
      <c r="HB123">
        <v>0</v>
      </c>
      <c r="HC123">
        <f t="shared" si="125"/>
        <v>0</v>
      </c>
      <c r="IK123">
        <v>0</v>
      </c>
    </row>
    <row r="124" spans="1:245" x14ac:dyDescent="0.2">
      <c r="A124">
        <v>17</v>
      </c>
      <c r="B124">
        <v>1</v>
      </c>
      <c r="C124">
        <f>ROW(SmtRes!A218)</f>
        <v>218</v>
      </c>
      <c r="D124">
        <f>ROW(EtalonRes!A225)</f>
        <v>225</v>
      </c>
      <c r="E124" t="s">
        <v>297</v>
      </c>
      <c r="F124" t="s">
        <v>298</v>
      </c>
      <c r="G124" t="s">
        <v>299</v>
      </c>
      <c r="H124" t="s">
        <v>19</v>
      </c>
      <c r="I124">
        <f>ROUND(54.51/100,9)</f>
        <v>0.54510000000000003</v>
      </c>
      <c r="J124">
        <v>0</v>
      </c>
      <c r="O124">
        <f t="shared" si="91"/>
        <v>43973.25</v>
      </c>
      <c r="P124">
        <f t="shared" si="92"/>
        <v>23888.720000000001</v>
      </c>
      <c r="Q124">
        <f t="shared" si="93"/>
        <v>1018.34</v>
      </c>
      <c r="R124">
        <f t="shared" si="94"/>
        <v>848.25</v>
      </c>
      <c r="S124">
        <f t="shared" si="95"/>
        <v>19066.189999999999</v>
      </c>
      <c r="T124">
        <f t="shared" si="96"/>
        <v>0</v>
      </c>
      <c r="U124">
        <f t="shared" si="97"/>
        <v>66.447689999999994</v>
      </c>
      <c r="V124">
        <f t="shared" si="98"/>
        <v>2.0032424999999998</v>
      </c>
      <c r="W124">
        <f t="shared" si="99"/>
        <v>0</v>
      </c>
      <c r="X124">
        <f t="shared" si="100"/>
        <v>24494.76</v>
      </c>
      <c r="Y124">
        <f t="shared" si="101"/>
        <v>14935.83</v>
      </c>
      <c r="AA124">
        <v>144042116</v>
      </c>
      <c r="AB124">
        <f t="shared" si="102"/>
        <v>9030.64</v>
      </c>
      <c r="AC124">
        <f t="shared" si="103"/>
        <v>7811.85</v>
      </c>
      <c r="AD124">
        <f>ROUND(((((ET124*1.25))-((EU124*1.25)))+AE124),2)</f>
        <v>153.38</v>
      </c>
      <c r="AE124">
        <f>ROUND(((EU124*1.25)),2)</f>
        <v>47.4</v>
      </c>
      <c r="AF124">
        <f>ROUND(((EV124*1.15)),2)</f>
        <v>1065.4100000000001</v>
      </c>
      <c r="AG124">
        <f t="shared" si="104"/>
        <v>0</v>
      </c>
      <c r="AH124">
        <f>((EW124*1.15))</f>
        <v>121.89999999999999</v>
      </c>
      <c r="AI124">
        <f>((EX124*1.25))</f>
        <v>3.6749999999999998</v>
      </c>
      <c r="AJ124">
        <f t="shared" si="105"/>
        <v>0</v>
      </c>
      <c r="AK124">
        <v>8860.99</v>
      </c>
      <c r="AL124">
        <v>7811.85</v>
      </c>
      <c r="AM124">
        <v>122.7</v>
      </c>
      <c r="AN124">
        <v>37.92</v>
      </c>
      <c r="AO124">
        <v>926.44</v>
      </c>
      <c r="AP124">
        <v>0</v>
      </c>
      <c r="AQ124">
        <v>106</v>
      </c>
      <c r="AR124">
        <v>2.94</v>
      </c>
      <c r="AS124">
        <v>0</v>
      </c>
      <c r="AT124">
        <v>123</v>
      </c>
      <c r="AU124">
        <v>75</v>
      </c>
      <c r="AV124">
        <v>1</v>
      </c>
      <c r="AW124">
        <v>1</v>
      </c>
      <c r="AZ124">
        <v>1</v>
      </c>
      <c r="BA124">
        <v>32.83</v>
      </c>
      <c r="BB124">
        <v>12.18</v>
      </c>
      <c r="BC124">
        <v>5.61</v>
      </c>
      <c r="BD124" t="s">
        <v>3</v>
      </c>
      <c r="BE124" t="s">
        <v>3</v>
      </c>
      <c r="BF124" t="s">
        <v>3</v>
      </c>
      <c r="BG124" t="s">
        <v>3</v>
      </c>
      <c r="BH124">
        <v>0</v>
      </c>
      <c r="BI124">
        <v>1</v>
      </c>
      <c r="BJ124" t="s">
        <v>300</v>
      </c>
      <c r="BM124">
        <v>11001</v>
      </c>
      <c r="BN124">
        <v>0</v>
      </c>
      <c r="BO124" t="s">
        <v>298</v>
      </c>
      <c r="BP124">
        <v>1</v>
      </c>
      <c r="BQ124">
        <v>2</v>
      </c>
      <c r="BR124">
        <v>0</v>
      </c>
      <c r="BS124">
        <v>32.83</v>
      </c>
      <c r="BT124">
        <v>1</v>
      </c>
      <c r="BU124">
        <v>1</v>
      </c>
      <c r="BV124">
        <v>1</v>
      </c>
      <c r="BW124">
        <v>1</v>
      </c>
      <c r="BX124">
        <v>1</v>
      </c>
      <c r="BY124" t="s">
        <v>3</v>
      </c>
      <c r="BZ124">
        <v>123</v>
      </c>
      <c r="CA124">
        <v>75</v>
      </c>
      <c r="CE124">
        <v>0</v>
      </c>
      <c r="CF124">
        <v>0</v>
      </c>
      <c r="CG124">
        <v>0</v>
      </c>
      <c r="CM124">
        <v>0</v>
      </c>
      <c r="CN124" t="s">
        <v>1835</v>
      </c>
      <c r="CO124">
        <v>0</v>
      </c>
      <c r="CP124">
        <f t="shared" si="106"/>
        <v>43973.25</v>
      </c>
      <c r="CQ124">
        <f t="shared" si="107"/>
        <v>43824.478500000005</v>
      </c>
      <c r="CR124">
        <f t="shared" si="108"/>
        <v>1868.1683999999998</v>
      </c>
      <c r="CS124">
        <f t="shared" si="109"/>
        <v>1556.1419999999998</v>
      </c>
      <c r="CT124">
        <f t="shared" si="110"/>
        <v>34977.410300000003</v>
      </c>
      <c r="CU124">
        <f t="shared" si="111"/>
        <v>0</v>
      </c>
      <c r="CV124">
        <f t="shared" si="112"/>
        <v>121.89999999999999</v>
      </c>
      <c r="CW124">
        <f t="shared" si="113"/>
        <v>3.6749999999999998</v>
      </c>
      <c r="CX124">
        <f t="shared" si="114"/>
        <v>0</v>
      </c>
      <c r="CY124">
        <f t="shared" si="115"/>
        <v>24494.761199999997</v>
      </c>
      <c r="CZ124">
        <f t="shared" si="116"/>
        <v>14935.83</v>
      </c>
      <c r="DC124" t="s">
        <v>3</v>
      </c>
      <c r="DD124" t="s">
        <v>3</v>
      </c>
      <c r="DE124" t="s">
        <v>279</v>
      </c>
      <c r="DF124" t="s">
        <v>279</v>
      </c>
      <c r="DG124" t="s">
        <v>264</v>
      </c>
      <c r="DH124" t="s">
        <v>3</v>
      </c>
      <c r="DI124" t="s">
        <v>264</v>
      </c>
      <c r="DJ124" t="s">
        <v>279</v>
      </c>
      <c r="DK124" t="s">
        <v>3</v>
      </c>
      <c r="DL124" t="s">
        <v>3</v>
      </c>
      <c r="DM124" t="s">
        <v>3</v>
      </c>
      <c r="DN124">
        <v>0</v>
      </c>
      <c r="DO124">
        <v>0</v>
      </c>
      <c r="DP124">
        <v>1</v>
      </c>
      <c r="DQ124">
        <v>1</v>
      </c>
      <c r="DU124">
        <v>1005</v>
      </c>
      <c r="DV124" t="s">
        <v>19</v>
      </c>
      <c r="DW124" t="s">
        <v>19</v>
      </c>
      <c r="DX124">
        <v>100</v>
      </c>
      <c r="EE124">
        <v>123474907</v>
      </c>
      <c r="EF124">
        <v>2</v>
      </c>
      <c r="EG124" t="s">
        <v>24</v>
      </c>
      <c r="EH124">
        <v>0</v>
      </c>
      <c r="EI124" t="s">
        <v>3</v>
      </c>
      <c r="EJ124">
        <v>1</v>
      </c>
      <c r="EK124">
        <v>11001</v>
      </c>
      <c r="EL124" t="s">
        <v>44</v>
      </c>
      <c r="EM124" t="s">
        <v>301</v>
      </c>
      <c r="EO124" t="s">
        <v>282</v>
      </c>
      <c r="EQ124">
        <v>131072</v>
      </c>
      <c r="ER124">
        <v>8860.99</v>
      </c>
      <c r="ES124">
        <v>7811.85</v>
      </c>
      <c r="ET124">
        <v>122.7</v>
      </c>
      <c r="EU124">
        <v>37.92</v>
      </c>
      <c r="EV124">
        <v>926.44</v>
      </c>
      <c r="EW124">
        <v>106</v>
      </c>
      <c r="EX124">
        <v>2.94</v>
      </c>
      <c r="EY124">
        <v>0</v>
      </c>
      <c r="FQ124">
        <v>0</v>
      </c>
      <c r="FR124">
        <f t="shared" si="117"/>
        <v>0</v>
      </c>
      <c r="FS124">
        <v>0</v>
      </c>
      <c r="FX124">
        <v>123</v>
      </c>
      <c r="FY124">
        <v>75</v>
      </c>
      <c r="GA124" t="s">
        <v>3</v>
      </c>
      <c r="GD124">
        <v>1</v>
      </c>
      <c r="GF124">
        <v>-490634842</v>
      </c>
      <c r="GG124">
        <v>2</v>
      </c>
      <c r="GH124">
        <v>1</v>
      </c>
      <c r="GI124">
        <v>2</v>
      </c>
      <c r="GJ124">
        <v>0</v>
      </c>
      <c r="GK124">
        <v>0</v>
      </c>
      <c r="GL124">
        <f t="shared" si="118"/>
        <v>0</v>
      </c>
      <c r="GM124">
        <f t="shared" si="119"/>
        <v>83403.839999999997</v>
      </c>
      <c r="GN124">
        <f t="shared" si="120"/>
        <v>83403.839999999997</v>
      </c>
      <c r="GO124">
        <f t="shared" si="121"/>
        <v>0</v>
      </c>
      <c r="GP124">
        <f t="shared" si="122"/>
        <v>0</v>
      </c>
      <c r="GR124">
        <v>0</v>
      </c>
      <c r="GS124">
        <v>3</v>
      </c>
      <c r="GT124">
        <v>0</v>
      </c>
      <c r="GU124" t="s">
        <v>3</v>
      </c>
      <c r="GV124">
        <f t="shared" si="123"/>
        <v>0</v>
      </c>
      <c r="GW124">
        <v>1</v>
      </c>
      <c r="GX124">
        <f t="shared" si="124"/>
        <v>0</v>
      </c>
      <c r="HA124">
        <v>0</v>
      </c>
      <c r="HB124">
        <v>0</v>
      </c>
      <c r="HC124">
        <f t="shared" si="125"/>
        <v>0</v>
      </c>
      <c r="IK124">
        <v>0</v>
      </c>
    </row>
    <row r="125" spans="1:245" x14ac:dyDescent="0.2">
      <c r="A125">
        <v>17</v>
      </c>
      <c r="B125">
        <v>1</v>
      </c>
      <c r="C125">
        <f>ROW(SmtRes!A224)</f>
        <v>224</v>
      </c>
      <c r="D125">
        <f>ROW(EtalonRes!A231)</f>
        <v>231</v>
      </c>
      <c r="E125" t="s">
        <v>302</v>
      </c>
      <c r="F125" t="s">
        <v>303</v>
      </c>
      <c r="G125" t="s">
        <v>304</v>
      </c>
      <c r="H125" t="s">
        <v>19</v>
      </c>
      <c r="I125">
        <f>ROUND(54.51/100,9)</f>
        <v>0.54510000000000003</v>
      </c>
      <c r="J125">
        <v>0</v>
      </c>
      <c r="O125">
        <f t="shared" si="91"/>
        <v>4269.13</v>
      </c>
      <c r="P125">
        <f t="shared" si="92"/>
        <v>55.91</v>
      </c>
      <c r="Q125">
        <f t="shared" si="93"/>
        <v>400.91</v>
      </c>
      <c r="R125">
        <f t="shared" si="94"/>
        <v>383.68</v>
      </c>
      <c r="S125">
        <f t="shared" si="95"/>
        <v>3812.31</v>
      </c>
      <c r="T125">
        <f t="shared" si="96"/>
        <v>0</v>
      </c>
      <c r="U125">
        <f t="shared" si="97"/>
        <v>14.624760449999998</v>
      </c>
      <c r="V125">
        <f t="shared" si="98"/>
        <v>0.86534624999999998</v>
      </c>
      <c r="W125">
        <f t="shared" si="99"/>
        <v>0</v>
      </c>
      <c r="X125">
        <f t="shared" si="100"/>
        <v>5161.07</v>
      </c>
      <c r="Y125">
        <f t="shared" si="101"/>
        <v>3146.99</v>
      </c>
      <c r="AA125">
        <v>144042116</v>
      </c>
      <c r="AB125">
        <f t="shared" si="102"/>
        <v>276.08999999999997</v>
      </c>
      <c r="AC125">
        <f t="shared" si="103"/>
        <v>8.5399999999999991</v>
      </c>
      <c r="AD125">
        <f>ROUND(((((ET125*1.25))-((EU125*1.25)))+AE125),2)</f>
        <v>54.52</v>
      </c>
      <c r="AE125">
        <f>ROUND(((EU125*1.25)),2)</f>
        <v>21.44</v>
      </c>
      <c r="AF125">
        <f>ROUND(((EV125*1.15)),2)</f>
        <v>213.03</v>
      </c>
      <c r="AG125">
        <f t="shared" si="104"/>
        <v>0</v>
      </c>
      <c r="AH125">
        <f>((EW125*1.15))</f>
        <v>26.829499999999996</v>
      </c>
      <c r="AI125">
        <f>((EX125*1.25))</f>
        <v>1.5874999999999999</v>
      </c>
      <c r="AJ125">
        <f t="shared" si="105"/>
        <v>0</v>
      </c>
      <c r="AK125">
        <v>237.39</v>
      </c>
      <c r="AL125">
        <v>8.5399999999999991</v>
      </c>
      <c r="AM125">
        <v>43.61</v>
      </c>
      <c r="AN125">
        <v>17.149999999999999</v>
      </c>
      <c r="AO125">
        <v>185.24</v>
      </c>
      <c r="AP125">
        <v>0</v>
      </c>
      <c r="AQ125">
        <v>23.33</v>
      </c>
      <c r="AR125">
        <v>1.27</v>
      </c>
      <c r="AS125">
        <v>0</v>
      </c>
      <c r="AT125">
        <v>123</v>
      </c>
      <c r="AU125">
        <v>75</v>
      </c>
      <c r="AV125">
        <v>1</v>
      </c>
      <c r="AW125">
        <v>1</v>
      </c>
      <c r="AZ125">
        <v>1</v>
      </c>
      <c r="BA125">
        <v>32.83</v>
      </c>
      <c r="BB125">
        <v>13.49</v>
      </c>
      <c r="BC125">
        <v>12.01</v>
      </c>
      <c r="BD125" t="s">
        <v>3</v>
      </c>
      <c r="BE125" t="s">
        <v>3</v>
      </c>
      <c r="BF125" t="s">
        <v>3</v>
      </c>
      <c r="BG125" t="s">
        <v>3</v>
      </c>
      <c r="BH125">
        <v>0</v>
      </c>
      <c r="BI125">
        <v>1</v>
      </c>
      <c r="BJ125" t="s">
        <v>305</v>
      </c>
      <c r="BM125">
        <v>11001</v>
      </c>
      <c r="BN125">
        <v>0</v>
      </c>
      <c r="BO125" t="s">
        <v>303</v>
      </c>
      <c r="BP125">
        <v>1</v>
      </c>
      <c r="BQ125">
        <v>2</v>
      </c>
      <c r="BR125">
        <v>0</v>
      </c>
      <c r="BS125">
        <v>32.83</v>
      </c>
      <c r="BT125">
        <v>1</v>
      </c>
      <c r="BU125">
        <v>1</v>
      </c>
      <c r="BV125">
        <v>1</v>
      </c>
      <c r="BW125">
        <v>1</v>
      </c>
      <c r="BX125">
        <v>1</v>
      </c>
      <c r="BY125" t="s">
        <v>3</v>
      </c>
      <c r="BZ125">
        <v>123</v>
      </c>
      <c r="CA125">
        <v>75</v>
      </c>
      <c r="CE125">
        <v>0</v>
      </c>
      <c r="CF125">
        <v>0</v>
      </c>
      <c r="CG125">
        <v>0</v>
      </c>
      <c r="CM125">
        <v>0</v>
      </c>
      <c r="CN125" t="s">
        <v>1835</v>
      </c>
      <c r="CO125">
        <v>0</v>
      </c>
      <c r="CP125">
        <f t="shared" si="106"/>
        <v>4269.13</v>
      </c>
      <c r="CQ125">
        <f t="shared" si="107"/>
        <v>102.56539999999998</v>
      </c>
      <c r="CR125">
        <f t="shared" si="108"/>
        <v>735.47480000000007</v>
      </c>
      <c r="CS125">
        <f t="shared" si="109"/>
        <v>703.87519999999995</v>
      </c>
      <c r="CT125">
        <f t="shared" si="110"/>
        <v>6993.7748999999994</v>
      </c>
      <c r="CU125">
        <f t="shared" si="111"/>
        <v>0</v>
      </c>
      <c r="CV125">
        <f t="shared" si="112"/>
        <v>26.829499999999996</v>
      </c>
      <c r="CW125">
        <f t="shared" si="113"/>
        <v>1.5874999999999999</v>
      </c>
      <c r="CX125">
        <f t="shared" si="114"/>
        <v>0</v>
      </c>
      <c r="CY125">
        <f t="shared" si="115"/>
        <v>5161.0676999999996</v>
      </c>
      <c r="CZ125">
        <f t="shared" si="116"/>
        <v>3146.9924999999998</v>
      </c>
      <c r="DC125" t="s">
        <v>3</v>
      </c>
      <c r="DD125" t="s">
        <v>3</v>
      </c>
      <c r="DE125" t="s">
        <v>279</v>
      </c>
      <c r="DF125" t="s">
        <v>279</v>
      </c>
      <c r="DG125" t="s">
        <v>264</v>
      </c>
      <c r="DH125" t="s">
        <v>3</v>
      </c>
      <c r="DI125" t="s">
        <v>264</v>
      </c>
      <c r="DJ125" t="s">
        <v>279</v>
      </c>
      <c r="DK125" t="s">
        <v>3</v>
      </c>
      <c r="DL125" t="s">
        <v>3</v>
      </c>
      <c r="DM125" t="s">
        <v>3</v>
      </c>
      <c r="DN125">
        <v>0</v>
      </c>
      <c r="DO125">
        <v>0</v>
      </c>
      <c r="DP125">
        <v>1</v>
      </c>
      <c r="DQ125">
        <v>1</v>
      </c>
      <c r="DU125">
        <v>1005</v>
      </c>
      <c r="DV125" t="s">
        <v>19</v>
      </c>
      <c r="DW125" t="s">
        <v>19</v>
      </c>
      <c r="DX125">
        <v>100</v>
      </c>
      <c r="EE125">
        <v>123474907</v>
      </c>
      <c r="EF125">
        <v>2</v>
      </c>
      <c r="EG125" t="s">
        <v>24</v>
      </c>
      <c r="EH125">
        <v>0</v>
      </c>
      <c r="EI125" t="s">
        <v>3</v>
      </c>
      <c r="EJ125">
        <v>1</v>
      </c>
      <c r="EK125">
        <v>11001</v>
      </c>
      <c r="EL125" t="s">
        <v>44</v>
      </c>
      <c r="EM125" t="s">
        <v>301</v>
      </c>
      <c r="EO125" t="s">
        <v>282</v>
      </c>
      <c r="EQ125">
        <v>131072</v>
      </c>
      <c r="ER125">
        <v>237.39</v>
      </c>
      <c r="ES125">
        <v>8.5399999999999991</v>
      </c>
      <c r="ET125">
        <v>43.61</v>
      </c>
      <c r="EU125">
        <v>17.149999999999999</v>
      </c>
      <c r="EV125">
        <v>185.24</v>
      </c>
      <c r="EW125">
        <v>23.33</v>
      </c>
      <c r="EX125">
        <v>1.27</v>
      </c>
      <c r="EY125">
        <v>0</v>
      </c>
      <c r="FQ125">
        <v>0</v>
      </c>
      <c r="FR125">
        <f t="shared" si="117"/>
        <v>0</v>
      </c>
      <c r="FS125">
        <v>0</v>
      </c>
      <c r="FX125">
        <v>123</v>
      </c>
      <c r="FY125">
        <v>75</v>
      </c>
      <c r="GA125" t="s">
        <v>3</v>
      </c>
      <c r="GD125">
        <v>1</v>
      </c>
      <c r="GF125">
        <v>1280526612</v>
      </c>
      <c r="GG125">
        <v>2</v>
      </c>
      <c r="GH125">
        <v>1</v>
      </c>
      <c r="GI125">
        <v>2</v>
      </c>
      <c r="GJ125">
        <v>0</v>
      </c>
      <c r="GK125">
        <v>0</v>
      </c>
      <c r="GL125">
        <f t="shared" si="118"/>
        <v>0</v>
      </c>
      <c r="GM125">
        <f t="shared" si="119"/>
        <v>12577.19</v>
      </c>
      <c r="GN125">
        <f t="shared" si="120"/>
        <v>12577.19</v>
      </c>
      <c r="GO125">
        <f t="shared" si="121"/>
        <v>0</v>
      </c>
      <c r="GP125">
        <f t="shared" si="122"/>
        <v>0</v>
      </c>
      <c r="GR125">
        <v>0</v>
      </c>
      <c r="GS125">
        <v>3</v>
      </c>
      <c r="GT125">
        <v>0</v>
      </c>
      <c r="GU125" t="s">
        <v>3</v>
      </c>
      <c r="GV125">
        <f t="shared" si="123"/>
        <v>0</v>
      </c>
      <c r="GW125">
        <v>1</v>
      </c>
      <c r="GX125">
        <f t="shared" si="124"/>
        <v>0</v>
      </c>
      <c r="HA125">
        <v>0</v>
      </c>
      <c r="HB125">
        <v>0</v>
      </c>
      <c r="HC125">
        <f t="shared" si="125"/>
        <v>0</v>
      </c>
      <c r="IK125">
        <v>0</v>
      </c>
    </row>
    <row r="126" spans="1:245" x14ac:dyDescent="0.2">
      <c r="A126">
        <v>18</v>
      </c>
      <c r="B126">
        <v>1</v>
      </c>
      <c r="C126">
        <v>224</v>
      </c>
      <c r="E126" t="s">
        <v>306</v>
      </c>
      <c r="F126" t="s">
        <v>307</v>
      </c>
      <c r="G126" t="s">
        <v>308</v>
      </c>
      <c r="H126" t="s">
        <v>31</v>
      </c>
      <c r="I126">
        <f>I125*J126</f>
        <v>1.7443200000000001</v>
      </c>
      <c r="J126">
        <v>3.2</v>
      </c>
      <c r="O126">
        <f t="shared" si="91"/>
        <v>10684.3</v>
      </c>
      <c r="P126">
        <f t="shared" si="92"/>
        <v>10684.3</v>
      </c>
      <c r="Q126">
        <f t="shared" si="93"/>
        <v>0</v>
      </c>
      <c r="R126">
        <f t="shared" si="94"/>
        <v>0</v>
      </c>
      <c r="S126">
        <f t="shared" si="95"/>
        <v>0</v>
      </c>
      <c r="T126">
        <f t="shared" si="96"/>
        <v>0</v>
      </c>
      <c r="U126">
        <f t="shared" si="97"/>
        <v>0</v>
      </c>
      <c r="V126">
        <f t="shared" si="98"/>
        <v>0</v>
      </c>
      <c r="W126">
        <f t="shared" si="99"/>
        <v>0</v>
      </c>
      <c r="X126">
        <f t="shared" si="100"/>
        <v>0</v>
      </c>
      <c r="Y126">
        <f t="shared" si="101"/>
        <v>0</v>
      </c>
      <c r="AA126">
        <v>144042116</v>
      </c>
      <c r="AB126">
        <f t="shared" si="102"/>
        <v>1780.58</v>
      </c>
      <c r="AC126">
        <f t="shared" si="103"/>
        <v>1780.58</v>
      </c>
      <c r="AD126">
        <f>ROUND((((ET126)-(EU126))+AE126),2)</f>
        <v>0</v>
      </c>
      <c r="AE126">
        <f>ROUND((EU126),2)</f>
        <v>0</v>
      </c>
      <c r="AF126">
        <f>ROUND((EV126),2)</f>
        <v>0</v>
      </c>
      <c r="AG126">
        <f t="shared" si="104"/>
        <v>0</v>
      </c>
      <c r="AH126">
        <f>(EW126)</f>
        <v>0</v>
      </c>
      <c r="AI126">
        <f>(EX126)</f>
        <v>0</v>
      </c>
      <c r="AJ126">
        <f t="shared" si="105"/>
        <v>0</v>
      </c>
      <c r="AK126">
        <v>1780.58</v>
      </c>
      <c r="AL126">
        <v>1780.58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123</v>
      </c>
      <c r="AU126">
        <v>75</v>
      </c>
      <c r="AV126">
        <v>1</v>
      </c>
      <c r="AW126">
        <v>1</v>
      </c>
      <c r="AZ126">
        <v>1</v>
      </c>
      <c r="BA126">
        <v>1</v>
      </c>
      <c r="BB126">
        <v>1</v>
      </c>
      <c r="BC126">
        <v>3.44</v>
      </c>
      <c r="BD126" t="s">
        <v>3</v>
      </c>
      <c r="BE126" t="s">
        <v>3</v>
      </c>
      <c r="BF126" t="s">
        <v>3</v>
      </c>
      <c r="BG126" t="s">
        <v>3</v>
      </c>
      <c r="BH126">
        <v>3</v>
      </c>
      <c r="BI126">
        <v>1</v>
      </c>
      <c r="BJ126" t="s">
        <v>309</v>
      </c>
      <c r="BM126">
        <v>11001</v>
      </c>
      <c r="BN126">
        <v>0</v>
      </c>
      <c r="BO126" t="s">
        <v>307</v>
      </c>
      <c r="BP126">
        <v>1</v>
      </c>
      <c r="BQ126">
        <v>2</v>
      </c>
      <c r="BR126">
        <v>0</v>
      </c>
      <c r="BS126">
        <v>1</v>
      </c>
      <c r="BT126">
        <v>1</v>
      </c>
      <c r="BU126">
        <v>1</v>
      </c>
      <c r="BV126">
        <v>1</v>
      </c>
      <c r="BW126">
        <v>1</v>
      </c>
      <c r="BX126">
        <v>1</v>
      </c>
      <c r="BY126" t="s">
        <v>3</v>
      </c>
      <c r="BZ126">
        <v>123</v>
      </c>
      <c r="CA126">
        <v>75</v>
      </c>
      <c r="CE126">
        <v>0</v>
      </c>
      <c r="CF126">
        <v>0</v>
      </c>
      <c r="CG126">
        <v>0</v>
      </c>
      <c r="CM126">
        <v>0</v>
      </c>
      <c r="CN126" t="s">
        <v>3</v>
      </c>
      <c r="CO126">
        <v>0</v>
      </c>
      <c r="CP126">
        <f t="shared" si="106"/>
        <v>10684.3</v>
      </c>
      <c r="CQ126">
        <f t="shared" si="107"/>
        <v>6125.1951999999992</v>
      </c>
      <c r="CR126">
        <f t="shared" si="108"/>
        <v>0</v>
      </c>
      <c r="CS126">
        <f t="shared" si="109"/>
        <v>0</v>
      </c>
      <c r="CT126">
        <f t="shared" si="110"/>
        <v>0</v>
      </c>
      <c r="CU126">
        <f t="shared" si="111"/>
        <v>0</v>
      </c>
      <c r="CV126">
        <f t="shared" si="112"/>
        <v>0</v>
      </c>
      <c r="CW126">
        <f t="shared" si="113"/>
        <v>0</v>
      </c>
      <c r="CX126">
        <f t="shared" si="114"/>
        <v>0</v>
      </c>
      <c r="CY126">
        <f t="shared" si="115"/>
        <v>0</v>
      </c>
      <c r="CZ126">
        <f t="shared" si="116"/>
        <v>0</v>
      </c>
      <c r="DC126" t="s">
        <v>3</v>
      </c>
      <c r="DD126" t="s">
        <v>3</v>
      </c>
      <c r="DE126" t="s">
        <v>3</v>
      </c>
      <c r="DF126" t="s">
        <v>3</v>
      </c>
      <c r="DG126" t="s">
        <v>3</v>
      </c>
      <c r="DH126" t="s">
        <v>3</v>
      </c>
      <c r="DI126" t="s">
        <v>3</v>
      </c>
      <c r="DJ126" t="s">
        <v>3</v>
      </c>
      <c r="DK126" t="s">
        <v>3</v>
      </c>
      <c r="DL126" t="s">
        <v>3</v>
      </c>
      <c r="DM126" t="s">
        <v>3</v>
      </c>
      <c r="DN126">
        <v>0</v>
      </c>
      <c r="DO126">
        <v>0</v>
      </c>
      <c r="DP126">
        <v>1</v>
      </c>
      <c r="DQ126">
        <v>1</v>
      </c>
      <c r="DU126">
        <v>1009</v>
      </c>
      <c r="DV126" t="s">
        <v>31</v>
      </c>
      <c r="DW126" t="s">
        <v>31</v>
      </c>
      <c r="DX126">
        <v>1000</v>
      </c>
      <c r="EE126">
        <v>123474907</v>
      </c>
      <c r="EF126">
        <v>2</v>
      </c>
      <c r="EG126" t="s">
        <v>24</v>
      </c>
      <c r="EH126">
        <v>0</v>
      </c>
      <c r="EI126" t="s">
        <v>3</v>
      </c>
      <c r="EJ126">
        <v>1</v>
      </c>
      <c r="EK126">
        <v>11001</v>
      </c>
      <c r="EL126" t="s">
        <v>44</v>
      </c>
      <c r="EM126" t="s">
        <v>301</v>
      </c>
      <c r="EO126" t="s">
        <v>3</v>
      </c>
      <c r="EQ126">
        <v>0</v>
      </c>
      <c r="ER126">
        <v>1780.58</v>
      </c>
      <c r="ES126">
        <v>1780.58</v>
      </c>
      <c r="ET126">
        <v>0</v>
      </c>
      <c r="EU126">
        <v>0</v>
      </c>
      <c r="EV126">
        <v>0</v>
      </c>
      <c r="EW126">
        <v>0</v>
      </c>
      <c r="EX126">
        <v>0</v>
      </c>
      <c r="FQ126">
        <v>0</v>
      </c>
      <c r="FR126">
        <f t="shared" si="117"/>
        <v>0</v>
      </c>
      <c r="FS126">
        <v>0</v>
      </c>
      <c r="FX126">
        <v>123</v>
      </c>
      <c r="FY126">
        <v>75</v>
      </c>
      <c r="GA126" t="s">
        <v>3</v>
      </c>
      <c r="GD126">
        <v>1</v>
      </c>
      <c r="GF126">
        <v>-528754041</v>
      </c>
      <c r="GG126">
        <v>2</v>
      </c>
      <c r="GH126">
        <v>1</v>
      </c>
      <c r="GI126">
        <v>2</v>
      </c>
      <c r="GJ126">
        <v>0</v>
      </c>
      <c r="GK126">
        <v>0</v>
      </c>
      <c r="GL126">
        <f t="shared" si="118"/>
        <v>0</v>
      </c>
      <c r="GM126">
        <f t="shared" si="119"/>
        <v>10684.3</v>
      </c>
      <c r="GN126">
        <f t="shared" si="120"/>
        <v>10684.3</v>
      </c>
      <c r="GO126">
        <f t="shared" si="121"/>
        <v>0</v>
      </c>
      <c r="GP126">
        <f t="shared" si="122"/>
        <v>0</v>
      </c>
      <c r="GR126">
        <v>0</v>
      </c>
      <c r="GS126">
        <v>3</v>
      </c>
      <c r="GT126">
        <v>0</v>
      </c>
      <c r="GU126" t="s">
        <v>3</v>
      </c>
      <c r="GV126">
        <f t="shared" si="123"/>
        <v>0</v>
      </c>
      <c r="GW126">
        <v>1</v>
      </c>
      <c r="GX126">
        <f t="shared" si="124"/>
        <v>0</v>
      </c>
      <c r="HA126">
        <v>0</v>
      </c>
      <c r="HB126">
        <v>0</v>
      </c>
      <c r="HC126">
        <f t="shared" si="125"/>
        <v>0</v>
      </c>
      <c r="IK126">
        <v>0</v>
      </c>
    </row>
    <row r="127" spans="1:245" x14ac:dyDescent="0.2">
      <c r="A127">
        <v>17</v>
      </c>
      <c r="B127">
        <v>1</v>
      </c>
      <c r="C127">
        <f>ROW(SmtRes!A229)</f>
        <v>229</v>
      </c>
      <c r="D127">
        <f>ROW(EtalonRes!A236)</f>
        <v>236</v>
      </c>
      <c r="E127" t="s">
        <v>310</v>
      </c>
      <c r="F127" t="s">
        <v>311</v>
      </c>
      <c r="G127" t="s">
        <v>312</v>
      </c>
      <c r="H127" t="s">
        <v>19</v>
      </c>
      <c r="I127">
        <f>ROUND(54.51/100,9)</f>
        <v>0.54510000000000003</v>
      </c>
      <c r="J127">
        <v>0</v>
      </c>
      <c r="O127">
        <f t="shared" si="91"/>
        <v>835.81</v>
      </c>
      <c r="P127">
        <f t="shared" si="92"/>
        <v>0</v>
      </c>
      <c r="Q127">
        <f t="shared" si="93"/>
        <v>404.88</v>
      </c>
      <c r="R127">
        <f t="shared" si="94"/>
        <v>381.18</v>
      </c>
      <c r="S127">
        <f t="shared" si="95"/>
        <v>430.93</v>
      </c>
      <c r="T127">
        <f t="shared" si="96"/>
        <v>0</v>
      </c>
      <c r="U127">
        <f t="shared" si="97"/>
        <v>1.6549236000000001</v>
      </c>
      <c r="V127">
        <f t="shared" si="98"/>
        <v>0.85853250000000003</v>
      </c>
      <c r="W127">
        <f t="shared" si="99"/>
        <v>0</v>
      </c>
      <c r="X127">
        <f t="shared" si="100"/>
        <v>998.9</v>
      </c>
      <c r="Y127">
        <f t="shared" si="101"/>
        <v>609.08000000000004</v>
      </c>
      <c r="AA127">
        <v>144042116</v>
      </c>
      <c r="AB127">
        <f t="shared" si="102"/>
        <v>80.78</v>
      </c>
      <c r="AC127">
        <f t="shared" si="103"/>
        <v>0</v>
      </c>
      <c r="AD127">
        <f>ROUND((((((ET127*6)*1.25))-(((EU127*6)*1.25)))+AE127),2)</f>
        <v>56.7</v>
      </c>
      <c r="AE127">
        <f>ROUND((((EU127*6)*1.25)),2)</f>
        <v>21.3</v>
      </c>
      <c r="AF127">
        <f>ROUND((((EV127*6)*1.15)),2)</f>
        <v>24.08</v>
      </c>
      <c r="AG127">
        <f t="shared" si="104"/>
        <v>0</v>
      </c>
      <c r="AH127">
        <f>(((EW127*6)*1.15))</f>
        <v>3.036</v>
      </c>
      <c r="AI127">
        <f>(((EX127*6)*1.25))</f>
        <v>1.575</v>
      </c>
      <c r="AJ127">
        <f t="shared" si="105"/>
        <v>0</v>
      </c>
      <c r="AK127">
        <v>11.05</v>
      </c>
      <c r="AL127">
        <v>0</v>
      </c>
      <c r="AM127">
        <v>7.56</v>
      </c>
      <c r="AN127">
        <v>2.84</v>
      </c>
      <c r="AO127">
        <v>3.49</v>
      </c>
      <c r="AP127">
        <v>0</v>
      </c>
      <c r="AQ127">
        <v>0.44</v>
      </c>
      <c r="AR127">
        <v>0.21</v>
      </c>
      <c r="AS127">
        <v>0</v>
      </c>
      <c r="AT127">
        <v>123</v>
      </c>
      <c r="AU127">
        <v>75</v>
      </c>
      <c r="AV127">
        <v>1</v>
      </c>
      <c r="AW127">
        <v>1</v>
      </c>
      <c r="AZ127">
        <v>1</v>
      </c>
      <c r="BA127">
        <v>32.83</v>
      </c>
      <c r="BB127">
        <v>13.1</v>
      </c>
      <c r="BC127">
        <v>1</v>
      </c>
      <c r="BD127" t="s">
        <v>3</v>
      </c>
      <c r="BE127" t="s">
        <v>3</v>
      </c>
      <c r="BF127" t="s">
        <v>3</v>
      </c>
      <c r="BG127" t="s">
        <v>3</v>
      </c>
      <c r="BH127">
        <v>0</v>
      </c>
      <c r="BI127">
        <v>1</v>
      </c>
      <c r="BJ127" t="s">
        <v>313</v>
      </c>
      <c r="BM127">
        <v>11001</v>
      </c>
      <c r="BN127">
        <v>0</v>
      </c>
      <c r="BO127" t="s">
        <v>311</v>
      </c>
      <c r="BP127">
        <v>1</v>
      </c>
      <c r="BQ127">
        <v>2</v>
      </c>
      <c r="BR127">
        <v>0</v>
      </c>
      <c r="BS127">
        <v>32.83</v>
      </c>
      <c r="BT127">
        <v>1</v>
      </c>
      <c r="BU127">
        <v>1</v>
      </c>
      <c r="BV127">
        <v>1</v>
      </c>
      <c r="BW127">
        <v>1</v>
      </c>
      <c r="BX127">
        <v>1</v>
      </c>
      <c r="BY127" t="s">
        <v>3</v>
      </c>
      <c r="BZ127">
        <v>123</v>
      </c>
      <c r="CA127">
        <v>75</v>
      </c>
      <c r="CE127">
        <v>0</v>
      </c>
      <c r="CF127">
        <v>0</v>
      </c>
      <c r="CG127">
        <v>0</v>
      </c>
      <c r="CM127">
        <v>0</v>
      </c>
      <c r="CN127" t="s">
        <v>1835</v>
      </c>
      <c r="CO127">
        <v>0</v>
      </c>
      <c r="CP127">
        <f t="shared" si="106"/>
        <v>835.81</v>
      </c>
      <c r="CQ127">
        <f t="shared" si="107"/>
        <v>0</v>
      </c>
      <c r="CR127">
        <f t="shared" si="108"/>
        <v>742.77</v>
      </c>
      <c r="CS127">
        <f t="shared" si="109"/>
        <v>699.279</v>
      </c>
      <c r="CT127">
        <f t="shared" si="110"/>
        <v>790.54639999999995</v>
      </c>
      <c r="CU127">
        <f t="shared" si="111"/>
        <v>0</v>
      </c>
      <c r="CV127">
        <f t="shared" si="112"/>
        <v>3.036</v>
      </c>
      <c r="CW127">
        <f t="shared" si="113"/>
        <v>1.575</v>
      </c>
      <c r="CX127">
        <f t="shared" si="114"/>
        <v>0</v>
      </c>
      <c r="CY127">
        <f t="shared" si="115"/>
        <v>998.89530000000002</v>
      </c>
      <c r="CZ127">
        <f t="shared" si="116"/>
        <v>609.08249999999998</v>
      </c>
      <c r="DC127" t="s">
        <v>3</v>
      </c>
      <c r="DD127" t="s">
        <v>3</v>
      </c>
      <c r="DE127" t="s">
        <v>314</v>
      </c>
      <c r="DF127" t="s">
        <v>314</v>
      </c>
      <c r="DG127" t="s">
        <v>315</v>
      </c>
      <c r="DH127" t="s">
        <v>3</v>
      </c>
      <c r="DI127" t="s">
        <v>315</v>
      </c>
      <c r="DJ127" t="s">
        <v>314</v>
      </c>
      <c r="DK127" t="s">
        <v>3</v>
      </c>
      <c r="DL127" t="s">
        <v>3</v>
      </c>
      <c r="DM127" t="s">
        <v>3</v>
      </c>
      <c r="DN127">
        <v>0</v>
      </c>
      <c r="DO127">
        <v>0</v>
      </c>
      <c r="DP127">
        <v>1</v>
      </c>
      <c r="DQ127">
        <v>1</v>
      </c>
      <c r="DU127">
        <v>1005</v>
      </c>
      <c r="DV127" t="s">
        <v>19</v>
      </c>
      <c r="DW127" t="s">
        <v>19</v>
      </c>
      <c r="DX127">
        <v>100</v>
      </c>
      <c r="EE127">
        <v>123474907</v>
      </c>
      <c r="EF127">
        <v>2</v>
      </c>
      <c r="EG127" t="s">
        <v>24</v>
      </c>
      <c r="EH127">
        <v>0</v>
      </c>
      <c r="EI127" t="s">
        <v>3</v>
      </c>
      <c r="EJ127">
        <v>1</v>
      </c>
      <c r="EK127">
        <v>11001</v>
      </c>
      <c r="EL127" t="s">
        <v>44</v>
      </c>
      <c r="EM127" t="s">
        <v>301</v>
      </c>
      <c r="EO127" t="s">
        <v>282</v>
      </c>
      <c r="EQ127">
        <v>131072</v>
      </c>
      <c r="ER127">
        <v>11.05</v>
      </c>
      <c r="ES127">
        <v>0</v>
      </c>
      <c r="ET127">
        <v>7.56</v>
      </c>
      <c r="EU127">
        <v>2.84</v>
      </c>
      <c r="EV127">
        <v>3.49</v>
      </c>
      <c r="EW127">
        <v>0.44</v>
      </c>
      <c r="EX127">
        <v>0.21</v>
      </c>
      <c r="EY127">
        <v>0</v>
      </c>
      <c r="FQ127">
        <v>0</v>
      </c>
      <c r="FR127">
        <f t="shared" si="117"/>
        <v>0</v>
      </c>
      <c r="FS127">
        <v>0</v>
      </c>
      <c r="FX127">
        <v>123</v>
      </c>
      <c r="FY127">
        <v>75</v>
      </c>
      <c r="GA127" t="s">
        <v>3</v>
      </c>
      <c r="GD127">
        <v>1</v>
      </c>
      <c r="GF127">
        <v>1047625029</v>
      </c>
      <c r="GG127">
        <v>2</v>
      </c>
      <c r="GH127">
        <v>1</v>
      </c>
      <c r="GI127">
        <v>2</v>
      </c>
      <c r="GJ127">
        <v>0</v>
      </c>
      <c r="GK127">
        <v>0</v>
      </c>
      <c r="GL127">
        <f t="shared" si="118"/>
        <v>0</v>
      </c>
      <c r="GM127">
        <f t="shared" si="119"/>
        <v>2443.79</v>
      </c>
      <c r="GN127">
        <f t="shared" si="120"/>
        <v>2443.79</v>
      </c>
      <c r="GO127">
        <f t="shared" si="121"/>
        <v>0</v>
      </c>
      <c r="GP127">
        <f t="shared" si="122"/>
        <v>0</v>
      </c>
      <c r="GR127">
        <v>0</v>
      </c>
      <c r="GS127">
        <v>3</v>
      </c>
      <c r="GT127">
        <v>0</v>
      </c>
      <c r="GU127" t="s">
        <v>3</v>
      </c>
      <c r="GV127">
        <f t="shared" si="123"/>
        <v>0</v>
      </c>
      <c r="GW127">
        <v>1</v>
      </c>
      <c r="GX127">
        <f t="shared" si="124"/>
        <v>0</v>
      </c>
      <c r="HA127">
        <v>0</v>
      </c>
      <c r="HB127">
        <v>0</v>
      </c>
      <c r="HC127">
        <f t="shared" si="125"/>
        <v>0</v>
      </c>
      <c r="IK127">
        <v>0</v>
      </c>
    </row>
    <row r="128" spans="1:245" x14ac:dyDescent="0.2">
      <c r="A128">
        <v>18</v>
      </c>
      <c r="B128">
        <v>1</v>
      </c>
      <c r="C128">
        <v>229</v>
      </c>
      <c r="E128" t="s">
        <v>316</v>
      </c>
      <c r="F128" t="s">
        <v>307</v>
      </c>
      <c r="G128" t="s">
        <v>308</v>
      </c>
      <c r="H128" t="s">
        <v>31</v>
      </c>
      <c r="I128">
        <f>I127*J128</f>
        <v>2.6164800000000001</v>
      </c>
      <c r="J128">
        <v>4.8</v>
      </c>
      <c r="O128">
        <f t="shared" si="91"/>
        <v>16026.45</v>
      </c>
      <c r="P128">
        <f t="shared" si="92"/>
        <v>16026.45</v>
      </c>
      <c r="Q128">
        <f t="shared" si="93"/>
        <v>0</v>
      </c>
      <c r="R128">
        <f t="shared" si="94"/>
        <v>0</v>
      </c>
      <c r="S128">
        <f t="shared" si="95"/>
        <v>0</v>
      </c>
      <c r="T128">
        <f t="shared" si="96"/>
        <v>0</v>
      </c>
      <c r="U128">
        <f t="shared" si="97"/>
        <v>0</v>
      </c>
      <c r="V128">
        <f t="shared" si="98"/>
        <v>0</v>
      </c>
      <c r="W128">
        <f t="shared" si="99"/>
        <v>0</v>
      </c>
      <c r="X128">
        <f t="shared" si="100"/>
        <v>0</v>
      </c>
      <c r="Y128">
        <f t="shared" si="101"/>
        <v>0</v>
      </c>
      <c r="AA128">
        <v>144042116</v>
      </c>
      <c r="AB128">
        <f t="shared" si="102"/>
        <v>1780.58</v>
      </c>
      <c r="AC128">
        <f t="shared" si="103"/>
        <v>1780.58</v>
      </c>
      <c r="AD128">
        <f>ROUND((((ET128)-(EU128))+AE128),2)</f>
        <v>0</v>
      </c>
      <c r="AE128">
        <f>ROUND((EU128),2)</f>
        <v>0</v>
      </c>
      <c r="AF128">
        <f>ROUND((EV128),2)</f>
        <v>0</v>
      </c>
      <c r="AG128">
        <f t="shared" si="104"/>
        <v>0</v>
      </c>
      <c r="AH128">
        <f>(EW128)</f>
        <v>0</v>
      </c>
      <c r="AI128">
        <f>(EX128)</f>
        <v>0</v>
      </c>
      <c r="AJ128">
        <f t="shared" si="105"/>
        <v>0</v>
      </c>
      <c r="AK128">
        <v>1780.58</v>
      </c>
      <c r="AL128">
        <v>1780.58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123</v>
      </c>
      <c r="AU128">
        <v>75</v>
      </c>
      <c r="AV128">
        <v>1</v>
      </c>
      <c r="AW128">
        <v>1</v>
      </c>
      <c r="AZ128">
        <v>1</v>
      </c>
      <c r="BA128">
        <v>1</v>
      </c>
      <c r="BB128">
        <v>1</v>
      </c>
      <c r="BC128">
        <v>3.44</v>
      </c>
      <c r="BD128" t="s">
        <v>3</v>
      </c>
      <c r="BE128" t="s">
        <v>3</v>
      </c>
      <c r="BF128" t="s">
        <v>3</v>
      </c>
      <c r="BG128" t="s">
        <v>3</v>
      </c>
      <c r="BH128">
        <v>3</v>
      </c>
      <c r="BI128">
        <v>1</v>
      </c>
      <c r="BJ128" t="s">
        <v>309</v>
      </c>
      <c r="BM128">
        <v>11001</v>
      </c>
      <c r="BN128">
        <v>0</v>
      </c>
      <c r="BO128" t="s">
        <v>307</v>
      </c>
      <c r="BP128">
        <v>1</v>
      </c>
      <c r="BQ128">
        <v>2</v>
      </c>
      <c r="BR128">
        <v>0</v>
      </c>
      <c r="BS128">
        <v>1</v>
      </c>
      <c r="BT128">
        <v>1</v>
      </c>
      <c r="BU128">
        <v>1</v>
      </c>
      <c r="BV128">
        <v>1</v>
      </c>
      <c r="BW128">
        <v>1</v>
      </c>
      <c r="BX128">
        <v>1</v>
      </c>
      <c r="BY128" t="s">
        <v>3</v>
      </c>
      <c r="BZ128">
        <v>123</v>
      </c>
      <c r="CA128">
        <v>75</v>
      </c>
      <c r="CE128">
        <v>0</v>
      </c>
      <c r="CF128">
        <v>0</v>
      </c>
      <c r="CG128">
        <v>0</v>
      </c>
      <c r="CM128">
        <v>0</v>
      </c>
      <c r="CN128" t="s">
        <v>1835</v>
      </c>
      <c r="CO128">
        <v>0</v>
      </c>
      <c r="CP128">
        <f t="shared" si="106"/>
        <v>16026.45</v>
      </c>
      <c r="CQ128">
        <f t="shared" si="107"/>
        <v>6125.1951999999992</v>
      </c>
      <c r="CR128">
        <f t="shared" si="108"/>
        <v>0</v>
      </c>
      <c r="CS128">
        <f t="shared" si="109"/>
        <v>0</v>
      </c>
      <c r="CT128">
        <f t="shared" si="110"/>
        <v>0</v>
      </c>
      <c r="CU128">
        <f t="shared" si="111"/>
        <v>0</v>
      </c>
      <c r="CV128">
        <f t="shared" si="112"/>
        <v>0</v>
      </c>
      <c r="CW128">
        <f t="shared" si="113"/>
        <v>0</v>
      </c>
      <c r="CX128">
        <f t="shared" si="114"/>
        <v>0</v>
      </c>
      <c r="CY128">
        <f t="shared" si="115"/>
        <v>0</v>
      </c>
      <c r="CZ128">
        <f t="shared" si="116"/>
        <v>0</v>
      </c>
      <c r="DC128" t="s">
        <v>3</v>
      </c>
      <c r="DD128" t="s">
        <v>3</v>
      </c>
      <c r="DE128" t="s">
        <v>3</v>
      </c>
      <c r="DF128" t="s">
        <v>3</v>
      </c>
      <c r="DG128" t="s">
        <v>3</v>
      </c>
      <c r="DH128" t="s">
        <v>3</v>
      </c>
      <c r="DI128" t="s">
        <v>3</v>
      </c>
      <c r="DJ128" t="s">
        <v>3</v>
      </c>
      <c r="DK128" t="s">
        <v>3</v>
      </c>
      <c r="DL128" t="s">
        <v>3</v>
      </c>
      <c r="DM128" t="s">
        <v>3</v>
      </c>
      <c r="DN128">
        <v>0</v>
      </c>
      <c r="DO128">
        <v>0</v>
      </c>
      <c r="DP128">
        <v>1</v>
      </c>
      <c r="DQ128">
        <v>1</v>
      </c>
      <c r="DU128">
        <v>1009</v>
      </c>
      <c r="DV128" t="s">
        <v>31</v>
      </c>
      <c r="DW128" t="s">
        <v>31</v>
      </c>
      <c r="DX128">
        <v>1000</v>
      </c>
      <c r="EE128">
        <v>123474907</v>
      </c>
      <c r="EF128">
        <v>2</v>
      </c>
      <c r="EG128" t="s">
        <v>24</v>
      </c>
      <c r="EH128">
        <v>0</v>
      </c>
      <c r="EI128" t="s">
        <v>3</v>
      </c>
      <c r="EJ128">
        <v>1</v>
      </c>
      <c r="EK128">
        <v>11001</v>
      </c>
      <c r="EL128" t="s">
        <v>44</v>
      </c>
      <c r="EM128" t="s">
        <v>301</v>
      </c>
      <c r="EO128" t="s">
        <v>282</v>
      </c>
      <c r="EQ128">
        <v>0</v>
      </c>
      <c r="ER128">
        <v>1780.58</v>
      </c>
      <c r="ES128">
        <v>1780.58</v>
      </c>
      <c r="ET128">
        <v>0</v>
      </c>
      <c r="EU128">
        <v>0</v>
      </c>
      <c r="EV128">
        <v>0</v>
      </c>
      <c r="EW128">
        <v>0</v>
      </c>
      <c r="EX128">
        <v>0</v>
      </c>
      <c r="FQ128">
        <v>0</v>
      </c>
      <c r="FR128">
        <f t="shared" si="117"/>
        <v>0</v>
      </c>
      <c r="FS128">
        <v>0</v>
      </c>
      <c r="FX128">
        <v>123</v>
      </c>
      <c r="FY128">
        <v>75</v>
      </c>
      <c r="GA128" t="s">
        <v>3</v>
      </c>
      <c r="GD128">
        <v>1</v>
      </c>
      <c r="GF128">
        <v>-528754041</v>
      </c>
      <c r="GG128">
        <v>2</v>
      </c>
      <c r="GH128">
        <v>1</v>
      </c>
      <c r="GI128">
        <v>2</v>
      </c>
      <c r="GJ128">
        <v>0</v>
      </c>
      <c r="GK128">
        <v>0</v>
      </c>
      <c r="GL128">
        <f t="shared" si="118"/>
        <v>0</v>
      </c>
      <c r="GM128">
        <f t="shared" si="119"/>
        <v>16026.45</v>
      </c>
      <c r="GN128">
        <f t="shared" si="120"/>
        <v>16026.45</v>
      </c>
      <c r="GO128">
        <f t="shared" si="121"/>
        <v>0</v>
      </c>
      <c r="GP128">
        <f t="shared" si="122"/>
        <v>0</v>
      </c>
      <c r="GR128">
        <v>0</v>
      </c>
      <c r="GS128">
        <v>3</v>
      </c>
      <c r="GT128">
        <v>0</v>
      </c>
      <c r="GU128" t="s">
        <v>3</v>
      </c>
      <c r="GV128">
        <f t="shared" si="123"/>
        <v>0</v>
      </c>
      <c r="GW128">
        <v>1</v>
      </c>
      <c r="GX128">
        <f t="shared" si="124"/>
        <v>0</v>
      </c>
      <c r="HA128">
        <v>0</v>
      </c>
      <c r="HB128">
        <v>0</v>
      </c>
      <c r="HC128">
        <f t="shared" si="125"/>
        <v>0</v>
      </c>
      <c r="IK128">
        <v>0</v>
      </c>
    </row>
    <row r="129" spans="1:245" x14ac:dyDescent="0.2">
      <c r="A129">
        <v>17</v>
      </c>
      <c r="B129">
        <v>1</v>
      </c>
      <c r="C129">
        <f>ROW(SmtRes!A252)</f>
        <v>252</v>
      </c>
      <c r="D129">
        <f>ROW(EtalonRes!A259)</f>
        <v>259</v>
      </c>
      <c r="E129" t="s">
        <v>317</v>
      </c>
      <c r="F129" t="s">
        <v>318</v>
      </c>
      <c r="G129" t="s">
        <v>319</v>
      </c>
      <c r="H129" t="s">
        <v>19</v>
      </c>
      <c r="I129">
        <f>ROUND(88.1/100,9)</f>
        <v>0.88100000000000001</v>
      </c>
      <c r="J129">
        <v>0</v>
      </c>
      <c r="O129">
        <f t="shared" si="91"/>
        <v>48870.89</v>
      </c>
      <c r="P129">
        <f t="shared" si="92"/>
        <v>16807.41</v>
      </c>
      <c r="Q129">
        <f t="shared" si="93"/>
        <v>688.43</v>
      </c>
      <c r="R129">
        <f t="shared" si="94"/>
        <v>303.98</v>
      </c>
      <c r="S129">
        <f t="shared" si="95"/>
        <v>31375.05</v>
      </c>
      <c r="T129">
        <f t="shared" si="96"/>
        <v>0</v>
      </c>
      <c r="U129">
        <f t="shared" si="97"/>
        <v>105.3676</v>
      </c>
      <c r="V129">
        <f t="shared" si="98"/>
        <v>0.71581249999999996</v>
      </c>
      <c r="W129">
        <f t="shared" si="99"/>
        <v>0</v>
      </c>
      <c r="X129">
        <f t="shared" si="100"/>
        <v>37381.26</v>
      </c>
      <c r="Y129">
        <f t="shared" si="101"/>
        <v>19957.79</v>
      </c>
      <c r="AA129">
        <v>144042116</v>
      </c>
      <c r="AB129">
        <f t="shared" si="102"/>
        <v>3805.68</v>
      </c>
      <c r="AC129">
        <f t="shared" si="103"/>
        <v>2631.4</v>
      </c>
      <c r="AD129">
        <f>ROUND(((((ET129*1.25))-((EU129*1.25)))+AE129),2)</f>
        <v>89.51</v>
      </c>
      <c r="AE129">
        <f>ROUND(((EU129*1.25)),2)</f>
        <v>10.51</v>
      </c>
      <c r="AF129">
        <f>ROUND(((EV129*1.15)),2)</f>
        <v>1084.77</v>
      </c>
      <c r="AG129">
        <f t="shared" si="104"/>
        <v>0</v>
      </c>
      <c r="AH129">
        <f>((EW129*1.15))</f>
        <v>119.6</v>
      </c>
      <c r="AI129">
        <f>((EX129*1.25))</f>
        <v>0.8125</v>
      </c>
      <c r="AJ129">
        <f t="shared" si="105"/>
        <v>0</v>
      </c>
      <c r="AK129">
        <v>3646.29</v>
      </c>
      <c r="AL129">
        <v>2631.4</v>
      </c>
      <c r="AM129">
        <v>71.61</v>
      </c>
      <c r="AN129">
        <v>8.41</v>
      </c>
      <c r="AO129">
        <v>943.28</v>
      </c>
      <c r="AP129">
        <v>0</v>
      </c>
      <c r="AQ129">
        <v>104</v>
      </c>
      <c r="AR129">
        <v>0.65</v>
      </c>
      <c r="AS129">
        <v>0</v>
      </c>
      <c r="AT129">
        <v>118</v>
      </c>
      <c r="AU129">
        <v>63</v>
      </c>
      <c r="AV129">
        <v>1</v>
      </c>
      <c r="AW129">
        <v>1</v>
      </c>
      <c r="AZ129">
        <v>1</v>
      </c>
      <c r="BA129">
        <v>32.83</v>
      </c>
      <c r="BB129">
        <v>8.73</v>
      </c>
      <c r="BC129">
        <v>7.25</v>
      </c>
      <c r="BD129" t="s">
        <v>3</v>
      </c>
      <c r="BE129" t="s">
        <v>3</v>
      </c>
      <c r="BF129" t="s">
        <v>3</v>
      </c>
      <c r="BG129" t="s">
        <v>3</v>
      </c>
      <c r="BH129">
        <v>0</v>
      </c>
      <c r="BI129">
        <v>1</v>
      </c>
      <c r="BJ129" t="s">
        <v>320</v>
      </c>
      <c r="BM129">
        <v>10001</v>
      </c>
      <c r="BN129">
        <v>0</v>
      </c>
      <c r="BO129" t="s">
        <v>318</v>
      </c>
      <c r="BP129">
        <v>1</v>
      </c>
      <c r="BQ129">
        <v>2</v>
      </c>
      <c r="BR129">
        <v>0</v>
      </c>
      <c r="BS129">
        <v>32.83</v>
      </c>
      <c r="BT129">
        <v>1</v>
      </c>
      <c r="BU129">
        <v>1</v>
      </c>
      <c r="BV129">
        <v>1</v>
      </c>
      <c r="BW129">
        <v>1</v>
      </c>
      <c r="BX129">
        <v>1</v>
      </c>
      <c r="BY129" t="s">
        <v>3</v>
      </c>
      <c r="BZ129">
        <v>118</v>
      </c>
      <c r="CA129">
        <v>63</v>
      </c>
      <c r="CE129">
        <v>0</v>
      </c>
      <c r="CF129">
        <v>0</v>
      </c>
      <c r="CG129">
        <v>0</v>
      </c>
      <c r="CM129">
        <v>0</v>
      </c>
      <c r="CN129" t="s">
        <v>1835</v>
      </c>
      <c r="CO129">
        <v>0</v>
      </c>
      <c r="CP129">
        <f t="shared" si="106"/>
        <v>48870.89</v>
      </c>
      <c r="CQ129">
        <f t="shared" si="107"/>
        <v>19077.650000000001</v>
      </c>
      <c r="CR129">
        <f t="shared" si="108"/>
        <v>781.42230000000006</v>
      </c>
      <c r="CS129">
        <f t="shared" si="109"/>
        <v>345.04329999999999</v>
      </c>
      <c r="CT129">
        <f t="shared" si="110"/>
        <v>35612.999100000001</v>
      </c>
      <c r="CU129">
        <f t="shared" si="111"/>
        <v>0</v>
      </c>
      <c r="CV129">
        <f t="shared" si="112"/>
        <v>119.6</v>
      </c>
      <c r="CW129">
        <f t="shared" si="113"/>
        <v>0.8125</v>
      </c>
      <c r="CX129">
        <f t="shared" si="114"/>
        <v>0</v>
      </c>
      <c r="CY129">
        <f t="shared" si="115"/>
        <v>37381.255400000002</v>
      </c>
      <c r="CZ129">
        <f t="shared" si="116"/>
        <v>19957.7889</v>
      </c>
      <c r="DC129" t="s">
        <v>3</v>
      </c>
      <c r="DD129" t="s">
        <v>3</v>
      </c>
      <c r="DE129" t="s">
        <v>279</v>
      </c>
      <c r="DF129" t="s">
        <v>279</v>
      </c>
      <c r="DG129" t="s">
        <v>264</v>
      </c>
      <c r="DH129" t="s">
        <v>3</v>
      </c>
      <c r="DI129" t="s">
        <v>264</v>
      </c>
      <c r="DJ129" t="s">
        <v>279</v>
      </c>
      <c r="DK129" t="s">
        <v>3</v>
      </c>
      <c r="DL129" t="s">
        <v>3</v>
      </c>
      <c r="DM129" t="s">
        <v>3</v>
      </c>
      <c r="DN129">
        <v>0</v>
      </c>
      <c r="DO129">
        <v>0</v>
      </c>
      <c r="DP129">
        <v>1</v>
      </c>
      <c r="DQ129">
        <v>1</v>
      </c>
      <c r="DU129">
        <v>1005</v>
      </c>
      <c r="DV129" t="s">
        <v>19</v>
      </c>
      <c r="DW129" t="s">
        <v>19</v>
      </c>
      <c r="DX129">
        <v>100</v>
      </c>
      <c r="EE129">
        <v>123474906</v>
      </c>
      <c r="EF129">
        <v>2</v>
      </c>
      <c r="EG129" t="s">
        <v>24</v>
      </c>
      <c r="EH129">
        <v>0</v>
      </c>
      <c r="EI129" t="s">
        <v>3</v>
      </c>
      <c r="EJ129">
        <v>1</v>
      </c>
      <c r="EK129">
        <v>10001</v>
      </c>
      <c r="EL129" t="s">
        <v>25</v>
      </c>
      <c r="EM129" t="s">
        <v>26</v>
      </c>
      <c r="EO129" t="s">
        <v>282</v>
      </c>
      <c r="EQ129">
        <v>131072</v>
      </c>
      <c r="ER129">
        <v>3646.29</v>
      </c>
      <c r="ES129">
        <v>2631.4</v>
      </c>
      <c r="ET129">
        <v>71.61</v>
      </c>
      <c r="EU129">
        <v>8.41</v>
      </c>
      <c r="EV129">
        <v>943.28</v>
      </c>
      <c r="EW129">
        <v>104</v>
      </c>
      <c r="EX129">
        <v>0.65</v>
      </c>
      <c r="EY129">
        <v>0</v>
      </c>
      <c r="FQ129">
        <v>0</v>
      </c>
      <c r="FR129">
        <f t="shared" si="117"/>
        <v>0</v>
      </c>
      <c r="FS129">
        <v>0</v>
      </c>
      <c r="FX129">
        <v>118</v>
      </c>
      <c r="FY129">
        <v>63</v>
      </c>
      <c r="GA129" t="s">
        <v>3</v>
      </c>
      <c r="GD129">
        <v>1</v>
      </c>
      <c r="GF129">
        <v>440282936</v>
      </c>
      <c r="GG129">
        <v>2</v>
      </c>
      <c r="GH129">
        <v>1</v>
      </c>
      <c r="GI129">
        <v>2</v>
      </c>
      <c r="GJ129">
        <v>0</v>
      </c>
      <c r="GK129">
        <v>0</v>
      </c>
      <c r="GL129">
        <f t="shared" si="118"/>
        <v>0</v>
      </c>
      <c r="GM129">
        <f t="shared" si="119"/>
        <v>106209.94</v>
      </c>
      <c r="GN129">
        <f t="shared" si="120"/>
        <v>106209.94</v>
      </c>
      <c r="GO129">
        <f t="shared" si="121"/>
        <v>0</v>
      </c>
      <c r="GP129">
        <f t="shared" si="122"/>
        <v>0</v>
      </c>
      <c r="GR129">
        <v>0</v>
      </c>
      <c r="GS129">
        <v>3</v>
      </c>
      <c r="GT129">
        <v>0</v>
      </c>
      <c r="GU129" t="s">
        <v>3</v>
      </c>
      <c r="GV129">
        <f t="shared" si="123"/>
        <v>0</v>
      </c>
      <c r="GW129">
        <v>1</v>
      </c>
      <c r="GX129">
        <f t="shared" si="124"/>
        <v>0</v>
      </c>
      <c r="HA129">
        <v>0</v>
      </c>
      <c r="HB129">
        <v>0</v>
      </c>
      <c r="HC129">
        <f t="shared" si="125"/>
        <v>0</v>
      </c>
      <c r="IK129">
        <v>0</v>
      </c>
    </row>
    <row r="130" spans="1:245" x14ac:dyDescent="0.2">
      <c r="A130">
        <v>18</v>
      </c>
      <c r="B130">
        <v>1</v>
      </c>
      <c r="C130">
        <v>235</v>
      </c>
      <c r="E130" t="s">
        <v>321</v>
      </c>
      <c r="F130" t="s">
        <v>322</v>
      </c>
      <c r="G130" t="s">
        <v>323</v>
      </c>
      <c r="H130" t="s">
        <v>269</v>
      </c>
      <c r="I130">
        <f>I129*J130</f>
        <v>186.77199999999999</v>
      </c>
      <c r="J130">
        <v>212</v>
      </c>
      <c r="O130">
        <f t="shared" si="91"/>
        <v>20416.009999999998</v>
      </c>
      <c r="P130">
        <f t="shared" si="92"/>
        <v>20416.009999999998</v>
      </c>
      <c r="Q130">
        <f t="shared" si="93"/>
        <v>0</v>
      </c>
      <c r="R130">
        <f t="shared" si="94"/>
        <v>0</v>
      </c>
      <c r="S130">
        <f t="shared" si="95"/>
        <v>0</v>
      </c>
      <c r="T130">
        <f t="shared" si="96"/>
        <v>0</v>
      </c>
      <c r="U130">
        <f t="shared" si="97"/>
        <v>0</v>
      </c>
      <c r="V130">
        <f t="shared" si="98"/>
        <v>0</v>
      </c>
      <c r="W130">
        <f t="shared" si="99"/>
        <v>0</v>
      </c>
      <c r="X130">
        <f t="shared" si="100"/>
        <v>0</v>
      </c>
      <c r="Y130">
        <f t="shared" si="101"/>
        <v>0</v>
      </c>
      <c r="AA130">
        <v>144042116</v>
      </c>
      <c r="AB130">
        <f t="shared" si="102"/>
        <v>20.47</v>
      </c>
      <c r="AC130">
        <f t="shared" si="103"/>
        <v>20.47</v>
      </c>
      <c r="AD130">
        <f>ROUND((((ET130)-(EU130))+AE130),2)</f>
        <v>0</v>
      </c>
      <c r="AE130">
        <f>ROUND((EU130),2)</f>
        <v>0</v>
      </c>
      <c r="AF130">
        <f>ROUND((EV130),2)</f>
        <v>0</v>
      </c>
      <c r="AG130">
        <f t="shared" si="104"/>
        <v>0</v>
      </c>
      <c r="AH130">
        <f>(EW130)</f>
        <v>0</v>
      </c>
      <c r="AI130">
        <f>(EX130)</f>
        <v>0</v>
      </c>
      <c r="AJ130">
        <f t="shared" si="105"/>
        <v>0</v>
      </c>
      <c r="AK130">
        <v>20.47</v>
      </c>
      <c r="AL130">
        <v>20.47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118</v>
      </c>
      <c r="AU130">
        <v>63</v>
      </c>
      <c r="AV130">
        <v>1</v>
      </c>
      <c r="AW130">
        <v>1</v>
      </c>
      <c r="AZ130">
        <v>1</v>
      </c>
      <c r="BA130">
        <v>1</v>
      </c>
      <c r="BB130">
        <v>1</v>
      </c>
      <c r="BC130">
        <v>5.34</v>
      </c>
      <c r="BD130" t="s">
        <v>3</v>
      </c>
      <c r="BE130" t="s">
        <v>3</v>
      </c>
      <c r="BF130" t="s">
        <v>3</v>
      </c>
      <c r="BG130" t="s">
        <v>3</v>
      </c>
      <c r="BH130">
        <v>3</v>
      </c>
      <c r="BI130">
        <v>1</v>
      </c>
      <c r="BJ130" t="s">
        <v>324</v>
      </c>
      <c r="BM130">
        <v>10001</v>
      </c>
      <c r="BN130">
        <v>0</v>
      </c>
      <c r="BO130" t="s">
        <v>322</v>
      </c>
      <c r="BP130">
        <v>1</v>
      </c>
      <c r="BQ130">
        <v>2</v>
      </c>
      <c r="BR130">
        <v>0</v>
      </c>
      <c r="BS130">
        <v>1</v>
      </c>
      <c r="BT130">
        <v>1</v>
      </c>
      <c r="BU130">
        <v>1</v>
      </c>
      <c r="BV130">
        <v>1</v>
      </c>
      <c r="BW130">
        <v>1</v>
      </c>
      <c r="BX130">
        <v>1</v>
      </c>
      <c r="BY130" t="s">
        <v>3</v>
      </c>
      <c r="BZ130">
        <v>118</v>
      </c>
      <c r="CA130">
        <v>63</v>
      </c>
      <c r="CE130">
        <v>0</v>
      </c>
      <c r="CF130">
        <v>0</v>
      </c>
      <c r="CG130">
        <v>0</v>
      </c>
      <c r="CM130">
        <v>0</v>
      </c>
      <c r="CN130" t="s">
        <v>3</v>
      </c>
      <c r="CO130">
        <v>0</v>
      </c>
      <c r="CP130">
        <f t="shared" si="106"/>
        <v>20416.009999999998</v>
      </c>
      <c r="CQ130">
        <f t="shared" si="107"/>
        <v>109.3098</v>
      </c>
      <c r="CR130">
        <f t="shared" si="108"/>
        <v>0</v>
      </c>
      <c r="CS130">
        <f t="shared" si="109"/>
        <v>0</v>
      </c>
      <c r="CT130">
        <f t="shared" si="110"/>
        <v>0</v>
      </c>
      <c r="CU130">
        <f t="shared" si="111"/>
        <v>0</v>
      </c>
      <c r="CV130">
        <f t="shared" si="112"/>
        <v>0</v>
      </c>
      <c r="CW130">
        <f t="shared" si="113"/>
        <v>0</v>
      </c>
      <c r="CX130">
        <f t="shared" si="114"/>
        <v>0</v>
      </c>
      <c r="CY130">
        <f t="shared" si="115"/>
        <v>0</v>
      </c>
      <c r="CZ130">
        <f t="shared" si="116"/>
        <v>0</v>
      </c>
      <c r="DC130" t="s">
        <v>3</v>
      </c>
      <c r="DD130" t="s">
        <v>3</v>
      </c>
      <c r="DE130" t="s">
        <v>3</v>
      </c>
      <c r="DF130" t="s">
        <v>3</v>
      </c>
      <c r="DG130" t="s">
        <v>3</v>
      </c>
      <c r="DH130" t="s">
        <v>3</v>
      </c>
      <c r="DI130" t="s">
        <v>3</v>
      </c>
      <c r="DJ130" t="s">
        <v>3</v>
      </c>
      <c r="DK130" t="s">
        <v>3</v>
      </c>
      <c r="DL130" t="s">
        <v>3</v>
      </c>
      <c r="DM130" t="s">
        <v>3</v>
      </c>
      <c r="DN130">
        <v>0</v>
      </c>
      <c r="DO130">
        <v>0</v>
      </c>
      <c r="DP130">
        <v>1</v>
      </c>
      <c r="DQ130">
        <v>1</v>
      </c>
      <c r="DU130">
        <v>1005</v>
      </c>
      <c r="DV130" t="s">
        <v>269</v>
      </c>
      <c r="DW130" t="s">
        <v>269</v>
      </c>
      <c r="DX130">
        <v>1</v>
      </c>
      <c r="EE130">
        <v>123474906</v>
      </c>
      <c r="EF130">
        <v>2</v>
      </c>
      <c r="EG130" t="s">
        <v>24</v>
      </c>
      <c r="EH130">
        <v>0</v>
      </c>
      <c r="EI130" t="s">
        <v>3</v>
      </c>
      <c r="EJ130">
        <v>1</v>
      </c>
      <c r="EK130">
        <v>10001</v>
      </c>
      <c r="EL130" t="s">
        <v>25</v>
      </c>
      <c r="EM130" t="s">
        <v>26</v>
      </c>
      <c r="EO130" t="s">
        <v>3</v>
      </c>
      <c r="EQ130">
        <v>0</v>
      </c>
      <c r="ER130">
        <v>20.47</v>
      </c>
      <c r="ES130">
        <v>20.47</v>
      </c>
      <c r="ET130">
        <v>0</v>
      </c>
      <c r="EU130">
        <v>0</v>
      </c>
      <c r="EV130">
        <v>0</v>
      </c>
      <c r="EW130">
        <v>0</v>
      </c>
      <c r="EX130">
        <v>0</v>
      </c>
      <c r="FQ130">
        <v>0</v>
      </c>
      <c r="FR130">
        <f t="shared" si="117"/>
        <v>0</v>
      </c>
      <c r="FS130">
        <v>0</v>
      </c>
      <c r="FX130">
        <v>118</v>
      </c>
      <c r="FY130">
        <v>63</v>
      </c>
      <c r="GA130" t="s">
        <v>3</v>
      </c>
      <c r="GD130">
        <v>1</v>
      </c>
      <c r="GF130">
        <v>682964972</v>
      </c>
      <c r="GG130">
        <v>2</v>
      </c>
      <c r="GH130">
        <v>1</v>
      </c>
      <c r="GI130">
        <v>2</v>
      </c>
      <c r="GJ130">
        <v>0</v>
      </c>
      <c r="GK130">
        <v>0</v>
      </c>
      <c r="GL130">
        <f t="shared" si="118"/>
        <v>0</v>
      </c>
      <c r="GM130">
        <f t="shared" si="119"/>
        <v>20416.009999999998</v>
      </c>
      <c r="GN130">
        <f t="shared" si="120"/>
        <v>20416.009999999998</v>
      </c>
      <c r="GO130">
        <f t="shared" si="121"/>
        <v>0</v>
      </c>
      <c r="GP130">
        <f t="shared" si="122"/>
        <v>0</v>
      </c>
      <c r="GR130">
        <v>0</v>
      </c>
      <c r="GS130">
        <v>3</v>
      </c>
      <c r="GT130">
        <v>0</v>
      </c>
      <c r="GU130" t="s">
        <v>3</v>
      </c>
      <c r="GV130">
        <f t="shared" si="123"/>
        <v>0</v>
      </c>
      <c r="GW130">
        <v>1</v>
      </c>
      <c r="GX130">
        <f t="shared" si="124"/>
        <v>0</v>
      </c>
      <c r="HA130">
        <v>0</v>
      </c>
      <c r="HB130">
        <v>0</v>
      </c>
      <c r="HC130">
        <f t="shared" si="125"/>
        <v>0</v>
      </c>
      <c r="IK130">
        <v>0</v>
      </c>
    </row>
    <row r="131" spans="1:245" x14ac:dyDescent="0.2">
      <c r="A131">
        <v>18</v>
      </c>
      <c r="B131">
        <v>1</v>
      </c>
      <c r="C131">
        <v>240</v>
      </c>
      <c r="E131" t="s">
        <v>325</v>
      </c>
      <c r="F131" t="s">
        <v>326</v>
      </c>
      <c r="G131" t="s">
        <v>327</v>
      </c>
      <c r="H131" t="s">
        <v>328</v>
      </c>
      <c r="I131">
        <f>I129*J131</f>
        <v>73.123000000000005</v>
      </c>
      <c r="J131">
        <v>83</v>
      </c>
      <c r="O131">
        <f t="shared" si="91"/>
        <v>266.44</v>
      </c>
      <c r="P131">
        <f t="shared" si="92"/>
        <v>266.44</v>
      </c>
      <c r="Q131">
        <f t="shared" si="93"/>
        <v>0</v>
      </c>
      <c r="R131">
        <f t="shared" si="94"/>
        <v>0</v>
      </c>
      <c r="S131">
        <f t="shared" si="95"/>
        <v>0</v>
      </c>
      <c r="T131">
        <f t="shared" si="96"/>
        <v>0</v>
      </c>
      <c r="U131">
        <f t="shared" si="97"/>
        <v>0</v>
      </c>
      <c r="V131">
        <f t="shared" si="98"/>
        <v>0</v>
      </c>
      <c r="W131">
        <f t="shared" si="99"/>
        <v>0</v>
      </c>
      <c r="X131">
        <f t="shared" si="100"/>
        <v>0</v>
      </c>
      <c r="Y131">
        <f t="shared" si="101"/>
        <v>0</v>
      </c>
      <c r="AA131">
        <v>144042116</v>
      </c>
      <c r="AB131">
        <f t="shared" si="102"/>
        <v>0.83</v>
      </c>
      <c r="AC131">
        <f t="shared" si="103"/>
        <v>0.83</v>
      </c>
      <c r="AD131">
        <f>ROUND((((ET131)-(EU131))+AE131),2)</f>
        <v>0</v>
      </c>
      <c r="AE131">
        <f>ROUND((EU131),2)</f>
        <v>0</v>
      </c>
      <c r="AF131">
        <f>ROUND((EV131),2)</f>
        <v>0</v>
      </c>
      <c r="AG131">
        <f t="shared" si="104"/>
        <v>0</v>
      </c>
      <c r="AH131">
        <f>(EW131)</f>
        <v>0</v>
      </c>
      <c r="AI131">
        <f>(EX131)</f>
        <v>0</v>
      </c>
      <c r="AJ131">
        <f t="shared" si="105"/>
        <v>0</v>
      </c>
      <c r="AK131">
        <v>0.83</v>
      </c>
      <c r="AL131">
        <v>0.83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118</v>
      </c>
      <c r="AU131">
        <v>63</v>
      </c>
      <c r="AV131">
        <v>1</v>
      </c>
      <c r="AW131">
        <v>1</v>
      </c>
      <c r="AZ131">
        <v>1</v>
      </c>
      <c r="BA131">
        <v>1</v>
      </c>
      <c r="BB131">
        <v>1</v>
      </c>
      <c r="BC131">
        <v>4.3899999999999997</v>
      </c>
      <c r="BD131" t="s">
        <v>3</v>
      </c>
      <c r="BE131" t="s">
        <v>3</v>
      </c>
      <c r="BF131" t="s">
        <v>3</v>
      </c>
      <c r="BG131" t="s">
        <v>3</v>
      </c>
      <c r="BH131">
        <v>3</v>
      </c>
      <c r="BI131">
        <v>1</v>
      </c>
      <c r="BJ131" t="s">
        <v>329</v>
      </c>
      <c r="BM131">
        <v>10001</v>
      </c>
      <c r="BN131">
        <v>0</v>
      </c>
      <c r="BO131" t="s">
        <v>326</v>
      </c>
      <c r="BP131">
        <v>1</v>
      </c>
      <c r="BQ131">
        <v>2</v>
      </c>
      <c r="BR131">
        <v>0</v>
      </c>
      <c r="BS131">
        <v>1</v>
      </c>
      <c r="BT131">
        <v>1</v>
      </c>
      <c r="BU131">
        <v>1</v>
      </c>
      <c r="BV131">
        <v>1</v>
      </c>
      <c r="BW131">
        <v>1</v>
      </c>
      <c r="BX131">
        <v>1</v>
      </c>
      <c r="BY131" t="s">
        <v>3</v>
      </c>
      <c r="BZ131">
        <v>118</v>
      </c>
      <c r="CA131">
        <v>63</v>
      </c>
      <c r="CE131">
        <v>0</v>
      </c>
      <c r="CF131">
        <v>0</v>
      </c>
      <c r="CG131">
        <v>0</v>
      </c>
      <c r="CM131">
        <v>0</v>
      </c>
      <c r="CN131" t="s">
        <v>3</v>
      </c>
      <c r="CO131">
        <v>0</v>
      </c>
      <c r="CP131">
        <f t="shared" si="106"/>
        <v>266.44</v>
      </c>
      <c r="CQ131">
        <f t="shared" si="107"/>
        <v>3.6436999999999995</v>
      </c>
      <c r="CR131">
        <f t="shared" si="108"/>
        <v>0</v>
      </c>
      <c r="CS131">
        <f t="shared" si="109"/>
        <v>0</v>
      </c>
      <c r="CT131">
        <f t="shared" si="110"/>
        <v>0</v>
      </c>
      <c r="CU131">
        <f t="shared" si="111"/>
        <v>0</v>
      </c>
      <c r="CV131">
        <f t="shared" si="112"/>
        <v>0</v>
      </c>
      <c r="CW131">
        <f t="shared" si="113"/>
        <v>0</v>
      </c>
      <c r="CX131">
        <f t="shared" si="114"/>
        <v>0</v>
      </c>
      <c r="CY131">
        <f t="shared" si="115"/>
        <v>0</v>
      </c>
      <c r="CZ131">
        <f t="shared" si="116"/>
        <v>0</v>
      </c>
      <c r="DC131" t="s">
        <v>3</v>
      </c>
      <c r="DD131" t="s">
        <v>3</v>
      </c>
      <c r="DE131" t="s">
        <v>3</v>
      </c>
      <c r="DF131" t="s">
        <v>3</v>
      </c>
      <c r="DG131" t="s">
        <v>3</v>
      </c>
      <c r="DH131" t="s">
        <v>3</v>
      </c>
      <c r="DI131" t="s">
        <v>3</v>
      </c>
      <c r="DJ131" t="s">
        <v>3</v>
      </c>
      <c r="DK131" t="s">
        <v>3</v>
      </c>
      <c r="DL131" t="s">
        <v>3</v>
      </c>
      <c r="DM131" t="s">
        <v>3</v>
      </c>
      <c r="DN131">
        <v>0</v>
      </c>
      <c r="DO131">
        <v>0</v>
      </c>
      <c r="DP131">
        <v>1</v>
      </c>
      <c r="DQ131">
        <v>1</v>
      </c>
      <c r="DU131">
        <v>1003</v>
      </c>
      <c r="DV131" t="s">
        <v>328</v>
      </c>
      <c r="DW131" t="s">
        <v>328</v>
      </c>
      <c r="DX131">
        <v>1</v>
      </c>
      <c r="EE131">
        <v>123474906</v>
      </c>
      <c r="EF131">
        <v>2</v>
      </c>
      <c r="EG131" t="s">
        <v>24</v>
      </c>
      <c r="EH131">
        <v>0</v>
      </c>
      <c r="EI131" t="s">
        <v>3</v>
      </c>
      <c r="EJ131">
        <v>1</v>
      </c>
      <c r="EK131">
        <v>10001</v>
      </c>
      <c r="EL131" t="s">
        <v>25</v>
      </c>
      <c r="EM131" t="s">
        <v>26</v>
      </c>
      <c r="EO131" t="s">
        <v>3</v>
      </c>
      <c r="EQ131">
        <v>0</v>
      </c>
      <c r="ER131">
        <v>0.83</v>
      </c>
      <c r="ES131">
        <v>0.83</v>
      </c>
      <c r="ET131">
        <v>0</v>
      </c>
      <c r="EU131">
        <v>0</v>
      </c>
      <c r="EV131">
        <v>0</v>
      </c>
      <c r="EW131">
        <v>0</v>
      </c>
      <c r="EX131">
        <v>0</v>
      </c>
      <c r="FQ131">
        <v>0</v>
      </c>
      <c r="FR131">
        <f t="shared" si="117"/>
        <v>0</v>
      </c>
      <c r="FS131">
        <v>0</v>
      </c>
      <c r="FX131">
        <v>118</v>
      </c>
      <c r="FY131">
        <v>63</v>
      </c>
      <c r="GA131" t="s">
        <v>3</v>
      </c>
      <c r="GD131">
        <v>1</v>
      </c>
      <c r="GF131">
        <v>-1936772962</v>
      </c>
      <c r="GG131">
        <v>2</v>
      </c>
      <c r="GH131">
        <v>1</v>
      </c>
      <c r="GI131">
        <v>2</v>
      </c>
      <c r="GJ131">
        <v>0</v>
      </c>
      <c r="GK131">
        <v>0</v>
      </c>
      <c r="GL131">
        <f t="shared" si="118"/>
        <v>0</v>
      </c>
      <c r="GM131">
        <f t="shared" si="119"/>
        <v>266.44</v>
      </c>
      <c r="GN131">
        <f t="shared" si="120"/>
        <v>266.44</v>
      </c>
      <c r="GO131">
        <f t="shared" si="121"/>
        <v>0</v>
      </c>
      <c r="GP131">
        <f t="shared" si="122"/>
        <v>0</v>
      </c>
      <c r="GR131">
        <v>0</v>
      </c>
      <c r="GS131">
        <v>3</v>
      </c>
      <c r="GT131">
        <v>0</v>
      </c>
      <c r="GU131" t="s">
        <v>3</v>
      </c>
      <c r="GV131">
        <f t="shared" si="123"/>
        <v>0</v>
      </c>
      <c r="GW131">
        <v>1</v>
      </c>
      <c r="GX131">
        <f t="shared" si="124"/>
        <v>0</v>
      </c>
      <c r="HA131">
        <v>0</v>
      </c>
      <c r="HB131">
        <v>0</v>
      </c>
      <c r="HC131">
        <f t="shared" si="125"/>
        <v>0</v>
      </c>
      <c r="IK131">
        <v>0</v>
      </c>
    </row>
    <row r="132" spans="1:245" x14ac:dyDescent="0.2">
      <c r="A132">
        <v>17</v>
      </c>
      <c r="B132">
        <v>1</v>
      </c>
      <c r="C132">
        <f>ROW(SmtRes!A270)</f>
        <v>270</v>
      </c>
      <c r="D132">
        <f>ROW(EtalonRes!A278)</f>
        <v>278</v>
      </c>
      <c r="E132" t="s">
        <v>330</v>
      </c>
      <c r="F132" t="s">
        <v>64</v>
      </c>
      <c r="G132" t="s">
        <v>65</v>
      </c>
      <c r="H132" t="s">
        <v>19</v>
      </c>
      <c r="I132">
        <f>ROUND(24.75/100,9)</f>
        <v>0.2475</v>
      </c>
      <c r="J132">
        <v>0</v>
      </c>
      <c r="O132">
        <f t="shared" si="91"/>
        <v>18217.009999999998</v>
      </c>
      <c r="P132">
        <f t="shared" si="92"/>
        <v>6765.65</v>
      </c>
      <c r="Q132">
        <f t="shared" si="93"/>
        <v>264.02999999999997</v>
      </c>
      <c r="R132">
        <f t="shared" si="94"/>
        <v>118.06</v>
      </c>
      <c r="S132">
        <f t="shared" si="95"/>
        <v>11187.33</v>
      </c>
      <c r="T132">
        <f t="shared" si="96"/>
        <v>0</v>
      </c>
      <c r="U132">
        <f t="shared" si="97"/>
        <v>37.570499999999996</v>
      </c>
      <c r="V132">
        <f t="shared" si="98"/>
        <v>0.28153125000000001</v>
      </c>
      <c r="W132">
        <f t="shared" si="99"/>
        <v>0</v>
      </c>
      <c r="X132">
        <f t="shared" si="100"/>
        <v>13340.36</v>
      </c>
      <c r="Y132">
        <f t="shared" si="101"/>
        <v>7122.4</v>
      </c>
      <c r="AA132">
        <v>144042116</v>
      </c>
      <c r="AB132">
        <f t="shared" si="102"/>
        <v>4733.26</v>
      </c>
      <c r="AC132">
        <f t="shared" si="103"/>
        <v>3242.7</v>
      </c>
      <c r="AD132">
        <f>ROUND(((((ET132*1.25))-((EU132*1.25)))+AE132),2)</f>
        <v>113.73</v>
      </c>
      <c r="AE132">
        <f>ROUND(((EU132*1.25)),2)</f>
        <v>14.53</v>
      </c>
      <c r="AF132">
        <f>ROUND(((EV132*1.15)),2)</f>
        <v>1376.83</v>
      </c>
      <c r="AG132">
        <f t="shared" si="104"/>
        <v>0</v>
      </c>
      <c r="AH132">
        <f>((EW132*1.15))</f>
        <v>151.79999999999998</v>
      </c>
      <c r="AI132">
        <f>((EX132*1.25))</f>
        <v>1.1375</v>
      </c>
      <c r="AJ132">
        <f t="shared" si="105"/>
        <v>0</v>
      </c>
      <c r="AK132">
        <v>4530.92</v>
      </c>
      <c r="AL132">
        <v>3242.7</v>
      </c>
      <c r="AM132">
        <v>90.98</v>
      </c>
      <c r="AN132">
        <v>11.62</v>
      </c>
      <c r="AO132">
        <v>1197.24</v>
      </c>
      <c r="AP132">
        <v>0</v>
      </c>
      <c r="AQ132">
        <v>132</v>
      </c>
      <c r="AR132">
        <v>0.91</v>
      </c>
      <c r="AS132">
        <v>0</v>
      </c>
      <c r="AT132">
        <v>118</v>
      </c>
      <c r="AU132">
        <v>63</v>
      </c>
      <c r="AV132">
        <v>1</v>
      </c>
      <c r="AW132">
        <v>1</v>
      </c>
      <c r="AZ132">
        <v>1</v>
      </c>
      <c r="BA132">
        <v>32.83</v>
      </c>
      <c r="BB132">
        <v>9.3800000000000008</v>
      </c>
      <c r="BC132">
        <v>8.43</v>
      </c>
      <c r="BD132" t="s">
        <v>3</v>
      </c>
      <c r="BE132" t="s">
        <v>3</v>
      </c>
      <c r="BF132" t="s">
        <v>3</v>
      </c>
      <c r="BG132" t="s">
        <v>3</v>
      </c>
      <c r="BH132">
        <v>0</v>
      </c>
      <c r="BI132">
        <v>1</v>
      </c>
      <c r="BJ132" t="s">
        <v>66</v>
      </c>
      <c r="BM132">
        <v>10001</v>
      </c>
      <c r="BN132">
        <v>0</v>
      </c>
      <c r="BO132" t="s">
        <v>64</v>
      </c>
      <c r="BP132">
        <v>1</v>
      </c>
      <c r="BQ132">
        <v>2</v>
      </c>
      <c r="BR132">
        <v>0</v>
      </c>
      <c r="BS132">
        <v>32.83</v>
      </c>
      <c r="BT132">
        <v>1</v>
      </c>
      <c r="BU132">
        <v>1</v>
      </c>
      <c r="BV132">
        <v>1</v>
      </c>
      <c r="BW132">
        <v>1</v>
      </c>
      <c r="BX132">
        <v>1</v>
      </c>
      <c r="BY132" t="s">
        <v>3</v>
      </c>
      <c r="BZ132">
        <v>118</v>
      </c>
      <c r="CA132">
        <v>63</v>
      </c>
      <c r="CE132">
        <v>0</v>
      </c>
      <c r="CF132">
        <v>0</v>
      </c>
      <c r="CG132">
        <v>0</v>
      </c>
      <c r="CM132">
        <v>0</v>
      </c>
      <c r="CN132" t="s">
        <v>1835</v>
      </c>
      <c r="CO132">
        <v>0</v>
      </c>
      <c r="CP132">
        <f t="shared" si="106"/>
        <v>18217.009999999998</v>
      </c>
      <c r="CQ132">
        <f t="shared" si="107"/>
        <v>27335.960999999999</v>
      </c>
      <c r="CR132">
        <f t="shared" si="108"/>
        <v>1066.7874000000002</v>
      </c>
      <c r="CS132">
        <f t="shared" si="109"/>
        <v>477.01989999999995</v>
      </c>
      <c r="CT132">
        <f t="shared" si="110"/>
        <v>45201.328899999993</v>
      </c>
      <c r="CU132">
        <f t="shared" si="111"/>
        <v>0</v>
      </c>
      <c r="CV132">
        <f t="shared" si="112"/>
        <v>151.79999999999998</v>
      </c>
      <c r="CW132">
        <f t="shared" si="113"/>
        <v>1.1375</v>
      </c>
      <c r="CX132">
        <f t="shared" si="114"/>
        <v>0</v>
      </c>
      <c r="CY132">
        <f t="shared" si="115"/>
        <v>13340.360200000001</v>
      </c>
      <c r="CZ132">
        <f t="shared" si="116"/>
        <v>7122.3956999999991</v>
      </c>
      <c r="DC132" t="s">
        <v>3</v>
      </c>
      <c r="DD132" t="s">
        <v>3</v>
      </c>
      <c r="DE132" t="s">
        <v>279</v>
      </c>
      <c r="DF132" t="s">
        <v>279</v>
      </c>
      <c r="DG132" t="s">
        <v>264</v>
      </c>
      <c r="DH132" t="s">
        <v>3</v>
      </c>
      <c r="DI132" t="s">
        <v>264</v>
      </c>
      <c r="DJ132" t="s">
        <v>279</v>
      </c>
      <c r="DK132" t="s">
        <v>3</v>
      </c>
      <c r="DL132" t="s">
        <v>3</v>
      </c>
      <c r="DM132" t="s">
        <v>3</v>
      </c>
      <c r="DN132">
        <v>0</v>
      </c>
      <c r="DO132">
        <v>0</v>
      </c>
      <c r="DP132">
        <v>1</v>
      </c>
      <c r="DQ132">
        <v>1</v>
      </c>
      <c r="DU132">
        <v>1005</v>
      </c>
      <c r="DV132" t="s">
        <v>19</v>
      </c>
      <c r="DW132" t="s">
        <v>19</v>
      </c>
      <c r="DX132">
        <v>100</v>
      </c>
      <c r="EE132">
        <v>123474906</v>
      </c>
      <c r="EF132">
        <v>2</v>
      </c>
      <c r="EG132" t="s">
        <v>24</v>
      </c>
      <c r="EH132">
        <v>0</v>
      </c>
      <c r="EI132" t="s">
        <v>3</v>
      </c>
      <c r="EJ132">
        <v>1</v>
      </c>
      <c r="EK132">
        <v>10001</v>
      </c>
      <c r="EL132" t="s">
        <v>25</v>
      </c>
      <c r="EM132" t="s">
        <v>26</v>
      </c>
      <c r="EO132" t="s">
        <v>282</v>
      </c>
      <c r="EQ132">
        <v>131072</v>
      </c>
      <c r="ER132">
        <v>4530.92</v>
      </c>
      <c r="ES132">
        <v>3242.7</v>
      </c>
      <c r="ET132">
        <v>90.98</v>
      </c>
      <c r="EU132">
        <v>11.62</v>
      </c>
      <c r="EV132">
        <v>1197.24</v>
      </c>
      <c r="EW132">
        <v>132</v>
      </c>
      <c r="EX132">
        <v>0.91</v>
      </c>
      <c r="EY132">
        <v>0</v>
      </c>
      <c r="FQ132">
        <v>0</v>
      </c>
      <c r="FR132">
        <f t="shared" si="117"/>
        <v>0</v>
      </c>
      <c r="FS132">
        <v>0</v>
      </c>
      <c r="FX132">
        <v>118</v>
      </c>
      <c r="FY132">
        <v>63</v>
      </c>
      <c r="GA132" t="s">
        <v>3</v>
      </c>
      <c r="GD132">
        <v>1</v>
      </c>
      <c r="GF132">
        <v>2116634523</v>
      </c>
      <c r="GG132">
        <v>2</v>
      </c>
      <c r="GH132">
        <v>1</v>
      </c>
      <c r="GI132">
        <v>2</v>
      </c>
      <c r="GJ132">
        <v>0</v>
      </c>
      <c r="GK132">
        <v>0</v>
      </c>
      <c r="GL132">
        <f t="shared" si="118"/>
        <v>0</v>
      </c>
      <c r="GM132">
        <f t="shared" si="119"/>
        <v>38679.769999999997</v>
      </c>
      <c r="GN132">
        <f t="shared" si="120"/>
        <v>38679.769999999997</v>
      </c>
      <c r="GO132">
        <f t="shared" si="121"/>
        <v>0</v>
      </c>
      <c r="GP132">
        <f t="shared" si="122"/>
        <v>0</v>
      </c>
      <c r="GR132">
        <v>0</v>
      </c>
      <c r="GS132">
        <v>3</v>
      </c>
      <c r="GT132">
        <v>0</v>
      </c>
      <c r="GU132" t="s">
        <v>3</v>
      </c>
      <c r="GV132">
        <f t="shared" si="123"/>
        <v>0</v>
      </c>
      <c r="GW132">
        <v>1</v>
      </c>
      <c r="GX132">
        <f t="shared" si="124"/>
        <v>0</v>
      </c>
      <c r="HA132">
        <v>0</v>
      </c>
      <c r="HB132">
        <v>0</v>
      </c>
      <c r="HC132">
        <f t="shared" si="125"/>
        <v>0</v>
      </c>
      <c r="IK132">
        <v>0</v>
      </c>
    </row>
    <row r="133" spans="1:245" x14ac:dyDescent="0.2">
      <c r="A133">
        <v>18</v>
      </c>
      <c r="B133">
        <v>1</v>
      </c>
      <c r="C133">
        <v>258</v>
      </c>
      <c r="E133" t="s">
        <v>331</v>
      </c>
      <c r="F133" t="s">
        <v>322</v>
      </c>
      <c r="G133" t="s">
        <v>323</v>
      </c>
      <c r="H133" t="s">
        <v>269</v>
      </c>
      <c r="I133">
        <f>I132*J133</f>
        <v>104.19750000000001</v>
      </c>
      <c r="J133">
        <v>421</v>
      </c>
      <c r="O133">
        <f t="shared" si="91"/>
        <v>11389.81</v>
      </c>
      <c r="P133">
        <f t="shared" si="92"/>
        <v>11389.81</v>
      </c>
      <c r="Q133">
        <f t="shared" si="93"/>
        <v>0</v>
      </c>
      <c r="R133">
        <f t="shared" si="94"/>
        <v>0</v>
      </c>
      <c r="S133">
        <f t="shared" si="95"/>
        <v>0</v>
      </c>
      <c r="T133">
        <f t="shared" si="96"/>
        <v>0</v>
      </c>
      <c r="U133">
        <f t="shared" si="97"/>
        <v>0</v>
      </c>
      <c r="V133">
        <f t="shared" si="98"/>
        <v>0</v>
      </c>
      <c r="W133">
        <f t="shared" si="99"/>
        <v>0</v>
      </c>
      <c r="X133">
        <f t="shared" si="100"/>
        <v>0</v>
      </c>
      <c r="Y133">
        <f t="shared" si="101"/>
        <v>0</v>
      </c>
      <c r="AA133">
        <v>144042116</v>
      </c>
      <c r="AB133">
        <f t="shared" si="102"/>
        <v>20.47</v>
      </c>
      <c r="AC133">
        <f t="shared" si="103"/>
        <v>20.47</v>
      </c>
      <c r="AD133">
        <f>ROUND((((ET133)-(EU133))+AE133),2)</f>
        <v>0</v>
      </c>
      <c r="AE133">
        <f>ROUND((EU133),2)</f>
        <v>0</v>
      </c>
      <c r="AF133">
        <f>ROUND((EV133),2)</f>
        <v>0</v>
      </c>
      <c r="AG133">
        <f t="shared" si="104"/>
        <v>0</v>
      </c>
      <c r="AH133">
        <f>(EW133)</f>
        <v>0</v>
      </c>
      <c r="AI133">
        <f>(EX133)</f>
        <v>0</v>
      </c>
      <c r="AJ133">
        <f t="shared" si="105"/>
        <v>0</v>
      </c>
      <c r="AK133">
        <v>20.47</v>
      </c>
      <c r="AL133">
        <v>20.47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118</v>
      </c>
      <c r="AU133">
        <v>63</v>
      </c>
      <c r="AV133">
        <v>1</v>
      </c>
      <c r="AW133">
        <v>1</v>
      </c>
      <c r="AZ133">
        <v>1</v>
      </c>
      <c r="BA133">
        <v>1</v>
      </c>
      <c r="BB133">
        <v>1</v>
      </c>
      <c r="BC133">
        <v>5.34</v>
      </c>
      <c r="BD133" t="s">
        <v>3</v>
      </c>
      <c r="BE133" t="s">
        <v>3</v>
      </c>
      <c r="BF133" t="s">
        <v>3</v>
      </c>
      <c r="BG133" t="s">
        <v>3</v>
      </c>
      <c r="BH133">
        <v>3</v>
      </c>
      <c r="BI133">
        <v>1</v>
      </c>
      <c r="BJ133" t="s">
        <v>324</v>
      </c>
      <c r="BM133">
        <v>10001</v>
      </c>
      <c r="BN133">
        <v>0</v>
      </c>
      <c r="BO133" t="s">
        <v>322</v>
      </c>
      <c r="BP133">
        <v>1</v>
      </c>
      <c r="BQ133">
        <v>2</v>
      </c>
      <c r="BR133">
        <v>0</v>
      </c>
      <c r="BS133">
        <v>1</v>
      </c>
      <c r="BT133">
        <v>1</v>
      </c>
      <c r="BU133">
        <v>1</v>
      </c>
      <c r="BV133">
        <v>1</v>
      </c>
      <c r="BW133">
        <v>1</v>
      </c>
      <c r="BX133">
        <v>1</v>
      </c>
      <c r="BY133" t="s">
        <v>3</v>
      </c>
      <c r="BZ133">
        <v>118</v>
      </c>
      <c r="CA133">
        <v>63</v>
      </c>
      <c r="CE133">
        <v>0</v>
      </c>
      <c r="CF133">
        <v>0</v>
      </c>
      <c r="CG133">
        <v>0</v>
      </c>
      <c r="CM133">
        <v>0</v>
      </c>
      <c r="CN133" t="s">
        <v>3</v>
      </c>
      <c r="CO133">
        <v>0</v>
      </c>
      <c r="CP133">
        <f t="shared" si="106"/>
        <v>11389.81</v>
      </c>
      <c r="CQ133">
        <f t="shared" si="107"/>
        <v>109.3098</v>
      </c>
      <c r="CR133">
        <f t="shared" si="108"/>
        <v>0</v>
      </c>
      <c r="CS133">
        <f t="shared" si="109"/>
        <v>0</v>
      </c>
      <c r="CT133">
        <f t="shared" si="110"/>
        <v>0</v>
      </c>
      <c r="CU133">
        <f t="shared" si="111"/>
        <v>0</v>
      </c>
      <c r="CV133">
        <f t="shared" si="112"/>
        <v>0</v>
      </c>
      <c r="CW133">
        <f t="shared" si="113"/>
        <v>0</v>
      </c>
      <c r="CX133">
        <f t="shared" si="114"/>
        <v>0</v>
      </c>
      <c r="CY133">
        <f t="shared" si="115"/>
        <v>0</v>
      </c>
      <c r="CZ133">
        <f t="shared" si="116"/>
        <v>0</v>
      </c>
      <c r="DC133" t="s">
        <v>3</v>
      </c>
      <c r="DD133" t="s">
        <v>3</v>
      </c>
      <c r="DE133" t="s">
        <v>3</v>
      </c>
      <c r="DF133" t="s">
        <v>3</v>
      </c>
      <c r="DG133" t="s">
        <v>3</v>
      </c>
      <c r="DH133" t="s">
        <v>3</v>
      </c>
      <c r="DI133" t="s">
        <v>3</v>
      </c>
      <c r="DJ133" t="s">
        <v>3</v>
      </c>
      <c r="DK133" t="s">
        <v>3</v>
      </c>
      <c r="DL133" t="s">
        <v>3</v>
      </c>
      <c r="DM133" t="s">
        <v>3</v>
      </c>
      <c r="DN133">
        <v>0</v>
      </c>
      <c r="DO133">
        <v>0</v>
      </c>
      <c r="DP133">
        <v>1</v>
      </c>
      <c r="DQ133">
        <v>1</v>
      </c>
      <c r="DU133">
        <v>1005</v>
      </c>
      <c r="DV133" t="s">
        <v>269</v>
      </c>
      <c r="DW133" t="s">
        <v>269</v>
      </c>
      <c r="DX133">
        <v>1</v>
      </c>
      <c r="EE133">
        <v>123474906</v>
      </c>
      <c r="EF133">
        <v>2</v>
      </c>
      <c r="EG133" t="s">
        <v>24</v>
      </c>
      <c r="EH133">
        <v>0</v>
      </c>
      <c r="EI133" t="s">
        <v>3</v>
      </c>
      <c r="EJ133">
        <v>1</v>
      </c>
      <c r="EK133">
        <v>10001</v>
      </c>
      <c r="EL133" t="s">
        <v>25</v>
      </c>
      <c r="EM133" t="s">
        <v>26</v>
      </c>
      <c r="EO133" t="s">
        <v>3</v>
      </c>
      <c r="EQ133">
        <v>0</v>
      </c>
      <c r="ER133">
        <v>20.47</v>
      </c>
      <c r="ES133">
        <v>20.47</v>
      </c>
      <c r="ET133">
        <v>0</v>
      </c>
      <c r="EU133">
        <v>0</v>
      </c>
      <c r="EV133">
        <v>0</v>
      </c>
      <c r="EW133">
        <v>0</v>
      </c>
      <c r="EX133">
        <v>0</v>
      </c>
      <c r="FQ133">
        <v>0</v>
      </c>
      <c r="FR133">
        <f t="shared" si="117"/>
        <v>0</v>
      </c>
      <c r="FS133">
        <v>0</v>
      </c>
      <c r="FX133">
        <v>118</v>
      </c>
      <c r="FY133">
        <v>63</v>
      </c>
      <c r="GA133" t="s">
        <v>3</v>
      </c>
      <c r="GD133">
        <v>1</v>
      </c>
      <c r="GF133">
        <v>682964972</v>
      </c>
      <c r="GG133">
        <v>2</v>
      </c>
      <c r="GH133">
        <v>1</v>
      </c>
      <c r="GI133">
        <v>2</v>
      </c>
      <c r="GJ133">
        <v>0</v>
      </c>
      <c r="GK133">
        <v>0</v>
      </c>
      <c r="GL133">
        <f t="shared" si="118"/>
        <v>0</v>
      </c>
      <c r="GM133">
        <f t="shared" si="119"/>
        <v>11389.81</v>
      </c>
      <c r="GN133">
        <f t="shared" si="120"/>
        <v>11389.81</v>
      </c>
      <c r="GO133">
        <f t="shared" si="121"/>
        <v>0</v>
      </c>
      <c r="GP133">
        <f t="shared" si="122"/>
        <v>0</v>
      </c>
      <c r="GR133">
        <v>0</v>
      </c>
      <c r="GS133">
        <v>3</v>
      </c>
      <c r="GT133">
        <v>0</v>
      </c>
      <c r="GU133" t="s">
        <v>3</v>
      </c>
      <c r="GV133">
        <f t="shared" si="123"/>
        <v>0</v>
      </c>
      <c r="GW133">
        <v>1</v>
      </c>
      <c r="GX133">
        <f t="shared" si="124"/>
        <v>0</v>
      </c>
      <c r="HA133">
        <v>0</v>
      </c>
      <c r="HB133">
        <v>0</v>
      </c>
      <c r="HC133">
        <f t="shared" si="125"/>
        <v>0</v>
      </c>
      <c r="IK133">
        <v>0</v>
      </c>
    </row>
    <row r="134" spans="1:245" x14ac:dyDescent="0.2">
      <c r="A134">
        <v>17</v>
      </c>
      <c r="B134">
        <v>1</v>
      </c>
      <c r="C134">
        <f>ROW(SmtRes!A293)</f>
        <v>293</v>
      </c>
      <c r="D134">
        <f>ROW(EtalonRes!A301)</f>
        <v>301</v>
      </c>
      <c r="E134" t="s">
        <v>332</v>
      </c>
      <c r="F134" t="s">
        <v>69</v>
      </c>
      <c r="G134" t="s">
        <v>70</v>
      </c>
      <c r="H134" t="s">
        <v>19</v>
      </c>
      <c r="I134">
        <f>ROUND(54.51/100,9)</f>
        <v>0.54510000000000003</v>
      </c>
      <c r="J134">
        <v>0</v>
      </c>
      <c r="O134">
        <f t="shared" si="91"/>
        <v>31011.17</v>
      </c>
      <c r="P134">
        <f t="shared" si="92"/>
        <v>12665.37</v>
      </c>
      <c r="Q134">
        <f t="shared" si="93"/>
        <v>239.71</v>
      </c>
      <c r="R134">
        <f t="shared" si="94"/>
        <v>106.66</v>
      </c>
      <c r="S134">
        <f t="shared" si="95"/>
        <v>18106.09</v>
      </c>
      <c r="T134">
        <f t="shared" si="96"/>
        <v>0</v>
      </c>
      <c r="U134">
        <f t="shared" si="97"/>
        <v>60.805905000000003</v>
      </c>
      <c r="V134">
        <f t="shared" si="98"/>
        <v>0.2589225</v>
      </c>
      <c r="W134">
        <f t="shared" si="99"/>
        <v>0</v>
      </c>
      <c r="X134">
        <f t="shared" si="100"/>
        <v>21491.05</v>
      </c>
      <c r="Y134">
        <f t="shared" si="101"/>
        <v>11474.03</v>
      </c>
      <c r="AA134">
        <v>144042116</v>
      </c>
      <c r="AB134">
        <f t="shared" si="102"/>
        <v>4440.4799999999996</v>
      </c>
      <c r="AC134">
        <f t="shared" si="103"/>
        <v>3372.27</v>
      </c>
      <c r="AD134">
        <f>ROUND(((((ET134*1.25))-((EU134*1.25)))+AE134),2)</f>
        <v>56.45</v>
      </c>
      <c r="AE134">
        <f>ROUND(((EU134*1.25)),2)</f>
        <v>5.96</v>
      </c>
      <c r="AF134">
        <f>ROUND(((EV134*1.15)),2)</f>
        <v>1011.76</v>
      </c>
      <c r="AG134">
        <f t="shared" si="104"/>
        <v>0</v>
      </c>
      <c r="AH134">
        <f>((EW134*1.15))</f>
        <v>111.55</v>
      </c>
      <c r="AI134">
        <f>((EX134*1.25))</f>
        <v>0.47499999999999998</v>
      </c>
      <c r="AJ134">
        <f t="shared" si="105"/>
        <v>0</v>
      </c>
      <c r="AK134">
        <v>4297.22</v>
      </c>
      <c r="AL134">
        <v>3372.27</v>
      </c>
      <c r="AM134">
        <v>45.16</v>
      </c>
      <c r="AN134">
        <v>4.7699999999999996</v>
      </c>
      <c r="AO134">
        <v>879.79</v>
      </c>
      <c r="AP134">
        <v>0</v>
      </c>
      <c r="AQ134">
        <v>97</v>
      </c>
      <c r="AR134">
        <v>0.38</v>
      </c>
      <c r="AS134">
        <v>0</v>
      </c>
      <c r="AT134">
        <v>118</v>
      </c>
      <c r="AU134">
        <v>63</v>
      </c>
      <c r="AV134">
        <v>1</v>
      </c>
      <c r="AW134">
        <v>1</v>
      </c>
      <c r="AZ134">
        <v>1</v>
      </c>
      <c r="BA134">
        <v>32.83</v>
      </c>
      <c r="BB134">
        <v>7.79</v>
      </c>
      <c r="BC134">
        <v>6.89</v>
      </c>
      <c r="BD134" t="s">
        <v>3</v>
      </c>
      <c r="BE134" t="s">
        <v>3</v>
      </c>
      <c r="BF134" t="s">
        <v>3</v>
      </c>
      <c r="BG134" t="s">
        <v>3</v>
      </c>
      <c r="BH134">
        <v>0</v>
      </c>
      <c r="BI134">
        <v>1</v>
      </c>
      <c r="BJ134" t="s">
        <v>71</v>
      </c>
      <c r="BM134">
        <v>10001</v>
      </c>
      <c r="BN134">
        <v>0</v>
      </c>
      <c r="BO134" t="s">
        <v>69</v>
      </c>
      <c r="BP134">
        <v>1</v>
      </c>
      <c r="BQ134">
        <v>2</v>
      </c>
      <c r="BR134">
        <v>0</v>
      </c>
      <c r="BS134">
        <v>32.83</v>
      </c>
      <c r="BT134">
        <v>1</v>
      </c>
      <c r="BU134">
        <v>1</v>
      </c>
      <c r="BV134">
        <v>1</v>
      </c>
      <c r="BW134">
        <v>1</v>
      </c>
      <c r="BX134">
        <v>1</v>
      </c>
      <c r="BY134" t="s">
        <v>3</v>
      </c>
      <c r="BZ134">
        <v>118</v>
      </c>
      <c r="CA134">
        <v>63</v>
      </c>
      <c r="CE134">
        <v>0</v>
      </c>
      <c r="CF134">
        <v>0</v>
      </c>
      <c r="CG134">
        <v>0</v>
      </c>
      <c r="CM134">
        <v>0</v>
      </c>
      <c r="CN134" t="s">
        <v>1835</v>
      </c>
      <c r="CO134">
        <v>0</v>
      </c>
      <c r="CP134">
        <f t="shared" si="106"/>
        <v>31011.17</v>
      </c>
      <c r="CQ134">
        <f t="shared" si="107"/>
        <v>23234.940299999998</v>
      </c>
      <c r="CR134">
        <f t="shared" si="108"/>
        <v>439.74550000000005</v>
      </c>
      <c r="CS134">
        <f t="shared" si="109"/>
        <v>195.66679999999999</v>
      </c>
      <c r="CT134">
        <f t="shared" si="110"/>
        <v>33216.080799999996</v>
      </c>
      <c r="CU134">
        <f t="shared" si="111"/>
        <v>0</v>
      </c>
      <c r="CV134">
        <f t="shared" si="112"/>
        <v>111.55</v>
      </c>
      <c r="CW134">
        <f t="shared" si="113"/>
        <v>0.47499999999999998</v>
      </c>
      <c r="CX134">
        <f t="shared" si="114"/>
        <v>0</v>
      </c>
      <c r="CY134">
        <f t="shared" si="115"/>
        <v>21491.044999999998</v>
      </c>
      <c r="CZ134">
        <f t="shared" si="116"/>
        <v>11474.032499999999</v>
      </c>
      <c r="DC134" t="s">
        <v>3</v>
      </c>
      <c r="DD134" t="s">
        <v>3</v>
      </c>
      <c r="DE134" t="s">
        <v>279</v>
      </c>
      <c r="DF134" t="s">
        <v>279</v>
      </c>
      <c r="DG134" t="s">
        <v>264</v>
      </c>
      <c r="DH134" t="s">
        <v>3</v>
      </c>
      <c r="DI134" t="s">
        <v>264</v>
      </c>
      <c r="DJ134" t="s">
        <v>279</v>
      </c>
      <c r="DK134" t="s">
        <v>3</v>
      </c>
      <c r="DL134" t="s">
        <v>3</v>
      </c>
      <c r="DM134" t="s">
        <v>3</v>
      </c>
      <c r="DN134">
        <v>0</v>
      </c>
      <c r="DO134">
        <v>0</v>
      </c>
      <c r="DP134">
        <v>1</v>
      </c>
      <c r="DQ134">
        <v>1</v>
      </c>
      <c r="DU134">
        <v>1005</v>
      </c>
      <c r="DV134" t="s">
        <v>19</v>
      </c>
      <c r="DW134" t="s">
        <v>19</v>
      </c>
      <c r="DX134">
        <v>100</v>
      </c>
      <c r="EE134">
        <v>123474906</v>
      </c>
      <c r="EF134">
        <v>2</v>
      </c>
      <c r="EG134" t="s">
        <v>24</v>
      </c>
      <c r="EH134">
        <v>0</v>
      </c>
      <c r="EI134" t="s">
        <v>3</v>
      </c>
      <c r="EJ134">
        <v>1</v>
      </c>
      <c r="EK134">
        <v>10001</v>
      </c>
      <c r="EL134" t="s">
        <v>25</v>
      </c>
      <c r="EM134" t="s">
        <v>26</v>
      </c>
      <c r="EO134" t="s">
        <v>282</v>
      </c>
      <c r="EQ134">
        <v>131072</v>
      </c>
      <c r="ER134">
        <v>4297.22</v>
      </c>
      <c r="ES134">
        <v>3372.27</v>
      </c>
      <c r="ET134">
        <v>45.16</v>
      </c>
      <c r="EU134">
        <v>4.7699999999999996</v>
      </c>
      <c r="EV134">
        <v>879.79</v>
      </c>
      <c r="EW134">
        <v>97</v>
      </c>
      <c r="EX134">
        <v>0.38</v>
      </c>
      <c r="EY134">
        <v>0</v>
      </c>
      <c r="FQ134">
        <v>0</v>
      </c>
      <c r="FR134">
        <f t="shared" si="117"/>
        <v>0</v>
      </c>
      <c r="FS134">
        <v>0</v>
      </c>
      <c r="FX134">
        <v>118</v>
      </c>
      <c r="FY134">
        <v>63</v>
      </c>
      <c r="GA134" t="s">
        <v>3</v>
      </c>
      <c r="GD134">
        <v>1</v>
      </c>
      <c r="GF134">
        <v>-1101395771</v>
      </c>
      <c r="GG134">
        <v>2</v>
      </c>
      <c r="GH134">
        <v>1</v>
      </c>
      <c r="GI134">
        <v>2</v>
      </c>
      <c r="GJ134">
        <v>0</v>
      </c>
      <c r="GK134">
        <v>0</v>
      </c>
      <c r="GL134">
        <f t="shared" si="118"/>
        <v>0</v>
      </c>
      <c r="GM134">
        <f t="shared" si="119"/>
        <v>63976.25</v>
      </c>
      <c r="GN134">
        <f t="shared" si="120"/>
        <v>63976.25</v>
      </c>
      <c r="GO134">
        <f t="shared" si="121"/>
        <v>0</v>
      </c>
      <c r="GP134">
        <f t="shared" si="122"/>
        <v>0</v>
      </c>
      <c r="GR134">
        <v>0</v>
      </c>
      <c r="GS134">
        <v>3</v>
      </c>
      <c r="GT134">
        <v>0</v>
      </c>
      <c r="GU134" t="s">
        <v>3</v>
      </c>
      <c r="GV134">
        <f t="shared" si="123"/>
        <v>0</v>
      </c>
      <c r="GW134">
        <v>1</v>
      </c>
      <c r="GX134">
        <f t="shared" si="124"/>
        <v>0</v>
      </c>
      <c r="HA134">
        <v>0</v>
      </c>
      <c r="HB134">
        <v>0</v>
      </c>
      <c r="HC134">
        <f t="shared" si="125"/>
        <v>0</v>
      </c>
      <c r="IK134">
        <v>0</v>
      </c>
    </row>
    <row r="135" spans="1:245" x14ac:dyDescent="0.2">
      <c r="A135">
        <v>18</v>
      </c>
      <c r="B135">
        <v>1</v>
      </c>
      <c r="C135">
        <v>276</v>
      </c>
      <c r="E135" t="s">
        <v>333</v>
      </c>
      <c r="F135" t="s">
        <v>322</v>
      </c>
      <c r="G135" t="s">
        <v>323</v>
      </c>
      <c r="H135" t="s">
        <v>269</v>
      </c>
      <c r="I135">
        <f>I134*J135</f>
        <v>60.506100000000004</v>
      </c>
      <c r="J135">
        <v>111</v>
      </c>
      <c r="O135">
        <f t="shared" si="91"/>
        <v>6613.91</v>
      </c>
      <c r="P135">
        <f t="shared" si="92"/>
        <v>6613.91</v>
      </c>
      <c r="Q135">
        <f t="shared" si="93"/>
        <v>0</v>
      </c>
      <c r="R135">
        <f t="shared" si="94"/>
        <v>0</v>
      </c>
      <c r="S135">
        <f t="shared" si="95"/>
        <v>0</v>
      </c>
      <c r="T135">
        <f t="shared" si="96"/>
        <v>0</v>
      </c>
      <c r="U135">
        <f t="shared" si="97"/>
        <v>0</v>
      </c>
      <c r="V135">
        <f t="shared" si="98"/>
        <v>0</v>
      </c>
      <c r="W135">
        <f t="shared" si="99"/>
        <v>0</v>
      </c>
      <c r="X135">
        <f t="shared" si="100"/>
        <v>0</v>
      </c>
      <c r="Y135">
        <f t="shared" si="101"/>
        <v>0</v>
      </c>
      <c r="AA135">
        <v>144042116</v>
      </c>
      <c r="AB135">
        <f t="shared" si="102"/>
        <v>20.47</v>
      </c>
      <c r="AC135">
        <f t="shared" si="103"/>
        <v>20.47</v>
      </c>
      <c r="AD135">
        <f>ROUND((((ET135)-(EU135))+AE135),2)</f>
        <v>0</v>
      </c>
      <c r="AE135">
        <f>ROUND((EU135),2)</f>
        <v>0</v>
      </c>
      <c r="AF135">
        <f>ROUND((EV135),2)</f>
        <v>0</v>
      </c>
      <c r="AG135">
        <f t="shared" si="104"/>
        <v>0</v>
      </c>
      <c r="AH135">
        <f>(EW135)</f>
        <v>0</v>
      </c>
      <c r="AI135">
        <f>(EX135)</f>
        <v>0</v>
      </c>
      <c r="AJ135">
        <f t="shared" si="105"/>
        <v>0</v>
      </c>
      <c r="AK135">
        <v>20.47</v>
      </c>
      <c r="AL135">
        <v>20.47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118</v>
      </c>
      <c r="AU135">
        <v>63</v>
      </c>
      <c r="AV135">
        <v>1</v>
      </c>
      <c r="AW135">
        <v>1</v>
      </c>
      <c r="AZ135">
        <v>1</v>
      </c>
      <c r="BA135">
        <v>1</v>
      </c>
      <c r="BB135">
        <v>1</v>
      </c>
      <c r="BC135">
        <v>5.34</v>
      </c>
      <c r="BD135" t="s">
        <v>3</v>
      </c>
      <c r="BE135" t="s">
        <v>3</v>
      </c>
      <c r="BF135" t="s">
        <v>3</v>
      </c>
      <c r="BG135" t="s">
        <v>3</v>
      </c>
      <c r="BH135">
        <v>3</v>
      </c>
      <c r="BI135">
        <v>1</v>
      </c>
      <c r="BJ135" t="s">
        <v>324</v>
      </c>
      <c r="BM135">
        <v>10001</v>
      </c>
      <c r="BN135">
        <v>0</v>
      </c>
      <c r="BO135" t="s">
        <v>322</v>
      </c>
      <c r="BP135">
        <v>1</v>
      </c>
      <c r="BQ135">
        <v>2</v>
      </c>
      <c r="BR135">
        <v>0</v>
      </c>
      <c r="BS135">
        <v>1</v>
      </c>
      <c r="BT135">
        <v>1</v>
      </c>
      <c r="BU135">
        <v>1</v>
      </c>
      <c r="BV135">
        <v>1</v>
      </c>
      <c r="BW135">
        <v>1</v>
      </c>
      <c r="BX135">
        <v>1</v>
      </c>
      <c r="BY135" t="s">
        <v>3</v>
      </c>
      <c r="BZ135">
        <v>118</v>
      </c>
      <c r="CA135">
        <v>63</v>
      </c>
      <c r="CE135">
        <v>0</v>
      </c>
      <c r="CF135">
        <v>0</v>
      </c>
      <c r="CG135">
        <v>0</v>
      </c>
      <c r="CM135">
        <v>0</v>
      </c>
      <c r="CN135" t="s">
        <v>3</v>
      </c>
      <c r="CO135">
        <v>0</v>
      </c>
      <c r="CP135">
        <f t="shared" si="106"/>
        <v>6613.91</v>
      </c>
      <c r="CQ135">
        <f t="shared" si="107"/>
        <v>109.3098</v>
      </c>
      <c r="CR135">
        <f t="shared" si="108"/>
        <v>0</v>
      </c>
      <c r="CS135">
        <f t="shared" si="109"/>
        <v>0</v>
      </c>
      <c r="CT135">
        <f t="shared" si="110"/>
        <v>0</v>
      </c>
      <c r="CU135">
        <f t="shared" si="111"/>
        <v>0</v>
      </c>
      <c r="CV135">
        <f t="shared" si="112"/>
        <v>0</v>
      </c>
      <c r="CW135">
        <f t="shared" si="113"/>
        <v>0</v>
      </c>
      <c r="CX135">
        <f t="shared" si="114"/>
        <v>0</v>
      </c>
      <c r="CY135">
        <f t="shared" si="115"/>
        <v>0</v>
      </c>
      <c r="CZ135">
        <f t="shared" si="116"/>
        <v>0</v>
      </c>
      <c r="DC135" t="s">
        <v>3</v>
      </c>
      <c r="DD135" t="s">
        <v>3</v>
      </c>
      <c r="DE135" t="s">
        <v>3</v>
      </c>
      <c r="DF135" t="s">
        <v>3</v>
      </c>
      <c r="DG135" t="s">
        <v>3</v>
      </c>
      <c r="DH135" t="s">
        <v>3</v>
      </c>
      <c r="DI135" t="s">
        <v>3</v>
      </c>
      <c r="DJ135" t="s">
        <v>3</v>
      </c>
      <c r="DK135" t="s">
        <v>3</v>
      </c>
      <c r="DL135" t="s">
        <v>3</v>
      </c>
      <c r="DM135" t="s">
        <v>3</v>
      </c>
      <c r="DN135">
        <v>0</v>
      </c>
      <c r="DO135">
        <v>0</v>
      </c>
      <c r="DP135">
        <v>1</v>
      </c>
      <c r="DQ135">
        <v>1</v>
      </c>
      <c r="DU135">
        <v>1005</v>
      </c>
      <c r="DV135" t="s">
        <v>269</v>
      </c>
      <c r="DW135" t="s">
        <v>269</v>
      </c>
      <c r="DX135">
        <v>1</v>
      </c>
      <c r="EE135">
        <v>123474906</v>
      </c>
      <c r="EF135">
        <v>2</v>
      </c>
      <c r="EG135" t="s">
        <v>24</v>
      </c>
      <c r="EH135">
        <v>0</v>
      </c>
      <c r="EI135" t="s">
        <v>3</v>
      </c>
      <c r="EJ135">
        <v>1</v>
      </c>
      <c r="EK135">
        <v>10001</v>
      </c>
      <c r="EL135" t="s">
        <v>25</v>
      </c>
      <c r="EM135" t="s">
        <v>26</v>
      </c>
      <c r="EO135" t="s">
        <v>3</v>
      </c>
      <c r="EQ135">
        <v>0</v>
      </c>
      <c r="ER135">
        <v>20.47</v>
      </c>
      <c r="ES135">
        <v>20.47</v>
      </c>
      <c r="ET135">
        <v>0</v>
      </c>
      <c r="EU135">
        <v>0</v>
      </c>
      <c r="EV135">
        <v>0</v>
      </c>
      <c r="EW135">
        <v>0</v>
      </c>
      <c r="EX135">
        <v>0</v>
      </c>
      <c r="FQ135">
        <v>0</v>
      </c>
      <c r="FR135">
        <f t="shared" si="117"/>
        <v>0</v>
      </c>
      <c r="FS135">
        <v>0</v>
      </c>
      <c r="FX135">
        <v>118</v>
      </c>
      <c r="FY135">
        <v>63</v>
      </c>
      <c r="GA135" t="s">
        <v>3</v>
      </c>
      <c r="GD135">
        <v>1</v>
      </c>
      <c r="GF135">
        <v>682964972</v>
      </c>
      <c r="GG135">
        <v>2</v>
      </c>
      <c r="GH135">
        <v>1</v>
      </c>
      <c r="GI135">
        <v>2</v>
      </c>
      <c r="GJ135">
        <v>0</v>
      </c>
      <c r="GK135">
        <v>0</v>
      </c>
      <c r="GL135">
        <f t="shared" si="118"/>
        <v>0</v>
      </c>
      <c r="GM135">
        <f t="shared" si="119"/>
        <v>6613.91</v>
      </c>
      <c r="GN135">
        <f t="shared" si="120"/>
        <v>6613.91</v>
      </c>
      <c r="GO135">
        <f t="shared" si="121"/>
        <v>0</v>
      </c>
      <c r="GP135">
        <f t="shared" si="122"/>
        <v>0</v>
      </c>
      <c r="GR135">
        <v>0</v>
      </c>
      <c r="GS135">
        <v>3</v>
      </c>
      <c r="GT135">
        <v>0</v>
      </c>
      <c r="GU135" t="s">
        <v>3</v>
      </c>
      <c r="GV135">
        <f t="shared" si="123"/>
        <v>0</v>
      </c>
      <c r="GW135">
        <v>1</v>
      </c>
      <c r="GX135">
        <f t="shared" si="124"/>
        <v>0</v>
      </c>
      <c r="HA135">
        <v>0</v>
      </c>
      <c r="HB135">
        <v>0</v>
      </c>
      <c r="HC135">
        <f t="shared" si="125"/>
        <v>0</v>
      </c>
      <c r="IK135">
        <v>0</v>
      </c>
    </row>
    <row r="136" spans="1:245" x14ac:dyDescent="0.2">
      <c r="A136">
        <v>18</v>
      </c>
      <c r="B136">
        <v>1</v>
      </c>
      <c r="C136">
        <v>288</v>
      </c>
      <c r="E136" t="s">
        <v>334</v>
      </c>
      <c r="F136" t="s">
        <v>335</v>
      </c>
      <c r="G136" t="s">
        <v>336</v>
      </c>
      <c r="H136" t="s">
        <v>88</v>
      </c>
      <c r="I136">
        <f>I134*J136</f>
        <v>0.44153100000000001</v>
      </c>
      <c r="J136">
        <v>0.80999999999999994</v>
      </c>
      <c r="O136">
        <f t="shared" si="91"/>
        <v>622.13</v>
      </c>
      <c r="P136">
        <f t="shared" si="92"/>
        <v>622.13</v>
      </c>
      <c r="Q136">
        <f t="shared" si="93"/>
        <v>0</v>
      </c>
      <c r="R136">
        <f t="shared" si="94"/>
        <v>0</v>
      </c>
      <c r="S136">
        <f t="shared" si="95"/>
        <v>0</v>
      </c>
      <c r="T136">
        <f t="shared" si="96"/>
        <v>0</v>
      </c>
      <c r="U136">
        <f t="shared" si="97"/>
        <v>0</v>
      </c>
      <c r="V136">
        <f t="shared" si="98"/>
        <v>0</v>
      </c>
      <c r="W136">
        <f t="shared" si="99"/>
        <v>0</v>
      </c>
      <c r="X136">
        <f t="shared" si="100"/>
        <v>0</v>
      </c>
      <c r="Y136">
        <f t="shared" si="101"/>
        <v>0</v>
      </c>
      <c r="AA136">
        <v>144042116</v>
      </c>
      <c r="AB136">
        <f t="shared" si="102"/>
        <v>412</v>
      </c>
      <c r="AC136">
        <f t="shared" si="103"/>
        <v>412</v>
      </c>
      <c r="AD136">
        <f>ROUND((((ET136)-(EU136))+AE136),2)</f>
        <v>0</v>
      </c>
      <c r="AE136">
        <f>ROUND((EU136),2)</f>
        <v>0</v>
      </c>
      <c r="AF136">
        <f>ROUND((EV136),2)</f>
        <v>0</v>
      </c>
      <c r="AG136">
        <f t="shared" si="104"/>
        <v>0</v>
      </c>
      <c r="AH136">
        <f>(EW136)</f>
        <v>0</v>
      </c>
      <c r="AI136">
        <f>(EX136)</f>
        <v>0</v>
      </c>
      <c r="AJ136">
        <f t="shared" si="105"/>
        <v>0</v>
      </c>
      <c r="AK136">
        <v>412</v>
      </c>
      <c r="AL136">
        <v>412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118</v>
      </c>
      <c r="AU136">
        <v>63</v>
      </c>
      <c r="AV136">
        <v>1</v>
      </c>
      <c r="AW136">
        <v>1</v>
      </c>
      <c r="AZ136">
        <v>1</v>
      </c>
      <c r="BA136">
        <v>1</v>
      </c>
      <c r="BB136">
        <v>1</v>
      </c>
      <c r="BC136">
        <v>3.42</v>
      </c>
      <c r="BD136" t="s">
        <v>3</v>
      </c>
      <c r="BE136" t="s">
        <v>3</v>
      </c>
      <c r="BF136" t="s">
        <v>3</v>
      </c>
      <c r="BG136" t="s">
        <v>3</v>
      </c>
      <c r="BH136">
        <v>3</v>
      </c>
      <c r="BI136">
        <v>1</v>
      </c>
      <c r="BJ136" t="s">
        <v>337</v>
      </c>
      <c r="BM136">
        <v>10001</v>
      </c>
      <c r="BN136">
        <v>0</v>
      </c>
      <c r="BO136" t="s">
        <v>335</v>
      </c>
      <c r="BP136">
        <v>1</v>
      </c>
      <c r="BQ136">
        <v>2</v>
      </c>
      <c r="BR136">
        <v>0</v>
      </c>
      <c r="BS136">
        <v>1</v>
      </c>
      <c r="BT136">
        <v>1</v>
      </c>
      <c r="BU136">
        <v>1</v>
      </c>
      <c r="BV136">
        <v>1</v>
      </c>
      <c r="BW136">
        <v>1</v>
      </c>
      <c r="BX136">
        <v>1</v>
      </c>
      <c r="BY136" t="s">
        <v>3</v>
      </c>
      <c r="BZ136">
        <v>118</v>
      </c>
      <c r="CA136">
        <v>63</v>
      </c>
      <c r="CE136">
        <v>0</v>
      </c>
      <c r="CF136">
        <v>0</v>
      </c>
      <c r="CG136">
        <v>0</v>
      </c>
      <c r="CM136">
        <v>0</v>
      </c>
      <c r="CN136" t="s">
        <v>3</v>
      </c>
      <c r="CO136">
        <v>0</v>
      </c>
      <c r="CP136">
        <f t="shared" si="106"/>
        <v>622.13</v>
      </c>
      <c r="CQ136">
        <f t="shared" si="107"/>
        <v>1409.04</v>
      </c>
      <c r="CR136">
        <f t="shared" si="108"/>
        <v>0</v>
      </c>
      <c r="CS136">
        <f t="shared" si="109"/>
        <v>0</v>
      </c>
      <c r="CT136">
        <f t="shared" si="110"/>
        <v>0</v>
      </c>
      <c r="CU136">
        <f t="shared" si="111"/>
        <v>0</v>
      </c>
      <c r="CV136">
        <f t="shared" si="112"/>
        <v>0</v>
      </c>
      <c r="CW136">
        <f t="shared" si="113"/>
        <v>0</v>
      </c>
      <c r="CX136">
        <f t="shared" si="114"/>
        <v>0</v>
      </c>
      <c r="CY136">
        <f t="shared" si="115"/>
        <v>0</v>
      </c>
      <c r="CZ136">
        <f t="shared" si="116"/>
        <v>0</v>
      </c>
      <c r="DC136" t="s">
        <v>3</v>
      </c>
      <c r="DD136" t="s">
        <v>3</v>
      </c>
      <c r="DE136" t="s">
        <v>3</v>
      </c>
      <c r="DF136" t="s">
        <v>3</v>
      </c>
      <c r="DG136" t="s">
        <v>3</v>
      </c>
      <c r="DH136" t="s">
        <v>3</v>
      </c>
      <c r="DI136" t="s">
        <v>3</v>
      </c>
      <c r="DJ136" t="s">
        <v>3</v>
      </c>
      <c r="DK136" t="s">
        <v>3</v>
      </c>
      <c r="DL136" t="s">
        <v>3</v>
      </c>
      <c r="DM136" t="s">
        <v>3</v>
      </c>
      <c r="DN136">
        <v>0</v>
      </c>
      <c r="DO136">
        <v>0</v>
      </c>
      <c r="DP136">
        <v>1</v>
      </c>
      <c r="DQ136">
        <v>1</v>
      </c>
      <c r="DU136">
        <v>1013</v>
      </c>
      <c r="DV136" t="s">
        <v>88</v>
      </c>
      <c r="DW136" t="s">
        <v>88</v>
      </c>
      <c r="DX136">
        <v>1</v>
      </c>
      <c r="EE136">
        <v>123474906</v>
      </c>
      <c r="EF136">
        <v>2</v>
      </c>
      <c r="EG136" t="s">
        <v>24</v>
      </c>
      <c r="EH136">
        <v>0</v>
      </c>
      <c r="EI136" t="s">
        <v>3</v>
      </c>
      <c r="EJ136">
        <v>1</v>
      </c>
      <c r="EK136">
        <v>10001</v>
      </c>
      <c r="EL136" t="s">
        <v>25</v>
      </c>
      <c r="EM136" t="s">
        <v>26</v>
      </c>
      <c r="EO136" t="s">
        <v>3</v>
      </c>
      <c r="EQ136">
        <v>0</v>
      </c>
      <c r="ER136">
        <v>412</v>
      </c>
      <c r="ES136">
        <v>412</v>
      </c>
      <c r="ET136">
        <v>0</v>
      </c>
      <c r="EU136">
        <v>0</v>
      </c>
      <c r="EV136">
        <v>0</v>
      </c>
      <c r="EW136">
        <v>0</v>
      </c>
      <c r="EX136">
        <v>0</v>
      </c>
      <c r="FQ136">
        <v>0</v>
      </c>
      <c r="FR136">
        <f t="shared" si="117"/>
        <v>0</v>
      </c>
      <c r="FS136">
        <v>0</v>
      </c>
      <c r="FX136">
        <v>118</v>
      </c>
      <c r="FY136">
        <v>63</v>
      </c>
      <c r="GA136" t="s">
        <v>3</v>
      </c>
      <c r="GD136">
        <v>1</v>
      </c>
      <c r="GF136">
        <v>1130964272</v>
      </c>
      <c r="GG136">
        <v>2</v>
      </c>
      <c r="GH136">
        <v>1</v>
      </c>
      <c r="GI136">
        <v>2</v>
      </c>
      <c r="GJ136">
        <v>0</v>
      </c>
      <c r="GK136">
        <v>0</v>
      </c>
      <c r="GL136">
        <f t="shared" si="118"/>
        <v>0</v>
      </c>
      <c r="GM136">
        <f t="shared" si="119"/>
        <v>622.13</v>
      </c>
      <c r="GN136">
        <f t="shared" si="120"/>
        <v>622.13</v>
      </c>
      <c r="GO136">
        <f t="shared" si="121"/>
        <v>0</v>
      </c>
      <c r="GP136">
        <f t="shared" si="122"/>
        <v>0</v>
      </c>
      <c r="GR136">
        <v>0</v>
      </c>
      <c r="GS136">
        <v>3</v>
      </c>
      <c r="GT136">
        <v>0</v>
      </c>
      <c r="GU136" t="s">
        <v>3</v>
      </c>
      <c r="GV136">
        <f t="shared" si="123"/>
        <v>0</v>
      </c>
      <c r="GW136">
        <v>1</v>
      </c>
      <c r="GX136">
        <f t="shared" si="124"/>
        <v>0</v>
      </c>
      <c r="HA136">
        <v>0</v>
      </c>
      <c r="HB136">
        <v>0</v>
      </c>
      <c r="HC136">
        <f t="shared" si="125"/>
        <v>0</v>
      </c>
      <c r="IK136">
        <v>0</v>
      </c>
    </row>
    <row r="137" spans="1:245" x14ac:dyDescent="0.2">
      <c r="A137">
        <v>17</v>
      </c>
      <c r="B137">
        <v>1</v>
      </c>
      <c r="C137">
        <f>ROW(SmtRes!A303)</f>
        <v>303</v>
      </c>
      <c r="D137">
        <f>ROW(EtalonRes!A311)</f>
        <v>311</v>
      </c>
      <c r="E137" t="s">
        <v>338</v>
      </c>
      <c r="F137" t="s">
        <v>339</v>
      </c>
      <c r="G137" t="s">
        <v>340</v>
      </c>
      <c r="H137" t="s">
        <v>171</v>
      </c>
      <c r="I137">
        <v>2</v>
      </c>
      <c r="J137">
        <v>0</v>
      </c>
      <c r="O137">
        <f t="shared" si="91"/>
        <v>1121.92</v>
      </c>
      <c r="P137">
        <f t="shared" si="92"/>
        <v>125.06</v>
      </c>
      <c r="Q137">
        <f t="shared" si="93"/>
        <v>55.3</v>
      </c>
      <c r="R137">
        <f t="shared" si="94"/>
        <v>21.67</v>
      </c>
      <c r="S137">
        <f t="shared" si="95"/>
        <v>941.56</v>
      </c>
      <c r="T137">
        <f t="shared" si="96"/>
        <v>0</v>
      </c>
      <c r="U137">
        <f t="shared" si="97"/>
        <v>3.1969999999999996</v>
      </c>
      <c r="V137">
        <f t="shared" si="98"/>
        <v>0.05</v>
      </c>
      <c r="W137">
        <f t="shared" si="99"/>
        <v>0</v>
      </c>
      <c r="X137">
        <f t="shared" si="100"/>
        <v>1232.93</v>
      </c>
      <c r="Y137">
        <f t="shared" si="101"/>
        <v>799.48</v>
      </c>
      <c r="AA137">
        <v>144042116</v>
      </c>
      <c r="AB137">
        <f t="shared" si="102"/>
        <v>25.34</v>
      </c>
      <c r="AC137">
        <f t="shared" si="103"/>
        <v>7.72</v>
      </c>
      <c r="AD137">
        <f>ROUND(((((ET137*1.25))-((EU137*1.25)))+AE137),2)</f>
        <v>3.28</v>
      </c>
      <c r="AE137">
        <f>ROUND(((EU137*1.25)),2)</f>
        <v>0.33</v>
      </c>
      <c r="AF137">
        <f>ROUND(((EV137*1.15)),2)</f>
        <v>14.34</v>
      </c>
      <c r="AG137">
        <f t="shared" si="104"/>
        <v>0</v>
      </c>
      <c r="AH137">
        <f>((EW137*1.15))</f>
        <v>1.5984999999999998</v>
      </c>
      <c r="AI137">
        <f>((EX137*1.25))</f>
        <v>2.5000000000000001E-2</v>
      </c>
      <c r="AJ137">
        <f t="shared" si="105"/>
        <v>0</v>
      </c>
      <c r="AK137">
        <v>22.81</v>
      </c>
      <c r="AL137">
        <v>7.72</v>
      </c>
      <c r="AM137">
        <v>2.62</v>
      </c>
      <c r="AN137">
        <v>0.26</v>
      </c>
      <c r="AO137">
        <v>12.47</v>
      </c>
      <c r="AP137">
        <v>0</v>
      </c>
      <c r="AQ137">
        <v>1.39</v>
      </c>
      <c r="AR137">
        <v>0.02</v>
      </c>
      <c r="AS137">
        <v>0</v>
      </c>
      <c r="AT137">
        <v>128</v>
      </c>
      <c r="AU137">
        <v>83</v>
      </c>
      <c r="AV137">
        <v>1</v>
      </c>
      <c r="AW137">
        <v>1</v>
      </c>
      <c r="AZ137">
        <v>1</v>
      </c>
      <c r="BA137">
        <v>32.83</v>
      </c>
      <c r="BB137">
        <v>8.43</v>
      </c>
      <c r="BC137">
        <v>8.1</v>
      </c>
      <c r="BD137" t="s">
        <v>3</v>
      </c>
      <c r="BE137" t="s">
        <v>3</v>
      </c>
      <c r="BF137" t="s">
        <v>3</v>
      </c>
      <c r="BG137" t="s">
        <v>3</v>
      </c>
      <c r="BH137">
        <v>0</v>
      </c>
      <c r="BI137">
        <v>1</v>
      </c>
      <c r="BJ137" t="s">
        <v>341</v>
      </c>
      <c r="BM137">
        <v>20001</v>
      </c>
      <c r="BN137">
        <v>0</v>
      </c>
      <c r="BO137" t="s">
        <v>339</v>
      </c>
      <c r="BP137">
        <v>1</v>
      </c>
      <c r="BQ137">
        <v>2</v>
      </c>
      <c r="BR137">
        <v>0</v>
      </c>
      <c r="BS137">
        <v>32.83</v>
      </c>
      <c r="BT137">
        <v>1</v>
      </c>
      <c r="BU137">
        <v>1</v>
      </c>
      <c r="BV137">
        <v>1</v>
      </c>
      <c r="BW137">
        <v>1</v>
      </c>
      <c r="BX137">
        <v>1</v>
      </c>
      <c r="BY137" t="s">
        <v>3</v>
      </c>
      <c r="BZ137">
        <v>128</v>
      </c>
      <c r="CA137">
        <v>83</v>
      </c>
      <c r="CE137">
        <v>0</v>
      </c>
      <c r="CF137">
        <v>0</v>
      </c>
      <c r="CG137">
        <v>0</v>
      </c>
      <c r="CM137">
        <v>0</v>
      </c>
      <c r="CN137" t="s">
        <v>1835</v>
      </c>
      <c r="CO137">
        <v>0</v>
      </c>
      <c r="CP137">
        <f t="shared" si="106"/>
        <v>1121.92</v>
      </c>
      <c r="CQ137">
        <f t="shared" si="107"/>
        <v>62.531999999999996</v>
      </c>
      <c r="CR137">
        <f t="shared" si="108"/>
        <v>27.650399999999998</v>
      </c>
      <c r="CS137">
        <f t="shared" si="109"/>
        <v>10.8339</v>
      </c>
      <c r="CT137">
        <f t="shared" si="110"/>
        <v>470.78219999999999</v>
      </c>
      <c r="CU137">
        <f t="shared" si="111"/>
        <v>0</v>
      </c>
      <c r="CV137">
        <f t="shared" si="112"/>
        <v>1.5984999999999998</v>
      </c>
      <c r="CW137">
        <f t="shared" si="113"/>
        <v>2.5000000000000001E-2</v>
      </c>
      <c r="CX137">
        <f t="shared" si="114"/>
        <v>0</v>
      </c>
      <c r="CY137">
        <f t="shared" si="115"/>
        <v>1232.9343999999999</v>
      </c>
      <c r="CZ137">
        <f t="shared" si="116"/>
        <v>799.48090000000002</v>
      </c>
      <c r="DC137" t="s">
        <v>3</v>
      </c>
      <c r="DD137" t="s">
        <v>3</v>
      </c>
      <c r="DE137" t="s">
        <v>279</v>
      </c>
      <c r="DF137" t="s">
        <v>279</v>
      </c>
      <c r="DG137" t="s">
        <v>264</v>
      </c>
      <c r="DH137" t="s">
        <v>3</v>
      </c>
      <c r="DI137" t="s">
        <v>264</v>
      </c>
      <c r="DJ137" t="s">
        <v>279</v>
      </c>
      <c r="DK137" t="s">
        <v>3</v>
      </c>
      <c r="DL137" t="s">
        <v>3</v>
      </c>
      <c r="DM137" t="s">
        <v>3</v>
      </c>
      <c r="DN137">
        <v>0</v>
      </c>
      <c r="DO137">
        <v>0</v>
      </c>
      <c r="DP137">
        <v>1</v>
      </c>
      <c r="DQ137">
        <v>1</v>
      </c>
      <c r="DU137">
        <v>1013</v>
      </c>
      <c r="DV137" t="s">
        <v>171</v>
      </c>
      <c r="DW137" t="s">
        <v>171</v>
      </c>
      <c r="DX137">
        <v>1</v>
      </c>
      <c r="EE137">
        <v>123474934</v>
      </c>
      <c r="EF137">
        <v>2</v>
      </c>
      <c r="EG137" t="s">
        <v>24</v>
      </c>
      <c r="EH137">
        <v>0</v>
      </c>
      <c r="EI137" t="s">
        <v>3</v>
      </c>
      <c r="EJ137">
        <v>1</v>
      </c>
      <c r="EK137">
        <v>20001</v>
      </c>
      <c r="EL137" t="s">
        <v>342</v>
      </c>
      <c r="EM137" t="s">
        <v>343</v>
      </c>
      <c r="EO137" t="s">
        <v>282</v>
      </c>
      <c r="EQ137">
        <v>131072</v>
      </c>
      <c r="ER137">
        <v>22.81</v>
      </c>
      <c r="ES137">
        <v>7.72</v>
      </c>
      <c r="ET137">
        <v>2.62</v>
      </c>
      <c r="EU137">
        <v>0.26</v>
      </c>
      <c r="EV137">
        <v>12.47</v>
      </c>
      <c r="EW137">
        <v>1.39</v>
      </c>
      <c r="EX137">
        <v>0.02</v>
      </c>
      <c r="EY137">
        <v>0</v>
      </c>
      <c r="FQ137">
        <v>0</v>
      </c>
      <c r="FR137">
        <f t="shared" si="117"/>
        <v>0</v>
      </c>
      <c r="FS137">
        <v>0</v>
      </c>
      <c r="FX137">
        <v>128</v>
      </c>
      <c r="FY137">
        <v>83</v>
      </c>
      <c r="GA137" t="s">
        <v>3</v>
      </c>
      <c r="GD137">
        <v>1</v>
      </c>
      <c r="GF137">
        <v>-455435256</v>
      </c>
      <c r="GG137">
        <v>2</v>
      </c>
      <c r="GH137">
        <v>1</v>
      </c>
      <c r="GI137">
        <v>2</v>
      </c>
      <c r="GJ137">
        <v>0</v>
      </c>
      <c r="GK137">
        <v>0</v>
      </c>
      <c r="GL137">
        <f t="shared" si="118"/>
        <v>0</v>
      </c>
      <c r="GM137">
        <f t="shared" si="119"/>
        <v>3154.33</v>
      </c>
      <c r="GN137">
        <f t="shared" si="120"/>
        <v>3154.33</v>
      </c>
      <c r="GO137">
        <f t="shared" si="121"/>
        <v>0</v>
      </c>
      <c r="GP137">
        <f t="shared" si="122"/>
        <v>0</v>
      </c>
      <c r="GR137">
        <v>0</v>
      </c>
      <c r="GS137">
        <v>3</v>
      </c>
      <c r="GT137">
        <v>0</v>
      </c>
      <c r="GU137" t="s">
        <v>3</v>
      </c>
      <c r="GV137">
        <f t="shared" si="123"/>
        <v>0</v>
      </c>
      <c r="GW137">
        <v>1</v>
      </c>
      <c r="GX137">
        <f t="shared" si="124"/>
        <v>0</v>
      </c>
      <c r="HA137">
        <v>0</v>
      </c>
      <c r="HB137">
        <v>0</v>
      </c>
      <c r="HC137">
        <f t="shared" si="125"/>
        <v>0</v>
      </c>
      <c r="IK137">
        <v>0</v>
      </c>
    </row>
    <row r="138" spans="1:245" x14ac:dyDescent="0.2">
      <c r="A138">
        <v>18</v>
      </c>
      <c r="B138">
        <v>1</v>
      </c>
      <c r="C138">
        <v>303</v>
      </c>
      <c r="E138" t="s">
        <v>344</v>
      </c>
      <c r="F138" t="s">
        <v>272</v>
      </c>
      <c r="G138" t="s">
        <v>345</v>
      </c>
      <c r="H138" t="s">
        <v>171</v>
      </c>
      <c r="I138">
        <f>I137*J138</f>
        <v>2</v>
      </c>
      <c r="J138">
        <v>1</v>
      </c>
      <c r="O138">
        <f t="shared" si="91"/>
        <v>732.03</v>
      </c>
      <c r="P138">
        <f t="shared" si="92"/>
        <v>732.03</v>
      </c>
      <c r="Q138">
        <f t="shared" si="93"/>
        <v>0</v>
      </c>
      <c r="R138">
        <f t="shared" si="94"/>
        <v>0</v>
      </c>
      <c r="S138">
        <f t="shared" si="95"/>
        <v>0</v>
      </c>
      <c r="T138">
        <f t="shared" si="96"/>
        <v>0</v>
      </c>
      <c r="U138">
        <f t="shared" si="97"/>
        <v>0</v>
      </c>
      <c r="V138">
        <f t="shared" si="98"/>
        <v>0</v>
      </c>
      <c r="W138">
        <f t="shared" si="99"/>
        <v>0</v>
      </c>
      <c r="X138">
        <f t="shared" si="100"/>
        <v>0</v>
      </c>
      <c r="Y138">
        <f t="shared" si="101"/>
        <v>0</v>
      </c>
      <c r="AA138">
        <v>144042116</v>
      </c>
      <c r="AB138">
        <f t="shared" si="102"/>
        <v>67.53</v>
      </c>
      <c r="AC138">
        <f t="shared" si="103"/>
        <v>67.53</v>
      </c>
      <c r="AD138">
        <f>ROUND((((ET138)-(EU138))+AE138),2)</f>
        <v>0</v>
      </c>
      <c r="AE138">
        <f>ROUND((EU138),2)</f>
        <v>0</v>
      </c>
      <c r="AF138">
        <f>ROUND((EV138),2)</f>
        <v>0</v>
      </c>
      <c r="AG138">
        <f t="shared" si="104"/>
        <v>0</v>
      </c>
      <c r="AH138">
        <f>(EW138)</f>
        <v>0</v>
      </c>
      <c r="AI138">
        <f>(EX138)</f>
        <v>0</v>
      </c>
      <c r="AJ138">
        <f t="shared" si="105"/>
        <v>0</v>
      </c>
      <c r="AK138">
        <v>67.53</v>
      </c>
      <c r="AL138">
        <v>67.53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128</v>
      </c>
      <c r="AU138">
        <v>83</v>
      </c>
      <c r="AV138">
        <v>1</v>
      </c>
      <c r="AW138">
        <v>1</v>
      </c>
      <c r="AZ138">
        <v>1</v>
      </c>
      <c r="BA138">
        <v>1</v>
      </c>
      <c r="BB138">
        <v>1</v>
      </c>
      <c r="BC138">
        <v>5.42</v>
      </c>
      <c r="BD138" t="s">
        <v>3</v>
      </c>
      <c r="BE138" t="s">
        <v>3</v>
      </c>
      <c r="BF138" t="s">
        <v>3</v>
      </c>
      <c r="BG138" t="s">
        <v>3</v>
      </c>
      <c r="BH138">
        <v>3</v>
      </c>
      <c r="BI138">
        <v>1</v>
      </c>
      <c r="BJ138" t="s">
        <v>3</v>
      </c>
      <c r="BM138">
        <v>20001</v>
      </c>
      <c r="BN138">
        <v>0</v>
      </c>
      <c r="BO138" t="s">
        <v>3</v>
      </c>
      <c r="BP138">
        <v>0</v>
      </c>
      <c r="BQ138">
        <v>2</v>
      </c>
      <c r="BR138">
        <v>0</v>
      </c>
      <c r="BS138">
        <v>1</v>
      </c>
      <c r="BT138">
        <v>1</v>
      </c>
      <c r="BU138">
        <v>1</v>
      </c>
      <c r="BV138">
        <v>1</v>
      </c>
      <c r="BW138">
        <v>1</v>
      </c>
      <c r="BX138">
        <v>1</v>
      </c>
      <c r="BY138" t="s">
        <v>3</v>
      </c>
      <c r="BZ138">
        <v>128</v>
      </c>
      <c r="CA138">
        <v>83</v>
      </c>
      <c r="CE138">
        <v>0</v>
      </c>
      <c r="CF138">
        <v>0</v>
      </c>
      <c r="CG138">
        <v>0</v>
      </c>
      <c r="CM138">
        <v>0</v>
      </c>
      <c r="CN138" t="s">
        <v>3</v>
      </c>
      <c r="CO138">
        <v>0</v>
      </c>
      <c r="CP138">
        <f t="shared" si="106"/>
        <v>732.03</v>
      </c>
      <c r="CQ138">
        <f t="shared" si="107"/>
        <v>366.01260000000002</v>
      </c>
      <c r="CR138">
        <f t="shared" si="108"/>
        <v>0</v>
      </c>
      <c r="CS138">
        <f t="shared" si="109"/>
        <v>0</v>
      </c>
      <c r="CT138">
        <f t="shared" si="110"/>
        <v>0</v>
      </c>
      <c r="CU138">
        <f t="shared" si="111"/>
        <v>0</v>
      </c>
      <c r="CV138">
        <f t="shared" si="112"/>
        <v>0</v>
      </c>
      <c r="CW138">
        <f t="shared" si="113"/>
        <v>0</v>
      </c>
      <c r="CX138">
        <f t="shared" si="114"/>
        <v>0</v>
      </c>
      <c r="CY138">
        <f t="shared" si="115"/>
        <v>0</v>
      </c>
      <c r="CZ138">
        <f t="shared" si="116"/>
        <v>0</v>
      </c>
      <c r="DC138" t="s">
        <v>3</v>
      </c>
      <c r="DD138" t="s">
        <v>3</v>
      </c>
      <c r="DE138" t="s">
        <v>3</v>
      </c>
      <c r="DF138" t="s">
        <v>3</v>
      </c>
      <c r="DG138" t="s">
        <v>3</v>
      </c>
      <c r="DH138" t="s">
        <v>3</v>
      </c>
      <c r="DI138" t="s">
        <v>3</v>
      </c>
      <c r="DJ138" t="s">
        <v>3</v>
      </c>
      <c r="DK138" t="s">
        <v>3</v>
      </c>
      <c r="DL138" t="s">
        <v>3</v>
      </c>
      <c r="DM138" t="s">
        <v>3</v>
      </c>
      <c r="DN138">
        <v>0</v>
      </c>
      <c r="DO138">
        <v>0</v>
      </c>
      <c r="DP138">
        <v>1</v>
      </c>
      <c r="DQ138">
        <v>1</v>
      </c>
      <c r="DU138">
        <v>1013</v>
      </c>
      <c r="DV138" t="s">
        <v>171</v>
      </c>
      <c r="DW138" t="s">
        <v>171</v>
      </c>
      <c r="DX138">
        <v>1</v>
      </c>
      <c r="EE138">
        <v>123474934</v>
      </c>
      <c r="EF138">
        <v>2</v>
      </c>
      <c r="EG138" t="s">
        <v>24</v>
      </c>
      <c r="EH138">
        <v>0</v>
      </c>
      <c r="EI138" t="s">
        <v>3</v>
      </c>
      <c r="EJ138">
        <v>1</v>
      </c>
      <c r="EK138">
        <v>20001</v>
      </c>
      <c r="EL138" t="s">
        <v>342</v>
      </c>
      <c r="EM138" t="s">
        <v>343</v>
      </c>
      <c r="EO138" t="s">
        <v>3</v>
      </c>
      <c r="EQ138">
        <v>0</v>
      </c>
      <c r="ER138">
        <v>67.53</v>
      </c>
      <c r="ES138">
        <v>67.53</v>
      </c>
      <c r="ET138">
        <v>0</v>
      </c>
      <c r="EU138">
        <v>0</v>
      </c>
      <c r="EV138">
        <v>0</v>
      </c>
      <c r="EW138">
        <v>0</v>
      </c>
      <c r="EX138">
        <v>0</v>
      </c>
      <c r="FQ138">
        <v>0</v>
      </c>
      <c r="FR138">
        <f t="shared" si="117"/>
        <v>0</v>
      </c>
      <c r="FS138">
        <v>0</v>
      </c>
      <c r="FX138">
        <v>128</v>
      </c>
      <c r="FY138">
        <v>83</v>
      </c>
      <c r="GA138" t="s">
        <v>274</v>
      </c>
      <c r="GD138">
        <v>1</v>
      </c>
      <c r="GF138">
        <v>1541011795</v>
      </c>
      <c r="GG138">
        <v>2</v>
      </c>
      <c r="GH138">
        <v>0</v>
      </c>
      <c r="GI138">
        <v>3</v>
      </c>
      <c r="GJ138">
        <v>0</v>
      </c>
      <c r="GK138">
        <v>0</v>
      </c>
      <c r="GL138">
        <f t="shared" si="118"/>
        <v>0</v>
      </c>
      <c r="GM138">
        <f t="shared" si="119"/>
        <v>732.03</v>
      </c>
      <c r="GN138">
        <f t="shared" si="120"/>
        <v>732.03</v>
      </c>
      <c r="GO138">
        <f t="shared" si="121"/>
        <v>0</v>
      </c>
      <c r="GP138">
        <f t="shared" si="122"/>
        <v>0</v>
      </c>
      <c r="GR138">
        <v>0</v>
      </c>
      <c r="GS138">
        <v>4</v>
      </c>
      <c r="GT138">
        <v>0</v>
      </c>
      <c r="GU138" t="s">
        <v>3</v>
      </c>
      <c r="GV138">
        <f t="shared" si="123"/>
        <v>0</v>
      </c>
      <c r="GW138">
        <v>1</v>
      </c>
      <c r="GX138">
        <f t="shared" si="124"/>
        <v>0</v>
      </c>
      <c r="HA138">
        <v>0</v>
      </c>
      <c r="HB138">
        <v>0</v>
      </c>
      <c r="HC138">
        <f t="shared" si="125"/>
        <v>0</v>
      </c>
      <c r="IK138">
        <v>0</v>
      </c>
    </row>
    <row r="139" spans="1:245" x14ac:dyDescent="0.2">
      <c r="A139">
        <v>17</v>
      </c>
      <c r="B139">
        <v>1</v>
      </c>
      <c r="C139">
        <f>ROW(SmtRes!A310)</f>
        <v>310</v>
      </c>
      <c r="D139">
        <f>ROW(EtalonRes!A319)</f>
        <v>319</v>
      </c>
      <c r="E139" t="s">
        <v>346</v>
      </c>
      <c r="F139" t="s">
        <v>347</v>
      </c>
      <c r="G139" t="s">
        <v>348</v>
      </c>
      <c r="H139" t="s">
        <v>99</v>
      </c>
      <c r="I139">
        <f>ROUND(2/100,9)</f>
        <v>0.02</v>
      </c>
      <c r="J139">
        <v>0</v>
      </c>
      <c r="O139">
        <f t="shared" si="91"/>
        <v>449.76</v>
      </c>
      <c r="P139">
        <f t="shared" si="92"/>
        <v>317.11</v>
      </c>
      <c r="Q139">
        <f t="shared" si="93"/>
        <v>6.35</v>
      </c>
      <c r="R139">
        <f t="shared" si="94"/>
        <v>3.45</v>
      </c>
      <c r="S139">
        <f t="shared" si="95"/>
        <v>126.3</v>
      </c>
      <c r="T139">
        <f t="shared" si="96"/>
        <v>0</v>
      </c>
      <c r="U139">
        <f t="shared" si="97"/>
        <v>0.45102999999999993</v>
      </c>
      <c r="V139">
        <f t="shared" si="98"/>
        <v>8.7500000000000008E-3</v>
      </c>
      <c r="W139">
        <f t="shared" si="99"/>
        <v>0</v>
      </c>
      <c r="X139">
        <f t="shared" si="100"/>
        <v>153.11000000000001</v>
      </c>
      <c r="Y139">
        <f t="shared" si="101"/>
        <v>81.739999999999995</v>
      </c>
      <c r="AA139">
        <v>144042116</v>
      </c>
      <c r="AB139">
        <f t="shared" si="102"/>
        <v>3605.99</v>
      </c>
      <c r="AC139">
        <f t="shared" si="103"/>
        <v>3387.89</v>
      </c>
      <c r="AD139">
        <f>ROUND(((((ET139*1.25))-((EU139*1.25)))+AE139),2)</f>
        <v>25.74</v>
      </c>
      <c r="AE139">
        <f>ROUND(((EU139*1.25)),2)</f>
        <v>5.25</v>
      </c>
      <c r="AF139">
        <f>ROUND(((EV139*1.15)),2)</f>
        <v>192.36</v>
      </c>
      <c r="AG139">
        <f t="shared" si="104"/>
        <v>0</v>
      </c>
      <c r="AH139">
        <f>((EW139*1.15))</f>
        <v>22.551499999999997</v>
      </c>
      <c r="AI139">
        <f>((EX139*1.25))</f>
        <v>0.4375</v>
      </c>
      <c r="AJ139">
        <f t="shared" si="105"/>
        <v>0</v>
      </c>
      <c r="AK139">
        <v>3575.75</v>
      </c>
      <c r="AL139">
        <v>3387.89</v>
      </c>
      <c r="AM139">
        <v>20.59</v>
      </c>
      <c r="AN139">
        <v>4.2</v>
      </c>
      <c r="AO139">
        <v>167.27</v>
      </c>
      <c r="AP139">
        <v>0</v>
      </c>
      <c r="AQ139">
        <v>19.61</v>
      </c>
      <c r="AR139">
        <v>0.35</v>
      </c>
      <c r="AS139">
        <v>0</v>
      </c>
      <c r="AT139">
        <v>118</v>
      </c>
      <c r="AU139">
        <v>63</v>
      </c>
      <c r="AV139">
        <v>1</v>
      </c>
      <c r="AW139">
        <v>1</v>
      </c>
      <c r="AZ139">
        <v>1</v>
      </c>
      <c r="BA139">
        <v>32.83</v>
      </c>
      <c r="BB139">
        <v>12.34</v>
      </c>
      <c r="BC139">
        <v>4.68</v>
      </c>
      <c r="BD139" t="s">
        <v>3</v>
      </c>
      <c r="BE139" t="s">
        <v>3</v>
      </c>
      <c r="BF139" t="s">
        <v>3</v>
      </c>
      <c r="BG139" t="s">
        <v>3</v>
      </c>
      <c r="BH139">
        <v>0</v>
      </c>
      <c r="BI139">
        <v>1</v>
      </c>
      <c r="BJ139" t="s">
        <v>349</v>
      </c>
      <c r="BM139">
        <v>10001</v>
      </c>
      <c r="BN139">
        <v>0</v>
      </c>
      <c r="BO139" t="s">
        <v>347</v>
      </c>
      <c r="BP139">
        <v>1</v>
      </c>
      <c r="BQ139">
        <v>2</v>
      </c>
      <c r="BR139">
        <v>0</v>
      </c>
      <c r="BS139">
        <v>32.83</v>
      </c>
      <c r="BT139">
        <v>1</v>
      </c>
      <c r="BU139">
        <v>1</v>
      </c>
      <c r="BV139">
        <v>1</v>
      </c>
      <c r="BW139">
        <v>1</v>
      </c>
      <c r="BX139">
        <v>1</v>
      </c>
      <c r="BY139" t="s">
        <v>3</v>
      </c>
      <c r="BZ139">
        <v>118</v>
      </c>
      <c r="CA139">
        <v>63</v>
      </c>
      <c r="CE139">
        <v>0</v>
      </c>
      <c r="CF139">
        <v>0</v>
      </c>
      <c r="CG139">
        <v>0</v>
      </c>
      <c r="CM139">
        <v>0</v>
      </c>
      <c r="CN139" t="s">
        <v>1835</v>
      </c>
      <c r="CO139">
        <v>0</v>
      </c>
      <c r="CP139">
        <f t="shared" si="106"/>
        <v>449.76000000000005</v>
      </c>
      <c r="CQ139">
        <f t="shared" si="107"/>
        <v>15855.325199999999</v>
      </c>
      <c r="CR139">
        <f t="shared" si="108"/>
        <v>317.63159999999999</v>
      </c>
      <c r="CS139">
        <f t="shared" si="109"/>
        <v>172.35749999999999</v>
      </c>
      <c r="CT139">
        <f t="shared" si="110"/>
        <v>6315.1787999999997</v>
      </c>
      <c r="CU139">
        <f t="shared" si="111"/>
        <v>0</v>
      </c>
      <c r="CV139">
        <f t="shared" si="112"/>
        <v>22.551499999999997</v>
      </c>
      <c r="CW139">
        <f t="shared" si="113"/>
        <v>0.4375</v>
      </c>
      <c r="CX139">
        <f t="shared" si="114"/>
        <v>0</v>
      </c>
      <c r="CY139">
        <f t="shared" si="115"/>
        <v>153.10499999999999</v>
      </c>
      <c r="CZ139">
        <f t="shared" si="116"/>
        <v>81.742500000000007</v>
      </c>
      <c r="DC139" t="s">
        <v>3</v>
      </c>
      <c r="DD139" t="s">
        <v>3</v>
      </c>
      <c r="DE139" t="s">
        <v>279</v>
      </c>
      <c r="DF139" t="s">
        <v>279</v>
      </c>
      <c r="DG139" t="s">
        <v>264</v>
      </c>
      <c r="DH139" t="s">
        <v>3</v>
      </c>
      <c r="DI139" t="s">
        <v>264</v>
      </c>
      <c r="DJ139" t="s">
        <v>279</v>
      </c>
      <c r="DK139" t="s">
        <v>3</v>
      </c>
      <c r="DL139" t="s">
        <v>3</v>
      </c>
      <c r="DM139" t="s">
        <v>3</v>
      </c>
      <c r="DN139">
        <v>0</v>
      </c>
      <c r="DO139">
        <v>0</v>
      </c>
      <c r="DP139">
        <v>1</v>
      </c>
      <c r="DQ139">
        <v>1</v>
      </c>
      <c r="DU139">
        <v>1003</v>
      </c>
      <c r="DV139" t="s">
        <v>99</v>
      </c>
      <c r="DW139" t="s">
        <v>99</v>
      </c>
      <c r="DX139">
        <v>100</v>
      </c>
      <c r="EE139">
        <v>123474906</v>
      </c>
      <c r="EF139">
        <v>2</v>
      </c>
      <c r="EG139" t="s">
        <v>24</v>
      </c>
      <c r="EH139">
        <v>0</v>
      </c>
      <c r="EI139" t="s">
        <v>3</v>
      </c>
      <c r="EJ139">
        <v>1</v>
      </c>
      <c r="EK139">
        <v>10001</v>
      </c>
      <c r="EL139" t="s">
        <v>25</v>
      </c>
      <c r="EM139" t="s">
        <v>26</v>
      </c>
      <c r="EO139" t="s">
        <v>282</v>
      </c>
      <c r="EQ139">
        <v>131072</v>
      </c>
      <c r="ER139">
        <v>3575.75</v>
      </c>
      <c r="ES139">
        <v>3387.89</v>
      </c>
      <c r="ET139">
        <v>20.59</v>
      </c>
      <c r="EU139">
        <v>4.2</v>
      </c>
      <c r="EV139">
        <v>167.27</v>
      </c>
      <c r="EW139">
        <v>19.61</v>
      </c>
      <c r="EX139">
        <v>0.35</v>
      </c>
      <c r="EY139">
        <v>0</v>
      </c>
      <c r="FQ139">
        <v>0</v>
      </c>
      <c r="FR139">
        <f t="shared" si="117"/>
        <v>0</v>
      </c>
      <c r="FS139">
        <v>0</v>
      </c>
      <c r="FX139">
        <v>118</v>
      </c>
      <c r="FY139">
        <v>63</v>
      </c>
      <c r="GA139" t="s">
        <v>3</v>
      </c>
      <c r="GD139">
        <v>1</v>
      </c>
      <c r="GF139">
        <v>1430943675</v>
      </c>
      <c r="GG139">
        <v>2</v>
      </c>
      <c r="GH139">
        <v>1</v>
      </c>
      <c r="GI139">
        <v>2</v>
      </c>
      <c r="GJ139">
        <v>0</v>
      </c>
      <c r="GK139">
        <v>0</v>
      </c>
      <c r="GL139">
        <f t="shared" si="118"/>
        <v>0</v>
      </c>
      <c r="GM139">
        <f t="shared" si="119"/>
        <v>684.61</v>
      </c>
      <c r="GN139">
        <f t="shared" si="120"/>
        <v>684.61</v>
      </c>
      <c r="GO139">
        <f t="shared" si="121"/>
        <v>0</v>
      </c>
      <c r="GP139">
        <f t="shared" si="122"/>
        <v>0</v>
      </c>
      <c r="GR139">
        <v>0</v>
      </c>
      <c r="GS139">
        <v>3</v>
      </c>
      <c r="GT139">
        <v>0</v>
      </c>
      <c r="GU139" t="s">
        <v>3</v>
      </c>
      <c r="GV139">
        <f t="shared" si="123"/>
        <v>0</v>
      </c>
      <c r="GW139">
        <v>1</v>
      </c>
      <c r="GX139">
        <f t="shared" si="124"/>
        <v>0</v>
      </c>
      <c r="HA139">
        <v>0</v>
      </c>
      <c r="HB139">
        <v>0</v>
      </c>
      <c r="HC139">
        <f t="shared" si="125"/>
        <v>0</v>
      </c>
      <c r="IK139">
        <v>0</v>
      </c>
    </row>
    <row r="140" spans="1:245" x14ac:dyDescent="0.2">
      <c r="A140">
        <v>18</v>
      </c>
      <c r="B140">
        <v>1</v>
      </c>
      <c r="C140">
        <v>310</v>
      </c>
      <c r="E140" t="s">
        <v>350</v>
      </c>
      <c r="F140" t="s">
        <v>272</v>
      </c>
      <c r="G140" t="s">
        <v>351</v>
      </c>
      <c r="H140" t="s">
        <v>328</v>
      </c>
      <c r="I140">
        <f>I139*J140</f>
        <v>2</v>
      </c>
      <c r="J140">
        <v>100</v>
      </c>
      <c r="O140">
        <f t="shared" si="91"/>
        <v>7560.03</v>
      </c>
      <c r="P140">
        <f t="shared" si="92"/>
        <v>7560.03</v>
      </c>
      <c r="Q140">
        <f t="shared" si="93"/>
        <v>0</v>
      </c>
      <c r="R140">
        <f t="shared" si="94"/>
        <v>0</v>
      </c>
      <c r="S140">
        <f t="shared" si="95"/>
        <v>0</v>
      </c>
      <c r="T140">
        <f t="shared" si="96"/>
        <v>0</v>
      </c>
      <c r="U140">
        <f t="shared" si="97"/>
        <v>0</v>
      </c>
      <c r="V140">
        <f t="shared" si="98"/>
        <v>0</v>
      </c>
      <c r="W140">
        <f t="shared" si="99"/>
        <v>0</v>
      </c>
      <c r="X140">
        <f t="shared" si="100"/>
        <v>0</v>
      </c>
      <c r="Y140">
        <f t="shared" si="101"/>
        <v>0</v>
      </c>
      <c r="AA140">
        <v>144042116</v>
      </c>
      <c r="AB140">
        <f t="shared" si="102"/>
        <v>697.42</v>
      </c>
      <c r="AC140">
        <f t="shared" si="103"/>
        <v>697.42</v>
      </c>
      <c r="AD140">
        <f>ROUND((((ET140)-(EU140))+AE140),2)</f>
        <v>0</v>
      </c>
      <c r="AE140">
        <f>ROUND((EU140),2)</f>
        <v>0</v>
      </c>
      <c r="AF140">
        <f>ROUND((EV140),2)</f>
        <v>0</v>
      </c>
      <c r="AG140">
        <f t="shared" si="104"/>
        <v>0</v>
      </c>
      <c r="AH140">
        <f>(EW140)</f>
        <v>0</v>
      </c>
      <c r="AI140">
        <f>(EX140)</f>
        <v>0</v>
      </c>
      <c r="AJ140">
        <f t="shared" si="105"/>
        <v>0</v>
      </c>
      <c r="AK140">
        <v>697.42</v>
      </c>
      <c r="AL140">
        <v>697.42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118</v>
      </c>
      <c r="AU140">
        <v>63</v>
      </c>
      <c r="AV140">
        <v>1</v>
      </c>
      <c r="AW140">
        <v>1</v>
      </c>
      <c r="AZ140">
        <v>1</v>
      </c>
      <c r="BA140">
        <v>1</v>
      </c>
      <c r="BB140">
        <v>1</v>
      </c>
      <c r="BC140">
        <v>5.42</v>
      </c>
      <c r="BD140" t="s">
        <v>3</v>
      </c>
      <c r="BE140" t="s">
        <v>3</v>
      </c>
      <c r="BF140" t="s">
        <v>3</v>
      </c>
      <c r="BG140" t="s">
        <v>3</v>
      </c>
      <c r="BH140">
        <v>3</v>
      </c>
      <c r="BI140">
        <v>1</v>
      </c>
      <c r="BJ140" t="s">
        <v>352</v>
      </c>
      <c r="BM140">
        <v>10001</v>
      </c>
      <c r="BN140">
        <v>0</v>
      </c>
      <c r="BO140" t="s">
        <v>353</v>
      </c>
      <c r="BP140">
        <v>1</v>
      </c>
      <c r="BQ140">
        <v>2</v>
      </c>
      <c r="BR140">
        <v>0</v>
      </c>
      <c r="BS140">
        <v>1</v>
      </c>
      <c r="BT140">
        <v>1</v>
      </c>
      <c r="BU140">
        <v>1</v>
      </c>
      <c r="BV140">
        <v>1</v>
      </c>
      <c r="BW140">
        <v>1</v>
      </c>
      <c r="BX140">
        <v>1</v>
      </c>
      <c r="BY140" t="s">
        <v>3</v>
      </c>
      <c r="BZ140">
        <v>118</v>
      </c>
      <c r="CA140">
        <v>63</v>
      </c>
      <c r="CE140">
        <v>0</v>
      </c>
      <c r="CF140">
        <v>0</v>
      </c>
      <c r="CG140">
        <v>0</v>
      </c>
      <c r="CM140">
        <v>0</v>
      </c>
      <c r="CN140" t="s">
        <v>3</v>
      </c>
      <c r="CO140">
        <v>0</v>
      </c>
      <c r="CP140">
        <f t="shared" si="106"/>
        <v>7560.03</v>
      </c>
      <c r="CQ140">
        <f t="shared" si="107"/>
        <v>3780.0163999999995</v>
      </c>
      <c r="CR140">
        <f t="shared" si="108"/>
        <v>0</v>
      </c>
      <c r="CS140">
        <f t="shared" si="109"/>
        <v>0</v>
      </c>
      <c r="CT140">
        <f t="shared" si="110"/>
        <v>0</v>
      </c>
      <c r="CU140">
        <f t="shared" si="111"/>
        <v>0</v>
      </c>
      <c r="CV140">
        <f t="shared" si="112"/>
        <v>0</v>
      </c>
      <c r="CW140">
        <f t="shared" si="113"/>
        <v>0</v>
      </c>
      <c r="CX140">
        <f t="shared" si="114"/>
        <v>0</v>
      </c>
      <c r="CY140">
        <f t="shared" si="115"/>
        <v>0</v>
      </c>
      <c r="CZ140">
        <f t="shared" si="116"/>
        <v>0</v>
      </c>
      <c r="DC140" t="s">
        <v>3</v>
      </c>
      <c r="DD140" t="s">
        <v>3</v>
      </c>
      <c r="DE140" t="s">
        <v>3</v>
      </c>
      <c r="DF140" t="s">
        <v>3</v>
      </c>
      <c r="DG140" t="s">
        <v>3</v>
      </c>
      <c r="DH140" t="s">
        <v>3</v>
      </c>
      <c r="DI140" t="s">
        <v>3</v>
      </c>
      <c r="DJ140" t="s">
        <v>3</v>
      </c>
      <c r="DK140" t="s">
        <v>3</v>
      </c>
      <c r="DL140" t="s">
        <v>3</v>
      </c>
      <c r="DM140" t="s">
        <v>3</v>
      </c>
      <c r="DN140">
        <v>0</v>
      </c>
      <c r="DO140">
        <v>0</v>
      </c>
      <c r="DP140">
        <v>1</v>
      </c>
      <c r="DQ140">
        <v>1</v>
      </c>
      <c r="DU140">
        <v>1003</v>
      </c>
      <c r="DV140" t="s">
        <v>328</v>
      </c>
      <c r="DW140" t="s">
        <v>328</v>
      </c>
      <c r="DX140">
        <v>1</v>
      </c>
      <c r="EE140">
        <v>123474906</v>
      </c>
      <c r="EF140">
        <v>2</v>
      </c>
      <c r="EG140" t="s">
        <v>24</v>
      </c>
      <c r="EH140">
        <v>0</v>
      </c>
      <c r="EI140" t="s">
        <v>3</v>
      </c>
      <c r="EJ140">
        <v>1</v>
      </c>
      <c r="EK140">
        <v>10001</v>
      </c>
      <c r="EL140" t="s">
        <v>25</v>
      </c>
      <c r="EM140" t="s">
        <v>26</v>
      </c>
      <c r="EO140" t="s">
        <v>3</v>
      </c>
      <c r="EQ140">
        <v>0</v>
      </c>
      <c r="ER140">
        <v>697.42</v>
      </c>
      <c r="ES140">
        <v>697.42</v>
      </c>
      <c r="ET140">
        <v>0</v>
      </c>
      <c r="EU140">
        <v>0</v>
      </c>
      <c r="EV140">
        <v>0</v>
      </c>
      <c r="EW140">
        <v>0</v>
      </c>
      <c r="EX140">
        <v>0</v>
      </c>
      <c r="FQ140">
        <v>0</v>
      </c>
      <c r="FR140">
        <f t="shared" si="117"/>
        <v>0</v>
      </c>
      <c r="FS140">
        <v>0</v>
      </c>
      <c r="FX140">
        <v>118</v>
      </c>
      <c r="FY140">
        <v>63</v>
      </c>
      <c r="GA140" t="s">
        <v>274</v>
      </c>
      <c r="GD140">
        <v>1</v>
      </c>
      <c r="GF140">
        <v>2101286362</v>
      </c>
      <c r="GG140">
        <v>2</v>
      </c>
      <c r="GH140">
        <v>0</v>
      </c>
      <c r="GI140">
        <v>3</v>
      </c>
      <c r="GJ140">
        <v>0</v>
      </c>
      <c r="GK140">
        <v>0</v>
      </c>
      <c r="GL140">
        <f t="shared" si="118"/>
        <v>0</v>
      </c>
      <c r="GM140">
        <f t="shared" si="119"/>
        <v>7560.03</v>
      </c>
      <c r="GN140">
        <f t="shared" si="120"/>
        <v>7560.03</v>
      </c>
      <c r="GO140">
        <f t="shared" si="121"/>
        <v>0</v>
      </c>
      <c r="GP140">
        <f t="shared" si="122"/>
        <v>0</v>
      </c>
      <c r="GR140">
        <v>0</v>
      </c>
      <c r="GS140">
        <v>4</v>
      </c>
      <c r="GT140">
        <v>0</v>
      </c>
      <c r="GU140" t="s">
        <v>3</v>
      </c>
      <c r="GV140">
        <f t="shared" si="123"/>
        <v>0</v>
      </c>
      <c r="GW140">
        <v>1</v>
      </c>
      <c r="GX140">
        <f t="shared" si="124"/>
        <v>0</v>
      </c>
      <c r="HA140">
        <v>0</v>
      </c>
      <c r="HB140">
        <v>0</v>
      </c>
      <c r="HC140">
        <f t="shared" si="125"/>
        <v>0</v>
      </c>
      <c r="IK140">
        <v>0</v>
      </c>
    </row>
    <row r="141" spans="1:245" x14ac:dyDescent="0.2">
      <c r="A141">
        <v>17</v>
      </c>
      <c r="B141">
        <v>1</v>
      </c>
      <c r="C141">
        <f>ROW(SmtRes!A321)</f>
        <v>321</v>
      </c>
      <c r="D141">
        <f>ROW(EtalonRes!A330)</f>
        <v>330</v>
      </c>
      <c r="E141" t="s">
        <v>354</v>
      </c>
      <c r="F141" t="s">
        <v>355</v>
      </c>
      <c r="G141" t="s">
        <v>356</v>
      </c>
      <c r="H141" t="s">
        <v>19</v>
      </c>
      <c r="I141">
        <f>ROUND(1.06/100,9)</f>
        <v>1.06E-2</v>
      </c>
      <c r="J141">
        <v>0</v>
      </c>
      <c r="O141">
        <f t="shared" si="91"/>
        <v>996.11</v>
      </c>
      <c r="P141">
        <f t="shared" si="92"/>
        <v>295.12</v>
      </c>
      <c r="Q141">
        <f t="shared" si="93"/>
        <v>44.99</v>
      </c>
      <c r="R141">
        <f t="shared" si="94"/>
        <v>26.89</v>
      </c>
      <c r="S141">
        <f t="shared" si="95"/>
        <v>656</v>
      </c>
      <c r="T141">
        <f t="shared" si="96"/>
        <v>0</v>
      </c>
      <c r="U141">
        <f t="shared" si="97"/>
        <v>2.2862344999999999</v>
      </c>
      <c r="V141">
        <f t="shared" si="98"/>
        <v>6.6779999999999992E-2</v>
      </c>
      <c r="W141">
        <f t="shared" si="99"/>
        <v>0</v>
      </c>
      <c r="X141">
        <f t="shared" si="100"/>
        <v>805.81</v>
      </c>
      <c r="Y141">
        <f t="shared" si="101"/>
        <v>430.22</v>
      </c>
      <c r="AA141">
        <v>144042116</v>
      </c>
      <c r="AB141">
        <f t="shared" si="102"/>
        <v>10387.799999999999</v>
      </c>
      <c r="AC141">
        <f t="shared" si="103"/>
        <v>8164.54</v>
      </c>
      <c r="AD141">
        <f>ROUND(((((ET141*1.25))-((EU141*1.25)))+AE141),2)</f>
        <v>338.19</v>
      </c>
      <c r="AE141">
        <f>ROUND(((EU141*1.25)),2)</f>
        <v>77.260000000000005</v>
      </c>
      <c r="AF141">
        <f>ROUND(((EV141*1.15)),2)</f>
        <v>1885.07</v>
      </c>
      <c r="AG141">
        <f t="shared" si="104"/>
        <v>0</v>
      </c>
      <c r="AH141">
        <f>((EW141*1.15))</f>
        <v>215.6825</v>
      </c>
      <c r="AI141">
        <f>((EX141*1.25))</f>
        <v>6.3</v>
      </c>
      <c r="AJ141">
        <f t="shared" si="105"/>
        <v>0</v>
      </c>
      <c r="AK141">
        <v>10074.280000000001</v>
      </c>
      <c r="AL141">
        <v>8164.54</v>
      </c>
      <c r="AM141">
        <v>270.55</v>
      </c>
      <c r="AN141">
        <v>61.81</v>
      </c>
      <c r="AO141">
        <v>1639.19</v>
      </c>
      <c r="AP141">
        <v>0</v>
      </c>
      <c r="AQ141">
        <v>187.55</v>
      </c>
      <c r="AR141">
        <v>5.04</v>
      </c>
      <c r="AS141">
        <v>0</v>
      </c>
      <c r="AT141">
        <v>118</v>
      </c>
      <c r="AU141">
        <v>63</v>
      </c>
      <c r="AV141">
        <v>1</v>
      </c>
      <c r="AW141">
        <v>1</v>
      </c>
      <c r="AZ141">
        <v>1</v>
      </c>
      <c r="BA141">
        <v>32.83</v>
      </c>
      <c r="BB141">
        <v>12.55</v>
      </c>
      <c r="BC141">
        <v>3.41</v>
      </c>
      <c r="BD141" t="s">
        <v>3</v>
      </c>
      <c r="BE141" t="s">
        <v>3</v>
      </c>
      <c r="BF141" t="s">
        <v>3</v>
      </c>
      <c r="BG141" t="s">
        <v>3</v>
      </c>
      <c r="BH141">
        <v>0</v>
      </c>
      <c r="BI141">
        <v>1</v>
      </c>
      <c r="BJ141" t="s">
        <v>357</v>
      </c>
      <c r="BM141">
        <v>10001</v>
      </c>
      <c r="BN141">
        <v>0</v>
      </c>
      <c r="BO141" t="s">
        <v>355</v>
      </c>
      <c r="BP141">
        <v>1</v>
      </c>
      <c r="BQ141">
        <v>2</v>
      </c>
      <c r="BR141">
        <v>0</v>
      </c>
      <c r="BS141">
        <v>32.83</v>
      </c>
      <c r="BT141">
        <v>1</v>
      </c>
      <c r="BU141">
        <v>1</v>
      </c>
      <c r="BV141">
        <v>1</v>
      </c>
      <c r="BW141">
        <v>1</v>
      </c>
      <c r="BX141">
        <v>1</v>
      </c>
      <c r="BY141" t="s">
        <v>3</v>
      </c>
      <c r="BZ141">
        <v>118</v>
      </c>
      <c r="CA141">
        <v>63</v>
      </c>
      <c r="CE141">
        <v>0</v>
      </c>
      <c r="CF141">
        <v>0</v>
      </c>
      <c r="CG141">
        <v>0</v>
      </c>
      <c r="CM141">
        <v>0</v>
      </c>
      <c r="CN141" t="s">
        <v>1835</v>
      </c>
      <c r="CO141">
        <v>0</v>
      </c>
      <c r="CP141">
        <f t="shared" si="106"/>
        <v>996.11</v>
      </c>
      <c r="CQ141">
        <f t="shared" si="107"/>
        <v>27841.081400000003</v>
      </c>
      <c r="CR141">
        <f t="shared" si="108"/>
        <v>4244.2845000000007</v>
      </c>
      <c r="CS141">
        <f t="shared" si="109"/>
        <v>2536.4458</v>
      </c>
      <c r="CT141">
        <f t="shared" si="110"/>
        <v>61886.848099999996</v>
      </c>
      <c r="CU141">
        <f t="shared" si="111"/>
        <v>0</v>
      </c>
      <c r="CV141">
        <f t="shared" si="112"/>
        <v>215.6825</v>
      </c>
      <c r="CW141">
        <f t="shared" si="113"/>
        <v>6.3</v>
      </c>
      <c r="CX141">
        <f t="shared" si="114"/>
        <v>0</v>
      </c>
      <c r="CY141">
        <f t="shared" si="115"/>
        <v>805.81020000000001</v>
      </c>
      <c r="CZ141">
        <f t="shared" si="116"/>
        <v>430.22070000000002</v>
      </c>
      <c r="DC141" t="s">
        <v>3</v>
      </c>
      <c r="DD141" t="s">
        <v>3</v>
      </c>
      <c r="DE141" t="s">
        <v>279</v>
      </c>
      <c r="DF141" t="s">
        <v>279</v>
      </c>
      <c r="DG141" t="s">
        <v>264</v>
      </c>
      <c r="DH141" t="s">
        <v>3</v>
      </c>
      <c r="DI141" t="s">
        <v>264</v>
      </c>
      <c r="DJ141" t="s">
        <v>279</v>
      </c>
      <c r="DK141" t="s">
        <v>3</v>
      </c>
      <c r="DL141" t="s">
        <v>3</v>
      </c>
      <c r="DM141" t="s">
        <v>3</v>
      </c>
      <c r="DN141">
        <v>0</v>
      </c>
      <c r="DO141">
        <v>0</v>
      </c>
      <c r="DP141">
        <v>1</v>
      </c>
      <c r="DQ141">
        <v>1</v>
      </c>
      <c r="DU141">
        <v>1005</v>
      </c>
      <c r="DV141" t="s">
        <v>19</v>
      </c>
      <c r="DW141" t="s">
        <v>19</v>
      </c>
      <c r="DX141">
        <v>100</v>
      </c>
      <c r="EE141">
        <v>123474906</v>
      </c>
      <c r="EF141">
        <v>2</v>
      </c>
      <c r="EG141" t="s">
        <v>24</v>
      </c>
      <c r="EH141">
        <v>0</v>
      </c>
      <c r="EI141" t="s">
        <v>3</v>
      </c>
      <c r="EJ141">
        <v>1</v>
      </c>
      <c r="EK141">
        <v>10001</v>
      </c>
      <c r="EL141" t="s">
        <v>25</v>
      </c>
      <c r="EM141" t="s">
        <v>26</v>
      </c>
      <c r="EO141" t="s">
        <v>282</v>
      </c>
      <c r="EQ141">
        <v>131072</v>
      </c>
      <c r="ER141">
        <v>10074.280000000001</v>
      </c>
      <c r="ES141">
        <v>8164.54</v>
      </c>
      <c r="ET141">
        <v>270.55</v>
      </c>
      <c r="EU141">
        <v>61.81</v>
      </c>
      <c r="EV141">
        <v>1639.19</v>
      </c>
      <c r="EW141">
        <v>187.55</v>
      </c>
      <c r="EX141">
        <v>5.04</v>
      </c>
      <c r="EY141">
        <v>0</v>
      </c>
      <c r="FQ141">
        <v>0</v>
      </c>
      <c r="FR141">
        <f t="shared" si="117"/>
        <v>0</v>
      </c>
      <c r="FS141">
        <v>0</v>
      </c>
      <c r="FX141">
        <v>118</v>
      </c>
      <c r="FY141">
        <v>63</v>
      </c>
      <c r="GA141" t="s">
        <v>3</v>
      </c>
      <c r="GD141">
        <v>1</v>
      </c>
      <c r="GF141">
        <v>-521307237</v>
      </c>
      <c r="GG141">
        <v>2</v>
      </c>
      <c r="GH141">
        <v>1</v>
      </c>
      <c r="GI141">
        <v>2</v>
      </c>
      <c r="GJ141">
        <v>0</v>
      </c>
      <c r="GK141">
        <v>0</v>
      </c>
      <c r="GL141">
        <f t="shared" si="118"/>
        <v>0</v>
      </c>
      <c r="GM141">
        <f t="shared" si="119"/>
        <v>2232.14</v>
      </c>
      <c r="GN141">
        <f t="shared" si="120"/>
        <v>2232.14</v>
      </c>
      <c r="GO141">
        <f t="shared" si="121"/>
        <v>0</v>
      </c>
      <c r="GP141">
        <f t="shared" si="122"/>
        <v>0</v>
      </c>
      <c r="GR141">
        <v>0</v>
      </c>
      <c r="GS141">
        <v>3</v>
      </c>
      <c r="GT141">
        <v>0</v>
      </c>
      <c r="GU141" t="s">
        <v>3</v>
      </c>
      <c r="GV141">
        <f t="shared" si="123"/>
        <v>0</v>
      </c>
      <c r="GW141">
        <v>1</v>
      </c>
      <c r="GX141">
        <f t="shared" si="124"/>
        <v>0</v>
      </c>
      <c r="HA141">
        <v>0</v>
      </c>
      <c r="HB141">
        <v>0</v>
      </c>
      <c r="HC141">
        <f t="shared" si="125"/>
        <v>0</v>
      </c>
      <c r="IK141">
        <v>0</v>
      </c>
    </row>
    <row r="142" spans="1:245" x14ac:dyDescent="0.2">
      <c r="A142">
        <v>18</v>
      </c>
      <c r="B142">
        <v>1</v>
      </c>
      <c r="C142">
        <v>319</v>
      </c>
      <c r="E142" t="s">
        <v>358</v>
      </c>
      <c r="F142" t="s">
        <v>359</v>
      </c>
      <c r="G142" t="s">
        <v>360</v>
      </c>
      <c r="H142" t="s">
        <v>269</v>
      </c>
      <c r="I142">
        <f>I141*J142</f>
        <v>1.06</v>
      </c>
      <c r="J142">
        <v>100</v>
      </c>
      <c r="O142">
        <f t="shared" si="91"/>
        <v>4490.24</v>
      </c>
      <c r="P142">
        <f t="shared" si="92"/>
        <v>4490.24</v>
      </c>
      <c r="Q142">
        <f t="shared" si="93"/>
        <v>0</v>
      </c>
      <c r="R142">
        <f t="shared" si="94"/>
        <v>0</v>
      </c>
      <c r="S142">
        <f t="shared" si="95"/>
        <v>0</v>
      </c>
      <c r="T142">
        <f t="shared" si="96"/>
        <v>0</v>
      </c>
      <c r="U142">
        <f t="shared" si="97"/>
        <v>0</v>
      </c>
      <c r="V142">
        <f t="shared" si="98"/>
        <v>0</v>
      </c>
      <c r="W142">
        <f t="shared" si="99"/>
        <v>0</v>
      </c>
      <c r="X142">
        <f t="shared" si="100"/>
        <v>0</v>
      </c>
      <c r="Y142">
        <f t="shared" si="101"/>
        <v>0</v>
      </c>
      <c r="AA142">
        <v>144042116</v>
      </c>
      <c r="AB142">
        <f t="shared" si="102"/>
        <v>2379.8200000000002</v>
      </c>
      <c r="AC142">
        <f t="shared" si="103"/>
        <v>2379.8200000000002</v>
      </c>
      <c r="AD142">
        <f>ROUND((((ET142)-(EU142))+AE142),2)</f>
        <v>0</v>
      </c>
      <c r="AE142">
        <f>ROUND((EU142),2)</f>
        <v>0</v>
      </c>
      <c r="AF142">
        <f>ROUND((EV142),2)</f>
        <v>0</v>
      </c>
      <c r="AG142">
        <f t="shared" si="104"/>
        <v>0</v>
      </c>
      <c r="AH142">
        <f>(EW142)</f>
        <v>0</v>
      </c>
      <c r="AI142">
        <f>(EX142)</f>
        <v>0</v>
      </c>
      <c r="AJ142">
        <f t="shared" si="105"/>
        <v>0</v>
      </c>
      <c r="AK142">
        <v>2379.8200000000002</v>
      </c>
      <c r="AL142">
        <v>2379.8200000000002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118</v>
      </c>
      <c r="AU142">
        <v>63</v>
      </c>
      <c r="AV142">
        <v>1</v>
      </c>
      <c r="AW142">
        <v>1</v>
      </c>
      <c r="AZ142">
        <v>1</v>
      </c>
      <c r="BA142">
        <v>1</v>
      </c>
      <c r="BB142">
        <v>1</v>
      </c>
      <c r="BC142">
        <v>1.78</v>
      </c>
      <c r="BD142" t="s">
        <v>3</v>
      </c>
      <c r="BE142" t="s">
        <v>3</v>
      </c>
      <c r="BF142" t="s">
        <v>3</v>
      </c>
      <c r="BG142" t="s">
        <v>3</v>
      </c>
      <c r="BH142">
        <v>3</v>
      </c>
      <c r="BI142">
        <v>1</v>
      </c>
      <c r="BJ142" t="s">
        <v>361</v>
      </c>
      <c r="BM142">
        <v>10001</v>
      </c>
      <c r="BN142">
        <v>0</v>
      </c>
      <c r="BO142" t="s">
        <v>359</v>
      </c>
      <c r="BP142">
        <v>1</v>
      </c>
      <c r="BQ142">
        <v>2</v>
      </c>
      <c r="BR142">
        <v>0</v>
      </c>
      <c r="BS142">
        <v>1</v>
      </c>
      <c r="BT142">
        <v>1</v>
      </c>
      <c r="BU142">
        <v>1</v>
      </c>
      <c r="BV142">
        <v>1</v>
      </c>
      <c r="BW142">
        <v>1</v>
      </c>
      <c r="BX142">
        <v>1</v>
      </c>
      <c r="BY142" t="s">
        <v>3</v>
      </c>
      <c r="BZ142">
        <v>118</v>
      </c>
      <c r="CA142">
        <v>63</v>
      </c>
      <c r="CE142">
        <v>0</v>
      </c>
      <c r="CF142">
        <v>0</v>
      </c>
      <c r="CG142">
        <v>0</v>
      </c>
      <c r="CM142">
        <v>0</v>
      </c>
      <c r="CN142" t="s">
        <v>3</v>
      </c>
      <c r="CO142">
        <v>0</v>
      </c>
      <c r="CP142">
        <f t="shared" si="106"/>
        <v>4490.24</v>
      </c>
      <c r="CQ142">
        <f t="shared" si="107"/>
        <v>4236.0796</v>
      </c>
      <c r="CR142">
        <f t="shared" si="108"/>
        <v>0</v>
      </c>
      <c r="CS142">
        <f t="shared" si="109"/>
        <v>0</v>
      </c>
      <c r="CT142">
        <f t="shared" si="110"/>
        <v>0</v>
      </c>
      <c r="CU142">
        <f t="shared" si="111"/>
        <v>0</v>
      </c>
      <c r="CV142">
        <f t="shared" si="112"/>
        <v>0</v>
      </c>
      <c r="CW142">
        <f t="shared" si="113"/>
        <v>0</v>
      </c>
      <c r="CX142">
        <f t="shared" si="114"/>
        <v>0</v>
      </c>
      <c r="CY142">
        <f t="shared" si="115"/>
        <v>0</v>
      </c>
      <c r="CZ142">
        <f t="shared" si="116"/>
        <v>0</v>
      </c>
      <c r="DC142" t="s">
        <v>3</v>
      </c>
      <c r="DD142" t="s">
        <v>3</v>
      </c>
      <c r="DE142" t="s">
        <v>3</v>
      </c>
      <c r="DF142" t="s">
        <v>3</v>
      </c>
      <c r="DG142" t="s">
        <v>3</v>
      </c>
      <c r="DH142" t="s">
        <v>3</v>
      </c>
      <c r="DI142" t="s">
        <v>3</v>
      </c>
      <c r="DJ142" t="s">
        <v>3</v>
      </c>
      <c r="DK142" t="s">
        <v>3</v>
      </c>
      <c r="DL142" t="s">
        <v>3</v>
      </c>
      <c r="DM142" t="s">
        <v>3</v>
      </c>
      <c r="DN142">
        <v>0</v>
      </c>
      <c r="DO142">
        <v>0</v>
      </c>
      <c r="DP142">
        <v>1</v>
      </c>
      <c r="DQ142">
        <v>1</v>
      </c>
      <c r="DU142">
        <v>1005</v>
      </c>
      <c r="DV142" t="s">
        <v>269</v>
      </c>
      <c r="DW142" t="s">
        <v>269</v>
      </c>
      <c r="DX142">
        <v>1</v>
      </c>
      <c r="EE142">
        <v>123474906</v>
      </c>
      <c r="EF142">
        <v>2</v>
      </c>
      <c r="EG142" t="s">
        <v>24</v>
      </c>
      <c r="EH142">
        <v>0</v>
      </c>
      <c r="EI142" t="s">
        <v>3</v>
      </c>
      <c r="EJ142">
        <v>1</v>
      </c>
      <c r="EK142">
        <v>10001</v>
      </c>
      <c r="EL142" t="s">
        <v>25</v>
      </c>
      <c r="EM142" t="s">
        <v>26</v>
      </c>
      <c r="EO142" t="s">
        <v>3</v>
      </c>
      <c r="EQ142">
        <v>0</v>
      </c>
      <c r="ER142">
        <v>2379.8200000000002</v>
      </c>
      <c r="ES142">
        <v>2379.8200000000002</v>
      </c>
      <c r="ET142">
        <v>0</v>
      </c>
      <c r="EU142">
        <v>0</v>
      </c>
      <c r="EV142">
        <v>0</v>
      </c>
      <c r="EW142">
        <v>0</v>
      </c>
      <c r="EX142">
        <v>0</v>
      </c>
      <c r="FQ142">
        <v>0</v>
      </c>
      <c r="FR142">
        <f t="shared" si="117"/>
        <v>0</v>
      </c>
      <c r="FS142">
        <v>0</v>
      </c>
      <c r="FX142">
        <v>118</v>
      </c>
      <c r="FY142">
        <v>63</v>
      </c>
      <c r="GA142" t="s">
        <v>3</v>
      </c>
      <c r="GD142">
        <v>1</v>
      </c>
      <c r="GF142">
        <v>-1118567759</v>
      </c>
      <c r="GG142">
        <v>2</v>
      </c>
      <c r="GH142">
        <v>1</v>
      </c>
      <c r="GI142">
        <v>2</v>
      </c>
      <c r="GJ142">
        <v>0</v>
      </c>
      <c r="GK142">
        <v>0</v>
      </c>
      <c r="GL142">
        <f t="shared" si="118"/>
        <v>0</v>
      </c>
      <c r="GM142">
        <f t="shared" si="119"/>
        <v>4490.24</v>
      </c>
      <c r="GN142">
        <f t="shared" si="120"/>
        <v>4490.24</v>
      </c>
      <c r="GO142">
        <f t="shared" si="121"/>
        <v>0</v>
      </c>
      <c r="GP142">
        <f t="shared" si="122"/>
        <v>0</v>
      </c>
      <c r="GR142">
        <v>0</v>
      </c>
      <c r="GS142">
        <v>3</v>
      </c>
      <c r="GT142">
        <v>0</v>
      </c>
      <c r="GU142" t="s">
        <v>3</v>
      </c>
      <c r="GV142">
        <f t="shared" si="123"/>
        <v>0</v>
      </c>
      <c r="GW142">
        <v>1</v>
      </c>
      <c r="GX142">
        <f t="shared" si="124"/>
        <v>0</v>
      </c>
      <c r="HA142">
        <v>0</v>
      </c>
      <c r="HB142">
        <v>0</v>
      </c>
      <c r="HC142">
        <f t="shared" si="125"/>
        <v>0</v>
      </c>
      <c r="IK142">
        <v>0</v>
      </c>
    </row>
    <row r="143" spans="1:245" x14ac:dyDescent="0.2">
      <c r="A143">
        <v>17</v>
      </c>
      <c r="B143">
        <v>1</v>
      </c>
      <c r="C143">
        <f>ROW(SmtRes!A336)</f>
        <v>336</v>
      </c>
      <c r="D143">
        <f>ROW(EtalonRes!A344)</f>
        <v>344</v>
      </c>
      <c r="E143" t="s">
        <v>362</v>
      </c>
      <c r="F143" t="s">
        <v>97</v>
      </c>
      <c r="G143" t="s">
        <v>98</v>
      </c>
      <c r="H143" t="s">
        <v>99</v>
      </c>
      <c r="I143">
        <f>ROUND(32.2/100,9)</f>
        <v>0.32200000000000001</v>
      </c>
      <c r="J143">
        <v>0</v>
      </c>
      <c r="O143">
        <f t="shared" si="91"/>
        <v>15269.36</v>
      </c>
      <c r="P143">
        <f t="shared" si="92"/>
        <v>3489.55</v>
      </c>
      <c r="Q143">
        <f t="shared" si="93"/>
        <v>571.21</v>
      </c>
      <c r="R143">
        <f t="shared" si="94"/>
        <v>1.1599999999999999</v>
      </c>
      <c r="S143">
        <f t="shared" si="95"/>
        <v>11208.6</v>
      </c>
      <c r="T143">
        <f t="shared" si="96"/>
        <v>0</v>
      </c>
      <c r="U143">
        <f t="shared" si="97"/>
        <v>35.900585</v>
      </c>
      <c r="V143">
        <f t="shared" si="98"/>
        <v>4.0249999999999999E-3</v>
      </c>
      <c r="W143">
        <f t="shared" si="99"/>
        <v>0</v>
      </c>
      <c r="X143">
        <f t="shared" si="100"/>
        <v>14348.49</v>
      </c>
      <c r="Y143">
        <f t="shared" si="101"/>
        <v>9304.1</v>
      </c>
      <c r="AA143">
        <v>144042116</v>
      </c>
      <c r="AB143">
        <f t="shared" si="102"/>
        <v>2840.58</v>
      </c>
      <c r="AC143">
        <f t="shared" si="103"/>
        <v>1194.83</v>
      </c>
      <c r="AD143">
        <f>ROUND(((((ET143*1.25))-((EU143*1.25)))+AE143),2)</f>
        <v>585.46</v>
      </c>
      <c r="AE143">
        <f>ROUND(((EU143*1.25)),2)</f>
        <v>0.11</v>
      </c>
      <c r="AF143">
        <f>ROUND(((EV143*1.15)),2)</f>
        <v>1060.29</v>
      </c>
      <c r="AG143">
        <f t="shared" si="104"/>
        <v>0</v>
      </c>
      <c r="AH143">
        <f>((EW143*1.15))</f>
        <v>111.49249999999999</v>
      </c>
      <c r="AI143">
        <f>((EX143*1.25))</f>
        <v>1.2500000000000001E-2</v>
      </c>
      <c r="AJ143">
        <f t="shared" si="105"/>
        <v>0</v>
      </c>
      <c r="AK143">
        <v>2585.19</v>
      </c>
      <c r="AL143">
        <v>1194.83</v>
      </c>
      <c r="AM143">
        <v>468.37</v>
      </c>
      <c r="AN143">
        <v>0.09</v>
      </c>
      <c r="AO143">
        <v>921.99</v>
      </c>
      <c r="AP143">
        <v>0</v>
      </c>
      <c r="AQ143">
        <v>96.95</v>
      </c>
      <c r="AR143">
        <v>0.01</v>
      </c>
      <c r="AS143">
        <v>0</v>
      </c>
      <c r="AT143">
        <v>128</v>
      </c>
      <c r="AU143">
        <v>83</v>
      </c>
      <c r="AV143">
        <v>1</v>
      </c>
      <c r="AW143">
        <v>1</v>
      </c>
      <c r="AZ143">
        <v>1</v>
      </c>
      <c r="BA143">
        <v>32.83</v>
      </c>
      <c r="BB143">
        <v>3.03</v>
      </c>
      <c r="BC143">
        <v>9.07</v>
      </c>
      <c r="BD143" t="s">
        <v>3</v>
      </c>
      <c r="BE143" t="s">
        <v>3</v>
      </c>
      <c r="BF143" t="s">
        <v>3</v>
      </c>
      <c r="BG143" t="s">
        <v>3</v>
      </c>
      <c r="BH143">
        <v>0</v>
      </c>
      <c r="BI143">
        <v>1</v>
      </c>
      <c r="BJ143" t="s">
        <v>100</v>
      </c>
      <c r="BM143">
        <v>16001</v>
      </c>
      <c r="BN143">
        <v>0</v>
      </c>
      <c r="BO143" t="s">
        <v>97</v>
      </c>
      <c r="BP143">
        <v>1</v>
      </c>
      <c r="BQ143">
        <v>2</v>
      </c>
      <c r="BR143">
        <v>0</v>
      </c>
      <c r="BS143">
        <v>32.83</v>
      </c>
      <c r="BT143">
        <v>1</v>
      </c>
      <c r="BU143">
        <v>1</v>
      </c>
      <c r="BV143">
        <v>1</v>
      </c>
      <c r="BW143">
        <v>1</v>
      </c>
      <c r="BX143">
        <v>1</v>
      </c>
      <c r="BY143" t="s">
        <v>3</v>
      </c>
      <c r="BZ143">
        <v>128</v>
      </c>
      <c r="CA143">
        <v>83</v>
      </c>
      <c r="CE143">
        <v>0</v>
      </c>
      <c r="CF143">
        <v>0</v>
      </c>
      <c r="CG143">
        <v>0</v>
      </c>
      <c r="CM143">
        <v>0</v>
      </c>
      <c r="CN143" t="s">
        <v>1835</v>
      </c>
      <c r="CO143">
        <v>0</v>
      </c>
      <c r="CP143">
        <f t="shared" si="106"/>
        <v>15269.36</v>
      </c>
      <c r="CQ143">
        <f t="shared" si="107"/>
        <v>10837.108099999999</v>
      </c>
      <c r="CR143">
        <f t="shared" si="108"/>
        <v>1773.9438</v>
      </c>
      <c r="CS143">
        <f t="shared" si="109"/>
        <v>3.6113</v>
      </c>
      <c r="CT143">
        <f t="shared" si="110"/>
        <v>34809.320699999997</v>
      </c>
      <c r="CU143">
        <f t="shared" si="111"/>
        <v>0</v>
      </c>
      <c r="CV143">
        <f t="shared" si="112"/>
        <v>111.49249999999999</v>
      </c>
      <c r="CW143">
        <f t="shared" si="113"/>
        <v>1.2500000000000001E-2</v>
      </c>
      <c r="CX143">
        <f t="shared" si="114"/>
        <v>0</v>
      </c>
      <c r="CY143">
        <f t="shared" si="115"/>
        <v>14348.4928</v>
      </c>
      <c r="CZ143">
        <f t="shared" si="116"/>
        <v>9304.1008000000002</v>
      </c>
      <c r="DC143" t="s">
        <v>3</v>
      </c>
      <c r="DD143" t="s">
        <v>3</v>
      </c>
      <c r="DE143" t="s">
        <v>279</v>
      </c>
      <c r="DF143" t="s">
        <v>279</v>
      </c>
      <c r="DG143" t="s">
        <v>264</v>
      </c>
      <c r="DH143" t="s">
        <v>3</v>
      </c>
      <c r="DI143" t="s">
        <v>264</v>
      </c>
      <c r="DJ143" t="s">
        <v>279</v>
      </c>
      <c r="DK143" t="s">
        <v>3</v>
      </c>
      <c r="DL143" t="s">
        <v>3</v>
      </c>
      <c r="DM143" t="s">
        <v>3</v>
      </c>
      <c r="DN143">
        <v>0</v>
      </c>
      <c r="DO143">
        <v>0</v>
      </c>
      <c r="DP143">
        <v>1</v>
      </c>
      <c r="DQ143">
        <v>1</v>
      </c>
      <c r="DU143">
        <v>1003</v>
      </c>
      <c r="DV143" t="s">
        <v>99</v>
      </c>
      <c r="DW143" t="s">
        <v>99</v>
      </c>
      <c r="DX143">
        <v>100</v>
      </c>
      <c r="EE143">
        <v>123474930</v>
      </c>
      <c r="EF143">
        <v>2</v>
      </c>
      <c r="EG143" t="s">
        <v>24</v>
      </c>
      <c r="EH143">
        <v>0</v>
      </c>
      <c r="EI143" t="s">
        <v>3</v>
      </c>
      <c r="EJ143">
        <v>1</v>
      </c>
      <c r="EK143">
        <v>16001</v>
      </c>
      <c r="EL143" t="s">
        <v>103</v>
      </c>
      <c r="EM143" t="s">
        <v>104</v>
      </c>
      <c r="EO143" t="s">
        <v>282</v>
      </c>
      <c r="EQ143">
        <v>131072</v>
      </c>
      <c r="ER143">
        <v>2585.19</v>
      </c>
      <c r="ES143">
        <v>1194.83</v>
      </c>
      <c r="ET143">
        <v>468.37</v>
      </c>
      <c r="EU143">
        <v>0.09</v>
      </c>
      <c r="EV143">
        <v>921.99</v>
      </c>
      <c r="EW143">
        <v>96.95</v>
      </c>
      <c r="EX143">
        <v>0.01</v>
      </c>
      <c r="EY143">
        <v>0</v>
      </c>
      <c r="FQ143">
        <v>0</v>
      </c>
      <c r="FR143">
        <f t="shared" si="117"/>
        <v>0</v>
      </c>
      <c r="FS143">
        <v>0</v>
      </c>
      <c r="FX143">
        <v>128</v>
      </c>
      <c r="FY143">
        <v>83</v>
      </c>
      <c r="GA143" t="s">
        <v>3</v>
      </c>
      <c r="GD143">
        <v>1</v>
      </c>
      <c r="GF143">
        <v>-336269293</v>
      </c>
      <c r="GG143">
        <v>2</v>
      </c>
      <c r="GH143">
        <v>1</v>
      </c>
      <c r="GI143">
        <v>2</v>
      </c>
      <c r="GJ143">
        <v>0</v>
      </c>
      <c r="GK143">
        <v>0</v>
      </c>
      <c r="GL143">
        <f t="shared" si="118"/>
        <v>0</v>
      </c>
      <c r="GM143">
        <f t="shared" si="119"/>
        <v>38921.949999999997</v>
      </c>
      <c r="GN143">
        <f t="shared" si="120"/>
        <v>38921.949999999997</v>
      </c>
      <c r="GO143">
        <f t="shared" si="121"/>
        <v>0</v>
      </c>
      <c r="GP143">
        <f t="shared" si="122"/>
        <v>0</v>
      </c>
      <c r="GR143">
        <v>0</v>
      </c>
      <c r="GS143">
        <v>3</v>
      </c>
      <c r="GT143">
        <v>0</v>
      </c>
      <c r="GU143" t="s">
        <v>3</v>
      </c>
      <c r="GV143">
        <f t="shared" si="123"/>
        <v>0</v>
      </c>
      <c r="GW143">
        <v>1</v>
      </c>
      <c r="GX143">
        <f t="shared" si="124"/>
        <v>0</v>
      </c>
      <c r="HA143">
        <v>0</v>
      </c>
      <c r="HB143">
        <v>0</v>
      </c>
      <c r="HC143">
        <f t="shared" si="125"/>
        <v>0</v>
      </c>
      <c r="IK143">
        <v>0</v>
      </c>
    </row>
    <row r="144" spans="1:245" x14ac:dyDescent="0.2">
      <c r="A144">
        <v>18</v>
      </c>
      <c r="B144">
        <v>1</v>
      </c>
      <c r="C144">
        <v>335</v>
      </c>
      <c r="E144" t="s">
        <v>363</v>
      </c>
      <c r="F144" t="s">
        <v>364</v>
      </c>
      <c r="G144" t="s">
        <v>365</v>
      </c>
      <c r="H144" t="s">
        <v>328</v>
      </c>
      <c r="I144">
        <f>I143*J144</f>
        <v>32.360999999999997</v>
      </c>
      <c r="J144">
        <v>100.49999999999999</v>
      </c>
      <c r="O144">
        <f t="shared" si="91"/>
        <v>1014.16</v>
      </c>
      <c r="P144">
        <f t="shared" si="92"/>
        <v>1014.16</v>
      </c>
      <c r="Q144">
        <f t="shared" si="93"/>
        <v>0</v>
      </c>
      <c r="R144">
        <f t="shared" si="94"/>
        <v>0</v>
      </c>
      <c r="S144">
        <f t="shared" si="95"/>
        <v>0</v>
      </c>
      <c r="T144">
        <f t="shared" si="96"/>
        <v>0</v>
      </c>
      <c r="U144">
        <f t="shared" si="97"/>
        <v>0</v>
      </c>
      <c r="V144">
        <f t="shared" si="98"/>
        <v>0</v>
      </c>
      <c r="W144">
        <f t="shared" si="99"/>
        <v>0</v>
      </c>
      <c r="X144">
        <f t="shared" si="100"/>
        <v>0</v>
      </c>
      <c r="Y144">
        <f t="shared" si="101"/>
        <v>0</v>
      </c>
      <c r="AA144">
        <v>144042116</v>
      </c>
      <c r="AB144">
        <f t="shared" si="102"/>
        <v>3.7</v>
      </c>
      <c r="AC144">
        <f t="shared" si="103"/>
        <v>3.7</v>
      </c>
      <c r="AD144">
        <f>ROUND((((ET144)-(EU144))+AE144),2)</f>
        <v>0</v>
      </c>
      <c r="AE144">
        <f t="shared" ref="AE144:AF147" si="128">ROUND((EU144),2)</f>
        <v>0</v>
      </c>
      <c r="AF144">
        <f t="shared" si="128"/>
        <v>0</v>
      </c>
      <c r="AG144">
        <f t="shared" si="104"/>
        <v>0</v>
      </c>
      <c r="AH144">
        <f t="shared" ref="AH144:AI147" si="129">(EW144)</f>
        <v>0</v>
      </c>
      <c r="AI144">
        <f t="shared" si="129"/>
        <v>0</v>
      </c>
      <c r="AJ144">
        <f t="shared" si="105"/>
        <v>0</v>
      </c>
      <c r="AK144">
        <v>3.7</v>
      </c>
      <c r="AL144">
        <v>3.7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128</v>
      </c>
      <c r="AU144">
        <v>83</v>
      </c>
      <c r="AV144">
        <v>1</v>
      </c>
      <c r="AW144">
        <v>1</v>
      </c>
      <c r="AZ144">
        <v>1</v>
      </c>
      <c r="BA144">
        <v>1</v>
      </c>
      <c r="BB144">
        <v>1</v>
      </c>
      <c r="BC144">
        <v>8.4700000000000006</v>
      </c>
      <c r="BD144" t="s">
        <v>3</v>
      </c>
      <c r="BE144" t="s">
        <v>3</v>
      </c>
      <c r="BF144" t="s">
        <v>3</v>
      </c>
      <c r="BG144" t="s">
        <v>3</v>
      </c>
      <c r="BH144">
        <v>3</v>
      </c>
      <c r="BI144">
        <v>1</v>
      </c>
      <c r="BJ144" t="s">
        <v>366</v>
      </c>
      <c r="BM144">
        <v>16001</v>
      </c>
      <c r="BN144">
        <v>0</v>
      </c>
      <c r="BO144" t="s">
        <v>364</v>
      </c>
      <c r="BP144">
        <v>1</v>
      </c>
      <c r="BQ144">
        <v>2</v>
      </c>
      <c r="BR144">
        <v>0</v>
      </c>
      <c r="BS144">
        <v>1</v>
      </c>
      <c r="BT144">
        <v>1</v>
      </c>
      <c r="BU144">
        <v>1</v>
      </c>
      <c r="BV144">
        <v>1</v>
      </c>
      <c r="BW144">
        <v>1</v>
      </c>
      <c r="BX144">
        <v>1</v>
      </c>
      <c r="BY144" t="s">
        <v>3</v>
      </c>
      <c r="BZ144">
        <v>128</v>
      </c>
      <c r="CA144">
        <v>83</v>
      </c>
      <c r="CE144">
        <v>0</v>
      </c>
      <c r="CF144">
        <v>0</v>
      </c>
      <c r="CG144">
        <v>0</v>
      </c>
      <c r="CM144">
        <v>0</v>
      </c>
      <c r="CN144" t="s">
        <v>3</v>
      </c>
      <c r="CO144">
        <v>0</v>
      </c>
      <c r="CP144">
        <f t="shared" si="106"/>
        <v>1014.16</v>
      </c>
      <c r="CQ144">
        <f t="shared" si="107"/>
        <v>31.339000000000002</v>
      </c>
      <c r="CR144">
        <f t="shared" si="108"/>
        <v>0</v>
      </c>
      <c r="CS144">
        <f t="shared" si="109"/>
        <v>0</v>
      </c>
      <c r="CT144">
        <f t="shared" si="110"/>
        <v>0</v>
      </c>
      <c r="CU144">
        <f t="shared" si="111"/>
        <v>0</v>
      </c>
      <c r="CV144">
        <f t="shared" si="112"/>
        <v>0</v>
      </c>
      <c r="CW144">
        <f t="shared" si="113"/>
        <v>0</v>
      </c>
      <c r="CX144">
        <f t="shared" si="114"/>
        <v>0</v>
      </c>
      <c r="CY144">
        <f t="shared" si="115"/>
        <v>0</v>
      </c>
      <c r="CZ144">
        <f t="shared" si="116"/>
        <v>0</v>
      </c>
      <c r="DC144" t="s">
        <v>3</v>
      </c>
      <c r="DD144" t="s">
        <v>3</v>
      </c>
      <c r="DE144" t="s">
        <v>3</v>
      </c>
      <c r="DF144" t="s">
        <v>3</v>
      </c>
      <c r="DG144" t="s">
        <v>3</v>
      </c>
      <c r="DH144" t="s">
        <v>3</v>
      </c>
      <c r="DI144" t="s">
        <v>3</v>
      </c>
      <c r="DJ144" t="s">
        <v>3</v>
      </c>
      <c r="DK144" t="s">
        <v>3</v>
      </c>
      <c r="DL144" t="s">
        <v>3</v>
      </c>
      <c r="DM144" t="s">
        <v>3</v>
      </c>
      <c r="DN144">
        <v>0</v>
      </c>
      <c r="DO144">
        <v>0</v>
      </c>
      <c r="DP144">
        <v>1</v>
      </c>
      <c r="DQ144">
        <v>1</v>
      </c>
      <c r="DU144">
        <v>1003</v>
      </c>
      <c r="DV144" t="s">
        <v>328</v>
      </c>
      <c r="DW144" t="s">
        <v>328</v>
      </c>
      <c r="DX144">
        <v>1</v>
      </c>
      <c r="EE144">
        <v>123474930</v>
      </c>
      <c r="EF144">
        <v>2</v>
      </c>
      <c r="EG144" t="s">
        <v>24</v>
      </c>
      <c r="EH144">
        <v>0</v>
      </c>
      <c r="EI144" t="s">
        <v>3</v>
      </c>
      <c r="EJ144">
        <v>1</v>
      </c>
      <c r="EK144">
        <v>16001</v>
      </c>
      <c r="EL144" t="s">
        <v>103</v>
      </c>
      <c r="EM144" t="s">
        <v>104</v>
      </c>
      <c r="EO144" t="s">
        <v>3</v>
      </c>
      <c r="EQ144">
        <v>0</v>
      </c>
      <c r="ER144">
        <v>3.7</v>
      </c>
      <c r="ES144">
        <v>3.7</v>
      </c>
      <c r="ET144">
        <v>0</v>
      </c>
      <c r="EU144">
        <v>0</v>
      </c>
      <c r="EV144">
        <v>0</v>
      </c>
      <c r="EW144">
        <v>0</v>
      </c>
      <c r="EX144">
        <v>0</v>
      </c>
      <c r="FQ144">
        <v>0</v>
      </c>
      <c r="FR144">
        <f t="shared" si="117"/>
        <v>0</v>
      </c>
      <c r="FS144">
        <v>0</v>
      </c>
      <c r="FX144">
        <v>128</v>
      </c>
      <c r="FY144">
        <v>83</v>
      </c>
      <c r="GA144" t="s">
        <v>3</v>
      </c>
      <c r="GD144">
        <v>1</v>
      </c>
      <c r="GF144">
        <v>-2023324055</v>
      </c>
      <c r="GG144">
        <v>2</v>
      </c>
      <c r="GH144">
        <v>1</v>
      </c>
      <c r="GI144">
        <v>2</v>
      </c>
      <c r="GJ144">
        <v>0</v>
      </c>
      <c r="GK144">
        <v>0</v>
      </c>
      <c r="GL144">
        <f t="shared" si="118"/>
        <v>0</v>
      </c>
      <c r="GM144">
        <f t="shared" si="119"/>
        <v>1014.16</v>
      </c>
      <c r="GN144">
        <f t="shared" si="120"/>
        <v>1014.16</v>
      </c>
      <c r="GO144">
        <f t="shared" si="121"/>
        <v>0</v>
      </c>
      <c r="GP144">
        <f t="shared" si="122"/>
        <v>0</v>
      </c>
      <c r="GR144">
        <v>0</v>
      </c>
      <c r="GS144">
        <v>3</v>
      </c>
      <c r="GT144">
        <v>0</v>
      </c>
      <c r="GU144" t="s">
        <v>3</v>
      </c>
      <c r="GV144">
        <f t="shared" si="123"/>
        <v>0</v>
      </c>
      <c r="GW144">
        <v>1</v>
      </c>
      <c r="GX144">
        <f t="shared" si="124"/>
        <v>0</v>
      </c>
      <c r="HA144">
        <v>0</v>
      </c>
      <c r="HB144">
        <v>0</v>
      </c>
      <c r="HC144">
        <f t="shared" si="125"/>
        <v>0</v>
      </c>
      <c r="IK144">
        <v>0</v>
      </c>
    </row>
    <row r="145" spans="1:245" x14ac:dyDescent="0.2">
      <c r="A145">
        <v>18</v>
      </c>
      <c r="B145">
        <v>1</v>
      </c>
      <c r="C145">
        <v>333</v>
      </c>
      <c r="E145" t="s">
        <v>367</v>
      </c>
      <c r="F145" t="s">
        <v>368</v>
      </c>
      <c r="G145" t="s">
        <v>369</v>
      </c>
      <c r="H145" t="s">
        <v>171</v>
      </c>
      <c r="I145">
        <f>I143*J145</f>
        <v>64</v>
      </c>
      <c r="J145">
        <v>198.75776397515529</v>
      </c>
      <c r="O145">
        <f t="shared" si="91"/>
        <v>1742.65</v>
      </c>
      <c r="P145">
        <f t="shared" si="92"/>
        <v>1742.65</v>
      </c>
      <c r="Q145">
        <f t="shared" si="93"/>
        <v>0</v>
      </c>
      <c r="R145">
        <f t="shared" si="94"/>
        <v>0</v>
      </c>
      <c r="S145">
        <f t="shared" si="95"/>
        <v>0</v>
      </c>
      <c r="T145">
        <f t="shared" si="96"/>
        <v>0</v>
      </c>
      <c r="U145">
        <f t="shared" si="97"/>
        <v>0</v>
      </c>
      <c r="V145">
        <f t="shared" si="98"/>
        <v>0</v>
      </c>
      <c r="W145">
        <f t="shared" si="99"/>
        <v>0</v>
      </c>
      <c r="X145">
        <f t="shared" si="100"/>
        <v>0</v>
      </c>
      <c r="Y145">
        <f t="shared" si="101"/>
        <v>0</v>
      </c>
      <c r="AA145">
        <v>144042116</v>
      </c>
      <c r="AB145">
        <f t="shared" si="102"/>
        <v>9.69</v>
      </c>
      <c r="AC145">
        <f t="shared" si="103"/>
        <v>9.69</v>
      </c>
      <c r="AD145">
        <f>ROUND((((ET145)-(EU145))+AE145),2)</f>
        <v>0</v>
      </c>
      <c r="AE145">
        <f t="shared" si="128"/>
        <v>0</v>
      </c>
      <c r="AF145">
        <f t="shared" si="128"/>
        <v>0</v>
      </c>
      <c r="AG145">
        <f t="shared" si="104"/>
        <v>0</v>
      </c>
      <c r="AH145">
        <f t="shared" si="129"/>
        <v>0</v>
      </c>
      <c r="AI145">
        <f t="shared" si="129"/>
        <v>0</v>
      </c>
      <c r="AJ145">
        <f t="shared" si="105"/>
        <v>0</v>
      </c>
      <c r="AK145">
        <v>9.69</v>
      </c>
      <c r="AL145">
        <v>9.69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128</v>
      </c>
      <c r="AU145">
        <v>83</v>
      </c>
      <c r="AV145">
        <v>1</v>
      </c>
      <c r="AW145">
        <v>1</v>
      </c>
      <c r="AZ145">
        <v>1</v>
      </c>
      <c r="BA145">
        <v>1</v>
      </c>
      <c r="BB145">
        <v>1</v>
      </c>
      <c r="BC145">
        <v>2.81</v>
      </c>
      <c r="BD145" t="s">
        <v>3</v>
      </c>
      <c r="BE145" t="s">
        <v>3</v>
      </c>
      <c r="BF145" t="s">
        <v>3</v>
      </c>
      <c r="BG145" t="s">
        <v>3</v>
      </c>
      <c r="BH145">
        <v>3</v>
      </c>
      <c r="BI145">
        <v>1</v>
      </c>
      <c r="BJ145" t="s">
        <v>370</v>
      </c>
      <c r="BM145">
        <v>16001</v>
      </c>
      <c r="BN145">
        <v>0</v>
      </c>
      <c r="BO145" t="s">
        <v>368</v>
      </c>
      <c r="BP145">
        <v>1</v>
      </c>
      <c r="BQ145">
        <v>2</v>
      </c>
      <c r="BR145">
        <v>0</v>
      </c>
      <c r="BS145">
        <v>1</v>
      </c>
      <c r="BT145">
        <v>1</v>
      </c>
      <c r="BU145">
        <v>1</v>
      </c>
      <c r="BV145">
        <v>1</v>
      </c>
      <c r="BW145">
        <v>1</v>
      </c>
      <c r="BX145">
        <v>1</v>
      </c>
      <c r="BY145" t="s">
        <v>3</v>
      </c>
      <c r="BZ145">
        <v>128</v>
      </c>
      <c r="CA145">
        <v>83</v>
      </c>
      <c r="CE145">
        <v>0</v>
      </c>
      <c r="CF145">
        <v>0</v>
      </c>
      <c r="CG145">
        <v>0</v>
      </c>
      <c r="CM145">
        <v>0</v>
      </c>
      <c r="CN145" t="s">
        <v>3</v>
      </c>
      <c r="CO145">
        <v>0</v>
      </c>
      <c r="CP145">
        <f t="shared" si="106"/>
        <v>1742.65</v>
      </c>
      <c r="CQ145">
        <f t="shared" si="107"/>
        <v>27.228899999999999</v>
      </c>
      <c r="CR145">
        <f t="shared" si="108"/>
        <v>0</v>
      </c>
      <c r="CS145">
        <f t="shared" si="109"/>
        <v>0</v>
      </c>
      <c r="CT145">
        <f t="shared" si="110"/>
        <v>0</v>
      </c>
      <c r="CU145">
        <f t="shared" si="111"/>
        <v>0</v>
      </c>
      <c r="CV145">
        <f t="shared" si="112"/>
        <v>0</v>
      </c>
      <c r="CW145">
        <f t="shared" si="113"/>
        <v>0</v>
      </c>
      <c r="CX145">
        <f t="shared" si="114"/>
        <v>0</v>
      </c>
      <c r="CY145">
        <f t="shared" si="115"/>
        <v>0</v>
      </c>
      <c r="CZ145">
        <f t="shared" si="116"/>
        <v>0</v>
      </c>
      <c r="DC145" t="s">
        <v>3</v>
      </c>
      <c r="DD145" t="s">
        <v>3</v>
      </c>
      <c r="DE145" t="s">
        <v>3</v>
      </c>
      <c r="DF145" t="s">
        <v>3</v>
      </c>
      <c r="DG145" t="s">
        <v>3</v>
      </c>
      <c r="DH145" t="s">
        <v>3</v>
      </c>
      <c r="DI145" t="s">
        <v>3</v>
      </c>
      <c r="DJ145" t="s">
        <v>3</v>
      </c>
      <c r="DK145" t="s">
        <v>3</v>
      </c>
      <c r="DL145" t="s">
        <v>3</v>
      </c>
      <c r="DM145" t="s">
        <v>3</v>
      </c>
      <c r="DN145">
        <v>0</v>
      </c>
      <c r="DO145">
        <v>0</v>
      </c>
      <c r="DP145">
        <v>1</v>
      </c>
      <c r="DQ145">
        <v>1</v>
      </c>
      <c r="DU145">
        <v>1013</v>
      </c>
      <c r="DV145" t="s">
        <v>171</v>
      </c>
      <c r="DW145" t="s">
        <v>171</v>
      </c>
      <c r="DX145">
        <v>1</v>
      </c>
      <c r="EE145">
        <v>123474930</v>
      </c>
      <c r="EF145">
        <v>2</v>
      </c>
      <c r="EG145" t="s">
        <v>24</v>
      </c>
      <c r="EH145">
        <v>0</v>
      </c>
      <c r="EI145" t="s">
        <v>3</v>
      </c>
      <c r="EJ145">
        <v>1</v>
      </c>
      <c r="EK145">
        <v>16001</v>
      </c>
      <c r="EL145" t="s">
        <v>103</v>
      </c>
      <c r="EM145" t="s">
        <v>104</v>
      </c>
      <c r="EO145" t="s">
        <v>3</v>
      </c>
      <c r="EQ145">
        <v>0</v>
      </c>
      <c r="ER145">
        <v>9.69</v>
      </c>
      <c r="ES145">
        <v>9.69</v>
      </c>
      <c r="ET145">
        <v>0</v>
      </c>
      <c r="EU145">
        <v>0</v>
      </c>
      <c r="EV145">
        <v>0</v>
      </c>
      <c r="EW145">
        <v>0</v>
      </c>
      <c r="EX145">
        <v>0</v>
      </c>
      <c r="FQ145">
        <v>0</v>
      </c>
      <c r="FR145">
        <f t="shared" si="117"/>
        <v>0</v>
      </c>
      <c r="FS145">
        <v>0</v>
      </c>
      <c r="FX145">
        <v>128</v>
      </c>
      <c r="FY145">
        <v>83</v>
      </c>
      <c r="GA145" t="s">
        <v>3</v>
      </c>
      <c r="GD145">
        <v>1</v>
      </c>
      <c r="GF145">
        <v>1492331765</v>
      </c>
      <c r="GG145">
        <v>2</v>
      </c>
      <c r="GH145">
        <v>1</v>
      </c>
      <c r="GI145">
        <v>2</v>
      </c>
      <c r="GJ145">
        <v>0</v>
      </c>
      <c r="GK145">
        <v>0</v>
      </c>
      <c r="GL145">
        <f t="shared" si="118"/>
        <v>0</v>
      </c>
      <c r="GM145">
        <f t="shared" si="119"/>
        <v>1742.65</v>
      </c>
      <c r="GN145">
        <f t="shared" si="120"/>
        <v>1742.65</v>
      </c>
      <c r="GO145">
        <f t="shared" si="121"/>
        <v>0</v>
      </c>
      <c r="GP145">
        <f t="shared" si="122"/>
        <v>0</v>
      </c>
      <c r="GR145">
        <v>0</v>
      </c>
      <c r="GS145">
        <v>3</v>
      </c>
      <c r="GT145">
        <v>0</v>
      </c>
      <c r="GU145" t="s">
        <v>3</v>
      </c>
      <c r="GV145">
        <f t="shared" si="123"/>
        <v>0</v>
      </c>
      <c r="GW145">
        <v>1</v>
      </c>
      <c r="GX145">
        <f t="shared" si="124"/>
        <v>0</v>
      </c>
      <c r="HA145">
        <v>0</v>
      </c>
      <c r="HB145">
        <v>0</v>
      </c>
      <c r="HC145">
        <f t="shared" si="125"/>
        <v>0</v>
      </c>
      <c r="IK145">
        <v>0</v>
      </c>
    </row>
    <row r="146" spans="1:245" x14ac:dyDescent="0.2">
      <c r="A146">
        <v>18</v>
      </c>
      <c r="B146">
        <v>1</v>
      </c>
      <c r="C146">
        <v>332</v>
      </c>
      <c r="E146" t="s">
        <v>371</v>
      </c>
      <c r="F146" t="s">
        <v>372</v>
      </c>
      <c r="G146" t="s">
        <v>373</v>
      </c>
      <c r="H146" t="s">
        <v>171</v>
      </c>
      <c r="I146">
        <f>I143*J146</f>
        <v>4</v>
      </c>
      <c r="J146">
        <v>12.422360248447205</v>
      </c>
      <c r="O146">
        <f t="shared" si="91"/>
        <v>9386.86</v>
      </c>
      <c r="P146">
        <f t="shared" si="92"/>
        <v>9386.86</v>
      </c>
      <c r="Q146">
        <f t="shared" si="93"/>
        <v>0</v>
      </c>
      <c r="R146">
        <f t="shared" si="94"/>
        <v>0</v>
      </c>
      <c r="S146">
        <f t="shared" si="95"/>
        <v>0</v>
      </c>
      <c r="T146">
        <f t="shared" si="96"/>
        <v>0</v>
      </c>
      <c r="U146">
        <f t="shared" si="97"/>
        <v>0</v>
      </c>
      <c r="V146">
        <f t="shared" si="98"/>
        <v>0</v>
      </c>
      <c r="W146">
        <f t="shared" si="99"/>
        <v>0</v>
      </c>
      <c r="X146">
        <f t="shared" si="100"/>
        <v>0</v>
      </c>
      <c r="Y146">
        <f t="shared" si="101"/>
        <v>0</v>
      </c>
      <c r="AA146">
        <v>144042116</v>
      </c>
      <c r="AB146">
        <f t="shared" si="102"/>
        <v>291.88</v>
      </c>
      <c r="AC146">
        <f t="shared" si="103"/>
        <v>291.88</v>
      </c>
      <c r="AD146">
        <f>ROUND((((ET146)-(EU146))+AE146),2)</f>
        <v>0</v>
      </c>
      <c r="AE146">
        <f t="shared" si="128"/>
        <v>0</v>
      </c>
      <c r="AF146">
        <f t="shared" si="128"/>
        <v>0</v>
      </c>
      <c r="AG146">
        <f t="shared" si="104"/>
        <v>0</v>
      </c>
      <c r="AH146">
        <f t="shared" si="129"/>
        <v>0</v>
      </c>
      <c r="AI146">
        <f t="shared" si="129"/>
        <v>0</v>
      </c>
      <c r="AJ146">
        <f t="shared" si="105"/>
        <v>0</v>
      </c>
      <c r="AK146">
        <v>291.88</v>
      </c>
      <c r="AL146">
        <v>291.88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128</v>
      </c>
      <c r="AU146">
        <v>83</v>
      </c>
      <c r="AV146">
        <v>1</v>
      </c>
      <c r="AW146">
        <v>1</v>
      </c>
      <c r="AZ146">
        <v>1</v>
      </c>
      <c r="BA146">
        <v>1</v>
      </c>
      <c r="BB146">
        <v>1</v>
      </c>
      <c r="BC146">
        <v>8.0399999999999991</v>
      </c>
      <c r="BD146" t="s">
        <v>3</v>
      </c>
      <c r="BE146" t="s">
        <v>3</v>
      </c>
      <c r="BF146" t="s">
        <v>3</v>
      </c>
      <c r="BG146" t="s">
        <v>3</v>
      </c>
      <c r="BH146">
        <v>3</v>
      </c>
      <c r="BI146">
        <v>1</v>
      </c>
      <c r="BJ146" t="s">
        <v>374</v>
      </c>
      <c r="BM146">
        <v>16001</v>
      </c>
      <c r="BN146">
        <v>0</v>
      </c>
      <c r="BO146" t="s">
        <v>372</v>
      </c>
      <c r="BP146">
        <v>1</v>
      </c>
      <c r="BQ146">
        <v>2</v>
      </c>
      <c r="BR146">
        <v>0</v>
      </c>
      <c r="BS146">
        <v>1</v>
      </c>
      <c r="BT146">
        <v>1</v>
      </c>
      <c r="BU146">
        <v>1</v>
      </c>
      <c r="BV146">
        <v>1</v>
      </c>
      <c r="BW146">
        <v>1</v>
      </c>
      <c r="BX146">
        <v>1</v>
      </c>
      <c r="BY146" t="s">
        <v>3</v>
      </c>
      <c r="BZ146">
        <v>128</v>
      </c>
      <c r="CA146">
        <v>83</v>
      </c>
      <c r="CE146">
        <v>0</v>
      </c>
      <c r="CF146">
        <v>0</v>
      </c>
      <c r="CG146">
        <v>0</v>
      </c>
      <c r="CM146">
        <v>0</v>
      </c>
      <c r="CN146" t="s">
        <v>3</v>
      </c>
      <c r="CO146">
        <v>0</v>
      </c>
      <c r="CP146">
        <f t="shared" si="106"/>
        <v>9386.86</v>
      </c>
      <c r="CQ146">
        <f t="shared" si="107"/>
        <v>2346.7151999999996</v>
      </c>
      <c r="CR146">
        <f t="shared" si="108"/>
        <v>0</v>
      </c>
      <c r="CS146">
        <f t="shared" si="109"/>
        <v>0</v>
      </c>
      <c r="CT146">
        <f t="shared" si="110"/>
        <v>0</v>
      </c>
      <c r="CU146">
        <f t="shared" si="111"/>
        <v>0</v>
      </c>
      <c r="CV146">
        <f t="shared" si="112"/>
        <v>0</v>
      </c>
      <c r="CW146">
        <f t="shared" si="113"/>
        <v>0</v>
      </c>
      <c r="CX146">
        <f t="shared" si="114"/>
        <v>0</v>
      </c>
      <c r="CY146">
        <f t="shared" si="115"/>
        <v>0</v>
      </c>
      <c r="CZ146">
        <f t="shared" si="116"/>
        <v>0</v>
      </c>
      <c r="DC146" t="s">
        <v>3</v>
      </c>
      <c r="DD146" t="s">
        <v>3</v>
      </c>
      <c r="DE146" t="s">
        <v>3</v>
      </c>
      <c r="DF146" t="s">
        <v>3</v>
      </c>
      <c r="DG146" t="s">
        <v>3</v>
      </c>
      <c r="DH146" t="s">
        <v>3</v>
      </c>
      <c r="DI146" t="s">
        <v>3</v>
      </c>
      <c r="DJ146" t="s">
        <v>3</v>
      </c>
      <c r="DK146" t="s">
        <v>3</v>
      </c>
      <c r="DL146" t="s">
        <v>3</v>
      </c>
      <c r="DM146" t="s">
        <v>3</v>
      </c>
      <c r="DN146">
        <v>0</v>
      </c>
      <c r="DO146">
        <v>0</v>
      </c>
      <c r="DP146">
        <v>1</v>
      </c>
      <c r="DQ146">
        <v>1</v>
      </c>
      <c r="DU146">
        <v>1013</v>
      </c>
      <c r="DV146" t="s">
        <v>171</v>
      </c>
      <c r="DW146" t="s">
        <v>171</v>
      </c>
      <c r="DX146">
        <v>1</v>
      </c>
      <c r="EE146">
        <v>123474930</v>
      </c>
      <c r="EF146">
        <v>2</v>
      </c>
      <c r="EG146" t="s">
        <v>24</v>
      </c>
      <c r="EH146">
        <v>0</v>
      </c>
      <c r="EI146" t="s">
        <v>3</v>
      </c>
      <c r="EJ146">
        <v>1</v>
      </c>
      <c r="EK146">
        <v>16001</v>
      </c>
      <c r="EL146" t="s">
        <v>103</v>
      </c>
      <c r="EM146" t="s">
        <v>104</v>
      </c>
      <c r="EO146" t="s">
        <v>3</v>
      </c>
      <c r="EQ146">
        <v>0</v>
      </c>
      <c r="ER146">
        <v>291.88</v>
      </c>
      <c r="ES146">
        <v>291.88</v>
      </c>
      <c r="ET146">
        <v>0</v>
      </c>
      <c r="EU146">
        <v>0</v>
      </c>
      <c r="EV146">
        <v>0</v>
      </c>
      <c r="EW146">
        <v>0</v>
      </c>
      <c r="EX146">
        <v>0</v>
      </c>
      <c r="FQ146">
        <v>0</v>
      </c>
      <c r="FR146">
        <f t="shared" si="117"/>
        <v>0</v>
      </c>
      <c r="FS146">
        <v>0</v>
      </c>
      <c r="FX146">
        <v>128</v>
      </c>
      <c r="FY146">
        <v>83</v>
      </c>
      <c r="GA146" t="s">
        <v>3</v>
      </c>
      <c r="GD146">
        <v>1</v>
      </c>
      <c r="GF146">
        <v>597662000</v>
      </c>
      <c r="GG146">
        <v>2</v>
      </c>
      <c r="GH146">
        <v>1</v>
      </c>
      <c r="GI146">
        <v>2</v>
      </c>
      <c r="GJ146">
        <v>0</v>
      </c>
      <c r="GK146">
        <v>0</v>
      </c>
      <c r="GL146">
        <f t="shared" si="118"/>
        <v>0</v>
      </c>
      <c r="GM146">
        <f t="shared" si="119"/>
        <v>9386.86</v>
      </c>
      <c r="GN146">
        <f t="shared" si="120"/>
        <v>9386.86</v>
      </c>
      <c r="GO146">
        <f t="shared" si="121"/>
        <v>0</v>
      </c>
      <c r="GP146">
        <f t="shared" si="122"/>
        <v>0</v>
      </c>
      <c r="GR146">
        <v>0</v>
      </c>
      <c r="GS146">
        <v>3</v>
      </c>
      <c r="GT146">
        <v>0</v>
      </c>
      <c r="GU146" t="s">
        <v>3</v>
      </c>
      <c r="GV146">
        <f t="shared" si="123"/>
        <v>0</v>
      </c>
      <c r="GW146">
        <v>1</v>
      </c>
      <c r="GX146">
        <f t="shared" si="124"/>
        <v>0</v>
      </c>
      <c r="HA146">
        <v>0</v>
      </c>
      <c r="HB146">
        <v>0</v>
      </c>
      <c r="HC146">
        <f t="shared" si="125"/>
        <v>0</v>
      </c>
      <c r="IK146">
        <v>0</v>
      </c>
    </row>
    <row r="147" spans="1:245" x14ac:dyDescent="0.2">
      <c r="A147">
        <v>18</v>
      </c>
      <c r="B147">
        <v>1</v>
      </c>
      <c r="C147">
        <v>336</v>
      </c>
      <c r="E147" t="s">
        <v>375</v>
      </c>
      <c r="F147" t="s">
        <v>376</v>
      </c>
      <c r="G147" t="s">
        <v>377</v>
      </c>
      <c r="H147" t="s">
        <v>171</v>
      </c>
      <c r="I147">
        <f>I143*J147</f>
        <v>10</v>
      </c>
      <c r="J147">
        <v>31.055900621118013</v>
      </c>
      <c r="O147">
        <f t="shared" si="91"/>
        <v>544.19000000000005</v>
      </c>
      <c r="P147">
        <f t="shared" si="92"/>
        <v>544.19000000000005</v>
      </c>
      <c r="Q147">
        <f t="shared" si="93"/>
        <v>0</v>
      </c>
      <c r="R147">
        <f t="shared" si="94"/>
        <v>0</v>
      </c>
      <c r="S147">
        <f t="shared" si="95"/>
        <v>0</v>
      </c>
      <c r="T147">
        <f t="shared" si="96"/>
        <v>0</v>
      </c>
      <c r="U147">
        <f t="shared" si="97"/>
        <v>0</v>
      </c>
      <c r="V147">
        <f t="shared" si="98"/>
        <v>0</v>
      </c>
      <c r="W147">
        <f t="shared" si="99"/>
        <v>0</v>
      </c>
      <c r="X147">
        <f t="shared" si="100"/>
        <v>0</v>
      </c>
      <c r="Y147">
        <f t="shared" si="101"/>
        <v>0</v>
      </c>
      <c r="AA147">
        <v>144042116</v>
      </c>
      <c r="AB147">
        <f t="shared" si="102"/>
        <v>7.73</v>
      </c>
      <c r="AC147">
        <f t="shared" si="103"/>
        <v>7.73</v>
      </c>
      <c r="AD147">
        <f>ROUND((((ET147)-(EU147))+AE147),2)</f>
        <v>0</v>
      </c>
      <c r="AE147">
        <f t="shared" si="128"/>
        <v>0</v>
      </c>
      <c r="AF147">
        <f t="shared" si="128"/>
        <v>0</v>
      </c>
      <c r="AG147">
        <f t="shared" si="104"/>
        <v>0</v>
      </c>
      <c r="AH147">
        <f t="shared" si="129"/>
        <v>0</v>
      </c>
      <c r="AI147">
        <f t="shared" si="129"/>
        <v>0</v>
      </c>
      <c r="AJ147">
        <f t="shared" si="105"/>
        <v>0</v>
      </c>
      <c r="AK147">
        <v>7.73</v>
      </c>
      <c r="AL147">
        <v>7.73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128</v>
      </c>
      <c r="AU147">
        <v>83</v>
      </c>
      <c r="AV147">
        <v>1</v>
      </c>
      <c r="AW147">
        <v>1</v>
      </c>
      <c r="AZ147">
        <v>1</v>
      </c>
      <c r="BA147">
        <v>1</v>
      </c>
      <c r="BB147">
        <v>1</v>
      </c>
      <c r="BC147">
        <v>7.04</v>
      </c>
      <c r="BD147" t="s">
        <v>3</v>
      </c>
      <c r="BE147" t="s">
        <v>3</v>
      </c>
      <c r="BF147" t="s">
        <v>3</v>
      </c>
      <c r="BG147" t="s">
        <v>3</v>
      </c>
      <c r="BH147">
        <v>3</v>
      </c>
      <c r="BI147">
        <v>1</v>
      </c>
      <c r="BJ147" t="s">
        <v>378</v>
      </c>
      <c r="BM147">
        <v>16001</v>
      </c>
      <c r="BN147">
        <v>0</v>
      </c>
      <c r="BO147" t="s">
        <v>376</v>
      </c>
      <c r="BP147">
        <v>1</v>
      </c>
      <c r="BQ147">
        <v>2</v>
      </c>
      <c r="BR147">
        <v>0</v>
      </c>
      <c r="BS147">
        <v>1</v>
      </c>
      <c r="BT147">
        <v>1</v>
      </c>
      <c r="BU147">
        <v>1</v>
      </c>
      <c r="BV147">
        <v>1</v>
      </c>
      <c r="BW147">
        <v>1</v>
      </c>
      <c r="BX147">
        <v>1</v>
      </c>
      <c r="BY147" t="s">
        <v>3</v>
      </c>
      <c r="BZ147">
        <v>128</v>
      </c>
      <c r="CA147">
        <v>83</v>
      </c>
      <c r="CE147">
        <v>0</v>
      </c>
      <c r="CF147">
        <v>0</v>
      </c>
      <c r="CG147">
        <v>0</v>
      </c>
      <c r="CM147">
        <v>0</v>
      </c>
      <c r="CN147" t="s">
        <v>3</v>
      </c>
      <c r="CO147">
        <v>0</v>
      </c>
      <c r="CP147">
        <f t="shared" si="106"/>
        <v>544.19000000000005</v>
      </c>
      <c r="CQ147">
        <f t="shared" si="107"/>
        <v>54.419200000000004</v>
      </c>
      <c r="CR147">
        <f t="shared" si="108"/>
        <v>0</v>
      </c>
      <c r="CS147">
        <f t="shared" si="109"/>
        <v>0</v>
      </c>
      <c r="CT147">
        <f t="shared" si="110"/>
        <v>0</v>
      </c>
      <c r="CU147">
        <f t="shared" si="111"/>
        <v>0</v>
      </c>
      <c r="CV147">
        <f t="shared" si="112"/>
        <v>0</v>
      </c>
      <c r="CW147">
        <f t="shared" si="113"/>
        <v>0</v>
      </c>
      <c r="CX147">
        <f t="shared" si="114"/>
        <v>0</v>
      </c>
      <c r="CY147">
        <f t="shared" si="115"/>
        <v>0</v>
      </c>
      <c r="CZ147">
        <f t="shared" si="116"/>
        <v>0</v>
      </c>
      <c r="DC147" t="s">
        <v>3</v>
      </c>
      <c r="DD147" t="s">
        <v>3</v>
      </c>
      <c r="DE147" t="s">
        <v>3</v>
      </c>
      <c r="DF147" t="s">
        <v>3</v>
      </c>
      <c r="DG147" t="s">
        <v>3</v>
      </c>
      <c r="DH147" t="s">
        <v>3</v>
      </c>
      <c r="DI147" t="s">
        <v>3</v>
      </c>
      <c r="DJ147" t="s">
        <v>3</v>
      </c>
      <c r="DK147" t="s">
        <v>3</v>
      </c>
      <c r="DL147" t="s">
        <v>3</v>
      </c>
      <c r="DM147" t="s">
        <v>3</v>
      </c>
      <c r="DN147">
        <v>0</v>
      </c>
      <c r="DO147">
        <v>0</v>
      </c>
      <c r="DP147">
        <v>1</v>
      </c>
      <c r="DQ147">
        <v>1</v>
      </c>
      <c r="DU147">
        <v>1013</v>
      </c>
      <c r="DV147" t="s">
        <v>171</v>
      </c>
      <c r="DW147" t="s">
        <v>171</v>
      </c>
      <c r="DX147">
        <v>1</v>
      </c>
      <c r="EE147">
        <v>123474930</v>
      </c>
      <c r="EF147">
        <v>2</v>
      </c>
      <c r="EG147" t="s">
        <v>24</v>
      </c>
      <c r="EH147">
        <v>0</v>
      </c>
      <c r="EI147" t="s">
        <v>3</v>
      </c>
      <c r="EJ147">
        <v>1</v>
      </c>
      <c r="EK147">
        <v>16001</v>
      </c>
      <c r="EL147" t="s">
        <v>103</v>
      </c>
      <c r="EM147" t="s">
        <v>104</v>
      </c>
      <c r="EO147" t="s">
        <v>3</v>
      </c>
      <c r="EQ147">
        <v>0</v>
      </c>
      <c r="ER147">
        <v>7.73</v>
      </c>
      <c r="ES147">
        <v>7.73</v>
      </c>
      <c r="ET147">
        <v>0</v>
      </c>
      <c r="EU147">
        <v>0</v>
      </c>
      <c r="EV147">
        <v>0</v>
      </c>
      <c r="EW147">
        <v>0</v>
      </c>
      <c r="EX147">
        <v>0</v>
      </c>
      <c r="FQ147">
        <v>0</v>
      </c>
      <c r="FR147">
        <f t="shared" si="117"/>
        <v>0</v>
      </c>
      <c r="FS147">
        <v>0</v>
      </c>
      <c r="FX147">
        <v>128</v>
      </c>
      <c r="FY147">
        <v>83</v>
      </c>
      <c r="GA147" t="s">
        <v>3</v>
      </c>
      <c r="GD147">
        <v>1</v>
      </c>
      <c r="GF147">
        <v>1839843307</v>
      </c>
      <c r="GG147">
        <v>2</v>
      </c>
      <c r="GH147">
        <v>1</v>
      </c>
      <c r="GI147">
        <v>2</v>
      </c>
      <c r="GJ147">
        <v>0</v>
      </c>
      <c r="GK147">
        <v>0</v>
      </c>
      <c r="GL147">
        <f t="shared" si="118"/>
        <v>0</v>
      </c>
      <c r="GM147">
        <f t="shared" si="119"/>
        <v>544.19000000000005</v>
      </c>
      <c r="GN147">
        <f t="shared" si="120"/>
        <v>544.19000000000005</v>
      </c>
      <c r="GO147">
        <f t="shared" si="121"/>
        <v>0</v>
      </c>
      <c r="GP147">
        <f t="shared" si="122"/>
        <v>0</v>
      </c>
      <c r="GR147">
        <v>0</v>
      </c>
      <c r="GS147">
        <v>3</v>
      </c>
      <c r="GT147">
        <v>0</v>
      </c>
      <c r="GU147" t="s">
        <v>3</v>
      </c>
      <c r="GV147">
        <f t="shared" si="123"/>
        <v>0</v>
      </c>
      <c r="GW147">
        <v>1</v>
      </c>
      <c r="GX147">
        <f t="shared" si="124"/>
        <v>0</v>
      </c>
      <c r="HA147">
        <v>0</v>
      </c>
      <c r="HB147">
        <v>0</v>
      </c>
      <c r="HC147">
        <f t="shared" si="125"/>
        <v>0</v>
      </c>
      <c r="IK147">
        <v>0</v>
      </c>
    </row>
    <row r="148" spans="1:245" x14ac:dyDescent="0.2">
      <c r="A148">
        <v>17</v>
      </c>
      <c r="B148">
        <v>1</v>
      </c>
      <c r="C148">
        <f>ROW(SmtRes!A346)</f>
        <v>346</v>
      </c>
      <c r="D148">
        <f>ROW(EtalonRes!A356)</f>
        <v>356</v>
      </c>
      <c r="E148" t="s">
        <v>379</v>
      </c>
      <c r="F148" t="s">
        <v>108</v>
      </c>
      <c r="G148" t="s">
        <v>109</v>
      </c>
      <c r="H148" t="s">
        <v>99</v>
      </c>
      <c r="I148">
        <f>ROUND(12.6/100,9)</f>
        <v>0.126</v>
      </c>
      <c r="J148">
        <v>0</v>
      </c>
      <c r="O148">
        <f t="shared" si="91"/>
        <v>2604.0100000000002</v>
      </c>
      <c r="P148">
        <f t="shared" si="92"/>
        <v>44.43</v>
      </c>
      <c r="Q148">
        <f t="shared" si="93"/>
        <v>63.07</v>
      </c>
      <c r="R148">
        <f t="shared" si="94"/>
        <v>30.36</v>
      </c>
      <c r="S148">
        <f t="shared" si="95"/>
        <v>2496.5100000000002</v>
      </c>
      <c r="T148">
        <f t="shared" si="96"/>
        <v>0</v>
      </c>
      <c r="U148">
        <f t="shared" si="97"/>
        <v>8.0897670000000002</v>
      </c>
      <c r="V148">
        <f t="shared" si="98"/>
        <v>7.2450000000000014E-2</v>
      </c>
      <c r="W148">
        <f t="shared" si="99"/>
        <v>0</v>
      </c>
      <c r="X148">
        <f t="shared" si="100"/>
        <v>3234.39</v>
      </c>
      <c r="Y148">
        <f t="shared" si="101"/>
        <v>2097.3000000000002</v>
      </c>
      <c r="AA148">
        <v>144042116</v>
      </c>
      <c r="AB148">
        <f t="shared" si="102"/>
        <v>713.36</v>
      </c>
      <c r="AC148">
        <f t="shared" si="103"/>
        <v>58.29</v>
      </c>
      <c r="AD148">
        <f>ROUND(((((ET148*1.25))-((EU148*1.25)))+AE148),2)</f>
        <v>51.55</v>
      </c>
      <c r="AE148">
        <f>ROUND(((EU148*1.25)),2)</f>
        <v>7.34</v>
      </c>
      <c r="AF148">
        <f>ROUND(((EV148*1.15)),2)</f>
        <v>603.52</v>
      </c>
      <c r="AG148">
        <f t="shared" si="104"/>
        <v>0</v>
      </c>
      <c r="AH148">
        <f>((EW148*1.15))</f>
        <v>64.204499999999996</v>
      </c>
      <c r="AI148">
        <f>((EX148*1.25))</f>
        <v>0.57500000000000007</v>
      </c>
      <c r="AJ148">
        <f t="shared" si="105"/>
        <v>0</v>
      </c>
      <c r="AK148">
        <v>624.33000000000004</v>
      </c>
      <c r="AL148">
        <v>58.29</v>
      </c>
      <c r="AM148">
        <v>41.24</v>
      </c>
      <c r="AN148">
        <v>5.87</v>
      </c>
      <c r="AO148">
        <v>524.79999999999995</v>
      </c>
      <c r="AP148">
        <v>0</v>
      </c>
      <c r="AQ148">
        <v>55.83</v>
      </c>
      <c r="AR148">
        <v>0.46</v>
      </c>
      <c r="AS148">
        <v>0</v>
      </c>
      <c r="AT148">
        <v>128</v>
      </c>
      <c r="AU148">
        <v>83</v>
      </c>
      <c r="AV148">
        <v>1</v>
      </c>
      <c r="AW148">
        <v>1</v>
      </c>
      <c r="AZ148">
        <v>1</v>
      </c>
      <c r="BA148">
        <v>32.83</v>
      </c>
      <c r="BB148">
        <v>9.7100000000000009</v>
      </c>
      <c r="BC148">
        <v>6.05</v>
      </c>
      <c r="BD148" t="s">
        <v>3</v>
      </c>
      <c r="BE148" t="s">
        <v>3</v>
      </c>
      <c r="BF148" t="s">
        <v>3</v>
      </c>
      <c r="BG148" t="s">
        <v>3</v>
      </c>
      <c r="BH148">
        <v>0</v>
      </c>
      <c r="BI148">
        <v>1</v>
      </c>
      <c r="BJ148" t="s">
        <v>110</v>
      </c>
      <c r="BM148">
        <v>16001</v>
      </c>
      <c r="BN148">
        <v>0</v>
      </c>
      <c r="BO148" t="s">
        <v>108</v>
      </c>
      <c r="BP148">
        <v>1</v>
      </c>
      <c r="BQ148">
        <v>2</v>
      </c>
      <c r="BR148">
        <v>0</v>
      </c>
      <c r="BS148">
        <v>32.83</v>
      </c>
      <c r="BT148">
        <v>1</v>
      </c>
      <c r="BU148">
        <v>1</v>
      </c>
      <c r="BV148">
        <v>1</v>
      </c>
      <c r="BW148">
        <v>1</v>
      </c>
      <c r="BX148">
        <v>1</v>
      </c>
      <c r="BY148" t="s">
        <v>3</v>
      </c>
      <c r="BZ148">
        <v>128</v>
      </c>
      <c r="CA148">
        <v>83</v>
      </c>
      <c r="CE148">
        <v>0</v>
      </c>
      <c r="CF148">
        <v>0</v>
      </c>
      <c r="CG148">
        <v>0</v>
      </c>
      <c r="CM148">
        <v>0</v>
      </c>
      <c r="CN148" t="s">
        <v>1835</v>
      </c>
      <c r="CO148">
        <v>0</v>
      </c>
      <c r="CP148">
        <f t="shared" si="106"/>
        <v>2604.0100000000002</v>
      </c>
      <c r="CQ148">
        <f t="shared" si="107"/>
        <v>352.65449999999998</v>
      </c>
      <c r="CR148">
        <f t="shared" si="108"/>
        <v>500.5505</v>
      </c>
      <c r="CS148">
        <f t="shared" si="109"/>
        <v>240.97219999999999</v>
      </c>
      <c r="CT148">
        <f t="shared" si="110"/>
        <v>19813.561599999997</v>
      </c>
      <c r="CU148">
        <f t="shared" si="111"/>
        <v>0</v>
      </c>
      <c r="CV148">
        <f t="shared" si="112"/>
        <v>64.204499999999996</v>
      </c>
      <c r="CW148">
        <f t="shared" si="113"/>
        <v>0.57500000000000007</v>
      </c>
      <c r="CX148">
        <f t="shared" si="114"/>
        <v>0</v>
      </c>
      <c r="CY148">
        <f t="shared" si="115"/>
        <v>3234.3936000000003</v>
      </c>
      <c r="CZ148">
        <f t="shared" si="116"/>
        <v>2097.3021000000003</v>
      </c>
      <c r="DC148" t="s">
        <v>3</v>
      </c>
      <c r="DD148" t="s">
        <v>3</v>
      </c>
      <c r="DE148" t="s">
        <v>279</v>
      </c>
      <c r="DF148" t="s">
        <v>279</v>
      </c>
      <c r="DG148" t="s">
        <v>264</v>
      </c>
      <c r="DH148" t="s">
        <v>3</v>
      </c>
      <c r="DI148" t="s">
        <v>264</v>
      </c>
      <c r="DJ148" t="s">
        <v>279</v>
      </c>
      <c r="DK148" t="s">
        <v>3</v>
      </c>
      <c r="DL148" t="s">
        <v>3</v>
      </c>
      <c r="DM148" t="s">
        <v>3</v>
      </c>
      <c r="DN148">
        <v>0</v>
      </c>
      <c r="DO148">
        <v>0</v>
      </c>
      <c r="DP148">
        <v>1</v>
      </c>
      <c r="DQ148">
        <v>1</v>
      </c>
      <c r="DU148">
        <v>1003</v>
      </c>
      <c r="DV148" t="s">
        <v>99</v>
      </c>
      <c r="DW148" t="s">
        <v>99</v>
      </c>
      <c r="DX148">
        <v>100</v>
      </c>
      <c r="EE148">
        <v>123474930</v>
      </c>
      <c r="EF148">
        <v>2</v>
      </c>
      <c r="EG148" t="s">
        <v>24</v>
      </c>
      <c r="EH148">
        <v>0</v>
      </c>
      <c r="EI148" t="s">
        <v>3</v>
      </c>
      <c r="EJ148">
        <v>1</v>
      </c>
      <c r="EK148">
        <v>16001</v>
      </c>
      <c r="EL148" t="s">
        <v>103</v>
      </c>
      <c r="EM148" t="s">
        <v>104</v>
      </c>
      <c r="EO148" t="s">
        <v>282</v>
      </c>
      <c r="EQ148">
        <v>131072</v>
      </c>
      <c r="ER148">
        <v>624.33000000000004</v>
      </c>
      <c r="ES148">
        <v>58.29</v>
      </c>
      <c r="ET148">
        <v>41.24</v>
      </c>
      <c r="EU148">
        <v>5.87</v>
      </c>
      <c r="EV148">
        <v>524.79999999999995</v>
      </c>
      <c r="EW148">
        <v>55.83</v>
      </c>
      <c r="EX148">
        <v>0.46</v>
      </c>
      <c r="EY148">
        <v>0</v>
      </c>
      <c r="FQ148">
        <v>0</v>
      </c>
      <c r="FR148">
        <f t="shared" si="117"/>
        <v>0</v>
      </c>
      <c r="FS148">
        <v>0</v>
      </c>
      <c r="FX148">
        <v>128</v>
      </c>
      <c r="FY148">
        <v>83</v>
      </c>
      <c r="GA148" t="s">
        <v>3</v>
      </c>
      <c r="GD148">
        <v>1</v>
      </c>
      <c r="GF148">
        <v>1045840861</v>
      </c>
      <c r="GG148">
        <v>2</v>
      </c>
      <c r="GH148">
        <v>1</v>
      </c>
      <c r="GI148">
        <v>2</v>
      </c>
      <c r="GJ148">
        <v>0</v>
      </c>
      <c r="GK148">
        <v>0</v>
      </c>
      <c r="GL148">
        <f t="shared" si="118"/>
        <v>0</v>
      </c>
      <c r="GM148">
        <f t="shared" si="119"/>
        <v>7935.7</v>
      </c>
      <c r="GN148">
        <f t="shared" si="120"/>
        <v>7935.7</v>
      </c>
      <c r="GO148">
        <f t="shared" si="121"/>
        <v>0</v>
      </c>
      <c r="GP148">
        <f t="shared" si="122"/>
        <v>0</v>
      </c>
      <c r="GR148">
        <v>0</v>
      </c>
      <c r="GS148">
        <v>3</v>
      </c>
      <c r="GT148">
        <v>0</v>
      </c>
      <c r="GU148" t="s">
        <v>3</v>
      </c>
      <c r="GV148">
        <f t="shared" si="123"/>
        <v>0</v>
      </c>
      <c r="GW148">
        <v>1</v>
      </c>
      <c r="GX148">
        <f t="shared" si="124"/>
        <v>0</v>
      </c>
      <c r="HA148">
        <v>0</v>
      </c>
      <c r="HB148">
        <v>0</v>
      </c>
      <c r="HC148">
        <f t="shared" si="125"/>
        <v>0</v>
      </c>
      <c r="IK148">
        <v>0</v>
      </c>
    </row>
    <row r="149" spans="1:245" x14ac:dyDescent="0.2">
      <c r="A149">
        <v>18</v>
      </c>
      <c r="B149">
        <v>1</v>
      </c>
      <c r="C149">
        <v>345</v>
      </c>
      <c r="E149" t="s">
        <v>380</v>
      </c>
      <c r="F149" t="s">
        <v>381</v>
      </c>
      <c r="G149" t="s">
        <v>382</v>
      </c>
      <c r="H149" t="s">
        <v>328</v>
      </c>
      <c r="I149">
        <f>I148*J149</f>
        <v>12.5748</v>
      </c>
      <c r="J149">
        <v>99.8</v>
      </c>
      <c r="O149">
        <f t="shared" ref="O149:O180" si="130">ROUND(CP149,2)</f>
        <v>2741.75</v>
      </c>
      <c r="P149">
        <f t="shared" ref="P149:P180" si="131">ROUND(CQ149*I149,2)</f>
        <v>2741.75</v>
      </c>
      <c r="Q149">
        <f t="shared" ref="Q149:Q180" si="132">ROUND(CR149*I149,2)</f>
        <v>0</v>
      </c>
      <c r="R149">
        <f t="shared" ref="R149:R180" si="133">ROUND(CS149*I149,2)</f>
        <v>0</v>
      </c>
      <c r="S149">
        <f t="shared" ref="S149:S180" si="134">ROUND(CT149*I149,2)</f>
        <v>0</v>
      </c>
      <c r="T149">
        <f t="shared" ref="T149:T180" si="135">ROUND(CU149*I149,2)</f>
        <v>0</v>
      </c>
      <c r="U149">
        <f t="shared" ref="U149:U180" si="136">CV149*I149</f>
        <v>0</v>
      </c>
      <c r="V149">
        <f t="shared" ref="V149:V180" si="137">CW149*I149</f>
        <v>0</v>
      </c>
      <c r="W149">
        <f t="shared" ref="W149:W180" si="138">ROUND(CX149*I149,2)</f>
        <v>0</v>
      </c>
      <c r="X149">
        <f t="shared" ref="X149:X180" si="139">ROUND(CY149,2)</f>
        <v>0</v>
      </c>
      <c r="Y149">
        <f t="shared" ref="Y149:Y180" si="140">ROUND(CZ149,2)</f>
        <v>0</v>
      </c>
      <c r="AA149">
        <v>144042116</v>
      </c>
      <c r="AB149">
        <f t="shared" ref="AB149:AB180" si="141">ROUND((AC149+AD149+AF149),2)</f>
        <v>43.52</v>
      </c>
      <c r="AC149">
        <f t="shared" ref="AC149:AC180" si="142">ROUND((ES149),2)</f>
        <v>43.52</v>
      </c>
      <c r="AD149">
        <f>ROUND((((ET149)-(EU149))+AE149),2)</f>
        <v>0</v>
      </c>
      <c r="AE149">
        <f>ROUND((EU149),2)</f>
        <v>0</v>
      </c>
      <c r="AF149">
        <f>ROUND((EV149),2)</f>
        <v>0</v>
      </c>
      <c r="AG149">
        <f t="shared" ref="AG149:AG180" si="143">ROUND((AP149),2)</f>
        <v>0</v>
      </c>
      <c r="AH149">
        <f>(EW149)</f>
        <v>0</v>
      </c>
      <c r="AI149">
        <f>(EX149)</f>
        <v>0</v>
      </c>
      <c r="AJ149">
        <f t="shared" ref="AJ149:AJ180" si="144">(AS149)</f>
        <v>0</v>
      </c>
      <c r="AK149">
        <v>43.52</v>
      </c>
      <c r="AL149">
        <v>43.52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128</v>
      </c>
      <c r="AU149">
        <v>83</v>
      </c>
      <c r="AV149">
        <v>1</v>
      </c>
      <c r="AW149">
        <v>1</v>
      </c>
      <c r="AZ149">
        <v>1</v>
      </c>
      <c r="BA149">
        <v>1</v>
      </c>
      <c r="BB149">
        <v>1</v>
      </c>
      <c r="BC149">
        <v>5.01</v>
      </c>
      <c r="BD149" t="s">
        <v>3</v>
      </c>
      <c r="BE149" t="s">
        <v>3</v>
      </c>
      <c r="BF149" t="s">
        <v>3</v>
      </c>
      <c r="BG149" t="s">
        <v>3</v>
      </c>
      <c r="BH149">
        <v>3</v>
      </c>
      <c r="BI149">
        <v>1</v>
      </c>
      <c r="BJ149" t="s">
        <v>383</v>
      </c>
      <c r="BM149">
        <v>16001</v>
      </c>
      <c r="BN149">
        <v>0</v>
      </c>
      <c r="BO149" t="s">
        <v>381</v>
      </c>
      <c r="BP149">
        <v>1</v>
      </c>
      <c r="BQ149">
        <v>2</v>
      </c>
      <c r="BR149">
        <v>0</v>
      </c>
      <c r="BS149">
        <v>1</v>
      </c>
      <c r="BT149">
        <v>1</v>
      </c>
      <c r="BU149">
        <v>1</v>
      </c>
      <c r="BV149">
        <v>1</v>
      </c>
      <c r="BW149">
        <v>1</v>
      </c>
      <c r="BX149">
        <v>1</v>
      </c>
      <c r="BY149" t="s">
        <v>3</v>
      </c>
      <c r="BZ149">
        <v>128</v>
      </c>
      <c r="CA149">
        <v>83</v>
      </c>
      <c r="CE149">
        <v>0</v>
      </c>
      <c r="CF149">
        <v>0</v>
      </c>
      <c r="CG149">
        <v>0</v>
      </c>
      <c r="CM149">
        <v>0</v>
      </c>
      <c r="CN149" t="s">
        <v>3</v>
      </c>
      <c r="CO149">
        <v>0</v>
      </c>
      <c r="CP149">
        <f t="shared" ref="CP149:CP180" si="145">(P149+Q149+S149)</f>
        <v>2741.75</v>
      </c>
      <c r="CQ149">
        <f t="shared" ref="CQ149:CQ180" si="146">AC149*BC149</f>
        <v>218.0352</v>
      </c>
      <c r="CR149">
        <f t="shared" ref="CR149:CR180" si="147">AD149*BB149</f>
        <v>0</v>
      </c>
      <c r="CS149">
        <f t="shared" ref="CS149:CS180" si="148">AE149*BS149</f>
        <v>0</v>
      </c>
      <c r="CT149">
        <f t="shared" ref="CT149:CT180" si="149">AF149*BA149</f>
        <v>0</v>
      </c>
      <c r="CU149">
        <f t="shared" ref="CU149:CU180" si="150">AG149</f>
        <v>0</v>
      </c>
      <c r="CV149">
        <f t="shared" ref="CV149:CV180" si="151">AH149</f>
        <v>0</v>
      </c>
      <c r="CW149">
        <f t="shared" ref="CW149:CW180" si="152">AI149</f>
        <v>0</v>
      </c>
      <c r="CX149">
        <f t="shared" ref="CX149:CX180" si="153">AJ149</f>
        <v>0</v>
      </c>
      <c r="CY149">
        <f t="shared" ref="CY149:CY180" si="154">(((S149+R149)*AT149)/100)</f>
        <v>0</v>
      </c>
      <c r="CZ149">
        <f t="shared" ref="CZ149:CZ180" si="155">(((S149+R149)*AU149)/100)</f>
        <v>0</v>
      </c>
      <c r="DC149" t="s">
        <v>3</v>
      </c>
      <c r="DD149" t="s">
        <v>3</v>
      </c>
      <c r="DE149" t="s">
        <v>3</v>
      </c>
      <c r="DF149" t="s">
        <v>3</v>
      </c>
      <c r="DG149" t="s">
        <v>3</v>
      </c>
      <c r="DH149" t="s">
        <v>3</v>
      </c>
      <c r="DI149" t="s">
        <v>3</v>
      </c>
      <c r="DJ149" t="s">
        <v>3</v>
      </c>
      <c r="DK149" t="s">
        <v>3</v>
      </c>
      <c r="DL149" t="s">
        <v>3</v>
      </c>
      <c r="DM149" t="s">
        <v>3</v>
      </c>
      <c r="DN149">
        <v>0</v>
      </c>
      <c r="DO149">
        <v>0</v>
      </c>
      <c r="DP149">
        <v>1</v>
      </c>
      <c r="DQ149">
        <v>1</v>
      </c>
      <c r="DU149">
        <v>1003</v>
      </c>
      <c r="DV149" t="s">
        <v>328</v>
      </c>
      <c r="DW149" t="s">
        <v>328</v>
      </c>
      <c r="DX149">
        <v>1</v>
      </c>
      <c r="EE149">
        <v>123474930</v>
      </c>
      <c r="EF149">
        <v>2</v>
      </c>
      <c r="EG149" t="s">
        <v>24</v>
      </c>
      <c r="EH149">
        <v>0</v>
      </c>
      <c r="EI149" t="s">
        <v>3</v>
      </c>
      <c r="EJ149">
        <v>1</v>
      </c>
      <c r="EK149">
        <v>16001</v>
      </c>
      <c r="EL149" t="s">
        <v>103</v>
      </c>
      <c r="EM149" t="s">
        <v>104</v>
      </c>
      <c r="EO149" t="s">
        <v>3</v>
      </c>
      <c r="EQ149">
        <v>0</v>
      </c>
      <c r="ER149">
        <v>43.52</v>
      </c>
      <c r="ES149">
        <v>43.52</v>
      </c>
      <c r="ET149">
        <v>0</v>
      </c>
      <c r="EU149">
        <v>0</v>
      </c>
      <c r="EV149">
        <v>0</v>
      </c>
      <c r="EW149">
        <v>0</v>
      </c>
      <c r="EX149">
        <v>0</v>
      </c>
      <c r="FQ149">
        <v>0</v>
      </c>
      <c r="FR149">
        <f t="shared" ref="FR149:FR180" si="156">ROUND(IF(AND(BH149=3,BI149=3),P149,0),2)</f>
        <v>0</v>
      </c>
      <c r="FS149">
        <v>0</v>
      </c>
      <c r="FX149">
        <v>128</v>
      </c>
      <c r="FY149">
        <v>83</v>
      </c>
      <c r="GA149" t="s">
        <v>3</v>
      </c>
      <c r="GD149">
        <v>1</v>
      </c>
      <c r="GF149">
        <v>649270172</v>
      </c>
      <c r="GG149">
        <v>2</v>
      </c>
      <c r="GH149">
        <v>1</v>
      </c>
      <c r="GI149">
        <v>2</v>
      </c>
      <c r="GJ149">
        <v>0</v>
      </c>
      <c r="GK149">
        <v>0</v>
      </c>
      <c r="GL149">
        <f t="shared" ref="GL149:GL180" si="157">ROUND(IF(AND(BH149=3,BI149=3,FS149&lt;&gt;0),P149,0),2)</f>
        <v>0</v>
      </c>
      <c r="GM149">
        <f t="shared" ref="GM149:GM180" si="158">ROUND(O149+X149+Y149,2)+GX149</f>
        <v>2741.75</v>
      </c>
      <c r="GN149">
        <f t="shared" ref="GN149:GN180" si="159">IF(OR(BI149=0,BI149=1),ROUND(O149+X149+Y149,2),0)</f>
        <v>2741.75</v>
      </c>
      <c r="GO149">
        <f t="shared" ref="GO149:GO180" si="160">IF(BI149=2,ROUND(O149+X149+Y149,2),0)</f>
        <v>0</v>
      </c>
      <c r="GP149">
        <f t="shared" ref="GP149:GP180" si="161">IF(BI149=4,ROUND(O149+X149+Y149,2)+GX149,0)</f>
        <v>0</v>
      </c>
      <c r="GR149">
        <v>0</v>
      </c>
      <c r="GS149">
        <v>3</v>
      </c>
      <c r="GT149">
        <v>0</v>
      </c>
      <c r="GU149" t="s">
        <v>3</v>
      </c>
      <c r="GV149">
        <f t="shared" ref="GV149:GV180" si="162">ROUND((GT149),2)</f>
        <v>0</v>
      </c>
      <c r="GW149">
        <v>1</v>
      </c>
      <c r="GX149">
        <f t="shared" ref="GX149:GX180" si="163">ROUND(HC149*I149,2)</f>
        <v>0</v>
      </c>
      <c r="HA149">
        <v>0</v>
      </c>
      <c r="HB149">
        <v>0</v>
      </c>
      <c r="HC149">
        <f t="shared" ref="HC149:HC180" si="164">GV149*GW149</f>
        <v>0</v>
      </c>
      <c r="IK149">
        <v>0</v>
      </c>
    </row>
    <row r="150" spans="1:245" x14ac:dyDescent="0.2">
      <c r="A150">
        <v>18</v>
      </c>
      <c r="B150">
        <v>1</v>
      </c>
      <c r="C150">
        <v>346</v>
      </c>
      <c r="E150" t="s">
        <v>384</v>
      </c>
      <c r="F150" t="s">
        <v>385</v>
      </c>
      <c r="G150" t="s">
        <v>386</v>
      </c>
      <c r="H150" t="s">
        <v>171</v>
      </c>
      <c r="I150">
        <f>I148*J150</f>
        <v>2</v>
      </c>
      <c r="J150">
        <v>15.873015873015873</v>
      </c>
      <c r="O150">
        <f t="shared" si="130"/>
        <v>82.28</v>
      </c>
      <c r="P150">
        <f t="shared" si="131"/>
        <v>82.28</v>
      </c>
      <c r="Q150">
        <f t="shared" si="132"/>
        <v>0</v>
      </c>
      <c r="R150">
        <f t="shared" si="133"/>
        <v>0</v>
      </c>
      <c r="S150">
        <f t="shared" si="134"/>
        <v>0</v>
      </c>
      <c r="T150">
        <f t="shared" si="135"/>
        <v>0</v>
      </c>
      <c r="U150">
        <f t="shared" si="136"/>
        <v>0</v>
      </c>
      <c r="V150">
        <f t="shared" si="137"/>
        <v>0</v>
      </c>
      <c r="W150">
        <f t="shared" si="138"/>
        <v>0</v>
      </c>
      <c r="X150">
        <f t="shared" si="139"/>
        <v>0</v>
      </c>
      <c r="Y150">
        <f t="shared" si="140"/>
        <v>0</v>
      </c>
      <c r="AA150">
        <v>144042116</v>
      </c>
      <c r="AB150">
        <f t="shared" si="141"/>
        <v>15.18</v>
      </c>
      <c r="AC150">
        <f t="shared" si="142"/>
        <v>15.18</v>
      </c>
      <c r="AD150">
        <f>ROUND((((ET150)-(EU150))+AE150),2)</f>
        <v>0</v>
      </c>
      <c r="AE150">
        <f>ROUND((EU150),2)</f>
        <v>0</v>
      </c>
      <c r="AF150">
        <f>ROUND((EV150),2)</f>
        <v>0</v>
      </c>
      <c r="AG150">
        <f t="shared" si="143"/>
        <v>0</v>
      </c>
      <c r="AH150">
        <f>(EW150)</f>
        <v>0</v>
      </c>
      <c r="AI150">
        <f>(EX150)</f>
        <v>0</v>
      </c>
      <c r="AJ150">
        <f t="shared" si="144"/>
        <v>0</v>
      </c>
      <c r="AK150">
        <v>15.18</v>
      </c>
      <c r="AL150">
        <v>15.18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128</v>
      </c>
      <c r="AU150">
        <v>83</v>
      </c>
      <c r="AV150">
        <v>1</v>
      </c>
      <c r="AW150">
        <v>1</v>
      </c>
      <c r="AZ150">
        <v>1</v>
      </c>
      <c r="BA150">
        <v>1</v>
      </c>
      <c r="BB150">
        <v>1</v>
      </c>
      <c r="BC150">
        <v>2.71</v>
      </c>
      <c r="BD150" t="s">
        <v>3</v>
      </c>
      <c r="BE150" t="s">
        <v>3</v>
      </c>
      <c r="BF150" t="s">
        <v>3</v>
      </c>
      <c r="BG150" t="s">
        <v>3</v>
      </c>
      <c r="BH150">
        <v>3</v>
      </c>
      <c r="BI150">
        <v>1</v>
      </c>
      <c r="BJ150" t="s">
        <v>387</v>
      </c>
      <c r="BM150">
        <v>16001</v>
      </c>
      <c r="BN150">
        <v>0</v>
      </c>
      <c r="BO150" t="s">
        <v>385</v>
      </c>
      <c r="BP150">
        <v>1</v>
      </c>
      <c r="BQ150">
        <v>2</v>
      </c>
      <c r="BR150">
        <v>0</v>
      </c>
      <c r="BS150">
        <v>1</v>
      </c>
      <c r="BT150">
        <v>1</v>
      </c>
      <c r="BU150">
        <v>1</v>
      </c>
      <c r="BV150">
        <v>1</v>
      </c>
      <c r="BW150">
        <v>1</v>
      </c>
      <c r="BX150">
        <v>1</v>
      </c>
      <c r="BY150" t="s">
        <v>3</v>
      </c>
      <c r="BZ150">
        <v>128</v>
      </c>
      <c r="CA150">
        <v>83</v>
      </c>
      <c r="CE150">
        <v>0</v>
      </c>
      <c r="CF150">
        <v>0</v>
      </c>
      <c r="CG150">
        <v>0</v>
      </c>
      <c r="CM150">
        <v>0</v>
      </c>
      <c r="CN150" t="s">
        <v>3</v>
      </c>
      <c r="CO150">
        <v>0</v>
      </c>
      <c r="CP150">
        <f t="shared" si="145"/>
        <v>82.28</v>
      </c>
      <c r="CQ150">
        <f t="shared" si="146"/>
        <v>41.137799999999999</v>
      </c>
      <c r="CR150">
        <f t="shared" si="147"/>
        <v>0</v>
      </c>
      <c r="CS150">
        <f t="shared" si="148"/>
        <v>0</v>
      </c>
      <c r="CT150">
        <f t="shared" si="149"/>
        <v>0</v>
      </c>
      <c r="CU150">
        <f t="shared" si="150"/>
        <v>0</v>
      </c>
      <c r="CV150">
        <f t="shared" si="151"/>
        <v>0</v>
      </c>
      <c r="CW150">
        <f t="shared" si="152"/>
        <v>0</v>
      </c>
      <c r="CX150">
        <f t="shared" si="153"/>
        <v>0</v>
      </c>
      <c r="CY150">
        <f t="shared" si="154"/>
        <v>0</v>
      </c>
      <c r="CZ150">
        <f t="shared" si="155"/>
        <v>0</v>
      </c>
      <c r="DC150" t="s">
        <v>3</v>
      </c>
      <c r="DD150" t="s">
        <v>3</v>
      </c>
      <c r="DE150" t="s">
        <v>3</v>
      </c>
      <c r="DF150" t="s">
        <v>3</v>
      </c>
      <c r="DG150" t="s">
        <v>3</v>
      </c>
      <c r="DH150" t="s">
        <v>3</v>
      </c>
      <c r="DI150" t="s">
        <v>3</v>
      </c>
      <c r="DJ150" t="s">
        <v>3</v>
      </c>
      <c r="DK150" t="s">
        <v>3</v>
      </c>
      <c r="DL150" t="s">
        <v>3</v>
      </c>
      <c r="DM150" t="s">
        <v>3</v>
      </c>
      <c r="DN150">
        <v>0</v>
      </c>
      <c r="DO150">
        <v>0</v>
      </c>
      <c r="DP150">
        <v>1</v>
      </c>
      <c r="DQ150">
        <v>1</v>
      </c>
      <c r="DU150">
        <v>1013</v>
      </c>
      <c r="DV150" t="s">
        <v>171</v>
      </c>
      <c r="DW150" t="s">
        <v>171</v>
      </c>
      <c r="DX150">
        <v>1</v>
      </c>
      <c r="EE150">
        <v>123474930</v>
      </c>
      <c r="EF150">
        <v>2</v>
      </c>
      <c r="EG150" t="s">
        <v>24</v>
      </c>
      <c r="EH150">
        <v>0</v>
      </c>
      <c r="EI150" t="s">
        <v>3</v>
      </c>
      <c r="EJ150">
        <v>1</v>
      </c>
      <c r="EK150">
        <v>16001</v>
      </c>
      <c r="EL150" t="s">
        <v>103</v>
      </c>
      <c r="EM150" t="s">
        <v>104</v>
      </c>
      <c r="EO150" t="s">
        <v>3</v>
      </c>
      <c r="EQ150">
        <v>0</v>
      </c>
      <c r="ER150">
        <v>15.18</v>
      </c>
      <c r="ES150">
        <v>15.18</v>
      </c>
      <c r="ET150">
        <v>0</v>
      </c>
      <c r="EU150">
        <v>0</v>
      </c>
      <c r="EV150">
        <v>0</v>
      </c>
      <c r="EW150">
        <v>0</v>
      </c>
      <c r="EX150">
        <v>0</v>
      </c>
      <c r="FQ150">
        <v>0</v>
      </c>
      <c r="FR150">
        <f t="shared" si="156"/>
        <v>0</v>
      </c>
      <c r="FS150">
        <v>0</v>
      </c>
      <c r="FX150">
        <v>128</v>
      </c>
      <c r="FY150">
        <v>83</v>
      </c>
      <c r="GA150" t="s">
        <v>3</v>
      </c>
      <c r="GD150">
        <v>1</v>
      </c>
      <c r="GF150">
        <v>86744876</v>
      </c>
      <c r="GG150">
        <v>2</v>
      </c>
      <c r="GH150">
        <v>1</v>
      </c>
      <c r="GI150">
        <v>2</v>
      </c>
      <c r="GJ150">
        <v>0</v>
      </c>
      <c r="GK150">
        <v>0</v>
      </c>
      <c r="GL150">
        <f t="shared" si="157"/>
        <v>0</v>
      </c>
      <c r="GM150">
        <f t="shared" si="158"/>
        <v>82.28</v>
      </c>
      <c r="GN150">
        <f t="shared" si="159"/>
        <v>82.28</v>
      </c>
      <c r="GO150">
        <f t="shared" si="160"/>
        <v>0</v>
      </c>
      <c r="GP150">
        <f t="shared" si="161"/>
        <v>0</v>
      </c>
      <c r="GR150">
        <v>0</v>
      </c>
      <c r="GS150">
        <v>3</v>
      </c>
      <c r="GT150">
        <v>0</v>
      </c>
      <c r="GU150" t="s">
        <v>3</v>
      </c>
      <c r="GV150">
        <f t="shared" si="162"/>
        <v>0</v>
      </c>
      <c r="GW150">
        <v>1</v>
      </c>
      <c r="GX150">
        <f t="shared" si="163"/>
        <v>0</v>
      </c>
      <c r="HA150">
        <v>0</v>
      </c>
      <c r="HB150">
        <v>0</v>
      </c>
      <c r="HC150">
        <f t="shared" si="164"/>
        <v>0</v>
      </c>
      <c r="IK150">
        <v>0</v>
      </c>
    </row>
    <row r="151" spans="1:245" x14ac:dyDescent="0.2">
      <c r="A151">
        <v>17</v>
      </c>
      <c r="B151">
        <v>1</v>
      </c>
      <c r="C151">
        <f>ROW(SmtRes!A359)</f>
        <v>359</v>
      </c>
      <c r="D151">
        <f>ROW(EtalonRes!A368)</f>
        <v>368</v>
      </c>
      <c r="E151" t="s">
        <v>388</v>
      </c>
      <c r="F151" t="s">
        <v>389</v>
      </c>
      <c r="G151" t="s">
        <v>390</v>
      </c>
      <c r="H151" t="s">
        <v>19</v>
      </c>
      <c r="I151">
        <f>ROUND(5.67/100,9)</f>
        <v>5.67E-2</v>
      </c>
      <c r="J151">
        <v>0</v>
      </c>
      <c r="O151">
        <f t="shared" si="130"/>
        <v>3087.44</v>
      </c>
      <c r="P151">
        <f t="shared" si="131"/>
        <v>613.42999999999995</v>
      </c>
      <c r="Q151">
        <f t="shared" si="132"/>
        <v>714.61</v>
      </c>
      <c r="R151">
        <f t="shared" si="133"/>
        <v>401.54</v>
      </c>
      <c r="S151">
        <f t="shared" si="134"/>
        <v>1759.4</v>
      </c>
      <c r="T151">
        <f t="shared" si="135"/>
        <v>0</v>
      </c>
      <c r="U151">
        <f t="shared" si="136"/>
        <v>5.8378036499999997</v>
      </c>
      <c r="V151">
        <f t="shared" si="137"/>
        <v>0.92420999999999986</v>
      </c>
      <c r="W151">
        <f t="shared" si="138"/>
        <v>0</v>
      </c>
      <c r="X151">
        <f t="shared" si="139"/>
        <v>2549.91</v>
      </c>
      <c r="Y151">
        <f t="shared" si="140"/>
        <v>1361.39</v>
      </c>
      <c r="AA151">
        <v>144042116</v>
      </c>
      <c r="AB151">
        <f t="shared" si="141"/>
        <v>4449.84</v>
      </c>
      <c r="AC151">
        <f t="shared" si="142"/>
        <v>2088.5700000000002</v>
      </c>
      <c r="AD151">
        <f>ROUND(((((ET151*1.25))-((EU151*1.25)))+AE151),2)</f>
        <v>1416.1</v>
      </c>
      <c r="AE151">
        <f>ROUND(((EU151*1.25)),2)</f>
        <v>215.71</v>
      </c>
      <c r="AF151">
        <f>ROUND(((EV151*1.15)),2)</f>
        <v>945.17</v>
      </c>
      <c r="AG151">
        <f t="shared" si="143"/>
        <v>0</v>
      </c>
      <c r="AH151">
        <f>((EW151*1.15))</f>
        <v>102.95949999999999</v>
      </c>
      <c r="AI151">
        <f>((EX151*1.25))</f>
        <v>16.299999999999997</v>
      </c>
      <c r="AJ151">
        <f t="shared" si="144"/>
        <v>0</v>
      </c>
      <c r="AK151">
        <v>4043.34</v>
      </c>
      <c r="AL151">
        <v>2088.5700000000002</v>
      </c>
      <c r="AM151">
        <v>1132.8800000000001</v>
      </c>
      <c r="AN151">
        <v>172.57</v>
      </c>
      <c r="AO151">
        <v>821.89</v>
      </c>
      <c r="AP151">
        <v>0</v>
      </c>
      <c r="AQ151">
        <v>89.53</v>
      </c>
      <c r="AR151">
        <v>13.04</v>
      </c>
      <c r="AS151">
        <v>0</v>
      </c>
      <c r="AT151">
        <v>118</v>
      </c>
      <c r="AU151">
        <v>63</v>
      </c>
      <c r="AV151">
        <v>1</v>
      </c>
      <c r="AW151">
        <v>1</v>
      </c>
      <c r="AZ151">
        <v>1</v>
      </c>
      <c r="BA151">
        <v>32.83</v>
      </c>
      <c r="BB151">
        <v>8.9</v>
      </c>
      <c r="BC151">
        <v>5.18</v>
      </c>
      <c r="BD151" t="s">
        <v>3</v>
      </c>
      <c r="BE151" t="s">
        <v>3</v>
      </c>
      <c r="BF151" t="s">
        <v>3</v>
      </c>
      <c r="BG151" t="s">
        <v>3</v>
      </c>
      <c r="BH151">
        <v>0</v>
      </c>
      <c r="BI151">
        <v>1</v>
      </c>
      <c r="BJ151" t="s">
        <v>391</v>
      </c>
      <c r="BM151">
        <v>10001</v>
      </c>
      <c r="BN151">
        <v>0</v>
      </c>
      <c r="BO151" t="s">
        <v>389</v>
      </c>
      <c r="BP151">
        <v>1</v>
      </c>
      <c r="BQ151">
        <v>2</v>
      </c>
      <c r="BR151">
        <v>0</v>
      </c>
      <c r="BS151">
        <v>32.83</v>
      </c>
      <c r="BT151">
        <v>1</v>
      </c>
      <c r="BU151">
        <v>1</v>
      </c>
      <c r="BV151">
        <v>1</v>
      </c>
      <c r="BW151">
        <v>1</v>
      </c>
      <c r="BX151">
        <v>1</v>
      </c>
      <c r="BY151" t="s">
        <v>3</v>
      </c>
      <c r="BZ151">
        <v>118</v>
      </c>
      <c r="CA151">
        <v>63</v>
      </c>
      <c r="CE151">
        <v>0</v>
      </c>
      <c r="CF151">
        <v>0</v>
      </c>
      <c r="CG151">
        <v>0</v>
      </c>
      <c r="CM151">
        <v>0</v>
      </c>
      <c r="CN151" t="s">
        <v>1835</v>
      </c>
      <c r="CO151">
        <v>0</v>
      </c>
      <c r="CP151">
        <f t="shared" si="145"/>
        <v>3087.44</v>
      </c>
      <c r="CQ151">
        <f t="shared" si="146"/>
        <v>10818.792600000001</v>
      </c>
      <c r="CR151">
        <f t="shared" si="147"/>
        <v>12603.289999999999</v>
      </c>
      <c r="CS151">
        <f t="shared" si="148"/>
        <v>7081.7592999999997</v>
      </c>
      <c r="CT151">
        <f t="shared" si="149"/>
        <v>31029.931099999998</v>
      </c>
      <c r="CU151">
        <f t="shared" si="150"/>
        <v>0</v>
      </c>
      <c r="CV151">
        <f t="shared" si="151"/>
        <v>102.95949999999999</v>
      </c>
      <c r="CW151">
        <f t="shared" si="152"/>
        <v>16.299999999999997</v>
      </c>
      <c r="CX151">
        <f t="shared" si="153"/>
        <v>0</v>
      </c>
      <c r="CY151">
        <f t="shared" si="154"/>
        <v>2549.9092000000001</v>
      </c>
      <c r="CZ151">
        <f t="shared" si="155"/>
        <v>1361.3922</v>
      </c>
      <c r="DC151" t="s">
        <v>3</v>
      </c>
      <c r="DD151" t="s">
        <v>3</v>
      </c>
      <c r="DE151" t="s">
        <v>279</v>
      </c>
      <c r="DF151" t="s">
        <v>279</v>
      </c>
      <c r="DG151" t="s">
        <v>264</v>
      </c>
      <c r="DH151" t="s">
        <v>3</v>
      </c>
      <c r="DI151" t="s">
        <v>264</v>
      </c>
      <c r="DJ151" t="s">
        <v>279</v>
      </c>
      <c r="DK151" t="s">
        <v>3</v>
      </c>
      <c r="DL151" t="s">
        <v>3</v>
      </c>
      <c r="DM151" t="s">
        <v>3</v>
      </c>
      <c r="DN151">
        <v>0</v>
      </c>
      <c r="DO151">
        <v>0</v>
      </c>
      <c r="DP151">
        <v>1</v>
      </c>
      <c r="DQ151">
        <v>1</v>
      </c>
      <c r="DU151">
        <v>1005</v>
      </c>
      <c r="DV151" t="s">
        <v>19</v>
      </c>
      <c r="DW151" t="s">
        <v>19</v>
      </c>
      <c r="DX151">
        <v>100</v>
      </c>
      <c r="EE151">
        <v>123474906</v>
      </c>
      <c r="EF151">
        <v>2</v>
      </c>
      <c r="EG151" t="s">
        <v>24</v>
      </c>
      <c r="EH151">
        <v>0</v>
      </c>
      <c r="EI151" t="s">
        <v>3</v>
      </c>
      <c r="EJ151">
        <v>1</v>
      </c>
      <c r="EK151">
        <v>10001</v>
      </c>
      <c r="EL151" t="s">
        <v>25</v>
      </c>
      <c r="EM151" t="s">
        <v>26</v>
      </c>
      <c r="EO151" t="s">
        <v>282</v>
      </c>
      <c r="EQ151">
        <v>131072</v>
      </c>
      <c r="ER151">
        <v>4043.34</v>
      </c>
      <c r="ES151">
        <v>2088.5700000000002</v>
      </c>
      <c r="ET151">
        <v>1132.8800000000001</v>
      </c>
      <c r="EU151">
        <v>172.57</v>
      </c>
      <c r="EV151">
        <v>821.89</v>
      </c>
      <c r="EW151">
        <v>89.53</v>
      </c>
      <c r="EX151">
        <v>13.04</v>
      </c>
      <c r="EY151">
        <v>0</v>
      </c>
      <c r="FQ151">
        <v>0</v>
      </c>
      <c r="FR151">
        <f t="shared" si="156"/>
        <v>0</v>
      </c>
      <c r="FS151">
        <v>0</v>
      </c>
      <c r="FX151">
        <v>118</v>
      </c>
      <c r="FY151">
        <v>63</v>
      </c>
      <c r="GA151" t="s">
        <v>3</v>
      </c>
      <c r="GD151">
        <v>1</v>
      </c>
      <c r="GF151">
        <v>-664440205</v>
      </c>
      <c r="GG151">
        <v>2</v>
      </c>
      <c r="GH151">
        <v>1</v>
      </c>
      <c r="GI151">
        <v>2</v>
      </c>
      <c r="GJ151">
        <v>0</v>
      </c>
      <c r="GK151">
        <v>0</v>
      </c>
      <c r="GL151">
        <f t="shared" si="157"/>
        <v>0</v>
      </c>
      <c r="GM151">
        <f t="shared" si="158"/>
        <v>6998.74</v>
      </c>
      <c r="GN151">
        <f t="shared" si="159"/>
        <v>6998.74</v>
      </c>
      <c r="GO151">
        <f t="shared" si="160"/>
        <v>0</v>
      </c>
      <c r="GP151">
        <f t="shared" si="161"/>
        <v>0</v>
      </c>
      <c r="GR151">
        <v>0</v>
      </c>
      <c r="GS151">
        <v>3</v>
      </c>
      <c r="GT151">
        <v>0</v>
      </c>
      <c r="GU151" t="s">
        <v>3</v>
      </c>
      <c r="GV151">
        <f t="shared" si="162"/>
        <v>0</v>
      </c>
      <c r="GW151">
        <v>1</v>
      </c>
      <c r="GX151">
        <f t="shared" si="163"/>
        <v>0</v>
      </c>
      <c r="HA151">
        <v>0</v>
      </c>
      <c r="HB151">
        <v>0</v>
      </c>
      <c r="HC151">
        <f t="shared" si="164"/>
        <v>0</v>
      </c>
      <c r="IK151">
        <v>0</v>
      </c>
    </row>
    <row r="152" spans="1:245" x14ac:dyDescent="0.2">
      <c r="A152">
        <v>18</v>
      </c>
      <c r="B152">
        <v>1</v>
      </c>
      <c r="C152">
        <v>352</v>
      </c>
      <c r="E152" t="s">
        <v>392</v>
      </c>
      <c r="F152" t="s">
        <v>393</v>
      </c>
      <c r="G152" t="s">
        <v>394</v>
      </c>
      <c r="H152" t="s">
        <v>395</v>
      </c>
      <c r="I152">
        <f>I151*J152</f>
        <v>3</v>
      </c>
      <c r="J152">
        <v>52.910052910052912</v>
      </c>
      <c r="O152">
        <f t="shared" si="130"/>
        <v>1479.39</v>
      </c>
      <c r="P152">
        <f t="shared" si="131"/>
        <v>1479.39</v>
      </c>
      <c r="Q152">
        <f t="shared" si="132"/>
        <v>0</v>
      </c>
      <c r="R152">
        <f t="shared" si="133"/>
        <v>0</v>
      </c>
      <c r="S152">
        <f t="shared" si="134"/>
        <v>0</v>
      </c>
      <c r="T152">
        <f t="shared" si="135"/>
        <v>0</v>
      </c>
      <c r="U152">
        <f t="shared" si="136"/>
        <v>0</v>
      </c>
      <c r="V152">
        <f t="shared" si="137"/>
        <v>0</v>
      </c>
      <c r="W152">
        <f t="shared" si="138"/>
        <v>0</v>
      </c>
      <c r="X152">
        <f t="shared" si="139"/>
        <v>0</v>
      </c>
      <c r="Y152">
        <f t="shared" si="140"/>
        <v>0</v>
      </c>
      <c r="AA152">
        <v>144042116</v>
      </c>
      <c r="AB152">
        <f t="shared" si="141"/>
        <v>92.52</v>
      </c>
      <c r="AC152">
        <f t="shared" si="142"/>
        <v>92.52</v>
      </c>
      <c r="AD152">
        <f t="shared" ref="AD152:AD162" si="165">ROUND((((ET152)-(EU152))+AE152),2)</f>
        <v>0</v>
      </c>
      <c r="AE152">
        <f t="shared" ref="AE152:AE162" si="166">ROUND((EU152),2)</f>
        <v>0</v>
      </c>
      <c r="AF152">
        <f t="shared" ref="AF152:AF162" si="167">ROUND((EV152),2)</f>
        <v>0</v>
      </c>
      <c r="AG152">
        <f t="shared" si="143"/>
        <v>0</v>
      </c>
      <c r="AH152">
        <f t="shared" ref="AH152:AH162" si="168">(EW152)</f>
        <v>0</v>
      </c>
      <c r="AI152">
        <f t="shared" ref="AI152:AI162" si="169">(EX152)</f>
        <v>0</v>
      </c>
      <c r="AJ152">
        <f t="shared" si="144"/>
        <v>0</v>
      </c>
      <c r="AK152">
        <v>92.52</v>
      </c>
      <c r="AL152">
        <v>92.52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118</v>
      </c>
      <c r="AU152">
        <v>63</v>
      </c>
      <c r="AV152">
        <v>1</v>
      </c>
      <c r="AW152">
        <v>1</v>
      </c>
      <c r="AZ152">
        <v>1</v>
      </c>
      <c r="BA152">
        <v>1</v>
      </c>
      <c r="BB152">
        <v>1</v>
      </c>
      <c r="BC152">
        <v>5.33</v>
      </c>
      <c r="BD152" t="s">
        <v>3</v>
      </c>
      <c r="BE152" t="s">
        <v>3</v>
      </c>
      <c r="BF152" t="s">
        <v>3</v>
      </c>
      <c r="BG152" t="s">
        <v>3</v>
      </c>
      <c r="BH152">
        <v>3</v>
      </c>
      <c r="BI152">
        <v>1</v>
      </c>
      <c r="BJ152" t="s">
        <v>396</v>
      </c>
      <c r="BM152">
        <v>10001</v>
      </c>
      <c r="BN152">
        <v>0</v>
      </c>
      <c r="BO152" t="s">
        <v>393</v>
      </c>
      <c r="BP152">
        <v>1</v>
      </c>
      <c r="BQ152">
        <v>2</v>
      </c>
      <c r="BR152">
        <v>0</v>
      </c>
      <c r="BS152">
        <v>1</v>
      </c>
      <c r="BT152">
        <v>1</v>
      </c>
      <c r="BU152">
        <v>1</v>
      </c>
      <c r="BV152">
        <v>1</v>
      </c>
      <c r="BW152">
        <v>1</v>
      </c>
      <c r="BX152">
        <v>1</v>
      </c>
      <c r="BY152" t="s">
        <v>3</v>
      </c>
      <c r="BZ152">
        <v>118</v>
      </c>
      <c r="CA152">
        <v>63</v>
      </c>
      <c r="CE152">
        <v>0</v>
      </c>
      <c r="CF152">
        <v>0</v>
      </c>
      <c r="CG152">
        <v>0</v>
      </c>
      <c r="CM152">
        <v>0</v>
      </c>
      <c r="CN152" t="s">
        <v>3</v>
      </c>
      <c r="CO152">
        <v>0</v>
      </c>
      <c r="CP152">
        <f t="shared" si="145"/>
        <v>1479.39</v>
      </c>
      <c r="CQ152">
        <f t="shared" si="146"/>
        <v>493.13159999999999</v>
      </c>
      <c r="CR152">
        <f t="shared" si="147"/>
        <v>0</v>
      </c>
      <c r="CS152">
        <f t="shared" si="148"/>
        <v>0</v>
      </c>
      <c r="CT152">
        <f t="shared" si="149"/>
        <v>0</v>
      </c>
      <c r="CU152">
        <f t="shared" si="150"/>
        <v>0</v>
      </c>
      <c r="CV152">
        <f t="shared" si="151"/>
        <v>0</v>
      </c>
      <c r="CW152">
        <f t="shared" si="152"/>
        <v>0</v>
      </c>
      <c r="CX152">
        <f t="shared" si="153"/>
        <v>0</v>
      </c>
      <c r="CY152">
        <f t="shared" si="154"/>
        <v>0</v>
      </c>
      <c r="CZ152">
        <f t="shared" si="155"/>
        <v>0</v>
      </c>
      <c r="DC152" t="s">
        <v>3</v>
      </c>
      <c r="DD152" t="s">
        <v>3</v>
      </c>
      <c r="DE152" t="s">
        <v>3</v>
      </c>
      <c r="DF152" t="s">
        <v>3</v>
      </c>
      <c r="DG152" t="s">
        <v>3</v>
      </c>
      <c r="DH152" t="s">
        <v>3</v>
      </c>
      <c r="DI152" t="s">
        <v>3</v>
      </c>
      <c r="DJ152" t="s">
        <v>3</v>
      </c>
      <c r="DK152" t="s">
        <v>3</v>
      </c>
      <c r="DL152" t="s">
        <v>3</v>
      </c>
      <c r="DM152" t="s">
        <v>3</v>
      </c>
      <c r="DN152">
        <v>0</v>
      </c>
      <c r="DO152">
        <v>0</v>
      </c>
      <c r="DP152">
        <v>1</v>
      </c>
      <c r="DQ152">
        <v>1</v>
      </c>
      <c r="DU152">
        <v>1013</v>
      </c>
      <c r="DV152" t="s">
        <v>395</v>
      </c>
      <c r="DW152" t="s">
        <v>395</v>
      </c>
      <c r="DX152">
        <v>1</v>
      </c>
      <c r="EE152">
        <v>123474906</v>
      </c>
      <c r="EF152">
        <v>2</v>
      </c>
      <c r="EG152" t="s">
        <v>24</v>
      </c>
      <c r="EH152">
        <v>0</v>
      </c>
      <c r="EI152" t="s">
        <v>3</v>
      </c>
      <c r="EJ152">
        <v>1</v>
      </c>
      <c r="EK152">
        <v>10001</v>
      </c>
      <c r="EL152" t="s">
        <v>25</v>
      </c>
      <c r="EM152" t="s">
        <v>26</v>
      </c>
      <c r="EO152" t="s">
        <v>3</v>
      </c>
      <c r="EQ152">
        <v>0</v>
      </c>
      <c r="ER152">
        <v>92.52</v>
      </c>
      <c r="ES152">
        <v>92.52</v>
      </c>
      <c r="ET152">
        <v>0</v>
      </c>
      <c r="EU152">
        <v>0</v>
      </c>
      <c r="EV152">
        <v>0</v>
      </c>
      <c r="EW152">
        <v>0</v>
      </c>
      <c r="EX152">
        <v>0</v>
      </c>
      <c r="FQ152">
        <v>0</v>
      </c>
      <c r="FR152">
        <f t="shared" si="156"/>
        <v>0</v>
      </c>
      <c r="FS152">
        <v>0</v>
      </c>
      <c r="FX152">
        <v>118</v>
      </c>
      <c r="FY152">
        <v>63</v>
      </c>
      <c r="GA152" t="s">
        <v>3</v>
      </c>
      <c r="GD152">
        <v>1</v>
      </c>
      <c r="GF152">
        <v>-211095801</v>
      </c>
      <c r="GG152">
        <v>2</v>
      </c>
      <c r="GH152">
        <v>1</v>
      </c>
      <c r="GI152">
        <v>2</v>
      </c>
      <c r="GJ152">
        <v>0</v>
      </c>
      <c r="GK152">
        <v>0</v>
      </c>
      <c r="GL152">
        <f t="shared" si="157"/>
        <v>0</v>
      </c>
      <c r="GM152">
        <f t="shared" si="158"/>
        <v>1479.39</v>
      </c>
      <c r="GN152">
        <f t="shared" si="159"/>
        <v>1479.39</v>
      </c>
      <c r="GO152">
        <f t="shared" si="160"/>
        <v>0</v>
      </c>
      <c r="GP152">
        <f t="shared" si="161"/>
        <v>0</v>
      </c>
      <c r="GR152">
        <v>0</v>
      </c>
      <c r="GS152">
        <v>3</v>
      </c>
      <c r="GT152">
        <v>0</v>
      </c>
      <c r="GU152" t="s">
        <v>3</v>
      </c>
      <c r="GV152">
        <f t="shared" si="162"/>
        <v>0</v>
      </c>
      <c r="GW152">
        <v>1</v>
      </c>
      <c r="GX152">
        <f t="shared" si="163"/>
        <v>0</v>
      </c>
      <c r="HA152">
        <v>0</v>
      </c>
      <c r="HB152">
        <v>0</v>
      </c>
      <c r="HC152">
        <f t="shared" si="164"/>
        <v>0</v>
      </c>
      <c r="IK152">
        <v>0</v>
      </c>
    </row>
    <row r="153" spans="1:245" x14ac:dyDescent="0.2">
      <c r="A153">
        <v>18</v>
      </c>
      <c r="B153">
        <v>1</v>
      </c>
      <c r="C153">
        <v>353</v>
      </c>
      <c r="E153" t="s">
        <v>397</v>
      </c>
      <c r="F153" t="s">
        <v>398</v>
      </c>
      <c r="G153" t="s">
        <v>399</v>
      </c>
      <c r="H153" t="s">
        <v>171</v>
      </c>
      <c r="I153">
        <f>I151*J153</f>
        <v>6</v>
      </c>
      <c r="J153">
        <v>105.82010582010582</v>
      </c>
      <c r="O153">
        <f t="shared" si="130"/>
        <v>286.58999999999997</v>
      </c>
      <c r="P153">
        <f t="shared" si="131"/>
        <v>286.58999999999997</v>
      </c>
      <c r="Q153">
        <f t="shared" si="132"/>
        <v>0</v>
      </c>
      <c r="R153">
        <f t="shared" si="133"/>
        <v>0</v>
      </c>
      <c r="S153">
        <f t="shared" si="134"/>
        <v>0</v>
      </c>
      <c r="T153">
        <f t="shared" si="135"/>
        <v>0</v>
      </c>
      <c r="U153">
        <f t="shared" si="136"/>
        <v>0</v>
      </c>
      <c r="V153">
        <f t="shared" si="137"/>
        <v>0</v>
      </c>
      <c r="W153">
        <f t="shared" si="138"/>
        <v>0</v>
      </c>
      <c r="X153">
        <f t="shared" si="139"/>
        <v>0</v>
      </c>
      <c r="Y153">
        <f t="shared" si="140"/>
        <v>0</v>
      </c>
      <c r="AA153">
        <v>144042116</v>
      </c>
      <c r="AB153">
        <f t="shared" si="141"/>
        <v>12.84</v>
      </c>
      <c r="AC153">
        <f t="shared" si="142"/>
        <v>12.84</v>
      </c>
      <c r="AD153">
        <f t="shared" si="165"/>
        <v>0</v>
      </c>
      <c r="AE153">
        <f t="shared" si="166"/>
        <v>0</v>
      </c>
      <c r="AF153">
        <f t="shared" si="167"/>
        <v>0</v>
      </c>
      <c r="AG153">
        <f t="shared" si="143"/>
        <v>0</v>
      </c>
      <c r="AH153">
        <f t="shared" si="168"/>
        <v>0</v>
      </c>
      <c r="AI153">
        <f t="shared" si="169"/>
        <v>0</v>
      </c>
      <c r="AJ153">
        <f t="shared" si="144"/>
        <v>0</v>
      </c>
      <c r="AK153">
        <v>12.84</v>
      </c>
      <c r="AL153">
        <v>12.84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118</v>
      </c>
      <c r="AU153">
        <v>63</v>
      </c>
      <c r="AV153">
        <v>1</v>
      </c>
      <c r="AW153">
        <v>1</v>
      </c>
      <c r="AZ153">
        <v>1</v>
      </c>
      <c r="BA153">
        <v>1</v>
      </c>
      <c r="BB153">
        <v>1</v>
      </c>
      <c r="BC153">
        <v>3.72</v>
      </c>
      <c r="BD153" t="s">
        <v>3</v>
      </c>
      <c r="BE153" t="s">
        <v>3</v>
      </c>
      <c r="BF153" t="s">
        <v>3</v>
      </c>
      <c r="BG153" t="s">
        <v>3</v>
      </c>
      <c r="BH153">
        <v>3</v>
      </c>
      <c r="BI153">
        <v>1</v>
      </c>
      <c r="BJ153" t="s">
        <v>400</v>
      </c>
      <c r="BM153">
        <v>10001</v>
      </c>
      <c r="BN153">
        <v>0</v>
      </c>
      <c r="BO153" t="s">
        <v>398</v>
      </c>
      <c r="BP153">
        <v>1</v>
      </c>
      <c r="BQ153">
        <v>2</v>
      </c>
      <c r="BR153">
        <v>0</v>
      </c>
      <c r="BS153">
        <v>1</v>
      </c>
      <c r="BT153">
        <v>1</v>
      </c>
      <c r="BU153">
        <v>1</v>
      </c>
      <c r="BV153">
        <v>1</v>
      </c>
      <c r="BW153">
        <v>1</v>
      </c>
      <c r="BX153">
        <v>1</v>
      </c>
      <c r="BY153" t="s">
        <v>3</v>
      </c>
      <c r="BZ153">
        <v>118</v>
      </c>
      <c r="CA153">
        <v>63</v>
      </c>
      <c r="CE153">
        <v>0</v>
      </c>
      <c r="CF153">
        <v>0</v>
      </c>
      <c r="CG153">
        <v>0</v>
      </c>
      <c r="CM153">
        <v>0</v>
      </c>
      <c r="CN153" t="s">
        <v>3</v>
      </c>
      <c r="CO153">
        <v>0</v>
      </c>
      <c r="CP153">
        <f t="shared" si="145"/>
        <v>286.58999999999997</v>
      </c>
      <c r="CQ153">
        <f t="shared" si="146"/>
        <v>47.764800000000001</v>
      </c>
      <c r="CR153">
        <f t="shared" si="147"/>
        <v>0</v>
      </c>
      <c r="CS153">
        <f t="shared" si="148"/>
        <v>0</v>
      </c>
      <c r="CT153">
        <f t="shared" si="149"/>
        <v>0</v>
      </c>
      <c r="CU153">
        <f t="shared" si="150"/>
        <v>0</v>
      </c>
      <c r="CV153">
        <f t="shared" si="151"/>
        <v>0</v>
      </c>
      <c r="CW153">
        <f t="shared" si="152"/>
        <v>0</v>
      </c>
      <c r="CX153">
        <f t="shared" si="153"/>
        <v>0</v>
      </c>
      <c r="CY153">
        <f t="shared" si="154"/>
        <v>0</v>
      </c>
      <c r="CZ153">
        <f t="shared" si="155"/>
        <v>0</v>
      </c>
      <c r="DC153" t="s">
        <v>3</v>
      </c>
      <c r="DD153" t="s">
        <v>3</v>
      </c>
      <c r="DE153" t="s">
        <v>3</v>
      </c>
      <c r="DF153" t="s">
        <v>3</v>
      </c>
      <c r="DG153" t="s">
        <v>3</v>
      </c>
      <c r="DH153" t="s">
        <v>3</v>
      </c>
      <c r="DI153" t="s">
        <v>3</v>
      </c>
      <c r="DJ153" t="s">
        <v>3</v>
      </c>
      <c r="DK153" t="s">
        <v>3</v>
      </c>
      <c r="DL153" t="s">
        <v>3</v>
      </c>
      <c r="DM153" t="s">
        <v>3</v>
      </c>
      <c r="DN153">
        <v>0</v>
      </c>
      <c r="DO153">
        <v>0</v>
      </c>
      <c r="DP153">
        <v>1</v>
      </c>
      <c r="DQ153">
        <v>1</v>
      </c>
      <c r="DU153">
        <v>1013</v>
      </c>
      <c r="DV153" t="s">
        <v>171</v>
      </c>
      <c r="DW153" t="s">
        <v>171</v>
      </c>
      <c r="DX153">
        <v>1</v>
      </c>
      <c r="EE153">
        <v>123474906</v>
      </c>
      <c r="EF153">
        <v>2</v>
      </c>
      <c r="EG153" t="s">
        <v>24</v>
      </c>
      <c r="EH153">
        <v>0</v>
      </c>
      <c r="EI153" t="s">
        <v>3</v>
      </c>
      <c r="EJ153">
        <v>1</v>
      </c>
      <c r="EK153">
        <v>10001</v>
      </c>
      <c r="EL153" t="s">
        <v>25</v>
      </c>
      <c r="EM153" t="s">
        <v>26</v>
      </c>
      <c r="EO153" t="s">
        <v>3</v>
      </c>
      <c r="EQ153">
        <v>0</v>
      </c>
      <c r="ER153">
        <v>12.84</v>
      </c>
      <c r="ES153">
        <v>12.84</v>
      </c>
      <c r="ET153">
        <v>0</v>
      </c>
      <c r="EU153">
        <v>0</v>
      </c>
      <c r="EV153">
        <v>0</v>
      </c>
      <c r="EW153">
        <v>0</v>
      </c>
      <c r="EX153">
        <v>0</v>
      </c>
      <c r="FQ153">
        <v>0</v>
      </c>
      <c r="FR153">
        <f t="shared" si="156"/>
        <v>0</v>
      </c>
      <c r="FS153">
        <v>0</v>
      </c>
      <c r="FX153">
        <v>118</v>
      </c>
      <c r="FY153">
        <v>63</v>
      </c>
      <c r="GA153" t="s">
        <v>3</v>
      </c>
      <c r="GD153">
        <v>1</v>
      </c>
      <c r="GF153">
        <v>-65071434</v>
      </c>
      <c r="GG153">
        <v>2</v>
      </c>
      <c r="GH153">
        <v>1</v>
      </c>
      <c r="GI153">
        <v>2</v>
      </c>
      <c r="GJ153">
        <v>0</v>
      </c>
      <c r="GK153">
        <v>0</v>
      </c>
      <c r="GL153">
        <f t="shared" si="157"/>
        <v>0</v>
      </c>
      <c r="GM153">
        <f t="shared" si="158"/>
        <v>286.58999999999997</v>
      </c>
      <c r="GN153">
        <f t="shared" si="159"/>
        <v>286.58999999999997</v>
      </c>
      <c r="GO153">
        <f t="shared" si="160"/>
        <v>0</v>
      </c>
      <c r="GP153">
        <f t="shared" si="161"/>
        <v>0</v>
      </c>
      <c r="GR153">
        <v>0</v>
      </c>
      <c r="GS153">
        <v>3</v>
      </c>
      <c r="GT153">
        <v>0</v>
      </c>
      <c r="GU153" t="s">
        <v>3</v>
      </c>
      <c r="GV153">
        <f t="shared" si="162"/>
        <v>0</v>
      </c>
      <c r="GW153">
        <v>1</v>
      </c>
      <c r="GX153">
        <f t="shared" si="163"/>
        <v>0</v>
      </c>
      <c r="HA153">
        <v>0</v>
      </c>
      <c r="HB153">
        <v>0</v>
      </c>
      <c r="HC153">
        <f t="shared" si="164"/>
        <v>0</v>
      </c>
      <c r="IK153">
        <v>0</v>
      </c>
    </row>
    <row r="154" spans="1:245" x14ac:dyDescent="0.2">
      <c r="A154">
        <v>18</v>
      </c>
      <c r="B154">
        <v>1</v>
      </c>
      <c r="C154">
        <v>358</v>
      </c>
      <c r="E154" t="s">
        <v>401</v>
      </c>
      <c r="F154" t="s">
        <v>402</v>
      </c>
      <c r="G154" t="s">
        <v>403</v>
      </c>
      <c r="H154" t="s">
        <v>269</v>
      </c>
      <c r="I154">
        <f>I151*J154</f>
        <v>5.67</v>
      </c>
      <c r="J154">
        <v>100</v>
      </c>
      <c r="O154">
        <f t="shared" si="130"/>
        <v>14442.71</v>
      </c>
      <c r="P154">
        <f t="shared" si="131"/>
        <v>14442.71</v>
      </c>
      <c r="Q154">
        <f t="shared" si="132"/>
        <v>0</v>
      </c>
      <c r="R154">
        <f t="shared" si="133"/>
        <v>0</v>
      </c>
      <c r="S154">
        <f t="shared" si="134"/>
        <v>0</v>
      </c>
      <c r="T154">
        <f t="shared" si="135"/>
        <v>0</v>
      </c>
      <c r="U154">
        <f t="shared" si="136"/>
        <v>0</v>
      </c>
      <c r="V154">
        <f t="shared" si="137"/>
        <v>0</v>
      </c>
      <c r="W154">
        <f t="shared" si="138"/>
        <v>0</v>
      </c>
      <c r="X154">
        <f t="shared" si="139"/>
        <v>0</v>
      </c>
      <c r="Y154">
        <f t="shared" si="140"/>
        <v>0</v>
      </c>
      <c r="AA154">
        <v>144042116</v>
      </c>
      <c r="AB154">
        <f t="shared" si="141"/>
        <v>288.8</v>
      </c>
      <c r="AC154">
        <f t="shared" si="142"/>
        <v>288.8</v>
      </c>
      <c r="AD154">
        <f t="shared" si="165"/>
        <v>0</v>
      </c>
      <c r="AE154">
        <f t="shared" si="166"/>
        <v>0</v>
      </c>
      <c r="AF154">
        <f t="shared" si="167"/>
        <v>0</v>
      </c>
      <c r="AG154">
        <f t="shared" si="143"/>
        <v>0</v>
      </c>
      <c r="AH154">
        <f t="shared" si="168"/>
        <v>0</v>
      </c>
      <c r="AI154">
        <f t="shared" si="169"/>
        <v>0</v>
      </c>
      <c r="AJ154">
        <f t="shared" si="144"/>
        <v>0</v>
      </c>
      <c r="AK154">
        <v>288.8</v>
      </c>
      <c r="AL154">
        <v>288.8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118</v>
      </c>
      <c r="AU154">
        <v>63</v>
      </c>
      <c r="AV154">
        <v>1</v>
      </c>
      <c r="AW154">
        <v>1</v>
      </c>
      <c r="AZ154">
        <v>1</v>
      </c>
      <c r="BA154">
        <v>1</v>
      </c>
      <c r="BB154">
        <v>1</v>
      </c>
      <c r="BC154">
        <v>8.82</v>
      </c>
      <c r="BD154" t="s">
        <v>3</v>
      </c>
      <c r="BE154" t="s">
        <v>3</v>
      </c>
      <c r="BF154" t="s">
        <v>3</v>
      </c>
      <c r="BG154" t="s">
        <v>3</v>
      </c>
      <c r="BH154">
        <v>3</v>
      </c>
      <c r="BI154">
        <v>1</v>
      </c>
      <c r="BJ154" t="s">
        <v>404</v>
      </c>
      <c r="BM154">
        <v>10001</v>
      </c>
      <c r="BN154">
        <v>0</v>
      </c>
      <c r="BO154" t="s">
        <v>402</v>
      </c>
      <c r="BP154">
        <v>1</v>
      </c>
      <c r="BQ154">
        <v>2</v>
      </c>
      <c r="BR154">
        <v>0</v>
      </c>
      <c r="BS154">
        <v>1</v>
      </c>
      <c r="BT154">
        <v>1</v>
      </c>
      <c r="BU154">
        <v>1</v>
      </c>
      <c r="BV154">
        <v>1</v>
      </c>
      <c r="BW154">
        <v>1</v>
      </c>
      <c r="BX154">
        <v>1</v>
      </c>
      <c r="BY154" t="s">
        <v>3</v>
      </c>
      <c r="BZ154">
        <v>118</v>
      </c>
      <c r="CA154">
        <v>63</v>
      </c>
      <c r="CE154">
        <v>0</v>
      </c>
      <c r="CF154">
        <v>0</v>
      </c>
      <c r="CG154">
        <v>0</v>
      </c>
      <c r="CM154">
        <v>0</v>
      </c>
      <c r="CN154" t="s">
        <v>3</v>
      </c>
      <c r="CO154">
        <v>0</v>
      </c>
      <c r="CP154">
        <f t="shared" si="145"/>
        <v>14442.71</v>
      </c>
      <c r="CQ154">
        <f t="shared" si="146"/>
        <v>2547.2160000000003</v>
      </c>
      <c r="CR154">
        <f t="shared" si="147"/>
        <v>0</v>
      </c>
      <c r="CS154">
        <f t="shared" si="148"/>
        <v>0</v>
      </c>
      <c r="CT154">
        <f t="shared" si="149"/>
        <v>0</v>
      </c>
      <c r="CU154">
        <f t="shared" si="150"/>
        <v>0</v>
      </c>
      <c r="CV154">
        <f t="shared" si="151"/>
        <v>0</v>
      </c>
      <c r="CW154">
        <f t="shared" si="152"/>
        <v>0</v>
      </c>
      <c r="CX154">
        <f t="shared" si="153"/>
        <v>0</v>
      </c>
      <c r="CY154">
        <f t="shared" si="154"/>
        <v>0</v>
      </c>
      <c r="CZ154">
        <f t="shared" si="155"/>
        <v>0</v>
      </c>
      <c r="DC154" t="s">
        <v>3</v>
      </c>
      <c r="DD154" t="s">
        <v>3</v>
      </c>
      <c r="DE154" t="s">
        <v>3</v>
      </c>
      <c r="DF154" t="s">
        <v>3</v>
      </c>
      <c r="DG154" t="s">
        <v>3</v>
      </c>
      <c r="DH154" t="s">
        <v>3</v>
      </c>
      <c r="DI154" t="s">
        <v>3</v>
      </c>
      <c r="DJ154" t="s">
        <v>3</v>
      </c>
      <c r="DK154" t="s">
        <v>3</v>
      </c>
      <c r="DL154" t="s">
        <v>3</v>
      </c>
      <c r="DM154" t="s">
        <v>3</v>
      </c>
      <c r="DN154">
        <v>0</v>
      </c>
      <c r="DO154">
        <v>0</v>
      </c>
      <c r="DP154">
        <v>1</v>
      </c>
      <c r="DQ154">
        <v>1</v>
      </c>
      <c r="DU154">
        <v>1005</v>
      </c>
      <c r="DV154" t="s">
        <v>269</v>
      </c>
      <c r="DW154" t="s">
        <v>269</v>
      </c>
      <c r="DX154">
        <v>1</v>
      </c>
      <c r="EE154">
        <v>123474906</v>
      </c>
      <c r="EF154">
        <v>2</v>
      </c>
      <c r="EG154" t="s">
        <v>24</v>
      </c>
      <c r="EH154">
        <v>0</v>
      </c>
      <c r="EI154" t="s">
        <v>3</v>
      </c>
      <c r="EJ154">
        <v>1</v>
      </c>
      <c r="EK154">
        <v>10001</v>
      </c>
      <c r="EL154" t="s">
        <v>25</v>
      </c>
      <c r="EM154" t="s">
        <v>26</v>
      </c>
      <c r="EO154" t="s">
        <v>3</v>
      </c>
      <c r="EQ154">
        <v>0</v>
      </c>
      <c r="ER154">
        <v>288.8</v>
      </c>
      <c r="ES154">
        <v>288.8</v>
      </c>
      <c r="ET154">
        <v>0</v>
      </c>
      <c r="EU154">
        <v>0</v>
      </c>
      <c r="EV154">
        <v>0</v>
      </c>
      <c r="EW154">
        <v>0</v>
      </c>
      <c r="EX154">
        <v>0</v>
      </c>
      <c r="FQ154">
        <v>0</v>
      </c>
      <c r="FR154">
        <f t="shared" si="156"/>
        <v>0</v>
      </c>
      <c r="FS154">
        <v>0</v>
      </c>
      <c r="FX154">
        <v>118</v>
      </c>
      <c r="FY154">
        <v>63</v>
      </c>
      <c r="GA154" t="s">
        <v>3</v>
      </c>
      <c r="GD154">
        <v>1</v>
      </c>
      <c r="GF154">
        <v>-1791452871</v>
      </c>
      <c r="GG154">
        <v>2</v>
      </c>
      <c r="GH154">
        <v>1</v>
      </c>
      <c r="GI154">
        <v>2</v>
      </c>
      <c r="GJ154">
        <v>0</v>
      </c>
      <c r="GK154">
        <v>0</v>
      </c>
      <c r="GL154">
        <f t="shared" si="157"/>
        <v>0</v>
      </c>
      <c r="GM154">
        <f t="shared" si="158"/>
        <v>14442.71</v>
      </c>
      <c r="GN154">
        <f t="shared" si="159"/>
        <v>14442.71</v>
      </c>
      <c r="GO154">
        <f t="shared" si="160"/>
        <v>0</v>
      </c>
      <c r="GP154">
        <f t="shared" si="161"/>
        <v>0</v>
      </c>
      <c r="GR154">
        <v>0</v>
      </c>
      <c r="GS154">
        <v>3</v>
      </c>
      <c r="GT154">
        <v>0</v>
      </c>
      <c r="GU154" t="s">
        <v>3</v>
      </c>
      <c r="GV154">
        <f t="shared" si="162"/>
        <v>0</v>
      </c>
      <c r="GW154">
        <v>1</v>
      </c>
      <c r="GX154">
        <f t="shared" si="163"/>
        <v>0</v>
      </c>
      <c r="HA154">
        <v>0</v>
      </c>
      <c r="HB154">
        <v>0</v>
      </c>
      <c r="HC154">
        <f t="shared" si="164"/>
        <v>0</v>
      </c>
      <c r="IK154">
        <v>0</v>
      </c>
    </row>
    <row r="155" spans="1:245" x14ac:dyDescent="0.2">
      <c r="A155">
        <v>17</v>
      </c>
      <c r="B155">
        <v>1</v>
      </c>
      <c r="C155">
        <f>ROW(SmtRes!A366)</f>
        <v>366</v>
      </c>
      <c r="D155">
        <f>ROW(EtalonRes!A374)</f>
        <v>374</v>
      </c>
      <c r="E155" t="s">
        <v>405</v>
      </c>
      <c r="F155" t="s">
        <v>406</v>
      </c>
      <c r="G155" t="s">
        <v>407</v>
      </c>
      <c r="H155" t="s">
        <v>88</v>
      </c>
      <c r="I155">
        <f>ROUND(11/100,9)</f>
        <v>0.11</v>
      </c>
      <c r="J155">
        <v>0</v>
      </c>
      <c r="O155">
        <f t="shared" si="130"/>
        <v>3550.49</v>
      </c>
      <c r="P155">
        <f t="shared" si="131"/>
        <v>128.69</v>
      </c>
      <c r="Q155">
        <f t="shared" si="132"/>
        <v>40</v>
      </c>
      <c r="R155">
        <f t="shared" si="133"/>
        <v>18.13</v>
      </c>
      <c r="S155">
        <f t="shared" si="134"/>
        <v>3381.8</v>
      </c>
      <c r="T155">
        <f t="shared" si="135"/>
        <v>0</v>
      </c>
      <c r="U155">
        <f t="shared" si="136"/>
        <v>10.384</v>
      </c>
      <c r="V155">
        <f t="shared" si="137"/>
        <v>4.4000000000000004E-2</v>
      </c>
      <c r="W155">
        <f t="shared" si="138"/>
        <v>0</v>
      </c>
      <c r="X155">
        <f t="shared" si="139"/>
        <v>3229.93</v>
      </c>
      <c r="Y155">
        <f t="shared" si="140"/>
        <v>2209.9499999999998</v>
      </c>
      <c r="AA155">
        <v>144042116</v>
      </c>
      <c r="AB155">
        <f t="shared" si="141"/>
        <v>1093.4000000000001</v>
      </c>
      <c r="AC155">
        <f t="shared" si="142"/>
        <v>120.73</v>
      </c>
      <c r="AD155">
        <f t="shared" si="165"/>
        <v>36.22</v>
      </c>
      <c r="AE155">
        <f t="shared" si="166"/>
        <v>5.0199999999999996</v>
      </c>
      <c r="AF155">
        <f t="shared" si="167"/>
        <v>936.45</v>
      </c>
      <c r="AG155">
        <f t="shared" si="143"/>
        <v>0</v>
      </c>
      <c r="AH155">
        <f t="shared" si="168"/>
        <v>94.4</v>
      </c>
      <c r="AI155">
        <f t="shared" si="169"/>
        <v>0.4</v>
      </c>
      <c r="AJ155">
        <f t="shared" si="144"/>
        <v>0</v>
      </c>
      <c r="AK155">
        <v>1093.4000000000001</v>
      </c>
      <c r="AL155">
        <v>120.73</v>
      </c>
      <c r="AM155">
        <v>36.22</v>
      </c>
      <c r="AN155">
        <v>5.0199999999999996</v>
      </c>
      <c r="AO155">
        <v>936.45</v>
      </c>
      <c r="AP155">
        <v>0</v>
      </c>
      <c r="AQ155">
        <v>94.4</v>
      </c>
      <c r="AR155">
        <v>0.4</v>
      </c>
      <c r="AS155">
        <v>0</v>
      </c>
      <c r="AT155">
        <v>95</v>
      </c>
      <c r="AU155">
        <v>65</v>
      </c>
      <c r="AV155">
        <v>1</v>
      </c>
      <c r="AW155">
        <v>1</v>
      </c>
      <c r="AZ155">
        <v>1</v>
      </c>
      <c r="BA155">
        <v>32.83</v>
      </c>
      <c r="BB155">
        <v>10.039999999999999</v>
      </c>
      <c r="BC155">
        <v>9.69</v>
      </c>
      <c r="BD155" t="s">
        <v>3</v>
      </c>
      <c r="BE155" t="s">
        <v>3</v>
      </c>
      <c r="BF155" t="s">
        <v>3</v>
      </c>
      <c r="BG155" t="s">
        <v>3</v>
      </c>
      <c r="BH155">
        <v>0</v>
      </c>
      <c r="BI155">
        <v>2</v>
      </c>
      <c r="BJ155" t="s">
        <v>408</v>
      </c>
      <c r="BM155">
        <v>108001</v>
      </c>
      <c r="BN155">
        <v>0</v>
      </c>
      <c r="BO155" t="s">
        <v>406</v>
      </c>
      <c r="BP155">
        <v>1</v>
      </c>
      <c r="BQ155">
        <v>3</v>
      </c>
      <c r="BR155">
        <v>0</v>
      </c>
      <c r="BS155">
        <v>32.83</v>
      </c>
      <c r="BT155">
        <v>1</v>
      </c>
      <c r="BU155">
        <v>1</v>
      </c>
      <c r="BV155">
        <v>1</v>
      </c>
      <c r="BW155">
        <v>1</v>
      </c>
      <c r="BX155">
        <v>1</v>
      </c>
      <c r="BY155" t="s">
        <v>3</v>
      </c>
      <c r="BZ155">
        <v>95</v>
      </c>
      <c r="CA155">
        <v>65</v>
      </c>
      <c r="CE155">
        <v>0</v>
      </c>
      <c r="CF155">
        <v>0</v>
      </c>
      <c r="CG155">
        <v>0</v>
      </c>
      <c r="CM155">
        <v>0</v>
      </c>
      <c r="CN155" t="s">
        <v>3</v>
      </c>
      <c r="CO155">
        <v>0</v>
      </c>
      <c r="CP155">
        <f t="shared" si="145"/>
        <v>3550.4900000000002</v>
      </c>
      <c r="CQ155">
        <f t="shared" si="146"/>
        <v>1169.8736999999999</v>
      </c>
      <c r="CR155">
        <f t="shared" si="147"/>
        <v>363.64879999999994</v>
      </c>
      <c r="CS155">
        <f t="shared" si="148"/>
        <v>164.80659999999997</v>
      </c>
      <c r="CT155">
        <f t="shared" si="149"/>
        <v>30743.6535</v>
      </c>
      <c r="CU155">
        <f t="shared" si="150"/>
        <v>0</v>
      </c>
      <c r="CV155">
        <f t="shared" si="151"/>
        <v>94.4</v>
      </c>
      <c r="CW155">
        <f t="shared" si="152"/>
        <v>0.4</v>
      </c>
      <c r="CX155">
        <f t="shared" si="153"/>
        <v>0</v>
      </c>
      <c r="CY155">
        <f t="shared" si="154"/>
        <v>3229.9335000000005</v>
      </c>
      <c r="CZ155">
        <f t="shared" si="155"/>
        <v>2209.9545000000003</v>
      </c>
      <c r="DC155" t="s">
        <v>3</v>
      </c>
      <c r="DD155" t="s">
        <v>3</v>
      </c>
      <c r="DE155" t="s">
        <v>3</v>
      </c>
      <c r="DF155" t="s">
        <v>3</v>
      </c>
      <c r="DG155" t="s">
        <v>3</v>
      </c>
      <c r="DH155" t="s">
        <v>3</v>
      </c>
      <c r="DI155" t="s">
        <v>3</v>
      </c>
      <c r="DJ155" t="s">
        <v>3</v>
      </c>
      <c r="DK155" t="s">
        <v>3</v>
      </c>
      <c r="DL155" t="s">
        <v>3</v>
      </c>
      <c r="DM155" t="s">
        <v>3</v>
      </c>
      <c r="DN155">
        <v>0</v>
      </c>
      <c r="DO155">
        <v>0</v>
      </c>
      <c r="DP155">
        <v>1</v>
      </c>
      <c r="DQ155">
        <v>1</v>
      </c>
      <c r="DU155">
        <v>1013</v>
      </c>
      <c r="DV155" t="s">
        <v>88</v>
      </c>
      <c r="DW155" t="s">
        <v>88</v>
      </c>
      <c r="DX155">
        <v>1</v>
      </c>
      <c r="EE155">
        <v>123475027</v>
      </c>
      <c r="EF155">
        <v>3</v>
      </c>
      <c r="EG155" t="s">
        <v>184</v>
      </c>
      <c r="EH155">
        <v>0</v>
      </c>
      <c r="EI155" t="s">
        <v>3</v>
      </c>
      <c r="EJ155">
        <v>2</v>
      </c>
      <c r="EK155">
        <v>108001</v>
      </c>
      <c r="EL155" t="s">
        <v>185</v>
      </c>
      <c r="EM155" t="s">
        <v>186</v>
      </c>
      <c r="EO155" t="s">
        <v>3</v>
      </c>
      <c r="EQ155">
        <v>131072</v>
      </c>
      <c r="ER155">
        <v>1093.4000000000001</v>
      </c>
      <c r="ES155">
        <v>120.73</v>
      </c>
      <c r="ET155">
        <v>36.22</v>
      </c>
      <c r="EU155">
        <v>5.0199999999999996</v>
      </c>
      <c r="EV155">
        <v>936.45</v>
      </c>
      <c r="EW155">
        <v>94.4</v>
      </c>
      <c r="EX155">
        <v>0.4</v>
      </c>
      <c r="EY155">
        <v>0</v>
      </c>
      <c r="FQ155">
        <v>0</v>
      </c>
      <c r="FR155">
        <f t="shared" si="156"/>
        <v>0</v>
      </c>
      <c r="FS155">
        <v>0</v>
      </c>
      <c r="FX155">
        <v>95</v>
      </c>
      <c r="FY155">
        <v>65</v>
      </c>
      <c r="GA155" t="s">
        <v>3</v>
      </c>
      <c r="GD155">
        <v>1</v>
      </c>
      <c r="GF155">
        <v>-1609391000</v>
      </c>
      <c r="GG155">
        <v>2</v>
      </c>
      <c r="GH155">
        <v>1</v>
      </c>
      <c r="GI155">
        <v>2</v>
      </c>
      <c r="GJ155">
        <v>0</v>
      </c>
      <c r="GK155">
        <v>0</v>
      </c>
      <c r="GL155">
        <f t="shared" si="157"/>
        <v>0</v>
      </c>
      <c r="GM155">
        <f t="shared" si="158"/>
        <v>8990.3700000000008</v>
      </c>
      <c r="GN155">
        <f t="shared" si="159"/>
        <v>0</v>
      </c>
      <c r="GO155">
        <f t="shared" si="160"/>
        <v>8990.3700000000008</v>
      </c>
      <c r="GP155">
        <f t="shared" si="161"/>
        <v>0</v>
      </c>
      <c r="GR155">
        <v>0</v>
      </c>
      <c r="GS155">
        <v>3</v>
      </c>
      <c r="GT155">
        <v>0</v>
      </c>
      <c r="GU155" t="s">
        <v>3</v>
      </c>
      <c r="GV155">
        <f t="shared" si="162"/>
        <v>0</v>
      </c>
      <c r="GW155">
        <v>1</v>
      </c>
      <c r="GX155">
        <f t="shared" si="163"/>
        <v>0</v>
      </c>
      <c r="HA155">
        <v>0</v>
      </c>
      <c r="HB155">
        <v>0</v>
      </c>
      <c r="HC155">
        <f t="shared" si="164"/>
        <v>0</v>
      </c>
      <c r="IK155">
        <v>0</v>
      </c>
    </row>
    <row r="156" spans="1:245" x14ac:dyDescent="0.2">
      <c r="A156">
        <v>18</v>
      </c>
      <c r="B156">
        <v>1</v>
      </c>
      <c r="C156">
        <v>364</v>
      </c>
      <c r="E156" t="s">
        <v>409</v>
      </c>
      <c r="F156" t="s">
        <v>410</v>
      </c>
      <c r="G156" t="s">
        <v>411</v>
      </c>
      <c r="H156" t="s">
        <v>171</v>
      </c>
      <c r="I156">
        <f>I155*J156</f>
        <v>11</v>
      </c>
      <c r="J156">
        <v>100</v>
      </c>
      <c r="O156">
        <f t="shared" si="130"/>
        <v>43612.65</v>
      </c>
      <c r="P156">
        <f t="shared" si="131"/>
        <v>43612.65</v>
      </c>
      <c r="Q156">
        <f t="shared" si="132"/>
        <v>0</v>
      </c>
      <c r="R156">
        <f t="shared" si="133"/>
        <v>0</v>
      </c>
      <c r="S156">
        <f t="shared" si="134"/>
        <v>0</v>
      </c>
      <c r="T156">
        <f t="shared" si="135"/>
        <v>0</v>
      </c>
      <c r="U156">
        <f t="shared" si="136"/>
        <v>0</v>
      </c>
      <c r="V156">
        <f t="shared" si="137"/>
        <v>0</v>
      </c>
      <c r="W156">
        <f t="shared" si="138"/>
        <v>0</v>
      </c>
      <c r="X156">
        <f t="shared" si="139"/>
        <v>0</v>
      </c>
      <c r="Y156">
        <f t="shared" si="140"/>
        <v>0</v>
      </c>
      <c r="AA156">
        <v>144042116</v>
      </c>
      <c r="AB156">
        <f t="shared" si="141"/>
        <v>1618.28</v>
      </c>
      <c r="AC156">
        <f t="shared" si="142"/>
        <v>1618.28</v>
      </c>
      <c r="AD156">
        <f t="shared" si="165"/>
        <v>0</v>
      </c>
      <c r="AE156">
        <f t="shared" si="166"/>
        <v>0</v>
      </c>
      <c r="AF156">
        <f t="shared" si="167"/>
        <v>0</v>
      </c>
      <c r="AG156">
        <f t="shared" si="143"/>
        <v>0</v>
      </c>
      <c r="AH156">
        <f t="shared" si="168"/>
        <v>0</v>
      </c>
      <c r="AI156">
        <f t="shared" si="169"/>
        <v>0</v>
      </c>
      <c r="AJ156">
        <f t="shared" si="144"/>
        <v>0</v>
      </c>
      <c r="AK156">
        <v>1618.28</v>
      </c>
      <c r="AL156">
        <v>1618.28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95</v>
      </c>
      <c r="AU156">
        <v>65</v>
      </c>
      <c r="AV156">
        <v>1</v>
      </c>
      <c r="AW156">
        <v>1</v>
      </c>
      <c r="AZ156">
        <v>1</v>
      </c>
      <c r="BA156">
        <v>1</v>
      </c>
      <c r="BB156">
        <v>1</v>
      </c>
      <c r="BC156">
        <v>2.4500000000000002</v>
      </c>
      <c r="BD156" t="s">
        <v>3</v>
      </c>
      <c r="BE156" t="s">
        <v>3</v>
      </c>
      <c r="BF156" t="s">
        <v>3</v>
      </c>
      <c r="BG156" t="s">
        <v>3</v>
      </c>
      <c r="BH156">
        <v>3</v>
      </c>
      <c r="BI156">
        <v>2</v>
      </c>
      <c r="BJ156" t="s">
        <v>412</v>
      </c>
      <c r="BM156">
        <v>108001</v>
      </c>
      <c r="BN156">
        <v>0</v>
      </c>
      <c r="BO156" t="s">
        <v>410</v>
      </c>
      <c r="BP156">
        <v>1</v>
      </c>
      <c r="BQ156">
        <v>3</v>
      </c>
      <c r="BR156">
        <v>0</v>
      </c>
      <c r="BS156">
        <v>1</v>
      </c>
      <c r="BT156">
        <v>1</v>
      </c>
      <c r="BU156">
        <v>1</v>
      </c>
      <c r="BV156">
        <v>1</v>
      </c>
      <c r="BW156">
        <v>1</v>
      </c>
      <c r="BX156">
        <v>1</v>
      </c>
      <c r="BY156" t="s">
        <v>3</v>
      </c>
      <c r="BZ156">
        <v>95</v>
      </c>
      <c r="CA156">
        <v>65</v>
      </c>
      <c r="CE156">
        <v>0</v>
      </c>
      <c r="CF156">
        <v>0</v>
      </c>
      <c r="CG156">
        <v>0</v>
      </c>
      <c r="CM156">
        <v>0</v>
      </c>
      <c r="CN156" t="s">
        <v>3</v>
      </c>
      <c r="CO156">
        <v>0</v>
      </c>
      <c r="CP156">
        <f t="shared" si="145"/>
        <v>43612.65</v>
      </c>
      <c r="CQ156">
        <f t="shared" si="146"/>
        <v>3964.7860000000001</v>
      </c>
      <c r="CR156">
        <f t="shared" si="147"/>
        <v>0</v>
      </c>
      <c r="CS156">
        <f t="shared" si="148"/>
        <v>0</v>
      </c>
      <c r="CT156">
        <f t="shared" si="149"/>
        <v>0</v>
      </c>
      <c r="CU156">
        <f t="shared" si="150"/>
        <v>0</v>
      </c>
      <c r="CV156">
        <f t="shared" si="151"/>
        <v>0</v>
      </c>
      <c r="CW156">
        <f t="shared" si="152"/>
        <v>0</v>
      </c>
      <c r="CX156">
        <f t="shared" si="153"/>
        <v>0</v>
      </c>
      <c r="CY156">
        <f t="shared" si="154"/>
        <v>0</v>
      </c>
      <c r="CZ156">
        <f t="shared" si="155"/>
        <v>0</v>
      </c>
      <c r="DC156" t="s">
        <v>3</v>
      </c>
      <c r="DD156" t="s">
        <v>3</v>
      </c>
      <c r="DE156" t="s">
        <v>3</v>
      </c>
      <c r="DF156" t="s">
        <v>3</v>
      </c>
      <c r="DG156" t="s">
        <v>3</v>
      </c>
      <c r="DH156" t="s">
        <v>3</v>
      </c>
      <c r="DI156" t="s">
        <v>3</v>
      </c>
      <c r="DJ156" t="s">
        <v>3</v>
      </c>
      <c r="DK156" t="s">
        <v>3</v>
      </c>
      <c r="DL156" t="s">
        <v>3</v>
      </c>
      <c r="DM156" t="s">
        <v>3</v>
      </c>
      <c r="DN156">
        <v>0</v>
      </c>
      <c r="DO156">
        <v>0</v>
      </c>
      <c r="DP156">
        <v>1</v>
      </c>
      <c r="DQ156">
        <v>1</v>
      </c>
      <c r="DU156">
        <v>1013</v>
      </c>
      <c r="DV156" t="s">
        <v>171</v>
      </c>
      <c r="DW156" t="s">
        <v>171</v>
      </c>
      <c r="DX156">
        <v>1</v>
      </c>
      <c r="EE156">
        <v>123475027</v>
      </c>
      <c r="EF156">
        <v>3</v>
      </c>
      <c r="EG156" t="s">
        <v>184</v>
      </c>
      <c r="EH156">
        <v>0</v>
      </c>
      <c r="EI156" t="s">
        <v>3</v>
      </c>
      <c r="EJ156">
        <v>2</v>
      </c>
      <c r="EK156">
        <v>108001</v>
      </c>
      <c r="EL156" t="s">
        <v>185</v>
      </c>
      <c r="EM156" t="s">
        <v>186</v>
      </c>
      <c r="EO156" t="s">
        <v>3</v>
      </c>
      <c r="EQ156">
        <v>0</v>
      </c>
      <c r="ER156">
        <v>1618.28</v>
      </c>
      <c r="ES156">
        <v>1618.28</v>
      </c>
      <c r="ET156">
        <v>0</v>
      </c>
      <c r="EU156">
        <v>0</v>
      </c>
      <c r="EV156">
        <v>0</v>
      </c>
      <c r="EW156">
        <v>0</v>
      </c>
      <c r="EX156">
        <v>0</v>
      </c>
      <c r="FQ156">
        <v>0</v>
      </c>
      <c r="FR156">
        <f t="shared" si="156"/>
        <v>0</v>
      </c>
      <c r="FS156">
        <v>0</v>
      </c>
      <c r="FX156">
        <v>95</v>
      </c>
      <c r="FY156">
        <v>65</v>
      </c>
      <c r="GA156" t="s">
        <v>3</v>
      </c>
      <c r="GD156">
        <v>1</v>
      </c>
      <c r="GF156">
        <v>695773919</v>
      </c>
      <c r="GG156">
        <v>2</v>
      </c>
      <c r="GH156">
        <v>1</v>
      </c>
      <c r="GI156">
        <v>2</v>
      </c>
      <c r="GJ156">
        <v>0</v>
      </c>
      <c r="GK156">
        <v>0</v>
      </c>
      <c r="GL156">
        <f t="shared" si="157"/>
        <v>0</v>
      </c>
      <c r="GM156">
        <f t="shared" si="158"/>
        <v>43612.65</v>
      </c>
      <c r="GN156">
        <f t="shared" si="159"/>
        <v>0</v>
      </c>
      <c r="GO156">
        <f t="shared" si="160"/>
        <v>43612.65</v>
      </c>
      <c r="GP156">
        <f t="shared" si="161"/>
        <v>0</v>
      </c>
      <c r="GR156">
        <v>0</v>
      </c>
      <c r="GS156">
        <v>3</v>
      </c>
      <c r="GT156">
        <v>0</v>
      </c>
      <c r="GU156" t="s">
        <v>3</v>
      </c>
      <c r="GV156">
        <f t="shared" si="162"/>
        <v>0</v>
      </c>
      <c r="GW156">
        <v>1</v>
      </c>
      <c r="GX156">
        <f t="shared" si="163"/>
        <v>0</v>
      </c>
      <c r="HA156">
        <v>0</v>
      </c>
      <c r="HB156">
        <v>0</v>
      </c>
      <c r="HC156">
        <f t="shared" si="164"/>
        <v>0</v>
      </c>
      <c r="IK156">
        <v>0</v>
      </c>
    </row>
    <row r="157" spans="1:245" x14ac:dyDescent="0.2">
      <c r="A157">
        <v>17</v>
      </c>
      <c r="B157">
        <v>1</v>
      </c>
      <c r="C157">
        <f>ROW(SmtRes!A376)</f>
        <v>376</v>
      </c>
      <c r="D157">
        <f>ROW(EtalonRes!A383)</f>
        <v>383</v>
      </c>
      <c r="E157" t="s">
        <v>413</v>
      </c>
      <c r="F157" t="s">
        <v>414</v>
      </c>
      <c r="G157" t="s">
        <v>415</v>
      </c>
      <c r="H157" t="s">
        <v>88</v>
      </c>
      <c r="I157">
        <f>ROUND(2/100,9)</f>
        <v>0.02</v>
      </c>
      <c r="J157">
        <v>0</v>
      </c>
      <c r="O157">
        <f t="shared" si="130"/>
        <v>219.34</v>
      </c>
      <c r="P157">
        <f t="shared" si="131"/>
        <v>12.59</v>
      </c>
      <c r="Q157">
        <f t="shared" si="132"/>
        <v>0.93</v>
      </c>
      <c r="R157">
        <f t="shared" si="133"/>
        <v>0.42</v>
      </c>
      <c r="S157">
        <f t="shared" si="134"/>
        <v>205.82</v>
      </c>
      <c r="T157">
        <f t="shared" si="135"/>
        <v>0</v>
      </c>
      <c r="U157">
        <f t="shared" si="136"/>
        <v>0.63200000000000001</v>
      </c>
      <c r="V157">
        <f t="shared" si="137"/>
        <v>1E-3</v>
      </c>
      <c r="W157">
        <f t="shared" si="138"/>
        <v>0</v>
      </c>
      <c r="X157">
        <f t="shared" si="139"/>
        <v>195.93</v>
      </c>
      <c r="Y157">
        <f t="shared" si="140"/>
        <v>134.06</v>
      </c>
      <c r="AA157">
        <v>144042116</v>
      </c>
      <c r="AB157">
        <f t="shared" si="141"/>
        <v>424.07</v>
      </c>
      <c r="AC157">
        <f t="shared" si="142"/>
        <v>105.83</v>
      </c>
      <c r="AD157">
        <f t="shared" si="165"/>
        <v>4.7699999999999996</v>
      </c>
      <c r="AE157">
        <f t="shared" si="166"/>
        <v>0.64</v>
      </c>
      <c r="AF157">
        <f t="shared" si="167"/>
        <v>313.47000000000003</v>
      </c>
      <c r="AG157">
        <f t="shared" si="143"/>
        <v>0</v>
      </c>
      <c r="AH157">
        <f t="shared" si="168"/>
        <v>31.6</v>
      </c>
      <c r="AI157">
        <f t="shared" si="169"/>
        <v>0.05</v>
      </c>
      <c r="AJ157">
        <f t="shared" si="144"/>
        <v>0</v>
      </c>
      <c r="AK157">
        <v>424.07</v>
      </c>
      <c r="AL157">
        <v>105.83</v>
      </c>
      <c r="AM157">
        <v>4.7699999999999996</v>
      </c>
      <c r="AN157">
        <v>0.64</v>
      </c>
      <c r="AO157">
        <v>313.47000000000003</v>
      </c>
      <c r="AP157">
        <v>0</v>
      </c>
      <c r="AQ157">
        <v>31.6</v>
      </c>
      <c r="AR157">
        <v>0.05</v>
      </c>
      <c r="AS157">
        <v>0</v>
      </c>
      <c r="AT157">
        <v>95</v>
      </c>
      <c r="AU157">
        <v>65</v>
      </c>
      <c r="AV157">
        <v>1</v>
      </c>
      <c r="AW157">
        <v>1</v>
      </c>
      <c r="AZ157">
        <v>1</v>
      </c>
      <c r="BA157">
        <v>32.83</v>
      </c>
      <c r="BB157">
        <v>9.76</v>
      </c>
      <c r="BC157">
        <v>5.95</v>
      </c>
      <c r="BD157" t="s">
        <v>3</v>
      </c>
      <c r="BE157" t="s">
        <v>3</v>
      </c>
      <c r="BF157" t="s">
        <v>3</v>
      </c>
      <c r="BG157" t="s">
        <v>3</v>
      </c>
      <c r="BH157">
        <v>0</v>
      </c>
      <c r="BI157">
        <v>2</v>
      </c>
      <c r="BJ157" t="s">
        <v>416</v>
      </c>
      <c r="BM157">
        <v>108001</v>
      </c>
      <c r="BN157">
        <v>0</v>
      </c>
      <c r="BO157" t="s">
        <v>414</v>
      </c>
      <c r="BP157">
        <v>1</v>
      </c>
      <c r="BQ157">
        <v>3</v>
      </c>
      <c r="BR157">
        <v>0</v>
      </c>
      <c r="BS157">
        <v>32.83</v>
      </c>
      <c r="BT157">
        <v>1</v>
      </c>
      <c r="BU157">
        <v>1</v>
      </c>
      <c r="BV157">
        <v>1</v>
      </c>
      <c r="BW157">
        <v>1</v>
      </c>
      <c r="BX157">
        <v>1</v>
      </c>
      <c r="BY157" t="s">
        <v>3</v>
      </c>
      <c r="BZ157">
        <v>95</v>
      </c>
      <c r="CA157">
        <v>65</v>
      </c>
      <c r="CE157">
        <v>0</v>
      </c>
      <c r="CF157">
        <v>0</v>
      </c>
      <c r="CG157">
        <v>0</v>
      </c>
      <c r="CM157">
        <v>0</v>
      </c>
      <c r="CN157" t="s">
        <v>3</v>
      </c>
      <c r="CO157">
        <v>0</v>
      </c>
      <c r="CP157">
        <f t="shared" si="145"/>
        <v>219.34</v>
      </c>
      <c r="CQ157">
        <f t="shared" si="146"/>
        <v>629.68849999999998</v>
      </c>
      <c r="CR157">
        <f t="shared" si="147"/>
        <v>46.555199999999992</v>
      </c>
      <c r="CS157">
        <f t="shared" si="148"/>
        <v>21.011199999999999</v>
      </c>
      <c r="CT157">
        <f t="shared" si="149"/>
        <v>10291.2201</v>
      </c>
      <c r="CU157">
        <f t="shared" si="150"/>
        <v>0</v>
      </c>
      <c r="CV157">
        <f t="shared" si="151"/>
        <v>31.6</v>
      </c>
      <c r="CW157">
        <f t="shared" si="152"/>
        <v>0.05</v>
      </c>
      <c r="CX157">
        <f t="shared" si="153"/>
        <v>0</v>
      </c>
      <c r="CY157">
        <f t="shared" si="154"/>
        <v>195.928</v>
      </c>
      <c r="CZ157">
        <f t="shared" si="155"/>
        <v>134.05599999999998</v>
      </c>
      <c r="DC157" t="s">
        <v>3</v>
      </c>
      <c r="DD157" t="s">
        <v>3</v>
      </c>
      <c r="DE157" t="s">
        <v>3</v>
      </c>
      <c r="DF157" t="s">
        <v>3</v>
      </c>
      <c r="DG157" t="s">
        <v>3</v>
      </c>
      <c r="DH157" t="s">
        <v>3</v>
      </c>
      <c r="DI157" t="s">
        <v>3</v>
      </c>
      <c r="DJ157" t="s">
        <v>3</v>
      </c>
      <c r="DK157" t="s">
        <v>3</v>
      </c>
      <c r="DL157" t="s">
        <v>3</v>
      </c>
      <c r="DM157" t="s">
        <v>3</v>
      </c>
      <c r="DN157">
        <v>0</v>
      </c>
      <c r="DO157">
        <v>0</v>
      </c>
      <c r="DP157">
        <v>1</v>
      </c>
      <c r="DQ157">
        <v>1</v>
      </c>
      <c r="DU157">
        <v>1013</v>
      </c>
      <c r="DV157" t="s">
        <v>88</v>
      </c>
      <c r="DW157" t="s">
        <v>88</v>
      </c>
      <c r="DX157">
        <v>1</v>
      </c>
      <c r="EE157">
        <v>123475027</v>
      </c>
      <c r="EF157">
        <v>3</v>
      </c>
      <c r="EG157" t="s">
        <v>184</v>
      </c>
      <c r="EH157">
        <v>0</v>
      </c>
      <c r="EI157" t="s">
        <v>3</v>
      </c>
      <c r="EJ157">
        <v>2</v>
      </c>
      <c r="EK157">
        <v>108001</v>
      </c>
      <c r="EL157" t="s">
        <v>185</v>
      </c>
      <c r="EM157" t="s">
        <v>186</v>
      </c>
      <c r="EO157" t="s">
        <v>3</v>
      </c>
      <c r="EQ157">
        <v>131072</v>
      </c>
      <c r="ER157">
        <v>424.07</v>
      </c>
      <c r="ES157">
        <v>105.83</v>
      </c>
      <c r="ET157">
        <v>4.7699999999999996</v>
      </c>
      <c r="EU157">
        <v>0.64</v>
      </c>
      <c r="EV157">
        <v>313.47000000000003</v>
      </c>
      <c r="EW157">
        <v>31.6</v>
      </c>
      <c r="EX157">
        <v>0.05</v>
      </c>
      <c r="EY157">
        <v>0</v>
      </c>
      <c r="FQ157">
        <v>0</v>
      </c>
      <c r="FR157">
        <f t="shared" si="156"/>
        <v>0</v>
      </c>
      <c r="FS157">
        <v>0</v>
      </c>
      <c r="FX157">
        <v>95</v>
      </c>
      <c r="FY157">
        <v>65</v>
      </c>
      <c r="GA157" t="s">
        <v>3</v>
      </c>
      <c r="GD157">
        <v>1</v>
      </c>
      <c r="GF157">
        <v>-282025916</v>
      </c>
      <c r="GG157">
        <v>2</v>
      </c>
      <c r="GH157">
        <v>1</v>
      </c>
      <c r="GI157">
        <v>2</v>
      </c>
      <c r="GJ157">
        <v>0</v>
      </c>
      <c r="GK157">
        <v>0</v>
      </c>
      <c r="GL157">
        <f t="shared" si="157"/>
        <v>0</v>
      </c>
      <c r="GM157">
        <f t="shared" si="158"/>
        <v>549.33000000000004</v>
      </c>
      <c r="GN157">
        <f t="shared" si="159"/>
        <v>0</v>
      </c>
      <c r="GO157">
        <f t="shared" si="160"/>
        <v>549.33000000000004</v>
      </c>
      <c r="GP157">
        <f t="shared" si="161"/>
        <v>0</v>
      </c>
      <c r="GR157">
        <v>0</v>
      </c>
      <c r="GS157">
        <v>3</v>
      </c>
      <c r="GT157">
        <v>0</v>
      </c>
      <c r="GU157" t="s">
        <v>3</v>
      </c>
      <c r="GV157">
        <f t="shared" si="162"/>
        <v>0</v>
      </c>
      <c r="GW157">
        <v>1</v>
      </c>
      <c r="GX157">
        <f t="shared" si="163"/>
        <v>0</v>
      </c>
      <c r="HA157">
        <v>0</v>
      </c>
      <c r="HB157">
        <v>0</v>
      </c>
      <c r="HC157">
        <f t="shared" si="164"/>
        <v>0</v>
      </c>
      <c r="IK157">
        <v>0</v>
      </c>
    </row>
    <row r="158" spans="1:245" x14ac:dyDescent="0.2">
      <c r="A158">
        <v>18</v>
      </c>
      <c r="B158">
        <v>1</v>
      </c>
      <c r="C158">
        <v>375</v>
      </c>
      <c r="E158" t="s">
        <v>417</v>
      </c>
      <c r="F158" t="s">
        <v>418</v>
      </c>
      <c r="G158" t="s">
        <v>419</v>
      </c>
      <c r="H158" t="s">
        <v>163</v>
      </c>
      <c r="I158">
        <f>I157*J158</f>
        <v>0.2</v>
      </c>
      <c r="J158">
        <v>10</v>
      </c>
      <c r="O158">
        <f t="shared" si="130"/>
        <v>172.4</v>
      </c>
      <c r="P158">
        <f t="shared" si="131"/>
        <v>172.4</v>
      </c>
      <c r="Q158">
        <f t="shared" si="132"/>
        <v>0</v>
      </c>
      <c r="R158">
        <f t="shared" si="133"/>
        <v>0</v>
      </c>
      <c r="S158">
        <f t="shared" si="134"/>
        <v>0</v>
      </c>
      <c r="T158">
        <f t="shared" si="135"/>
        <v>0</v>
      </c>
      <c r="U158">
        <f t="shared" si="136"/>
        <v>0</v>
      </c>
      <c r="V158">
        <f t="shared" si="137"/>
        <v>0</v>
      </c>
      <c r="W158">
        <f t="shared" si="138"/>
        <v>0</v>
      </c>
      <c r="X158">
        <f t="shared" si="139"/>
        <v>0</v>
      </c>
      <c r="Y158">
        <f t="shared" si="140"/>
        <v>0</v>
      </c>
      <c r="AA158">
        <v>144042116</v>
      </c>
      <c r="AB158">
        <f t="shared" si="141"/>
        <v>154.19999999999999</v>
      </c>
      <c r="AC158">
        <f t="shared" si="142"/>
        <v>154.19999999999999</v>
      </c>
      <c r="AD158">
        <f t="shared" si="165"/>
        <v>0</v>
      </c>
      <c r="AE158">
        <f t="shared" si="166"/>
        <v>0</v>
      </c>
      <c r="AF158">
        <f t="shared" si="167"/>
        <v>0</v>
      </c>
      <c r="AG158">
        <f t="shared" si="143"/>
        <v>0</v>
      </c>
      <c r="AH158">
        <f t="shared" si="168"/>
        <v>0</v>
      </c>
      <c r="AI158">
        <f t="shared" si="169"/>
        <v>0</v>
      </c>
      <c r="AJ158">
        <f t="shared" si="144"/>
        <v>0</v>
      </c>
      <c r="AK158">
        <v>154.19999999999999</v>
      </c>
      <c r="AL158">
        <v>154.19999999999999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95</v>
      </c>
      <c r="AU158">
        <v>65</v>
      </c>
      <c r="AV158">
        <v>1</v>
      </c>
      <c r="AW158">
        <v>1</v>
      </c>
      <c r="AZ158">
        <v>1</v>
      </c>
      <c r="BA158">
        <v>1</v>
      </c>
      <c r="BB158">
        <v>1</v>
      </c>
      <c r="BC158">
        <v>5.59</v>
      </c>
      <c r="BD158" t="s">
        <v>3</v>
      </c>
      <c r="BE158" t="s">
        <v>3</v>
      </c>
      <c r="BF158" t="s">
        <v>3</v>
      </c>
      <c r="BG158" t="s">
        <v>3</v>
      </c>
      <c r="BH158">
        <v>3</v>
      </c>
      <c r="BI158">
        <v>2</v>
      </c>
      <c r="BJ158" t="s">
        <v>420</v>
      </c>
      <c r="BM158">
        <v>108001</v>
      </c>
      <c r="BN158">
        <v>0</v>
      </c>
      <c r="BO158" t="s">
        <v>418</v>
      </c>
      <c r="BP158">
        <v>1</v>
      </c>
      <c r="BQ158">
        <v>3</v>
      </c>
      <c r="BR158">
        <v>0</v>
      </c>
      <c r="BS158">
        <v>1</v>
      </c>
      <c r="BT158">
        <v>1</v>
      </c>
      <c r="BU158">
        <v>1</v>
      </c>
      <c r="BV158">
        <v>1</v>
      </c>
      <c r="BW158">
        <v>1</v>
      </c>
      <c r="BX158">
        <v>1</v>
      </c>
      <c r="BY158" t="s">
        <v>3</v>
      </c>
      <c r="BZ158">
        <v>95</v>
      </c>
      <c r="CA158">
        <v>65</v>
      </c>
      <c r="CE158">
        <v>0</v>
      </c>
      <c r="CF158">
        <v>0</v>
      </c>
      <c r="CG158">
        <v>0</v>
      </c>
      <c r="CM158">
        <v>0</v>
      </c>
      <c r="CN158" t="s">
        <v>3</v>
      </c>
      <c r="CO158">
        <v>0</v>
      </c>
      <c r="CP158">
        <f t="shared" si="145"/>
        <v>172.4</v>
      </c>
      <c r="CQ158">
        <f t="shared" si="146"/>
        <v>861.97799999999995</v>
      </c>
      <c r="CR158">
        <f t="shared" si="147"/>
        <v>0</v>
      </c>
      <c r="CS158">
        <f t="shared" si="148"/>
        <v>0</v>
      </c>
      <c r="CT158">
        <f t="shared" si="149"/>
        <v>0</v>
      </c>
      <c r="CU158">
        <f t="shared" si="150"/>
        <v>0</v>
      </c>
      <c r="CV158">
        <f t="shared" si="151"/>
        <v>0</v>
      </c>
      <c r="CW158">
        <f t="shared" si="152"/>
        <v>0</v>
      </c>
      <c r="CX158">
        <f t="shared" si="153"/>
        <v>0</v>
      </c>
      <c r="CY158">
        <f t="shared" si="154"/>
        <v>0</v>
      </c>
      <c r="CZ158">
        <f t="shared" si="155"/>
        <v>0</v>
      </c>
      <c r="DC158" t="s">
        <v>3</v>
      </c>
      <c r="DD158" t="s">
        <v>3</v>
      </c>
      <c r="DE158" t="s">
        <v>3</v>
      </c>
      <c r="DF158" t="s">
        <v>3</v>
      </c>
      <c r="DG158" t="s">
        <v>3</v>
      </c>
      <c r="DH158" t="s">
        <v>3</v>
      </c>
      <c r="DI158" t="s">
        <v>3</v>
      </c>
      <c r="DJ158" t="s">
        <v>3</v>
      </c>
      <c r="DK158" t="s">
        <v>3</v>
      </c>
      <c r="DL158" t="s">
        <v>3</v>
      </c>
      <c r="DM158" t="s">
        <v>3</v>
      </c>
      <c r="DN158">
        <v>0</v>
      </c>
      <c r="DO158">
        <v>0</v>
      </c>
      <c r="DP158">
        <v>1</v>
      </c>
      <c r="DQ158">
        <v>1</v>
      </c>
      <c r="DU158">
        <v>1013</v>
      </c>
      <c r="DV158" t="s">
        <v>163</v>
      </c>
      <c r="DW158" t="s">
        <v>163</v>
      </c>
      <c r="DX158">
        <v>1</v>
      </c>
      <c r="EE158">
        <v>123475027</v>
      </c>
      <c r="EF158">
        <v>3</v>
      </c>
      <c r="EG158" t="s">
        <v>184</v>
      </c>
      <c r="EH158">
        <v>0</v>
      </c>
      <c r="EI158" t="s">
        <v>3</v>
      </c>
      <c r="EJ158">
        <v>2</v>
      </c>
      <c r="EK158">
        <v>108001</v>
      </c>
      <c r="EL158" t="s">
        <v>185</v>
      </c>
      <c r="EM158" t="s">
        <v>186</v>
      </c>
      <c r="EO158" t="s">
        <v>3</v>
      </c>
      <c r="EQ158">
        <v>0</v>
      </c>
      <c r="ER158">
        <v>154.19999999999999</v>
      </c>
      <c r="ES158">
        <v>154.19999999999999</v>
      </c>
      <c r="ET158">
        <v>0</v>
      </c>
      <c r="EU158">
        <v>0</v>
      </c>
      <c r="EV158">
        <v>0</v>
      </c>
      <c r="EW158">
        <v>0</v>
      </c>
      <c r="EX158">
        <v>0</v>
      </c>
      <c r="FQ158">
        <v>0</v>
      </c>
      <c r="FR158">
        <f t="shared" si="156"/>
        <v>0</v>
      </c>
      <c r="FS158">
        <v>0</v>
      </c>
      <c r="FX158">
        <v>95</v>
      </c>
      <c r="FY158">
        <v>65</v>
      </c>
      <c r="GA158" t="s">
        <v>3</v>
      </c>
      <c r="GD158">
        <v>1</v>
      </c>
      <c r="GF158">
        <v>-433722150</v>
      </c>
      <c r="GG158">
        <v>2</v>
      </c>
      <c r="GH158">
        <v>1</v>
      </c>
      <c r="GI158">
        <v>2</v>
      </c>
      <c r="GJ158">
        <v>0</v>
      </c>
      <c r="GK158">
        <v>0</v>
      </c>
      <c r="GL158">
        <f t="shared" si="157"/>
        <v>0</v>
      </c>
      <c r="GM158">
        <f t="shared" si="158"/>
        <v>172.4</v>
      </c>
      <c r="GN158">
        <f t="shared" si="159"/>
        <v>0</v>
      </c>
      <c r="GO158">
        <f t="shared" si="160"/>
        <v>172.4</v>
      </c>
      <c r="GP158">
        <f t="shared" si="161"/>
        <v>0</v>
      </c>
      <c r="GR158">
        <v>0</v>
      </c>
      <c r="GS158">
        <v>3</v>
      </c>
      <c r="GT158">
        <v>0</v>
      </c>
      <c r="GU158" t="s">
        <v>3</v>
      </c>
      <c r="GV158">
        <f t="shared" si="162"/>
        <v>0</v>
      </c>
      <c r="GW158">
        <v>1</v>
      </c>
      <c r="GX158">
        <f t="shared" si="163"/>
        <v>0</v>
      </c>
      <c r="HA158">
        <v>0</v>
      </c>
      <c r="HB158">
        <v>0</v>
      </c>
      <c r="HC158">
        <f t="shared" si="164"/>
        <v>0</v>
      </c>
      <c r="IK158">
        <v>0</v>
      </c>
    </row>
    <row r="159" spans="1:245" x14ac:dyDescent="0.2">
      <c r="A159">
        <v>17</v>
      </c>
      <c r="B159">
        <v>1</v>
      </c>
      <c r="C159">
        <f>ROW(SmtRes!A389)</f>
        <v>389</v>
      </c>
      <c r="D159">
        <f>ROW(EtalonRes!A395)</f>
        <v>395</v>
      </c>
      <c r="E159" t="s">
        <v>421</v>
      </c>
      <c r="F159" t="s">
        <v>422</v>
      </c>
      <c r="G159" t="s">
        <v>423</v>
      </c>
      <c r="H159" t="s">
        <v>99</v>
      </c>
      <c r="I159">
        <f>ROUND(60/100,9)</f>
        <v>0.6</v>
      </c>
      <c r="J159">
        <v>0</v>
      </c>
      <c r="O159">
        <f t="shared" si="130"/>
        <v>8705.2900000000009</v>
      </c>
      <c r="P159">
        <f t="shared" si="131"/>
        <v>797.24</v>
      </c>
      <c r="Q159">
        <f t="shared" si="132"/>
        <v>264.64</v>
      </c>
      <c r="R159">
        <f t="shared" si="133"/>
        <v>98.88</v>
      </c>
      <c r="S159">
        <f t="shared" si="134"/>
        <v>7643.41</v>
      </c>
      <c r="T159">
        <f t="shared" si="135"/>
        <v>0</v>
      </c>
      <c r="U159">
        <f t="shared" si="136"/>
        <v>24.768000000000001</v>
      </c>
      <c r="V159">
        <f t="shared" si="137"/>
        <v>0.24</v>
      </c>
      <c r="W159">
        <f t="shared" si="138"/>
        <v>0</v>
      </c>
      <c r="X159">
        <f t="shared" si="139"/>
        <v>7355.18</v>
      </c>
      <c r="Y159">
        <f t="shared" si="140"/>
        <v>5032.49</v>
      </c>
      <c r="AA159">
        <v>144042116</v>
      </c>
      <c r="AB159">
        <f t="shared" si="141"/>
        <v>630.11</v>
      </c>
      <c r="AC159">
        <f t="shared" si="142"/>
        <v>189.82</v>
      </c>
      <c r="AD159">
        <f t="shared" si="165"/>
        <v>52.26</v>
      </c>
      <c r="AE159">
        <f t="shared" si="166"/>
        <v>5.0199999999999996</v>
      </c>
      <c r="AF159">
        <f t="shared" si="167"/>
        <v>388.03</v>
      </c>
      <c r="AG159">
        <f t="shared" si="143"/>
        <v>0</v>
      </c>
      <c r="AH159">
        <f t="shared" si="168"/>
        <v>41.28</v>
      </c>
      <c r="AI159">
        <f t="shared" si="169"/>
        <v>0.4</v>
      </c>
      <c r="AJ159">
        <f t="shared" si="144"/>
        <v>0</v>
      </c>
      <c r="AK159">
        <v>630.11</v>
      </c>
      <c r="AL159">
        <v>189.82</v>
      </c>
      <c r="AM159">
        <v>52.26</v>
      </c>
      <c r="AN159">
        <v>5.0199999999999996</v>
      </c>
      <c r="AO159">
        <v>388.03</v>
      </c>
      <c r="AP159">
        <v>0</v>
      </c>
      <c r="AQ159">
        <v>41.28</v>
      </c>
      <c r="AR159">
        <v>0.4</v>
      </c>
      <c r="AS159">
        <v>0</v>
      </c>
      <c r="AT159">
        <v>95</v>
      </c>
      <c r="AU159">
        <v>65</v>
      </c>
      <c r="AV159">
        <v>1</v>
      </c>
      <c r="AW159">
        <v>1</v>
      </c>
      <c r="AZ159">
        <v>1</v>
      </c>
      <c r="BA159">
        <v>32.83</v>
      </c>
      <c r="BB159">
        <v>8.44</v>
      </c>
      <c r="BC159">
        <v>7</v>
      </c>
      <c r="BD159" t="s">
        <v>3</v>
      </c>
      <c r="BE159" t="s">
        <v>3</v>
      </c>
      <c r="BF159" t="s">
        <v>3</v>
      </c>
      <c r="BG159" t="s">
        <v>3</v>
      </c>
      <c r="BH159">
        <v>0</v>
      </c>
      <c r="BI159">
        <v>2</v>
      </c>
      <c r="BJ159" t="s">
        <v>424</v>
      </c>
      <c r="BM159">
        <v>108001</v>
      </c>
      <c r="BN159">
        <v>0</v>
      </c>
      <c r="BO159" t="s">
        <v>422</v>
      </c>
      <c r="BP159">
        <v>1</v>
      </c>
      <c r="BQ159">
        <v>3</v>
      </c>
      <c r="BR159">
        <v>0</v>
      </c>
      <c r="BS159">
        <v>32.83</v>
      </c>
      <c r="BT159">
        <v>1</v>
      </c>
      <c r="BU159">
        <v>1</v>
      </c>
      <c r="BV159">
        <v>1</v>
      </c>
      <c r="BW159">
        <v>1</v>
      </c>
      <c r="BX159">
        <v>1</v>
      </c>
      <c r="BY159" t="s">
        <v>3</v>
      </c>
      <c r="BZ159">
        <v>95</v>
      </c>
      <c r="CA159">
        <v>65</v>
      </c>
      <c r="CE159">
        <v>0</v>
      </c>
      <c r="CF159">
        <v>0</v>
      </c>
      <c r="CG159">
        <v>0</v>
      </c>
      <c r="CM159">
        <v>0</v>
      </c>
      <c r="CN159" t="s">
        <v>3</v>
      </c>
      <c r="CO159">
        <v>0</v>
      </c>
      <c r="CP159">
        <f t="shared" si="145"/>
        <v>8705.2900000000009</v>
      </c>
      <c r="CQ159">
        <f t="shared" si="146"/>
        <v>1328.74</v>
      </c>
      <c r="CR159">
        <f t="shared" si="147"/>
        <v>441.07439999999997</v>
      </c>
      <c r="CS159">
        <f t="shared" si="148"/>
        <v>164.80659999999997</v>
      </c>
      <c r="CT159">
        <f t="shared" si="149"/>
        <v>12739.024899999999</v>
      </c>
      <c r="CU159">
        <f t="shared" si="150"/>
        <v>0</v>
      </c>
      <c r="CV159">
        <f t="shared" si="151"/>
        <v>41.28</v>
      </c>
      <c r="CW159">
        <f t="shared" si="152"/>
        <v>0.4</v>
      </c>
      <c r="CX159">
        <f t="shared" si="153"/>
        <v>0</v>
      </c>
      <c r="CY159">
        <f t="shared" si="154"/>
        <v>7355.1755000000003</v>
      </c>
      <c r="CZ159">
        <f t="shared" si="155"/>
        <v>5032.4884999999995</v>
      </c>
      <c r="DC159" t="s">
        <v>3</v>
      </c>
      <c r="DD159" t="s">
        <v>3</v>
      </c>
      <c r="DE159" t="s">
        <v>3</v>
      </c>
      <c r="DF159" t="s">
        <v>3</v>
      </c>
      <c r="DG159" t="s">
        <v>3</v>
      </c>
      <c r="DH159" t="s">
        <v>3</v>
      </c>
      <c r="DI159" t="s">
        <v>3</v>
      </c>
      <c r="DJ159" t="s">
        <v>3</v>
      </c>
      <c r="DK159" t="s">
        <v>3</v>
      </c>
      <c r="DL159" t="s">
        <v>3</v>
      </c>
      <c r="DM159" t="s">
        <v>3</v>
      </c>
      <c r="DN159">
        <v>0</v>
      </c>
      <c r="DO159">
        <v>0</v>
      </c>
      <c r="DP159">
        <v>1</v>
      </c>
      <c r="DQ159">
        <v>1</v>
      </c>
      <c r="DU159">
        <v>1003</v>
      </c>
      <c r="DV159" t="s">
        <v>99</v>
      </c>
      <c r="DW159" t="s">
        <v>99</v>
      </c>
      <c r="DX159">
        <v>100</v>
      </c>
      <c r="EE159">
        <v>123475027</v>
      </c>
      <c r="EF159">
        <v>3</v>
      </c>
      <c r="EG159" t="s">
        <v>184</v>
      </c>
      <c r="EH159">
        <v>0</v>
      </c>
      <c r="EI159" t="s">
        <v>3</v>
      </c>
      <c r="EJ159">
        <v>2</v>
      </c>
      <c r="EK159">
        <v>108001</v>
      </c>
      <c r="EL159" t="s">
        <v>185</v>
      </c>
      <c r="EM159" t="s">
        <v>186</v>
      </c>
      <c r="EO159" t="s">
        <v>3</v>
      </c>
      <c r="EQ159">
        <v>131072</v>
      </c>
      <c r="ER159">
        <v>630.11</v>
      </c>
      <c r="ES159">
        <v>189.82</v>
      </c>
      <c r="ET159">
        <v>52.26</v>
      </c>
      <c r="EU159">
        <v>5.0199999999999996</v>
      </c>
      <c r="EV159">
        <v>388.03</v>
      </c>
      <c r="EW159">
        <v>41.28</v>
      </c>
      <c r="EX159">
        <v>0.4</v>
      </c>
      <c r="EY159">
        <v>0</v>
      </c>
      <c r="FQ159">
        <v>0</v>
      </c>
      <c r="FR159">
        <f t="shared" si="156"/>
        <v>0</v>
      </c>
      <c r="FS159">
        <v>0</v>
      </c>
      <c r="FX159">
        <v>95</v>
      </c>
      <c r="FY159">
        <v>65</v>
      </c>
      <c r="GA159" t="s">
        <v>3</v>
      </c>
      <c r="GD159">
        <v>1</v>
      </c>
      <c r="GF159">
        <v>1111618860</v>
      </c>
      <c r="GG159">
        <v>2</v>
      </c>
      <c r="GH159">
        <v>1</v>
      </c>
      <c r="GI159">
        <v>2</v>
      </c>
      <c r="GJ159">
        <v>0</v>
      </c>
      <c r="GK159">
        <v>0</v>
      </c>
      <c r="GL159">
        <f t="shared" si="157"/>
        <v>0</v>
      </c>
      <c r="GM159">
        <f t="shared" si="158"/>
        <v>21092.959999999999</v>
      </c>
      <c r="GN159">
        <f t="shared" si="159"/>
        <v>0</v>
      </c>
      <c r="GO159">
        <f t="shared" si="160"/>
        <v>21092.959999999999</v>
      </c>
      <c r="GP159">
        <f t="shared" si="161"/>
        <v>0</v>
      </c>
      <c r="GR159">
        <v>0</v>
      </c>
      <c r="GS159">
        <v>3</v>
      </c>
      <c r="GT159">
        <v>0</v>
      </c>
      <c r="GU159" t="s">
        <v>3</v>
      </c>
      <c r="GV159">
        <f t="shared" si="162"/>
        <v>0</v>
      </c>
      <c r="GW159">
        <v>1</v>
      </c>
      <c r="GX159">
        <f t="shared" si="163"/>
        <v>0</v>
      </c>
      <c r="HA159">
        <v>0</v>
      </c>
      <c r="HB159">
        <v>0</v>
      </c>
      <c r="HC159">
        <f t="shared" si="164"/>
        <v>0</v>
      </c>
      <c r="IK159">
        <v>0</v>
      </c>
    </row>
    <row r="160" spans="1:245" x14ac:dyDescent="0.2">
      <c r="A160">
        <v>18</v>
      </c>
      <c r="B160">
        <v>1</v>
      </c>
      <c r="C160">
        <v>388</v>
      </c>
      <c r="E160" t="s">
        <v>425</v>
      </c>
      <c r="F160" t="s">
        <v>426</v>
      </c>
      <c r="G160" t="s">
        <v>427</v>
      </c>
      <c r="H160" t="s">
        <v>428</v>
      </c>
      <c r="I160">
        <f>I159*J160</f>
        <v>0.06</v>
      </c>
      <c r="J160">
        <v>0.1</v>
      </c>
      <c r="O160">
        <f t="shared" si="130"/>
        <v>7736.15</v>
      </c>
      <c r="P160">
        <f t="shared" si="131"/>
        <v>7736.15</v>
      </c>
      <c r="Q160">
        <f t="shared" si="132"/>
        <v>0</v>
      </c>
      <c r="R160">
        <f t="shared" si="133"/>
        <v>0</v>
      </c>
      <c r="S160">
        <f t="shared" si="134"/>
        <v>0</v>
      </c>
      <c r="T160">
        <f t="shared" si="135"/>
        <v>0</v>
      </c>
      <c r="U160">
        <f t="shared" si="136"/>
        <v>0</v>
      </c>
      <c r="V160">
        <f t="shared" si="137"/>
        <v>0</v>
      </c>
      <c r="W160">
        <f t="shared" si="138"/>
        <v>0</v>
      </c>
      <c r="X160">
        <f t="shared" si="139"/>
        <v>0</v>
      </c>
      <c r="Y160">
        <f t="shared" si="140"/>
        <v>0</v>
      </c>
      <c r="AA160">
        <v>144042116</v>
      </c>
      <c r="AB160">
        <f t="shared" si="141"/>
        <v>41193.550000000003</v>
      </c>
      <c r="AC160">
        <f t="shared" si="142"/>
        <v>41193.550000000003</v>
      </c>
      <c r="AD160">
        <f t="shared" si="165"/>
        <v>0</v>
      </c>
      <c r="AE160">
        <f t="shared" si="166"/>
        <v>0</v>
      </c>
      <c r="AF160">
        <f t="shared" si="167"/>
        <v>0</v>
      </c>
      <c r="AG160">
        <f t="shared" si="143"/>
        <v>0</v>
      </c>
      <c r="AH160">
        <f t="shared" si="168"/>
        <v>0</v>
      </c>
      <c r="AI160">
        <f t="shared" si="169"/>
        <v>0</v>
      </c>
      <c r="AJ160">
        <f t="shared" si="144"/>
        <v>0</v>
      </c>
      <c r="AK160">
        <v>41193.550000000003</v>
      </c>
      <c r="AL160">
        <v>41193.550000000003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95</v>
      </c>
      <c r="AU160">
        <v>65</v>
      </c>
      <c r="AV160">
        <v>1</v>
      </c>
      <c r="AW160">
        <v>1</v>
      </c>
      <c r="AZ160">
        <v>1</v>
      </c>
      <c r="BA160">
        <v>1</v>
      </c>
      <c r="BB160">
        <v>1</v>
      </c>
      <c r="BC160">
        <v>3.13</v>
      </c>
      <c r="BD160" t="s">
        <v>3</v>
      </c>
      <c r="BE160" t="s">
        <v>3</v>
      </c>
      <c r="BF160" t="s">
        <v>3</v>
      </c>
      <c r="BG160" t="s">
        <v>3</v>
      </c>
      <c r="BH160">
        <v>3</v>
      </c>
      <c r="BI160">
        <v>2</v>
      </c>
      <c r="BJ160" t="s">
        <v>429</v>
      </c>
      <c r="BM160">
        <v>108001</v>
      </c>
      <c r="BN160">
        <v>0</v>
      </c>
      <c r="BO160" t="s">
        <v>426</v>
      </c>
      <c r="BP160">
        <v>1</v>
      </c>
      <c r="BQ160">
        <v>3</v>
      </c>
      <c r="BR160">
        <v>0</v>
      </c>
      <c r="BS160">
        <v>1</v>
      </c>
      <c r="BT160">
        <v>1</v>
      </c>
      <c r="BU160">
        <v>1</v>
      </c>
      <c r="BV160">
        <v>1</v>
      </c>
      <c r="BW160">
        <v>1</v>
      </c>
      <c r="BX160">
        <v>1</v>
      </c>
      <c r="BY160" t="s">
        <v>3</v>
      </c>
      <c r="BZ160">
        <v>95</v>
      </c>
      <c r="CA160">
        <v>65</v>
      </c>
      <c r="CE160">
        <v>0</v>
      </c>
      <c r="CF160">
        <v>0</v>
      </c>
      <c r="CG160">
        <v>0</v>
      </c>
      <c r="CM160">
        <v>0</v>
      </c>
      <c r="CN160" t="s">
        <v>3</v>
      </c>
      <c r="CO160">
        <v>0</v>
      </c>
      <c r="CP160">
        <f t="shared" si="145"/>
        <v>7736.15</v>
      </c>
      <c r="CQ160">
        <f t="shared" si="146"/>
        <v>128935.81150000001</v>
      </c>
      <c r="CR160">
        <f t="shared" si="147"/>
        <v>0</v>
      </c>
      <c r="CS160">
        <f t="shared" si="148"/>
        <v>0</v>
      </c>
      <c r="CT160">
        <f t="shared" si="149"/>
        <v>0</v>
      </c>
      <c r="CU160">
        <f t="shared" si="150"/>
        <v>0</v>
      </c>
      <c r="CV160">
        <f t="shared" si="151"/>
        <v>0</v>
      </c>
      <c r="CW160">
        <f t="shared" si="152"/>
        <v>0</v>
      </c>
      <c r="CX160">
        <f t="shared" si="153"/>
        <v>0</v>
      </c>
      <c r="CY160">
        <f t="shared" si="154"/>
        <v>0</v>
      </c>
      <c r="CZ160">
        <f t="shared" si="155"/>
        <v>0</v>
      </c>
      <c r="DC160" t="s">
        <v>3</v>
      </c>
      <c r="DD160" t="s">
        <v>3</v>
      </c>
      <c r="DE160" t="s">
        <v>3</v>
      </c>
      <c r="DF160" t="s">
        <v>3</v>
      </c>
      <c r="DG160" t="s">
        <v>3</v>
      </c>
      <c r="DH160" t="s">
        <v>3</v>
      </c>
      <c r="DI160" t="s">
        <v>3</v>
      </c>
      <c r="DJ160" t="s">
        <v>3</v>
      </c>
      <c r="DK160" t="s">
        <v>3</v>
      </c>
      <c r="DL160" t="s">
        <v>3</v>
      </c>
      <c r="DM160" t="s">
        <v>3</v>
      </c>
      <c r="DN160">
        <v>0</v>
      </c>
      <c r="DO160">
        <v>0</v>
      </c>
      <c r="DP160">
        <v>1</v>
      </c>
      <c r="DQ160">
        <v>1</v>
      </c>
      <c r="DU160">
        <v>1013</v>
      </c>
      <c r="DV160" t="s">
        <v>428</v>
      </c>
      <c r="DW160" t="s">
        <v>430</v>
      </c>
      <c r="DX160">
        <v>1</v>
      </c>
      <c r="EE160">
        <v>123475027</v>
      </c>
      <c r="EF160">
        <v>3</v>
      </c>
      <c r="EG160" t="s">
        <v>184</v>
      </c>
      <c r="EH160">
        <v>0</v>
      </c>
      <c r="EI160" t="s">
        <v>3</v>
      </c>
      <c r="EJ160">
        <v>2</v>
      </c>
      <c r="EK160">
        <v>108001</v>
      </c>
      <c r="EL160" t="s">
        <v>185</v>
      </c>
      <c r="EM160" t="s">
        <v>186</v>
      </c>
      <c r="EO160" t="s">
        <v>3</v>
      </c>
      <c r="EQ160">
        <v>0</v>
      </c>
      <c r="ER160">
        <v>41193.550000000003</v>
      </c>
      <c r="ES160">
        <v>41193.550000000003</v>
      </c>
      <c r="ET160">
        <v>0</v>
      </c>
      <c r="EU160">
        <v>0</v>
      </c>
      <c r="EV160">
        <v>0</v>
      </c>
      <c r="EW160">
        <v>0</v>
      </c>
      <c r="EX160">
        <v>0</v>
      </c>
      <c r="FQ160">
        <v>0</v>
      </c>
      <c r="FR160">
        <f t="shared" si="156"/>
        <v>0</v>
      </c>
      <c r="FS160">
        <v>0</v>
      </c>
      <c r="FX160">
        <v>95</v>
      </c>
      <c r="FY160">
        <v>65</v>
      </c>
      <c r="GA160" t="s">
        <v>3</v>
      </c>
      <c r="GD160">
        <v>1</v>
      </c>
      <c r="GF160">
        <v>914721309</v>
      </c>
      <c r="GG160">
        <v>2</v>
      </c>
      <c r="GH160">
        <v>1</v>
      </c>
      <c r="GI160">
        <v>2</v>
      </c>
      <c r="GJ160">
        <v>0</v>
      </c>
      <c r="GK160">
        <v>0</v>
      </c>
      <c r="GL160">
        <f t="shared" si="157"/>
        <v>0</v>
      </c>
      <c r="GM160">
        <f t="shared" si="158"/>
        <v>7736.15</v>
      </c>
      <c r="GN160">
        <f t="shared" si="159"/>
        <v>0</v>
      </c>
      <c r="GO160">
        <f t="shared" si="160"/>
        <v>7736.15</v>
      </c>
      <c r="GP160">
        <f t="shared" si="161"/>
        <v>0</v>
      </c>
      <c r="GR160">
        <v>0</v>
      </c>
      <c r="GS160">
        <v>3</v>
      </c>
      <c r="GT160">
        <v>0</v>
      </c>
      <c r="GU160" t="s">
        <v>3</v>
      </c>
      <c r="GV160">
        <f t="shared" si="162"/>
        <v>0</v>
      </c>
      <c r="GW160">
        <v>1</v>
      </c>
      <c r="GX160">
        <f t="shared" si="163"/>
        <v>0</v>
      </c>
      <c r="HA160">
        <v>0</v>
      </c>
      <c r="HB160">
        <v>0</v>
      </c>
      <c r="HC160">
        <f t="shared" si="164"/>
        <v>0</v>
      </c>
      <c r="IK160">
        <v>0</v>
      </c>
    </row>
    <row r="161" spans="1:245" x14ac:dyDescent="0.2">
      <c r="A161">
        <v>17</v>
      </c>
      <c r="B161">
        <v>1</v>
      </c>
      <c r="C161">
        <f>ROW(SmtRes!A398)</f>
        <v>398</v>
      </c>
      <c r="D161">
        <f>ROW(EtalonRes!A403)</f>
        <v>403</v>
      </c>
      <c r="E161" t="s">
        <v>431</v>
      </c>
      <c r="F161" t="s">
        <v>432</v>
      </c>
      <c r="G161" t="s">
        <v>433</v>
      </c>
      <c r="H161" t="s">
        <v>99</v>
      </c>
      <c r="I161">
        <f>ROUND(50.5/100,9)</f>
        <v>0.505</v>
      </c>
      <c r="J161">
        <v>0</v>
      </c>
      <c r="O161">
        <f t="shared" si="130"/>
        <v>488.78</v>
      </c>
      <c r="P161">
        <f t="shared" si="131"/>
        <v>40.090000000000003</v>
      </c>
      <c r="Q161">
        <f t="shared" si="132"/>
        <v>9.18</v>
      </c>
      <c r="R161">
        <f t="shared" si="133"/>
        <v>4.3099999999999996</v>
      </c>
      <c r="S161">
        <f t="shared" si="134"/>
        <v>439.51</v>
      </c>
      <c r="T161">
        <f t="shared" si="135"/>
        <v>0</v>
      </c>
      <c r="U161">
        <f t="shared" si="136"/>
        <v>1.4240999999999999</v>
      </c>
      <c r="V161">
        <f t="shared" si="137"/>
        <v>1.01E-2</v>
      </c>
      <c r="W161">
        <f t="shared" si="138"/>
        <v>0</v>
      </c>
      <c r="X161">
        <f t="shared" si="139"/>
        <v>421.63</v>
      </c>
      <c r="Y161">
        <f t="shared" si="140"/>
        <v>288.48</v>
      </c>
      <c r="AA161">
        <v>144042116</v>
      </c>
      <c r="AB161">
        <f t="shared" si="141"/>
        <v>38.590000000000003</v>
      </c>
      <c r="AC161">
        <f t="shared" si="142"/>
        <v>10.27</v>
      </c>
      <c r="AD161">
        <f t="shared" si="165"/>
        <v>1.81</v>
      </c>
      <c r="AE161">
        <f t="shared" si="166"/>
        <v>0.26</v>
      </c>
      <c r="AF161">
        <f t="shared" si="167"/>
        <v>26.51</v>
      </c>
      <c r="AG161">
        <f t="shared" si="143"/>
        <v>0</v>
      </c>
      <c r="AH161">
        <f t="shared" si="168"/>
        <v>2.82</v>
      </c>
      <c r="AI161">
        <f t="shared" si="169"/>
        <v>0.02</v>
      </c>
      <c r="AJ161">
        <f t="shared" si="144"/>
        <v>0</v>
      </c>
      <c r="AK161">
        <v>38.590000000000003</v>
      </c>
      <c r="AL161">
        <v>10.27</v>
      </c>
      <c r="AM161">
        <v>1.81</v>
      </c>
      <c r="AN161">
        <v>0.26</v>
      </c>
      <c r="AO161">
        <v>26.51</v>
      </c>
      <c r="AP161">
        <v>0</v>
      </c>
      <c r="AQ161">
        <v>2.82</v>
      </c>
      <c r="AR161">
        <v>0.02</v>
      </c>
      <c r="AS161">
        <v>0</v>
      </c>
      <c r="AT161">
        <v>95</v>
      </c>
      <c r="AU161">
        <v>65</v>
      </c>
      <c r="AV161">
        <v>1</v>
      </c>
      <c r="AW161">
        <v>1</v>
      </c>
      <c r="AZ161">
        <v>1</v>
      </c>
      <c r="BA161">
        <v>32.83</v>
      </c>
      <c r="BB161">
        <v>10.039999999999999</v>
      </c>
      <c r="BC161">
        <v>7.73</v>
      </c>
      <c r="BD161" t="s">
        <v>3</v>
      </c>
      <c r="BE161" t="s">
        <v>3</v>
      </c>
      <c r="BF161" t="s">
        <v>3</v>
      </c>
      <c r="BG161" t="s">
        <v>3</v>
      </c>
      <c r="BH161">
        <v>0</v>
      </c>
      <c r="BI161">
        <v>2</v>
      </c>
      <c r="BJ161" t="s">
        <v>434</v>
      </c>
      <c r="BM161">
        <v>108001</v>
      </c>
      <c r="BN161">
        <v>0</v>
      </c>
      <c r="BO161" t="s">
        <v>432</v>
      </c>
      <c r="BP161">
        <v>1</v>
      </c>
      <c r="BQ161">
        <v>3</v>
      </c>
      <c r="BR161">
        <v>0</v>
      </c>
      <c r="BS161">
        <v>32.83</v>
      </c>
      <c r="BT161">
        <v>1</v>
      </c>
      <c r="BU161">
        <v>1</v>
      </c>
      <c r="BV161">
        <v>1</v>
      </c>
      <c r="BW161">
        <v>1</v>
      </c>
      <c r="BX161">
        <v>1</v>
      </c>
      <c r="BY161" t="s">
        <v>3</v>
      </c>
      <c r="BZ161">
        <v>95</v>
      </c>
      <c r="CA161">
        <v>65</v>
      </c>
      <c r="CE161">
        <v>0</v>
      </c>
      <c r="CF161">
        <v>0</v>
      </c>
      <c r="CG161">
        <v>0</v>
      </c>
      <c r="CM161">
        <v>0</v>
      </c>
      <c r="CN161" t="s">
        <v>3</v>
      </c>
      <c r="CO161">
        <v>0</v>
      </c>
      <c r="CP161">
        <f t="shared" si="145"/>
        <v>488.78</v>
      </c>
      <c r="CQ161">
        <f t="shared" si="146"/>
        <v>79.387100000000004</v>
      </c>
      <c r="CR161">
        <f t="shared" si="147"/>
        <v>18.1724</v>
      </c>
      <c r="CS161">
        <f t="shared" si="148"/>
        <v>8.5358000000000001</v>
      </c>
      <c r="CT161">
        <f t="shared" si="149"/>
        <v>870.32330000000002</v>
      </c>
      <c r="CU161">
        <f t="shared" si="150"/>
        <v>0</v>
      </c>
      <c r="CV161">
        <f t="shared" si="151"/>
        <v>2.82</v>
      </c>
      <c r="CW161">
        <f t="shared" si="152"/>
        <v>0.02</v>
      </c>
      <c r="CX161">
        <f t="shared" si="153"/>
        <v>0</v>
      </c>
      <c r="CY161">
        <f t="shared" si="154"/>
        <v>421.62900000000002</v>
      </c>
      <c r="CZ161">
        <f t="shared" si="155"/>
        <v>288.483</v>
      </c>
      <c r="DC161" t="s">
        <v>3</v>
      </c>
      <c r="DD161" t="s">
        <v>3</v>
      </c>
      <c r="DE161" t="s">
        <v>3</v>
      </c>
      <c r="DF161" t="s">
        <v>3</v>
      </c>
      <c r="DG161" t="s">
        <v>3</v>
      </c>
      <c r="DH161" t="s">
        <v>3</v>
      </c>
      <c r="DI161" t="s">
        <v>3</v>
      </c>
      <c r="DJ161" t="s">
        <v>3</v>
      </c>
      <c r="DK161" t="s">
        <v>3</v>
      </c>
      <c r="DL161" t="s">
        <v>3</v>
      </c>
      <c r="DM161" t="s">
        <v>3</v>
      </c>
      <c r="DN161">
        <v>0</v>
      </c>
      <c r="DO161">
        <v>0</v>
      </c>
      <c r="DP161">
        <v>1</v>
      </c>
      <c r="DQ161">
        <v>1</v>
      </c>
      <c r="DU161">
        <v>1003</v>
      </c>
      <c r="DV161" t="s">
        <v>99</v>
      </c>
      <c r="DW161" t="s">
        <v>99</v>
      </c>
      <c r="DX161">
        <v>100</v>
      </c>
      <c r="EE161">
        <v>123475027</v>
      </c>
      <c r="EF161">
        <v>3</v>
      </c>
      <c r="EG161" t="s">
        <v>184</v>
      </c>
      <c r="EH161">
        <v>0</v>
      </c>
      <c r="EI161" t="s">
        <v>3</v>
      </c>
      <c r="EJ161">
        <v>2</v>
      </c>
      <c r="EK161">
        <v>108001</v>
      </c>
      <c r="EL161" t="s">
        <v>185</v>
      </c>
      <c r="EM161" t="s">
        <v>186</v>
      </c>
      <c r="EO161" t="s">
        <v>3</v>
      </c>
      <c r="EQ161">
        <v>131072</v>
      </c>
      <c r="ER161">
        <v>38.590000000000003</v>
      </c>
      <c r="ES161">
        <v>10.27</v>
      </c>
      <c r="ET161">
        <v>1.81</v>
      </c>
      <c r="EU161">
        <v>0.26</v>
      </c>
      <c r="EV161">
        <v>26.51</v>
      </c>
      <c r="EW161">
        <v>2.82</v>
      </c>
      <c r="EX161">
        <v>0.02</v>
      </c>
      <c r="EY161">
        <v>0</v>
      </c>
      <c r="FQ161">
        <v>0</v>
      </c>
      <c r="FR161">
        <f t="shared" si="156"/>
        <v>0</v>
      </c>
      <c r="FS161">
        <v>0</v>
      </c>
      <c r="FX161">
        <v>95</v>
      </c>
      <c r="FY161">
        <v>65</v>
      </c>
      <c r="GA161" t="s">
        <v>3</v>
      </c>
      <c r="GD161">
        <v>1</v>
      </c>
      <c r="GF161">
        <v>-434342364</v>
      </c>
      <c r="GG161">
        <v>2</v>
      </c>
      <c r="GH161">
        <v>1</v>
      </c>
      <c r="GI161">
        <v>2</v>
      </c>
      <c r="GJ161">
        <v>0</v>
      </c>
      <c r="GK161">
        <v>0</v>
      </c>
      <c r="GL161">
        <f t="shared" si="157"/>
        <v>0</v>
      </c>
      <c r="GM161">
        <f t="shared" si="158"/>
        <v>1198.8900000000001</v>
      </c>
      <c r="GN161">
        <f t="shared" si="159"/>
        <v>0</v>
      </c>
      <c r="GO161">
        <f t="shared" si="160"/>
        <v>1198.8900000000001</v>
      </c>
      <c r="GP161">
        <f t="shared" si="161"/>
        <v>0</v>
      </c>
      <c r="GR161">
        <v>0</v>
      </c>
      <c r="GS161">
        <v>3</v>
      </c>
      <c r="GT161">
        <v>0</v>
      </c>
      <c r="GU161" t="s">
        <v>3</v>
      </c>
      <c r="GV161">
        <f t="shared" si="162"/>
        <v>0</v>
      </c>
      <c r="GW161">
        <v>1</v>
      </c>
      <c r="GX161">
        <f t="shared" si="163"/>
        <v>0</v>
      </c>
      <c r="HA161">
        <v>0</v>
      </c>
      <c r="HB161">
        <v>0</v>
      </c>
      <c r="HC161">
        <f t="shared" si="164"/>
        <v>0</v>
      </c>
      <c r="IK161">
        <v>0</v>
      </c>
    </row>
    <row r="162" spans="1:245" x14ac:dyDescent="0.2">
      <c r="A162">
        <v>18</v>
      </c>
      <c r="B162">
        <v>1</v>
      </c>
      <c r="C162">
        <v>397</v>
      </c>
      <c r="E162" t="s">
        <v>435</v>
      </c>
      <c r="F162" t="s">
        <v>436</v>
      </c>
      <c r="G162" t="s">
        <v>437</v>
      </c>
      <c r="H162" t="s">
        <v>428</v>
      </c>
      <c r="I162">
        <f>I161*J162</f>
        <v>5.0500000000000003E-2</v>
      </c>
      <c r="J162">
        <v>0.1</v>
      </c>
      <c r="O162">
        <f t="shared" si="130"/>
        <v>1047.17</v>
      </c>
      <c r="P162">
        <f t="shared" si="131"/>
        <v>1047.17</v>
      </c>
      <c r="Q162">
        <f t="shared" si="132"/>
        <v>0</v>
      </c>
      <c r="R162">
        <f t="shared" si="133"/>
        <v>0</v>
      </c>
      <c r="S162">
        <f t="shared" si="134"/>
        <v>0</v>
      </c>
      <c r="T162">
        <f t="shared" si="135"/>
        <v>0</v>
      </c>
      <c r="U162">
        <f t="shared" si="136"/>
        <v>0</v>
      </c>
      <c r="V162">
        <f t="shared" si="137"/>
        <v>0</v>
      </c>
      <c r="W162">
        <f t="shared" si="138"/>
        <v>0</v>
      </c>
      <c r="X162">
        <f t="shared" si="139"/>
        <v>0</v>
      </c>
      <c r="Y162">
        <f t="shared" si="140"/>
        <v>0</v>
      </c>
      <c r="AA162">
        <v>144042116</v>
      </c>
      <c r="AB162">
        <f t="shared" si="141"/>
        <v>5400</v>
      </c>
      <c r="AC162">
        <f t="shared" si="142"/>
        <v>5400</v>
      </c>
      <c r="AD162">
        <f t="shared" si="165"/>
        <v>0</v>
      </c>
      <c r="AE162">
        <f t="shared" si="166"/>
        <v>0</v>
      </c>
      <c r="AF162">
        <f t="shared" si="167"/>
        <v>0</v>
      </c>
      <c r="AG162">
        <f t="shared" si="143"/>
        <v>0</v>
      </c>
      <c r="AH162">
        <f t="shared" si="168"/>
        <v>0</v>
      </c>
      <c r="AI162">
        <f t="shared" si="169"/>
        <v>0</v>
      </c>
      <c r="AJ162">
        <f t="shared" si="144"/>
        <v>0</v>
      </c>
      <c r="AK162">
        <v>5400</v>
      </c>
      <c r="AL162">
        <v>5400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95</v>
      </c>
      <c r="AU162">
        <v>65</v>
      </c>
      <c r="AV162">
        <v>1</v>
      </c>
      <c r="AW162">
        <v>1</v>
      </c>
      <c r="AZ162">
        <v>1</v>
      </c>
      <c r="BA162">
        <v>1</v>
      </c>
      <c r="BB162">
        <v>1</v>
      </c>
      <c r="BC162">
        <v>3.84</v>
      </c>
      <c r="BD162" t="s">
        <v>3</v>
      </c>
      <c r="BE162" t="s">
        <v>3</v>
      </c>
      <c r="BF162" t="s">
        <v>3</v>
      </c>
      <c r="BG162" t="s">
        <v>3</v>
      </c>
      <c r="BH162">
        <v>3</v>
      </c>
      <c r="BI162">
        <v>2</v>
      </c>
      <c r="BJ162" t="s">
        <v>438</v>
      </c>
      <c r="BM162">
        <v>108001</v>
      </c>
      <c r="BN162">
        <v>0</v>
      </c>
      <c r="BO162" t="s">
        <v>436</v>
      </c>
      <c r="BP162">
        <v>1</v>
      </c>
      <c r="BQ162">
        <v>3</v>
      </c>
      <c r="BR162">
        <v>0</v>
      </c>
      <c r="BS162">
        <v>1</v>
      </c>
      <c r="BT162">
        <v>1</v>
      </c>
      <c r="BU162">
        <v>1</v>
      </c>
      <c r="BV162">
        <v>1</v>
      </c>
      <c r="BW162">
        <v>1</v>
      </c>
      <c r="BX162">
        <v>1</v>
      </c>
      <c r="BY162" t="s">
        <v>3</v>
      </c>
      <c r="BZ162">
        <v>95</v>
      </c>
      <c r="CA162">
        <v>65</v>
      </c>
      <c r="CE162">
        <v>0</v>
      </c>
      <c r="CF162">
        <v>0</v>
      </c>
      <c r="CG162">
        <v>0</v>
      </c>
      <c r="CM162">
        <v>0</v>
      </c>
      <c r="CN162" t="s">
        <v>3</v>
      </c>
      <c r="CO162">
        <v>0</v>
      </c>
      <c r="CP162">
        <f t="shared" si="145"/>
        <v>1047.17</v>
      </c>
      <c r="CQ162">
        <f t="shared" si="146"/>
        <v>20736</v>
      </c>
      <c r="CR162">
        <f t="shared" si="147"/>
        <v>0</v>
      </c>
      <c r="CS162">
        <f t="shared" si="148"/>
        <v>0</v>
      </c>
      <c r="CT162">
        <f t="shared" si="149"/>
        <v>0</v>
      </c>
      <c r="CU162">
        <f t="shared" si="150"/>
        <v>0</v>
      </c>
      <c r="CV162">
        <f t="shared" si="151"/>
        <v>0</v>
      </c>
      <c r="CW162">
        <f t="shared" si="152"/>
        <v>0</v>
      </c>
      <c r="CX162">
        <f t="shared" si="153"/>
        <v>0</v>
      </c>
      <c r="CY162">
        <f t="shared" si="154"/>
        <v>0</v>
      </c>
      <c r="CZ162">
        <f t="shared" si="155"/>
        <v>0</v>
      </c>
      <c r="DC162" t="s">
        <v>3</v>
      </c>
      <c r="DD162" t="s">
        <v>3</v>
      </c>
      <c r="DE162" t="s">
        <v>3</v>
      </c>
      <c r="DF162" t="s">
        <v>3</v>
      </c>
      <c r="DG162" t="s">
        <v>3</v>
      </c>
      <c r="DH162" t="s">
        <v>3</v>
      </c>
      <c r="DI162" t="s">
        <v>3</v>
      </c>
      <c r="DJ162" t="s">
        <v>3</v>
      </c>
      <c r="DK162" t="s">
        <v>3</v>
      </c>
      <c r="DL162" t="s">
        <v>3</v>
      </c>
      <c r="DM162" t="s">
        <v>3</v>
      </c>
      <c r="DN162">
        <v>0</v>
      </c>
      <c r="DO162">
        <v>0</v>
      </c>
      <c r="DP162">
        <v>1</v>
      </c>
      <c r="DQ162">
        <v>1</v>
      </c>
      <c r="DU162">
        <v>1013</v>
      </c>
      <c r="DV162" t="s">
        <v>428</v>
      </c>
      <c r="DW162" t="s">
        <v>430</v>
      </c>
      <c r="DX162">
        <v>1</v>
      </c>
      <c r="EE162">
        <v>123475027</v>
      </c>
      <c r="EF162">
        <v>3</v>
      </c>
      <c r="EG162" t="s">
        <v>184</v>
      </c>
      <c r="EH162">
        <v>0</v>
      </c>
      <c r="EI162" t="s">
        <v>3</v>
      </c>
      <c r="EJ162">
        <v>2</v>
      </c>
      <c r="EK162">
        <v>108001</v>
      </c>
      <c r="EL162" t="s">
        <v>185</v>
      </c>
      <c r="EM162" t="s">
        <v>186</v>
      </c>
      <c r="EO162" t="s">
        <v>3</v>
      </c>
      <c r="EQ162">
        <v>0</v>
      </c>
      <c r="ER162">
        <v>5400</v>
      </c>
      <c r="ES162">
        <v>5400</v>
      </c>
      <c r="ET162">
        <v>0</v>
      </c>
      <c r="EU162">
        <v>0</v>
      </c>
      <c r="EV162">
        <v>0</v>
      </c>
      <c r="EW162">
        <v>0</v>
      </c>
      <c r="EX162">
        <v>0</v>
      </c>
      <c r="FQ162">
        <v>0</v>
      </c>
      <c r="FR162">
        <f t="shared" si="156"/>
        <v>0</v>
      </c>
      <c r="FS162">
        <v>0</v>
      </c>
      <c r="FX162">
        <v>95</v>
      </c>
      <c r="FY162">
        <v>65</v>
      </c>
      <c r="GA162" t="s">
        <v>3</v>
      </c>
      <c r="GD162">
        <v>1</v>
      </c>
      <c r="GF162">
        <v>1589219510</v>
      </c>
      <c r="GG162">
        <v>2</v>
      </c>
      <c r="GH162">
        <v>1</v>
      </c>
      <c r="GI162">
        <v>2</v>
      </c>
      <c r="GJ162">
        <v>0</v>
      </c>
      <c r="GK162">
        <v>0</v>
      </c>
      <c r="GL162">
        <f t="shared" si="157"/>
        <v>0</v>
      </c>
      <c r="GM162">
        <f t="shared" si="158"/>
        <v>1047.17</v>
      </c>
      <c r="GN162">
        <f t="shared" si="159"/>
        <v>0</v>
      </c>
      <c r="GO162">
        <f t="shared" si="160"/>
        <v>1047.17</v>
      </c>
      <c r="GP162">
        <f t="shared" si="161"/>
        <v>0</v>
      </c>
      <c r="GR162">
        <v>0</v>
      </c>
      <c r="GS162">
        <v>3</v>
      </c>
      <c r="GT162">
        <v>0</v>
      </c>
      <c r="GU162" t="s">
        <v>3</v>
      </c>
      <c r="GV162">
        <f t="shared" si="162"/>
        <v>0</v>
      </c>
      <c r="GW162">
        <v>1</v>
      </c>
      <c r="GX162">
        <f t="shared" si="163"/>
        <v>0</v>
      </c>
      <c r="HA162">
        <v>0</v>
      </c>
      <c r="HB162">
        <v>0</v>
      </c>
      <c r="HC162">
        <f t="shared" si="164"/>
        <v>0</v>
      </c>
      <c r="IK162">
        <v>0</v>
      </c>
    </row>
    <row r="163" spans="1:245" x14ac:dyDescent="0.2">
      <c r="A163">
        <v>17</v>
      </c>
      <c r="B163">
        <v>1</v>
      </c>
      <c r="C163">
        <f>ROW(SmtRes!A411)</f>
        <v>411</v>
      </c>
      <c r="D163">
        <f>ROW(EtalonRes!A417)</f>
        <v>417</v>
      </c>
      <c r="E163" t="s">
        <v>439</v>
      </c>
      <c r="F163" t="s">
        <v>97</v>
      </c>
      <c r="G163" t="s">
        <v>98</v>
      </c>
      <c r="H163" t="s">
        <v>99</v>
      </c>
      <c r="I163">
        <f>ROUND(17/100,9)</f>
        <v>0.17</v>
      </c>
      <c r="J163">
        <v>0</v>
      </c>
      <c r="O163">
        <f t="shared" si="130"/>
        <v>8061.46</v>
      </c>
      <c r="P163">
        <f t="shared" si="131"/>
        <v>1842.31</v>
      </c>
      <c r="Q163">
        <f t="shared" si="132"/>
        <v>301.57</v>
      </c>
      <c r="R163">
        <f t="shared" si="133"/>
        <v>0.61</v>
      </c>
      <c r="S163">
        <f t="shared" si="134"/>
        <v>5917.58</v>
      </c>
      <c r="T163">
        <f t="shared" si="135"/>
        <v>0</v>
      </c>
      <c r="U163">
        <f t="shared" si="136"/>
        <v>18.953724999999999</v>
      </c>
      <c r="V163">
        <f t="shared" si="137"/>
        <v>2.1250000000000002E-3</v>
      </c>
      <c r="W163">
        <f t="shared" si="138"/>
        <v>0</v>
      </c>
      <c r="X163">
        <f t="shared" si="139"/>
        <v>7575.28</v>
      </c>
      <c r="Y163">
        <f t="shared" si="140"/>
        <v>4912.1000000000004</v>
      </c>
      <c r="AA163">
        <v>144042116</v>
      </c>
      <c r="AB163">
        <f t="shared" si="141"/>
        <v>2840.58</v>
      </c>
      <c r="AC163">
        <f t="shared" si="142"/>
        <v>1194.83</v>
      </c>
      <c r="AD163">
        <f>ROUND(((((ET163*1.25))-((EU163*1.25)))+AE163),2)</f>
        <v>585.46</v>
      </c>
      <c r="AE163">
        <f>ROUND(((EU163*1.25)),2)</f>
        <v>0.11</v>
      </c>
      <c r="AF163">
        <f>ROUND(((EV163*1.15)),2)</f>
        <v>1060.29</v>
      </c>
      <c r="AG163">
        <f t="shared" si="143"/>
        <v>0</v>
      </c>
      <c r="AH163">
        <f>((EW163*1.15))</f>
        <v>111.49249999999999</v>
      </c>
      <c r="AI163">
        <f>((EX163*1.25))</f>
        <v>1.2500000000000001E-2</v>
      </c>
      <c r="AJ163">
        <f t="shared" si="144"/>
        <v>0</v>
      </c>
      <c r="AK163">
        <v>2585.19</v>
      </c>
      <c r="AL163">
        <v>1194.83</v>
      </c>
      <c r="AM163">
        <v>468.37</v>
      </c>
      <c r="AN163">
        <v>0.09</v>
      </c>
      <c r="AO163">
        <v>921.99</v>
      </c>
      <c r="AP163">
        <v>0</v>
      </c>
      <c r="AQ163">
        <v>96.95</v>
      </c>
      <c r="AR163">
        <v>0.01</v>
      </c>
      <c r="AS163">
        <v>0</v>
      </c>
      <c r="AT163">
        <v>128</v>
      </c>
      <c r="AU163">
        <v>83</v>
      </c>
      <c r="AV163">
        <v>1</v>
      </c>
      <c r="AW163">
        <v>1</v>
      </c>
      <c r="AZ163">
        <v>1</v>
      </c>
      <c r="BA163">
        <v>32.83</v>
      </c>
      <c r="BB163">
        <v>3.03</v>
      </c>
      <c r="BC163">
        <v>9.07</v>
      </c>
      <c r="BD163" t="s">
        <v>3</v>
      </c>
      <c r="BE163" t="s">
        <v>3</v>
      </c>
      <c r="BF163" t="s">
        <v>3</v>
      </c>
      <c r="BG163" t="s">
        <v>3</v>
      </c>
      <c r="BH163">
        <v>0</v>
      </c>
      <c r="BI163">
        <v>1</v>
      </c>
      <c r="BJ163" t="s">
        <v>100</v>
      </c>
      <c r="BM163">
        <v>16001</v>
      </c>
      <c r="BN163">
        <v>0</v>
      </c>
      <c r="BO163" t="s">
        <v>97</v>
      </c>
      <c r="BP163">
        <v>1</v>
      </c>
      <c r="BQ163">
        <v>2</v>
      </c>
      <c r="BR163">
        <v>0</v>
      </c>
      <c r="BS163">
        <v>32.83</v>
      </c>
      <c r="BT163">
        <v>1</v>
      </c>
      <c r="BU163">
        <v>1</v>
      </c>
      <c r="BV163">
        <v>1</v>
      </c>
      <c r="BW163">
        <v>1</v>
      </c>
      <c r="BX163">
        <v>1</v>
      </c>
      <c r="BY163" t="s">
        <v>3</v>
      </c>
      <c r="BZ163">
        <v>128</v>
      </c>
      <c r="CA163">
        <v>83</v>
      </c>
      <c r="CE163">
        <v>0</v>
      </c>
      <c r="CF163">
        <v>0</v>
      </c>
      <c r="CG163">
        <v>0</v>
      </c>
      <c r="CM163">
        <v>0</v>
      </c>
      <c r="CN163" t="s">
        <v>1835</v>
      </c>
      <c r="CO163">
        <v>0</v>
      </c>
      <c r="CP163">
        <f t="shared" si="145"/>
        <v>8061.46</v>
      </c>
      <c r="CQ163">
        <f t="shared" si="146"/>
        <v>10837.108099999999</v>
      </c>
      <c r="CR163">
        <f t="shared" si="147"/>
        <v>1773.9438</v>
      </c>
      <c r="CS163">
        <f t="shared" si="148"/>
        <v>3.6113</v>
      </c>
      <c r="CT163">
        <f t="shared" si="149"/>
        <v>34809.320699999997</v>
      </c>
      <c r="CU163">
        <f t="shared" si="150"/>
        <v>0</v>
      </c>
      <c r="CV163">
        <f t="shared" si="151"/>
        <v>111.49249999999999</v>
      </c>
      <c r="CW163">
        <f t="shared" si="152"/>
        <v>1.2500000000000001E-2</v>
      </c>
      <c r="CX163">
        <f t="shared" si="153"/>
        <v>0</v>
      </c>
      <c r="CY163">
        <f t="shared" si="154"/>
        <v>7575.2831999999999</v>
      </c>
      <c r="CZ163">
        <f t="shared" si="155"/>
        <v>4912.0976999999993</v>
      </c>
      <c r="DC163" t="s">
        <v>3</v>
      </c>
      <c r="DD163" t="s">
        <v>3</v>
      </c>
      <c r="DE163" t="s">
        <v>279</v>
      </c>
      <c r="DF163" t="s">
        <v>279</v>
      </c>
      <c r="DG163" t="s">
        <v>264</v>
      </c>
      <c r="DH163" t="s">
        <v>3</v>
      </c>
      <c r="DI163" t="s">
        <v>264</v>
      </c>
      <c r="DJ163" t="s">
        <v>279</v>
      </c>
      <c r="DK163" t="s">
        <v>3</v>
      </c>
      <c r="DL163" t="s">
        <v>3</v>
      </c>
      <c r="DM163" t="s">
        <v>3</v>
      </c>
      <c r="DN163">
        <v>0</v>
      </c>
      <c r="DO163">
        <v>0</v>
      </c>
      <c r="DP163">
        <v>1</v>
      </c>
      <c r="DQ163">
        <v>1</v>
      </c>
      <c r="DU163">
        <v>1003</v>
      </c>
      <c r="DV163" t="s">
        <v>99</v>
      </c>
      <c r="DW163" t="s">
        <v>99</v>
      </c>
      <c r="DX163">
        <v>100</v>
      </c>
      <c r="EE163">
        <v>123474930</v>
      </c>
      <c r="EF163">
        <v>2</v>
      </c>
      <c r="EG163" t="s">
        <v>24</v>
      </c>
      <c r="EH163">
        <v>0</v>
      </c>
      <c r="EI163" t="s">
        <v>3</v>
      </c>
      <c r="EJ163">
        <v>1</v>
      </c>
      <c r="EK163">
        <v>16001</v>
      </c>
      <c r="EL163" t="s">
        <v>103</v>
      </c>
      <c r="EM163" t="s">
        <v>104</v>
      </c>
      <c r="EO163" t="s">
        <v>282</v>
      </c>
      <c r="EQ163">
        <v>131072</v>
      </c>
      <c r="ER163">
        <v>2585.19</v>
      </c>
      <c r="ES163">
        <v>1194.83</v>
      </c>
      <c r="ET163">
        <v>468.37</v>
      </c>
      <c r="EU163">
        <v>0.09</v>
      </c>
      <c r="EV163">
        <v>921.99</v>
      </c>
      <c r="EW163">
        <v>96.95</v>
      </c>
      <c r="EX163">
        <v>0.01</v>
      </c>
      <c r="EY163">
        <v>0</v>
      </c>
      <c r="FQ163">
        <v>0</v>
      </c>
      <c r="FR163">
        <f t="shared" si="156"/>
        <v>0</v>
      </c>
      <c r="FS163">
        <v>0</v>
      </c>
      <c r="FX163">
        <v>128</v>
      </c>
      <c r="FY163">
        <v>83</v>
      </c>
      <c r="GA163" t="s">
        <v>3</v>
      </c>
      <c r="GD163">
        <v>1</v>
      </c>
      <c r="GF163">
        <v>-336269293</v>
      </c>
      <c r="GG163">
        <v>2</v>
      </c>
      <c r="GH163">
        <v>1</v>
      </c>
      <c r="GI163">
        <v>2</v>
      </c>
      <c r="GJ163">
        <v>0</v>
      </c>
      <c r="GK163">
        <v>0</v>
      </c>
      <c r="GL163">
        <f t="shared" si="157"/>
        <v>0</v>
      </c>
      <c r="GM163">
        <f t="shared" si="158"/>
        <v>20548.84</v>
      </c>
      <c r="GN163">
        <f t="shared" si="159"/>
        <v>20548.84</v>
      </c>
      <c r="GO163">
        <f t="shared" si="160"/>
        <v>0</v>
      </c>
      <c r="GP163">
        <f t="shared" si="161"/>
        <v>0</v>
      </c>
      <c r="GR163">
        <v>0</v>
      </c>
      <c r="GS163">
        <v>3</v>
      </c>
      <c r="GT163">
        <v>0</v>
      </c>
      <c r="GU163" t="s">
        <v>3</v>
      </c>
      <c r="GV163">
        <f t="shared" si="162"/>
        <v>0</v>
      </c>
      <c r="GW163">
        <v>1</v>
      </c>
      <c r="GX163">
        <f t="shared" si="163"/>
        <v>0</v>
      </c>
      <c r="HA163">
        <v>0</v>
      </c>
      <c r="HB163">
        <v>0</v>
      </c>
      <c r="HC163">
        <f t="shared" si="164"/>
        <v>0</v>
      </c>
      <c r="IK163">
        <v>0</v>
      </c>
    </row>
    <row r="164" spans="1:245" x14ac:dyDescent="0.2">
      <c r="A164">
        <v>18</v>
      </c>
      <c r="B164">
        <v>1</v>
      </c>
      <c r="C164">
        <v>411</v>
      </c>
      <c r="E164" t="s">
        <v>440</v>
      </c>
      <c r="F164" t="s">
        <v>364</v>
      </c>
      <c r="G164" t="s">
        <v>365</v>
      </c>
      <c r="H164" t="s">
        <v>328</v>
      </c>
      <c r="I164">
        <f>I163*J164</f>
        <v>17</v>
      </c>
      <c r="J164">
        <v>99.999999999999986</v>
      </c>
      <c r="O164">
        <f t="shared" si="130"/>
        <v>532.76</v>
      </c>
      <c r="P164">
        <f t="shared" si="131"/>
        <v>532.76</v>
      </c>
      <c r="Q164">
        <f t="shared" si="132"/>
        <v>0</v>
      </c>
      <c r="R164">
        <f t="shared" si="133"/>
        <v>0</v>
      </c>
      <c r="S164">
        <f t="shared" si="134"/>
        <v>0</v>
      </c>
      <c r="T164">
        <f t="shared" si="135"/>
        <v>0</v>
      </c>
      <c r="U164">
        <f t="shared" si="136"/>
        <v>0</v>
      </c>
      <c r="V164">
        <f t="shared" si="137"/>
        <v>0</v>
      </c>
      <c r="W164">
        <f t="shared" si="138"/>
        <v>0</v>
      </c>
      <c r="X164">
        <f t="shared" si="139"/>
        <v>0</v>
      </c>
      <c r="Y164">
        <f t="shared" si="140"/>
        <v>0</v>
      </c>
      <c r="AA164">
        <v>144042116</v>
      </c>
      <c r="AB164">
        <f t="shared" si="141"/>
        <v>3.7</v>
      </c>
      <c r="AC164">
        <f t="shared" si="142"/>
        <v>3.7</v>
      </c>
      <c r="AD164">
        <f>ROUND((((ET164)-(EU164))+AE164),2)</f>
        <v>0</v>
      </c>
      <c r="AE164">
        <f t="shared" ref="AE164:AF166" si="170">ROUND((EU164),2)</f>
        <v>0</v>
      </c>
      <c r="AF164">
        <f t="shared" si="170"/>
        <v>0</v>
      </c>
      <c r="AG164">
        <f t="shared" si="143"/>
        <v>0</v>
      </c>
      <c r="AH164">
        <f t="shared" ref="AH164:AI166" si="171">(EW164)</f>
        <v>0</v>
      </c>
      <c r="AI164">
        <f t="shared" si="171"/>
        <v>0</v>
      </c>
      <c r="AJ164">
        <f t="shared" si="144"/>
        <v>0</v>
      </c>
      <c r="AK164">
        <v>3.7</v>
      </c>
      <c r="AL164">
        <v>3.7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128</v>
      </c>
      <c r="AU164">
        <v>83</v>
      </c>
      <c r="AV164">
        <v>1</v>
      </c>
      <c r="AW164">
        <v>1</v>
      </c>
      <c r="AZ164">
        <v>1</v>
      </c>
      <c r="BA164">
        <v>1</v>
      </c>
      <c r="BB164">
        <v>1</v>
      </c>
      <c r="BC164">
        <v>8.4700000000000006</v>
      </c>
      <c r="BD164" t="s">
        <v>3</v>
      </c>
      <c r="BE164" t="s">
        <v>3</v>
      </c>
      <c r="BF164" t="s">
        <v>3</v>
      </c>
      <c r="BG164" t="s">
        <v>3</v>
      </c>
      <c r="BH164">
        <v>3</v>
      </c>
      <c r="BI164">
        <v>1</v>
      </c>
      <c r="BJ164" t="s">
        <v>366</v>
      </c>
      <c r="BM164">
        <v>16001</v>
      </c>
      <c r="BN164">
        <v>0</v>
      </c>
      <c r="BO164" t="s">
        <v>364</v>
      </c>
      <c r="BP164">
        <v>1</v>
      </c>
      <c r="BQ164">
        <v>2</v>
      </c>
      <c r="BR164">
        <v>0</v>
      </c>
      <c r="BS164">
        <v>1</v>
      </c>
      <c r="BT164">
        <v>1</v>
      </c>
      <c r="BU164">
        <v>1</v>
      </c>
      <c r="BV164">
        <v>1</v>
      </c>
      <c r="BW164">
        <v>1</v>
      </c>
      <c r="BX164">
        <v>1</v>
      </c>
      <c r="BY164" t="s">
        <v>3</v>
      </c>
      <c r="BZ164">
        <v>128</v>
      </c>
      <c r="CA164">
        <v>83</v>
      </c>
      <c r="CE164">
        <v>0</v>
      </c>
      <c r="CF164">
        <v>0</v>
      </c>
      <c r="CG164">
        <v>0</v>
      </c>
      <c r="CM164">
        <v>0</v>
      </c>
      <c r="CN164" t="s">
        <v>3</v>
      </c>
      <c r="CO164">
        <v>0</v>
      </c>
      <c r="CP164">
        <f t="shared" si="145"/>
        <v>532.76</v>
      </c>
      <c r="CQ164">
        <f t="shared" si="146"/>
        <v>31.339000000000002</v>
      </c>
      <c r="CR164">
        <f t="shared" si="147"/>
        <v>0</v>
      </c>
      <c r="CS164">
        <f t="shared" si="148"/>
        <v>0</v>
      </c>
      <c r="CT164">
        <f t="shared" si="149"/>
        <v>0</v>
      </c>
      <c r="CU164">
        <f t="shared" si="150"/>
        <v>0</v>
      </c>
      <c r="CV164">
        <f t="shared" si="151"/>
        <v>0</v>
      </c>
      <c r="CW164">
        <f t="shared" si="152"/>
        <v>0</v>
      </c>
      <c r="CX164">
        <f t="shared" si="153"/>
        <v>0</v>
      </c>
      <c r="CY164">
        <f t="shared" si="154"/>
        <v>0</v>
      </c>
      <c r="CZ164">
        <f t="shared" si="155"/>
        <v>0</v>
      </c>
      <c r="DC164" t="s">
        <v>3</v>
      </c>
      <c r="DD164" t="s">
        <v>3</v>
      </c>
      <c r="DE164" t="s">
        <v>3</v>
      </c>
      <c r="DF164" t="s">
        <v>3</v>
      </c>
      <c r="DG164" t="s">
        <v>3</v>
      </c>
      <c r="DH164" t="s">
        <v>3</v>
      </c>
      <c r="DI164" t="s">
        <v>3</v>
      </c>
      <c r="DJ164" t="s">
        <v>3</v>
      </c>
      <c r="DK164" t="s">
        <v>3</v>
      </c>
      <c r="DL164" t="s">
        <v>3</v>
      </c>
      <c r="DM164" t="s">
        <v>3</v>
      </c>
      <c r="DN164">
        <v>0</v>
      </c>
      <c r="DO164">
        <v>0</v>
      </c>
      <c r="DP164">
        <v>1</v>
      </c>
      <c r="DQ164">
        <v>1</v>
      </c>
      <c r="DU164">
        <v>1003</v>
      </c>
      <c r="DV164" t="s">
        <v>328</v>
      </c>
      <c r="DW164" t="s">
        <v>328</v>
      </c>
      <c r="DX164">
        <v>1</v>
      </c>
      <c r="EE164">
        <v>123474930</v>
      </c>
      <c r="EF164">
        <v>2</v>
      </c>
      <c r="EG164" t="s">
        <v>24</v>
      </c>
      <c r="EH164">
        <v>0</v>
      </c>
      <c r="EI164" t="s">
        <v>3</v>
      </c>
      <c r="EJ164">
        <v>1</v>
      </c>
      <c r="EK164">
        <v>16001</v>
      </c>
      <c r="EL164" t="s">
        <v>103</v>
      </c>
      <c r="EM164" t="s">
        <v>104</v>
      </c>
      <c r="EO164" t="s">
        <v>3</v>
      </c>
      <c r="EQ164">
        <v>0</v>
      </c>
      <c r="ER164">
        <v>3.7</v>
      </c>
      <c r="ES164">
        <v>3.7</v>
      </c>
      <c r="ET164">
        <v>0</v>
      </c>
      <c r="EU164">
        <v>0</v>
      </c>
      <c r="EV164">
        <v>0</v>
      </c>
      <c r="EW164">
        <v>0</v>
      </c>
      <c r="EX164">
        <v>0</v>
      </c>
      <c r="FQ164">
        <v>0</v>
      </c>
      <c r="FR164">
        <f t="shared" si="156"/>
        <v>0</v>
      </c>
      <c r="FS164">
        <v>0</v>
      </c>
      <c r="FX164">
        <v>128</v>
      </c>
      <c r="FY164">
        <v>83</v>
      </c>
      <c r="GA164" t="s">
        <v>3</v>
      </c>
      <c r="GD164">
        <v>1</v>
      </c>
      <c r="GF164">
        <v>-2023324055</v>
      </c>
      <c r="GG164">
        <v>2</v>
      </c>
      <c r="GH164">
        <v>1</v>
      </c>
      <c r="GI164">
        <v>2</v>
      </c>
      <c r="GJ164">
        <v>0</v>
      </c>
      <c r="GK164">
        <v>0</v>
      </c>
      <c r="GL164">
        <f t="shared" si="157"/>
        <v>0</v>
      </c>
      <c r="GM164">
        <f t="shared" si="158"/>
        <v>532.76</v>
      </c>
      <c r="GN164">
        <f t="shared" si="159"/>
        <v>532.76</v>
      </c>
      <c r="GO164">
        <f t="shared" si="160"/>
        <v>0</v>
      </c>
      <c r="GP164">
        <f t="shared" si="161"/>
        <v>0</v>
      </c>
      <c r="GR164">
        <v>0</v>
      </c>
      <c r="GS164">
        <v>3</v>
      </c>
      <c r="GT164">
        <v>0</v>
      </c>
      <c r="GU164" t="s">
        <v>3</v>
      </c>
      <c r="GV164">
        <f t="shared" si="162"/>
        <v>0</v>
      </c>
      <c r="GW164">
        <v>1</v>
      </c>
      <c r="GX164">
        <f t="shared" si="163"/>
        <v>0</v>
      </c>
      <c r="HA164">
        <v>0</v>
      </c>
      <c r="HB164">
        <v>0</v>
      </c>
      <c r="HC164">
        <f t="shared" si="164"/>
        <v>0</v>
      </c>
      <c r="IK164">
        <v>0</v>
      </c>
    </row>
    <row r="165" spans="1:245" x14ac:dyDescent="0.2">
      <c r="A165">
        <v>18</v>
      </c>
      <c r="B165">
        <v>1</v>
      </c>
      <c r="C165">
        <v>409</v>
      </c>
      <c r="E165" t="s">
        <v>441</v>
      </c>
      <c r="F165" t="s">
        <v>368</v>
      </c>
      <c r="G165" t="s">
        <v>369</v>
      </c>
      <c r="H165" t="s">
        <v>171</v>
      </c>
      <c r="I165">
        <f>I163*J165</f>
        <v>34</v>
      </c>
      <c r="J165">
        <v>199.99999999999997</v>
      </c>
      <c r="O165">
        <f t="shared" si="130"/>
        <v>925.78</v>
      </c>
      <c r="P165">
        <f t="shared" si="131"/>
        <v>925.78</v>
      </c>
      <c r="Q165">
        <f t="shared" si="132"/>
        <v>0</v>
      </c>
      <c r="R165">
        <f t="shared" si="133"/>
        <v>0</v>
      </c>
      <c r="S165">
        <f t="shared" si="134"/>
        <v>0</v>
      </c>
      <c r="T165">
        <f t="shared" si="135"/>
        <v>0</v>
      </c>
      <c r="U165">
        <f t="shared" si="136"/>
        <v>0</v>
      </c>
      <c r="V165">
        <f t="shared" si="137"/>
        <v>0</v>
      </c>
      <c r="W165">
        <f t="shared" si="138"/>
        <v>0</v>
      </c>
      <c r="X165">
        <f t="shared" si="139"/>
        <v>0</v>
      </c>
      <c r="Y165">
        <f t="shared" si="140"/>
        <v>0</v>
      </c>
      <c r="AA165">
        <v>144042116</v>
      </c>
      <c r="AB165">
        <f t="shared" si="141"/>
        <v>9.69</v>
      </c>
      <c r="AC165">
        <f t="shared" si="142"/>
        <v>9.69</v>
      </c>
      <c r="AD165">
        <f>ROUND((((ET165)-(EU165))+AE165),2)</f>
        <v>0</v>
      </c>
      <c r="AE165">
        <f t="shared" si="170"/>
        <v>0</v>
      </c>
      <c r="AF165">
        <f t="shared" si="170"/>
        <v>0</v>
      </c>
      <c r="AG165">
        <f t="shared" si="143"/>
        <v>0</v>
      </c>
      <c r="AH165">
        <f t="shared" si="171"/>
        <v>0</v>
      </c>
      <c r="AI165">
        <f t="shared" si="171"/>
        <v>0</v>
      </c>
      <c r="AJ165">
        <f t="shared" si="144"/>
        <v>0</v>
      </c>
      <c r="AK165">
        <v>9.69</v>
      </c>
      <c r="AL165">
        <v>9.69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128</v>
      </c>
      <c r="AU165">
        <v>83</v>
      </c>
      <c r="AV165">
        <v>1</v>
      </c>
      <c r="AW165">
        <v>1</v>
      </c>
      <c r="AZ165">
        <v>1</v>
      </c>
      <c r="BA165">
        <v>1</v>
      </c>
      <c r="BB165">
        <v>1</v>
      </c>
      <c r="BC165">
        <v>2.81</v>
      </c>
      <c r="BD165" t="s">
        <v>3</v>
      </c>
      <c r="BE165" t="s">
        <v>3</v>
      </c>
      <c r="BF165" t="s">
        <v>3</v>
      </c>
      <c r="BG165" t="s">
        <v>3</v>
      </c>
      <c r="BH165">
        <v>3</v>
      </c>
      <c r="BI165">
        <v>1</v>
      </c>
      <c r="BJ165" t="s">
        <v>370</v>
      </c>
      <c r="BM165">
        <v>16001</v>
      </c>
      <c r="BN165">
        <v>0</v>
      </c>
      <c r="BO165" t="s">
        <v>368</v>
      </c>
      <c r="BP165">
        <v>1</v>
      </c>
      <c r="BQ165">
        <v>2</v>
      </c>
      <c r="BR165">
        <v>0</v>
      </c>
      <c r="BS165">
        <v>1</v>
      </c>
      <c r="BT165">
        <v>1</v>
      </c>
      <c r="BU165">
        <v>1</v>
      </c>
      <c r="BV165">
        <v>1</v>
      </c>
      <c r="BW165">
        <v>1</v>
      </c>
      <c r="BX165">
        <v>1</v>
      </c>
      <c r="BY165" t="s">
        <v>3</v>
      </c>
      <c r="BZ165">
        <v>128</v>
      </c>
      <c r="CA165">
        <v>83</v>
      </c>
      <c r="CE165">
        <v>0</v>
      </c>
      <c r="CF165">
        <v>0</v>
      </c>
      <c r="CG165">
        <v>0</v>
      </c>
      <c r="CM165">
        <v>0</v>
      </c>
      <c r="CN165" t="s">
        <v>3</v>
      </c>
      <c r="CO165">
        <v>0</v>
      </c>
      <c r="CP165">
        <f t="shared" si="145"/>
        <v>925.78</v>
      </c>
      <c r="CQ165">
        <f t="shared" si="146"/>
        <v>27.228899999999999</v>
      </c>
      <c r="CR165">
        <f t="shared" si="147"/>
        <v>0</v>
      </c>
      <c r="CS165">
        <f t="shared" si="148"/>
        <v>0</v>
      </c>
      <c r="CT165">
        <f t="shared" si="149"/>
        <v>0</v>
      </c>
      <c r="CU165">
        <f t="shared" si="150"/>
        <v>0</v>
      </c>
      <c r="CV165">
        <f t="shared" si="151"/>
        <v>0</v>
      </c>
      <c r="CW165">
        <f t="shared" si="152"/>
        <v>0</v>
      </c>
      <c r="CX165">
        <f t="shared" si="153"/>
        <v>0</v>
      </c>
      <c r="CY165">
        <f t="shared" si="154"/>
        <v>0</v>
      </c>
      <c r="CZ165">
        <f t="shared" si="155"/>
        <v>0</v>
      </c>
      <c r="DC165" t="s">
        <v>3</v>
      </c>
      <c r="DD165" t="s">
        <v>3</v>
      </c>
      <c r="DE165" t="s">
        <v>3</v>
      </c>
      <c r="DF165" t="s">
        <v>3</v>
      </c>
      <c r="DG165" t="s">
        <v>3</v>
      </c>
      <c r="DH165" t="s">
        <v>3</v>
      </c>
      <c r="DI165" t="s">
        <v>3</v>
      </c>
      <c r="DJ165" t="s">
        <v>3</v>
      </c>
      <c r="DK165" t="s">
        <v>3</v>
      </c>
      <c r="DL165" t="s">
        <v>3</v>
      </c>
      <c r="DM165" t="s">
        <v>3</v>
      </c>
      <c r="DN165">
        <v>0</v>
      </c>
      <c r="DO165">
        <v>0</v>
      </c>
      <c r="DP165">
        <v>1</v>
      </c>
      <c r="DQ165">
        <v>1</v>
      </c>
      <c r="DU165">
        <v>1013</v>
      </c>
      <c r="DV165" t="s">
        <v>171</v>
      </c>
      <c r="DW165" t="s">
        <v>171</v>
      </c>
      <c r="DX165">
        <v>1</v>
      </c>
      <c r="EE165">
        <v>123474930</v>
      </c>
      <c r="EF165">
        <v>2</v>
      </c>
      <c r="EG165" t="s">
        <v>24</v>
      </c>
      <c r="EH165">
        <v>0</v>
      </c>
      <c r="EI165" t="s">
        <v>3</v>
      </c>
      <c r="EJ165">
        <v>1</v>
      </c>
      <c r="EK165">
        <v>16001</v>
      </c>
      <c r="EL165" t="s">
        <v>103</v>
      </c>
      <c r="EM165" t="s">
        <v>104</v>
      </c>
      <c r="EO165" t="s">
        <v>3</v>
      </c>
      <c r="EQ165">
        <v>0</v>
      </c>
      <c r="ER165">
        <v>9.69</v>
      </c>
      <c r="ES165">
        <v>9.69</v>
      </c>
      <c r="ET165">
        <v>0</v>
      </c>
      <c r="EU165">
        <v>0</v>
      </c>
      <c r="EV165">
        <v>0</v>
      </c>
      <c r="EW165">
        <v>0</v>
      </c>
      <c r="EX165">
        <v>0</v>
      </c>
      <c r="FQ165">
        <v>0</v>
      </c>
      <c r="FR165">
        <f t="shared" si="156"/>
        <v>0</v>
      </c>
      <c r="FS165">
        <v>0</v>
      </c>
      <c r="FX165">
        <v>128</v>
      </c>
      <c r="FY165">
        <v>83</v>
      </c>
      <c r="GA165" t="s">
        <v>3</v>
      </c>
      <c r="GD165">
        <v>1</v>
      </c>
      <c r="GF165">
        <v>1492331765</v>
      </c>
      <c r="GG165">
        <v>2</v>
      </c>
      <c r="GH165">
        <v>1</v>
      </c>
      <c r="GI165">
        <v>2</v>
      </c>
      <c r="GJ165">
        <v>0</v>
      </c>
      <c r="GK165">
        <v>0</v>
      </c>
      <c r="GL165">
        <f t="shared" si="157"/>
        <v>0</v>
      </c>
      <c r="GM165">
        <f t="shared" si="158"/>
        <v>925.78</v>
      </c>
      <c r="GN165">
        <f t="shared" si="159"/>
        <v>925.78</v>
      </c>
      <c r="GO165">
        <f t="shared" si="160"/>
        <v>0</v>
      </c>
      <c r="GP165">
        <f t="shared" si="161"/>
        <v>0</v>
      </c>
      <c r="GR165">
        <v>0</v>
      </c>
      <c r="GS165">
        <v>3</v>
      </c>
      <c r="GT165">
        <v>0</v>
      </c>
      <c r="GU165" t="s">
        <v>3</v>
      </c>
      <c r="GV165">
        <f t="shared" si="162"/>
        <v>0</v>
      </c>
      <c r="GW165">
        <v>1</v>
      </c>
      <c r="GX165">
        <f t="shared" si="163"/>
        <v>0</v>
      </c>
      <c r="HA165">
        <v>0</v>
      </c>
      <c r="HB165">
        <v>0</v>
      </c>
      <c r="HC165">
        <f t="shared" si="164"/>
        <v>0</v>
      </c>
      <c r="IK165">
        <v>0</v>
      </c>
    </row>
    <row r="166" spans="1:245" x14ac:dyDescent="0.2">
      <c r="A166">
        <v>17</v>
      </c>
      <c r="B166">
        <v>1</v>
      </c>
      <c r="E166" t="s">
        <v>442</v>
      </c>
      <c r="F166" t="s">
        <v>376</v>
      </c>
      <c r="G166" t="s">
        <v>377</v>
      </c>
      <c r="H166" t="s">
        <v>171</v>
      </c>
      <c r="I166">
        <v>5</v>
      </c>
      <c r="J166">
        <v>0</v>
      </c>
      <c r="O166">
        <f t="shared" si="130"/>
        <v>272.10000000000002</v>
      </c>
      <c r="P166">
        <f t="shared" si="131"/>
        <v>272.10000000000002</v>
      </c>
      <c r="Q166">
        <f t="shared" si="132"/>
        <v>0</v>
      </c>
      <c r="R166">
        <f t="shared" si="133"/>
        <v>0</v>
      </c>
      <c r="S166">
        <f t="shared" si="134"/>
        <v>0</v>
      </c>
      <c r="T166">
        <f t="shared" si="135"/>
        <v>0</v>
      </c>
      <c r="U166">
        <f t="shared" si="136"/>
        <v>0</v>
      </c>
      <c r="V166">
        <f t="shared" si="137"/>
        <v>0</v>
      </c>
      <c r="W166">
        <f t="shared" si="138"/>
        <v>0</v>
      </c>
      <c r="X166">
        <f t="shared" si="139"/>
        <v>0</v>
      </c>
      <c r="Y166">
        <f t="shared" si="140"/>
        <v>0</v>
      </c>
      <c r="AA166">
        <v>144042116</v>
      </c>
      <c r="AB166">
        <f t="shared" si="141"/>
        <v>7.73</v>
      </c>
      <c r="AC166">
        <f t="shared" si="142"/>
        <v>7.73</v>
      </c>
      <c r="AD166">
        <f>ROUND((((ET166)-(EU166))+AE166),2)</f>
        <v>0</v>
      </c>
      <c r="AE166">
        <f t="shared" si="170"/>
        <v>0</v>
      </c>
      <c r="AF166">
        <f t="shared" si="170"/>
        <v>0</v>
      </c>
      <c r="AG166">
        <f t="shared" si="143"/>
        <v>0</v>
      </c>
      <c r="AH166">
        <f t="shared" si="171"/>
        <v>0</v>
      </c>
      <c r="AI166">
        <f t="shared" si="171"/>
        <v>0</v>
      </c>
      <c r="AJ166">
        <f t="shared" si="144"/>
        <v>0</v>
      </c>
      <c r="AK166">
        <v>7.73</v>
      </c>
      <c r="AL166">
        <v>7.73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1</v>
      </c>
      <c r="AW166">
        <v>1</v>
      </c>
      <c r="AZ166">
        <v>1</v>
      </c>
      <c r="BA166">
        <v>1</v>
      </c>
      <c r="BB166">
        <v>1</v>
      </c>
      <c r="BC166">
        <v>7.04</v>
      </c>
      <c r="BD166" t="s">
        <v>3</v>
      </c>
      <c r="BE166" t="s">
        <v>3</v>
      </c>
      <c r="BF166" t="s">
        <v>3</v>
      </c>
      <c r="BG166" t="s">
        <v>3</v>
      </c>
      <c r="BH166">
        <v>3</v>
      </c>
      <c r="BI166">
        <v>1</v>
      </c>
      <c r="BJ166" t="s">
        <v>378</v>
      </c>
      <c r="BM166">
        <v>500001</v>
      </c>
      <c r="BN166">
        <v>0</v>
      </c>
      <c r="BO166" t="s">
        <v>376</v>
      </c>
      <c r="BP166">
        <v>1</v>
      </c>
      <c r="BQ166">
        <v>8</v>
      </c>
      <c r="BR166">
        <v>0</v>
      </c>
      <c r="BS166">
        <v>1</v>
      </c>
      <c r="BT166">
        <v>1</v>
      </c>
      <c r="BU166">
        <v>1</v>
      </c>
      <c r="BV166">
        <v>1</v>
      </c>
      <c r="BW166">
        <v>1</v>
      </c>
      <c r="BX166">
        <v>1</v>
      </c>
      <c r="BY166" t="s">
        <v>3</v>
      </c>
      <c r="BZ166">
        <v>0</v>
      </c>
      <c r="CA166">
        <v>0</v>
      </c>
      <c r="CE166">
        <v>0</v>
      </c>
      <c r="CF166">
        <v>0</v>
      </c>
      <c r="CG166">
        <v>0</v>
      </c>
      <c r="CM166">
        <v>0</v>
      </c>
      <c r="CN166" t="s">
        <v>3</v>
      </c>
      <c r="CO166">
        <v>0</v>
      </c>
      <c r="CP166">
        <f t="shared" si="145"/>
        <v>272.10000000000002</v>
      </c>
      <c r="CQ166">
        <f t="shared" si="146"/>
        <v>54.419200000000004</v>
      </c>
      <c r="CR166">
        <f t="shared" si="147"/>
        <v>0</v>
      </c>
      <c r="CS166">
        <f t="shared" si="148"/>
        <v>0</v>
      </c>
      <c r="CT166">
        <f t="shared" si="149"/>
        <v>0</v>
      </c>
      <c r="CU166">
        <f t="shared" si="150"/>
        <v>0</v>
      </c>
      <c r="CV166">
        <f t="shared" si="151"/>
        <v>0</v>
      </c>
      <c r="CW166">
        <f t="shared" si="152"/>
        <v>0</v>
      </c>
      <c r="CX166">
        <f t="shared" si="153"/>
        <v>0</v>
      </c>
      <c r="CY166">
        <f t="shared" si="154"/>
        <v>0</v>
      </c>
      <c r="CZ166">
        <f t="shared" si="155"/>
        <v>0</v>
      </c>
      <c r="DC166" t="s">
        <v>3</v>
      </c>
      <c r="DD166" t="s">
        <v>3</v>
      </c>
      <c r="DE166" t="s">
        <v>3</v>
      </c>
      <c r="DF166" t="s">
        <v>3</v>
      </c>
      <c r="DG166" t="s">
        <v>3</v>
      </c>
      <c r="DH166" t="s">
        <v>3</v>
      </c>
      <c r="DI166" t="s">
        <v>3</v>
      </c>
      <c r="DJ166" t="s">
        <v>3</v>
      </c>
      <c r="DK166" t="s">
        <v>3</v>
      </c>
      <c r="DL166" t="s">
        <v>3</v>
      </c>
      <c r="DM166" t="s">
        <v>3</v>
      </c>
      <c r="DN166">
        <v>0</v>
      </c>
      <c r="DO166">
        <v>0</v>
      </c>
      <c r="DP166">
        <v>1</v>
      </c>
      <c r="DQ166">
        <v>1</v>
      </c>
      <c r="DU166">
        <v>1013</v>
      </c>
      <c r="DV166" t="s">
        <v>171</v>
      </c>
      <c r="DW166" t="s">
        <v>171</v>
      </c>
      <c r="DX166">
        <v>1</v>
      </c>
      <c r="EE166">
        <v>123475082</v>
      </c>
      <c r="EF166">
        <v>8</v>
      </c>
      <c r="EG166" t="s">
        <v>443</v>
      </c>
      <c r="EH166">
        <v>0</v>
      </c>
      <c r="EI166" t="s">
        <v>3</v>
      </c>
      <c r="EJ166">
        <v>1</v>
      </c>
      <c r="EK166">
        <v>500001</v>
      </c>
      <c r="EL166" t="s">
        <v>444</v>
      </c>
      <c r="EM166" t="s">
        <v>445</v>
      </c>
      <c r="EO166" t="s">
        <v>3</v>
      </c>
      <c r="EQ166">
        <v>131072</v>
      </c>
      <c r="ER166">
        <v>7.73</v>
      </c>
      <c r="ES166">
        <v>7.73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FQ166">
        <v>0</v>
      </c>
      <c r="FR166">
        <f t="shared" si="156"/>
        <v>0</v>
      </c>
      <c r="FS166">
        <v>0</v>
      </c>
      <c r="FX166">
        <v>0</v>
      </c>
      <c r="FY166">
        <v>0</v>
      </c>
      <c r="GA166" t="s">
        <v>3</v>
      </c>
      <c r="GD166">
        <v>1</v>
      </c>
      <c r="GF166">
        <v>1839843307</v>
      </c>
      <c r="GG166">
        <v>2</v>
      </c>
      <c r="GH166">
        <v>1</v>
      </c>
      <c r="GI166">
        <v>2</v>
      </c>
      <c r="GJ166">
        <v>0</v>
      </c>
      <c r="GK166">
        <v>0</v>
      </c>
      <c r="GL166">
        <f t="shared" si="157"/>
        <v>0</v>
      </c>
      <c r="GM166">
        <f t="shared" si="158"/>
        <v>272.10000000000002</v>
      </c>
      <c r="GN166">
        <f t="shared" si="159"/>
        <v>272.10000000000002</v>
      </c>
      <c r="GO166">
        <f t="shared" si="160"/>
        <v>0</v>
      </c>
      <c r="GP166">
        <f t="shared" si="161"/>
        <v>0</v>
      </c>
      <c r="GR166">
        <v>0</v>
      </c>
      <c r="GS166">
        <v>3</v>
      </c>
      <c r="GT166">
        <v>0</v>
      </c>
      <c r="GU166" t="s">
        <v>3</v>
      </c>
      <c r="GV166">
        <f t="shared" si="162"/>
        <v>0</v>
      </c>
      <c r="GW166">
        <v>1</v>
      </c>
      <c r="GX166">
        <f t="shared" si="163"/>
        <v>0</v>
      </c>
      <c r="HA166">
        <v>0</v>
      </c>
      <c r="HB166">
        <v>0</v>
      </c>
      <c r="HC166">
        <f t="shared" si="164"/>
        <v>0</v>
      </c>
      <c r="IK166">
        <v>0</v>
      </c>
    </row>
    <row r="167" spans="1:245" x14ac:dyDescent="0.2">
      <c r="A167">
        <v>17</v>
      </c>
      <c r="B167">
        <v>1</v>
      </c>
      <c r="C167">
        <f>ROW(SmtRes!A433)</f>
        <v>433</v>
      </c>
      <c r="D167">
        <f>ROW(EtalonRes!A440)</f>
        <v>440</v>
      </c>
      <c r="E167" t="s">
        <v>446</v>
      </c>
      <c r="F167" t="s">
        <v>318</v>
      </c>
      <c r="G167" t="s">
        <v>319</v>
      </c>
      <c r="H167" t="s">
        <v>19</v>
      </c>
      <c r="I167">
        <f>ROUND(5.022/100,9)</f>
        <v>5.0220000000000001E-2</v>
      </c>
      <c r="J167">
        <v>0</v>
      </c>
      <c r="O167">
        <f t="shared" si="130"/>
        <v>2785.8</v>
      </c>
      <c r="P167">
        <f t="shared" si="131"/>
        <v>958.08</v>
      </c>
      <c r="Q167">
        <f t="shared" si="132"/>
        <v>39.24</v>
      </c>
      <c r="R167">
        <f t="shared" si="133"/>
        <v>17.329999999999998</v>
      </c>
      <c r="S167">
        <f t="shared" si="134"/>
        <v>1788.48</v>
      </c>
      <c r="T167">
        <f t="shared" si="135"/>
        <v>0</v>
      </c>
      <c r="U167">
        <f t="shared" si="136"/>
        <v>6.0063119999999994</v>
      </c>
      <c r="V167">
        <f t="shared" si="137"/>
        <v>4.080375E-2</v>
      </c>
      <c r="W167">
        <f t="shared" si="138"/>
        <v>0</v>
      </c>
      <c r="X167">
        <f t="shared" si="139"/>
        <v>2130.86</v>
      </c>
      <c r="Y167">
        <f t="shared" si="140"/>
        <v>1137.6600000000001</v>
      </c>
      <c r="AA167">
        <v>144042116</v>
      </c>
      <c r="AB167">
        <f t="shared" si="141"/>
        <v>3805.68</v>
      </c>
      <c r="AC167">
        <f t="shared" si="142"/>
        <v>2631.4</v>
      </c>
      <c r="AD167">
        <f>ROUND(((((ET167*1.25))-((EU167*1.25)))+AE167),2)</f>
        <v>89.51</v>
      </c>
      <c r="AE167">
        <f>ROUND(((EU167*1.25)),2)</f>
        <v>10.51</v>
      </c>
      <c r="AF167">
        <f>ROUND(((EV167*1.15)),2)</f>
        <v>1084.77</v>
      </c>
      <c r="AG167">
        <f t="shared" si="143"/>
        <v>0</v>
      </c>
      <c r="AH167">
        <f>((EW167*1.15))</f>
        <v>119.6</v>
      </c>
      <c r="AI167">
        <f>((EX167*1.25))</f>
        <v>0.8125</v>
      </c>
      <c r="AJ167">
        <f t="shared" si="144"/>
        <v>0</v>
      </c>
      <c r="AK167">
        <v>3646.29</v>
      </c>
      <c r="AL167">
        <v>2631.4</v>
      </c>
      <c r="AM167">
        <v>71.61</v>
      </c>
      <c r="AN167">
        <v>8.41</v>
      </c>
      <c r="AO167">
        <v>943.28</v>
      </c>
      <c r="AP167">
        <v>0</v>
      </c>
      <c r="AQ167">
        <v>104</v>
      </c>
      <c r="AR167">
        <v>0.65</v>
      </c>
      <c r="AS167">
        <v>0</v>
      </c>
      <c r="AT167">
        <v>118</v>
      </c>
      <c r="AU167">
        <v>63</v>
      </c>
      <c r="AV167">
        <v>1</v>
      </c>
      <c r="AW167">
        <v>1</v>
      </c>
      <c r="AZ167">
        <v>1</v>
      </c>
      <c r="BA167">
        <v>32.83</v>
      </c>
      <c r="BB167">
        <v>8.73</v>
      </c>
      <c r="BC167">
        <v>7.25</v>
      </c>
      <c r="BD167" t="s">
        <v>3</v>
      </c>
      <c r="BE167" t="s">
        <v>3</v>
      </c>
      <c r="BF167" t="s">
        <v>3</v>
      </c>
      <c r="BG167" t="s">
        <v>3</v>
      </c>
      <c r="BH167">
        <v>0</v>
      </c>
      <c r="BI167">
        <v>1</v>
      </c>
      <c r="BJ167" t="s">
        <v>320</v>
      </c>
      <c r="BM167">
        <v>10001</v>
      </c>
      <c r="BN167">
        <v>0</v>
      </c>
      <c r="BO167" t="s">
        <v>318</v>
      </c>
      <c r="BP167">
        <v>1</v>
      </c>
      <c r="BQ167">
        <v>2</v>
      </c>
      <c r="BR167">
        <v>0</v>
      </c>
      <c r="BS167">
        <v>32.83</v>
      </c>
      <c r="BT167">
        <v>1</v>
      </c>
      <c r="BU167">
        <v>1</v>
      </c>
      <c r="BV167">
        <v>1</v>
      </c>
      <c r="BW167">
        <v>1</v>
      </c>
      <c r="BX167">
        <v>1</v>
      </c>
      <c r="BY167" t="s">
        <v>3</v>
      </c>
      <c r="BZ167">
        <v>118</v>
      </c>
      <c r="CA167">
        <v>63</v>
      </c>
      <c r="CE167">
        <v>0</v>
      </c>
      <c r="CF167">
        <v>0</v>
      </c>
      <c r="CG167">
        <v>0</v>
      </c>
      <c r="CM167">
        <v>0</v>
      </c>
      <c r="CN167" t="s">
        <v>1835</v>
      </c>
      <c r="CO167">
        <v>0</v>
      </c>
      <c r="CP167">
        <f t="shared" si="145"/>
        <v>2785.8</v>
      </c>
      <c r="CQ167">
        <f t="shared" si="146"/>
        <v>19077.650000000001</v>
      </c>
      <c r="CR167">
        <f t="shared" si="147"/>
        <v>781.42230000000006</v>
      </c>
      <c r="CS167">
        <f t="shared" si="148"/>
        <v>345.04329999999999</v>
      </c>
      <c r="CT167">
        <f t="shared" si="149"/>
        <v>35612.999100000001</v>
      </c>
      <c r="CU167">
        <f t="shared" si="150"/>
        <v>0</v>
      </c>
      <c r="CV167">
        <f t="shared" si="151"/>
        <v>119.6</v>
      </c>
      <c r="CW167">
        <f t="shared" si="152"/>
        <v>0.8125</v>
      </c>
      <c r="CX167">
        <f t="shared" si="153"/>
        <v>0</v>
      </c>
      <c r="CY167">
        <f t="shared" si="154"/>
        <v>2130.8557999999998</v>
      </c>
      <c r="CZ167">
        <f t="shared" si="155"/>
        <v>1137.6603</v>
      </c>
      <c r="DC167" t="s">
        <v>3</v>
      </c>
      <c r="DD167" t="s">
        <v>3</v>
      </c>
      <c r="DE167" t="s">
        <v>279</v>
      </c>
      <c r="DF167" t="s">
        <v>279</v>
      </c>
      <c r="DG167" t="s">
        <v>264</v>
      </c>
      <c r="DH167" t="s">
        <v>3</v>
      </c>
      <c r="DI167" t="s">
        <v>264</v>
      </c>
      <c r="DJ167" t="s">
        <v>279</v>
      </c>
      <c r="DK167" t="s">
        <v>3</v>
      </c>
      <c r="DL167" t="s">
        <v>3</v>
      </c>
      <c r="DM167" t="s">
        <v>3</v>
      </c>
      <c r="DN167">
        <v>0</v>
      </c>
      <c r="DO167">
        <v>0</v>
      </c>
      <c r="DP167">
        <v>1</v>
      </c>
      <c r="DQ167">
        <v>1</v>
      </c>
      <c r="DU167">
        <v>1005</v>
      </c>
      <c r="DV167" t="s">
        <v>19</v>
      </c>
      <c r="DW167" t="s">
        <v>19</v>
      </c>
      <c r="DX167">
        <v>100</v>
      </c>
      <c r="EE167">
        <v>123474906</v>
      </c>
      <c r="EF167">
        <v>2</v>
      </c>
      <c r="EG167" t="s">
        <v>24</v>
      </c>
      <c r="EH167">
        <v>0</v>
      </c>
      <c r="EI167" t="s">
        <v>3</v>
      </c>
      <c r="EJ167">
        <v>1</v>
      </c>
      <c r="EK167">
        <v>10001</v>
      </c>
      <c r="EL167" t="s">
        <v>25</v>
      </c>
      <c r="EM167" t="s">
        <v>26</v>
      </c>
      <c r="EO167" t="s">
        <v>282</v>
      </c>
      <c r="EQ167">
        <v>131072</v>
      </c>
      <c r="ER167">
        <v>3646.29</v>
      </c>
      <c r="ES167">
        <v>2631.4</v>
      </c>
      <c r="ET167">
        <v>71.61</v>
      </c>
      <c r="EU167">
        <v>8.41</v>
      </c>
      <c r="EV167">
        <v>943.28</v>
      </c>
      <c r="EW167">
        <v>104</v>
      </c>
      <c r="EX167">
        <v>0.65</v>
      </c>
      <c r="EY167">
        <v>0</v>
      </c>
      <c r="FQ167">
        <v>0</v>
      </c>
      <c r="FR167">
        <f t="shared" si="156"/>
        <v>0</v>
      </c>
      <c r="FS167">
        <v>0</v>
      </c>
      <c r="FX167">
        <v>118</v>
      </c>
      <c r="FY167">
        <v>63</v>
      </c>
      <c r="GA167" t="s">
        <v>3</v>
      </c>
      <c r="GD167">
        <v>1</v>
      </c>
      <c r="GF167">
        <v>440282936</v>
      </c>
      <c r="GG167">
        <v>2</v>
      </c>
      <c r="GH167">
        <v>1</v>
      </c>
      <c r="GI167">
        <v>2</v>
      </c>
      <c r="GJ167">
        <v>0</v>
      </c>
      <c r="GK167">
        <v>0</v>
      </c>
      <c r="GL167">
        <f t="shared" si="157"/>
        <v>0</v>
      </c>
      <c r="GM167">
        <f t="shared" si="158"/>
        <v>6054.32</v>
      </c>
      <c r="GN167">
        <f t="shared" si="159"/>
        <v>6054.32</v>
      </c>
      <c r="GO167">
        <f t="shared" si="160"/>
        <v>0</v>
      </c>
      <c r="GP167">
        <f t="shared" si="161"/>
        <v>0</v>
      </c>
      <c r="GR167">
        <v>0</v>
      </c>
      <c r="GS167">
        <v>3</v>
      </c>
      <c r="GT167">
        <v>0</v>
      </c>
      <c r="GU167" t="s">
        <v>3</v>
      </c>
      <c r="GV167">
        <f t="shared" si="162"/>
        <v>0</v>
      </c>
      <c r="GW167">
        <v>1</v>
      </c>
      <c r="GX167">
        <f t="shared" si="163"/>
        <v>0</v>
      </c>
      <c r="HA167">
        <v>0</v>
      </c>
      <c r="HB167">
        <v>0</v>
      </c>
      <c r="HC167">
        <f t="shared" si="164"/>
        <v>0</v>
      </c>
      <c r="IK167">
        <v>0</v>
      </c>
    </row>
    <row r="168" spans="1:245" x14ac:dyDescent="0.2">
      <c r="A168">
        <v>18</v>
      </c>
      <c r="B168">
        <v>1</v>
      </c>
      <c r="C168">
        <v>417</v>
      </c>
      <c r="E168" t="s">
        <v>447</v>
      </c>
      <c r="F168" t="s">
        <v>448</v>
      </c>
      <c r="G168" t="s">
        <v>449</v>
      </c>
      <c r="H168" t="s">
        <v>269</v>
      </c>
      <c r="I168">
        <f>I167*J168</f>
        <v>10.64664</v>
      </c>
      <c r="J168">
        <v>212</v>
      </c>
      <c r="O168">
        <f t="shared" si="130"/>
        <v>853.48</v>
      </c>
      <c r="P168">
        <f t="shared" si="131"/>
        <v>853.48</v>
      </c>
      <c r="Q168">
        <f t="shared" si="132"/>
        <v>0</v>
      </c>
      <c r="R168">
        <f t="shared" si="133"/>
        <v>0</v>
      </c>
      <c r="S168">
        <f t="shared" si="134"/>
        <v>0</v>
      </c>
      <c r="T168">
        <f t="shared" si="135"/>
        <v>0</v>
      </c>
      <c r="U168">
        <f t="shared" si="136"/>
        <v>0</v>
      </c>
      <c r="V168">
        <f t="shared" si="137"/>
        <v>0</v>
      </c>
      <c r="W168">
        <f t="shared" si="138"/>
        <v>0</v>
      </c>
      <c r="X168">
        <f t="shared" si="139"/>
        <v>0</v>
      </c>
      <c r="Y168">
        <f t="shared" si="140"/>
        <v>0</v>
      </c>
      <c r="AA168">
        <v>144042116</v>
      </c>
      <c r="AB168">
        <f t="shared" si="141"/>
        <v>28.94</v>
      </c>
      <c r="AC168">
        <f t="shared" si="142"/>
        <v>28.94</v>
      </c>
      <c r="AD168">
        <f>ROUND((((ET168)-(EU168))+AE168),2)</f>
        <v>0</v>
      </c>
      <c r="AE168">
        <f>ROUND((EU168),2)</f>
        <v>0</v>
      </c>
      <c r="AF168">
        <f>ROUND((EV168),2)</f>
        <v>0</v>
      </c>
      <c r="AG168">
        <f t="shared" si="143"/>
        <v>0</v>
      </c>
      <c r="AH168">
        <f>(EW168)</f>
        <v>0</v>
      </c>
      <c r="AI168">
        <f>(EX168)</f>
        <v>0</v>
      </c>
      <c r="AJ168">
        <f t="shared" si="144"/>
        <v>0</v>
      </c>
      <c r="AK168">
        <v>28.94</v>
      </c>
      <c r="AL168">
        <v>28.94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118</v>
      </c>
      <c r="AU168">
        <v>63</v>
      </c>
      <c r="AV168">
        <v>1</v>
      </c>
      <c r="AW168">
        <v>1</v>
      </c>
      <c r="AZ168">
        <v>1</v>
      </c>
      <c r="BA168">
        <v>1</v>
      </c>
      <c r="BB168">
        <v>1</v>
      </c>
      <c r="BC168">
        <v>2.77</v>
      </c>
      <c r="BD168" t="s">
        <v>3</v>
      </c>
      <c r="BE168" t="s">
        <v>3</v>
      </c>
      <c r="BF168" t="s">
        <v>3</v>
      </c>
      <c r="BG168" t="s">
        <v>3</v>
      </c>
      <c r="BH168">
        <v>3</v>
      </c>
      <c r="BI168">
        <v>1</v>
      </c>
      <c r="BJ168" t="s">
        <v>450</v>
      </c>
      <c r="BM168">
        <v>10001</v>
      </c>
      <c r="BN168">
        <v>0</v>
      </c>
      <c r="BO168" t="s">
        <v>448</v>
      </c>
      <c r="BP168">
        <v>1</v>
      </c>
      <c r="BQ168">
        <v>2</v>
      </c>
      <c r="BR168">
        <v>0</v>
      </c>
      <c r="BS168">
        <v>1</v>
      </c>
      <c r="BT168">
        <v>1</v>
      </c>
      <c r="BU168">
        <v>1</v>
      </c>
      <c r="BV168">
        <v>1</v>
      </c>
      <c r="BW168">
        <v>1</v>
      </c>
      <c r="BX168">
        <v>1</v>
      </c>
      <c r="BY168" t="s">
        <v>3</v>
      </c>
      <c r="BZ168">
        <v>118</v>
      </c>
      <c r="CA168">
        <v>63</v>
      </c>
      <c r="CE168">
        <v>0</v>
      </c>
      <c r="CF168">
        <v>0</v>
      </c>
      <c r="CG168">
        <v>0</v>
      </c>
      <c r="CM168">
        <v>0</v>
      </c>
      <c r="CN168" t="s">
        <v>3</v>
      </c>
      <c r="CO168">
        <v>0</v>
      </c>
      <c r="CP168">
        <f t="shared" si="145"/>
        <v>853.48</v>
      </c>
      <c r="CQ168">
        <f t="shared" si="146"/>
        <v>80.163800000000009</v>
      </c>
      <c r="CR168">
        <f t="shared" si="147"/>
        <v>0</v>
      </c>
      <c r="CS168">
        <f t="shared" si="148"/>
        <v>0</v>
      </c>
      <c r="CT168">
        <f t="shared" si="149"/>
        <v>0</v>
      </c>
      <c r="CU168">
        <f t="shared" si="150"/>
        <v>0</v>
      </c>
      <c r="CV168">
        <f t="shared" si="151"/>
        <v>0</v>
      </c>
      <c r="CW168">
        <f t="shared" si="152"/>
        <v>0</v>
      </c>
      <c r="CX168">
        <f t="shared" si="153"/>
        <v>0</v>
      </c>
      <c r="CY168">
        <f t="shared" si="154"/>
        <v>0</v>
      </c>
      <c r="CZ168">
        <f t="shared" si="155"/>
        <v>0</v>
      </c>
      <c r="DC168" t="s">
        <v>3</v>
      </c>
      <c r="DD168" t="s">
        <v>3</v>
      </c>
      <c r="DE168" t="s">
        <v>3</v>
      </c>
      <c r="DF168" t="s">
        <v>3</v>
      </c>
      <c r="DG168" t="s">
        <v>3</v>
      </c>
      <c r="DH168" t="s">
        <v>3</v>
      </c>
      <c r="DI168" t="s">
        <v>3</v>
      </c>
      <c r="DJ168" t="s">
        <v>3</v>
      </c>
      <c r="DK168" t="s">
        <v>3</v>
      </c>
      <c r="DL168" t="s">
        <v>3</v>
      </c>
      <c r="DM168" t="s">
        <v>3</v>
      </c>
      <c r="DN168">
        <v>0</v>
      </c>
      <c r="DO168">
        <v>0</v>
      </c>
      <c r="DP168">
        <v>1</v>
      </c>
      <c r="DQ168">
        <v>1</v>
      </c>
      <c r="DU168">
        <v>1005</v>
      </c>
      <c r="DV168" t="s">
        <v>269</v>
      </c>
      <c r="DW168" t="s">
        <v>269</v>
      </c>
      <c r="DX168">
        <v>1</v>
      </c>
      <c r="EE168">
        <v>123474906</v>
      </c>
      <c r="EF168">
        <v>2</v>
      </c>
      <c r="EG168" t="s">
        <v>24</v>
      </c>
      <c r="EH168">
        <v>0</v>
      </c>
      <c r="EI168" t="s">
        <v>3</v>
      </c>
      <c r="EJ168">
        <v>1</v>
      </c>
      <c r="EK168">
        <v>10001</v>
      </c>
      <c r="EL168" t="s">
        <v>25</v>
      </c>
      <c r="EM168" t="s">
        <v>26</v>
      </c>
      <c r="EO168" t="s">
        <v>3</v>
      </c>
      <c r="EQ168">
        <v>0</v>
      </c>
      <c r="ER168">
        <v>28.94</v>
      </c>
      <c r="ES168">
        <v>28.94</v>
      </c>
      <c r="ET168">
        <v>0</v>
      </c>
      <c r="EU168">
        <v>0</v>
      </c>
      <c r="EV168">
        <v>0</v>
      </c>
      <c r="EW168">
        <v>0</v>
      </c>
      <c r="EX168">
        <v>0</v>
      </c>
      <c r="FQ168">
        <v>0</v>
      </c>
      <c r="FR168">
        <f t="shared" si="156"/>
        <v>0</v>
      </c>
      <c r="FS168">
        <v>0</v>
      </c>
      <c r="FX168">
        <v>118</v>
      </c>
      <c r="FY168">
        <v>63</v>
      </c>
      <c r="GA168" t="s">
        <v>3</v>
      </c>
      <c r="GD168">
        <v>1</v>
      </c>
      <c r="GF168">
        <v>-327739187</v>
      </c>
      <c r="GG168">
        <v>2</v>
      </c>
      <c r="GH168">
        <v>1</v>
      </c>
      <c r="GI168">
        <v>2</v>
      </c>
      <c r="GJ168">
        <v>0</v>
      </c>
      <c r="GK168">
        <v>0</v>
      </c>
      <c r="GL168">
        <f t="shared" si="157"/>
        <v>0</v>
      </c>
      <c r="GM168">
        <f t="shared" si="158"/>
        <v>853.48</v>
      </c>
      <c r="GN168">
        <f t="shared" si="159"/>
        <v>853.48</v>
      </c>
      <c r="GO168">
        <f t="shared" si="160"/>
        <v>0</v>
      </c>
      <c r="GP168">
        <f t="shared" si="161"/>
        <v>0</v>
      </c>
      <c r="GR168">
        <v>0</v>
      </c>
      <c r="GS168">
        <v>3</v>
      </c>
      <c r="GT168">
        <v>0</v>
      </c>
      <c r="GU168" t="s">
        <v>3</v>
      </c>
      <c r="GV168">
        <f t="shared" si="162"/>
        <v>0</v>
      </c>
      <c r="GW168">
        <v>1</v>
      </c>
      <c r="GX168">
        <f t="shared" si="163"/>
        <v>0</v>
      </c>
      <c r="HA168">
        <v>0</v>
      </c>
      <c r="HB168">
        <v>0</v>
      </c>
      <c r="HC168">
        <f t="shared" si="164"/>
        <v>0</v>
      </c>
      <c r="IK168">
        <v>0</v>
      </c>
    </row>
    <row r="169" spans="1:245" x14ac:dyDescent="0.2">
      <c r="A169">
        <v>17</v>
      </c>
      <c r="B169">
        <v>1</v>
      </c>
      <c r="C169">
        <f>ROW(SmtRes!A446)</f>
        <v>446</v>
      </c>
      <c r="D169">
        <f>ROW(EtalonRes!A457)</f>
        <v>457</v>
      </c>
      <c r="E169" t="s">
        <v>451</v>
      </c>
      <c r="F169" t="s">
        <v>452</v>
      </c>
      <c r="G169" t="s">
        <v>453</v>
      </c>
      <c r="H169" t="s">
        <v>19</v>
      </c>
      <c r="I169">
        <f>ROUND(5.25/100,9)</f>
        <v>5.2499999999999998E-2</v>
      </c>
      <c r="J169">
        <v>0</v>
      </c>
      <c r="O169">
        <f t="shared" si="130"/>
        <v>2885.97</v>
      </c>
      <c r="P169">
        <f t="shared" si="131"/>
        <v>143.76</v>
      </c>
      <c r="Q169">
        <f t="shared" si="132"/>
        <v>74.37</v>
      </c>
      <c r="R169">
        <f t="shared" si="133"/>
        <v>31.96</v>
      </c>
      <c r="S169">
        <f t="shared" si="134"/>
        <v>2667.84</v>
      </c>
      <c r="T169">
        <f t="shared" si="135"/>
        <v>0</v>
      </c>
      <c r="U169">
        <f t="shared" si="136"/>
        <v>9.2977499999999988</v>
      </c>
      <c r="V169">
        <f t="shared" si="137"/>
        <v>7.8750000000000001E-2</v>
      </c>
      <c r="W169">
        <f t="shared" si="138"/>
        <v>0</v>
      </c>
      <c r="X169">
        <f t="shared" si="139"/>
        <v>3455.74</v>
      </c>
      <c r="Y169">
        <f t="shared" si="140"/>
        <v>2240.83</v>
      </c>
      <c r="AA169">
        <v>144042116</v>
      </c>
      <c r="AB169">
        <f t="shared" si="141"/>
        <v>2129.29</v>
      </c>
      <c r="AC169">
        <f t="shared" si="142"/>
        <v>434.65</v>
      </c>
      <c r="AD169">
        <f>ROUND(((((ET169*1.25))-((EU169*1.25)))+AE169),2)</f>
        <v>146.79</v>
      </c>
      <c r="AE169">
        <f>ROUND(((EU169*1.25)),2)</f>
        <v>18.54</v>
      </c>
      <c r="AF169">
        <f>ROUND(((EV169*1.15)),2)</f>
        <v>1547.85</v>
      </c>
      <c r="AG169">
        <f t="shared" si="143"/>
        <v>0</v>
      </c>
      <c r="AH169">
        <f>((EW169*1.15))</f>
        <v>177.1</v>
      </c>
      <c r="AI169">
        <f>((EX169*1.25))</f>
        <v>1.5</v>
      </c>
      <c r="AJ169">
        <f t="shared" si="144"/>
        <v>0</v>
      </c>
      <c r="AK169">
        <v>1898.04</v>
      </c>
      <c r="AL169">
        <v>434.65</v>
      </c>
      <c r="AM169">
        <v>117.43</v>
      </c>
      <c r="AN169">
        <v>14.83</v>
      </c>
      <c r="AO169">
        <v>1345.96</v>
      </c>
      <c r="AP169">
        <v>0</v>
      </c>
      <c r="AQ169">
        <v>154</v>
      </c>
      <c r="AR169">
        <v>1.2</v>
      </c>
      <c r="AS169">
        <v>0</v>
      </c>
      <c r="AT169">
        <v>128</v>
      </c>
      <c r="AU169">
        <v>83</v>
      </c>
      <c r="AV169">
        <v>1</v>
      </c>
      <c r="AW169">
        <v>1</v>
      </c>
      <c r="AZ169">
        <v>1</v>
      </c>
      <c r="BA169">
        <v>32.83</v>
      </c>
      <c r="BB169">
        <v>9.65</v>
      </c>
      <c r="BC169">
        <v>6.3</v>
      </c>
      <c r="BD169" t="s">
        <v>3</v>
      </c>
      <c r="BE169" t="s">
        <v>3</v>
      </c>
      <c r="BF169" t="s">
        <v>3</v>
      </c>
      <c r="BG169" t="s">
        <v>3</v>
      </c>
      <c r="BH169">
        <v>0</v>
      </c>
      <c r="BI169">
        <v>1</v>
      </c>
      <c r="BJ169" t="s">
        <v>454</v>
      </c>
      <c r="BM169">
        <v>20001</v>
      </c>
      <c r="BN169">
        <v>0</v>
      </c>
      <c r="BO169" t="s">
        <v>452</v>
      </c>
      <c r="BP169">
        <v>1</v>
      </c>
      <c r="BQ169">
        <v>2</v>
      </c>
      <c r="BR169">
        <v>0</v>
      </c>
      <c r="BS169">
        <v>32.83</v>
      </c>
      <c r="BT169">
        <v>1</v>
      </c>
      <c r="BU169">
        <v>1</v>
      </c>
      <c r="BV169">
        <v>1</v>
      </c>
      <c r="BW169">
        <v>1</v>
      </c>
      <c r="BX169">
        <v>1</v>
      </c>
      <c r="BY169" t="s">
        <v>3</v>
      </c>
      <c r="BZ169">
        <v>128</v>
      </c>
      <c r="CA169">
        <v>83</v>
      </c>
      <c r="CE169">
        <v>0</v>
      </c>
      <c r="CF169">
        <v>0</v>
      </c>
      <c r="CG169">
        <v>0</v>
      </c>
      <c r="CM169">
        <v>0</v>
      </c>
      <c r="CN169" t="s">
        <v>1835</v>
      </c>
      <c r="CO169">
        <v>0</v>
      </c>
      <c r="CP169">
        <f t="shared" si="145"/>
        <v>2885.9700000000003</v>
      </c>
      <c r="CQ169">
        <f t="shared" si="146"/>
        <v>2738.2949999999996</v>
      </c>
      <c r="CR169">
        <f t="shared" si="147"/>
        <v>1416.5235</v>
      </c>
      <c r="CS169">
        <f t="shared" si="148"/>
        <v>608.66819999999996</v>
      </c>
      <c r="CT169">
        <f t="shared" si="149"/>
        <v>50815.915499999996</v>
      </c>
      <c r="CU169">
        <f t="shared" si="150"/>
        <v>0</v>
      </c>
      <c r="CV169">
        <f t="shared" si="151"/>
        <v>177.1</v>
      </c>
      <c r="CW169">
        <f t="shared" si="152"/>
        <v>1.5</v>
      </c>
      <c r="CX169">
        <f t="shared" si="153"/>
        <v>0</v>
      </c>
      <c r="CY169">
        <f t="shared" si="154"/>
        <v>3455.7440000000001</v>
      </c>
      <c r="CZ169">
        <f t="shared" si="155"/>
        <v>2240.8340000000003</v>
      </c>
      <c r="DC169" t="s">
        <v>3</v>
      </c>
      <c r="DD169" t="s">
        <v>3</v>
      </c>
      <c r="DE169" t="s">
        <v>279</v>
      </c>
      <c r="DF169" t="s">
        <v>279</v>
      </c>
      <c r="DG169" t="s">
        <v>264</v>
      </c>
      <c r="DH169" t="s">
        <v>3</v>
      </c>
      <c r="DI169" t="s">
        <v>264</v>
      </c>
      <c r="DJ169" t="s">
        <v>279</v>
      </c>
      <c r="DK169" t="s">
        <v>3</v>
      </c>
      <c r="DL169" t="s">
        <v>3</v>
      </c>
      <c r="DM169" t="s">
        <v>3</v>
      </c>
      <c r="DN169">
        <v>0</v>
      </c>
      <c r="DO169">
        <v>0</v>
      </c>
      <c r="DP169">
        <v>1</v>
      </c>
      <c r="DQ169">
        <v>1</v>
      </c>
      <c r="DU169">
        <v>1005</v>
      </c>
      <c r="DV169" t="s">
        <v>19</v>
      </c>
      <c r="DW169" t="s">
        <v>19</v>
      </c>
      <c r="DX169">
        <v>100</v>
      </c>
      <c r="EE169">
        <v>123474934</v>
      </c>
      <c r="EF169">
        <v>2</v>
      </c>
      <c r="EG169" t="s">
        <v>24</v>
      </c>
      <c r="EH169">
        <v>0</v>
      </c>
      <c r="EI169" t="s">
        <v>3</v>
      </c>
      <c r="EJ169">
        <v>1</v>
      </c>
      <c r="EK169">
        <v>20001</v>
      </c>
      <c r="EL169" t="s">
        <v>342</v>
      </c>
      <c r="EM169" t="s">
        <v>343</v>
      </c>
      <c r="EO169" t="s">
        <v>282</v>
      </c>
      <c r="EQ169">
        <v>131072</v>
      </c>
      <c r="ER169">
        <v>1898.04</v>
      </c>
      <c r="ES169">
        <v>434.65</v>
      </c>
      <c r="ET169">
        <v>117.43</v>
      </c>
      <c r="EU169">
        <v>14.83</v>
      </c>
      <c r="EV169">
        <v>1345.96</v>
      </c>
      <c r="EW169">
        <v>154</v>
      </c>
      <c r="EX169">
        <v>1.2</v>
      </c>
      <c r="EY169">
        <v>0</v>
      </c>
      <c r="FQ169">
        <v>0</v>
      </c>
      <c r="FR169">
        <f t="shared" si="156"/>
        <v>0</v>
      </c>
      <c r="FS169">
        <v>0</v>
      </c>
      <c r="FX169">
        <v>128</v>
      </c>
      <c r="FY169">
        <v>83</v>
      </c>
      <c r="GA169" t="s">
        <v>3</v>
      </c>
      <c r="GD169">
        <v>1</v>
      </c>
      <c r="GF169">
        <v>1122415591</v>
      </c>
      <c r="GG169">
        <v>2</v>
      </c>
      <c r="GH169">
        <v>1</v>
      </c>
      <c r="GI169">
        <v>2</v>
      </c>
      <c r="GJ169">
        <v>0</v>
      </c>
      <c r="GK169">
        <v>0</v>
      </c>
      <c r="GL169">
        <f t="shared" si="157"/>
        <v>0</v>
      </c>
      <c r="GM169">
        <f t="shared" si="158"/>
        <v>8582.5400000000009</v>
      </c>
      <c r="GN169">
        <f t="shared" si="159"/>
        <v>8582.5400000000009</v>
      </c>
      <c r="GO169">
        <f t="shared" si="160"/>
        <v>0</v>
      </c>
      <c r="GP169">
        <f t="shared" si="161"/>
        <v>0</v>
      </c>
      <c r="GR169">
        <v>0</v>
      </c>
      <c r="GS169">
        <v>3</v>
      </c>
      <c r="GT169">
        <v>0</v>
      </c>
      <c r="GU169" t="s">
        <v>3</v>
      </c>
      <c r="GV169">
        <f t="shared" si="162"/>
        <v>0</v>
      </c>
      <c r="GW169">
        <v>1</v>
      </c>
      <c r="GX169">
        <f t="shared" si="163"/>
        <v>0</v>
      </c>
      <c r="HA169">
        <v>0</v>
      </c>
      <c r="HB169">
        <v>0</v>
      </c>
      <c r="HC169">
        <f t="shared" si="164"/>
        <v>0</v>
      </c>
      <c r="IK169">
        <v>0</v>
      </c>
    </row>
    <row r="170" spans="1:245" x14ac:dyDescent="0.2">
      <c r="A170">
        <v>18</v>
      </c>
      <c r="B170">
        <v>1</v>
      </c>
      <c r="C170">
        <v>446</v>
      </c>
      <c r="E170" t="s">
        <v>455</v>
      </c>
      <c r="F170" t="s">
        <v>456</v>
      </c>
      <c r="G170" t="s">
        <v>457</v>
      </c>
      <c r="H170" t="s">
        <v>31</v>
      </c>
      <c r="I170">
        <f>I169*J170</f>
        <v>2.5000000000000001E-2</v>
      </c>
      <c r="J170">
        <v>0.47619047619047622</v>
      </c>
      <c r="O170">
        <f t="shared" si="130"/>
        <v>1245.49</v>
      </c>
      <c r="P170">
        <f t="shared" si="131"/>
        <v>1245.49</v>
      </c>
      <c r="Q170">
        <f t="shared" si="132"/>
        <v>0</v>
      </c>
      <c r="R170">
        <f t="shared" si="133"/>
        <v>0</v>
      </c>
      <c r="S170">
        <f t="shared" si="134"/>
        <v>0</v>
      </c>
      <c r="T170">
        <f t="shared" si="135"/>
        <v>0</v>
      </c>
      <c r="U170">
        <f t="shared" si="136"/>
        <v>0</v>
      </c>
      <c r="V170">
        <f t="shared" si="137"/>
        <v>0</v>
      </c>
      <c r="W170">
        <f t="shared" si="138"/>
        <v>0</v>
      </c>
      <c r="X170">
        <f t="shared" si="139"/>
        <v>0</v>
      </c>
      <c r="Y170">
        <f t="shared" si="140"/>
        <v>0</v>
      </c>
      <c r="AA170">
        <v>144042116</v>
      </c>
      <c r="AB170">
        <f t="shared" si="141"/>
        <v>12676.79</v>
      </c>
      <c r="AC170">
        <f t="shared" si="142"/>
        <v>12676.79</v>
      </c>
      <c r="AD170">
        <f>ROUND((((ET170)-(EU170))+AE170),2)</f>
        <v>0</v>
      </c>
      <c r="AE170">
        <f>ROUND((EU170),2)</f>
        <v>0</v>
      </c>
      <c r="AF170">
        <f>ROUND((EV170),2)</f>
        <v>0</v>
      </c>
      <c r="AG170">
        <f t="shared" si="143"/>
        <v>0</v>
      </c>
      <c r="AH170">
        <f>(EW170)</f>
        <v>0</v>
      </c>
      <c r="AI170">
        <f>(EX170)</f>
        <v>0</v>
      </c>
      <c r="AJ170">
        <f t="shared" si="144"/>
        <v>0</v>
      </c>
      <c r="AK170">
        <v>12676.79</v>
      </c>
      <c r="AL170">
        <v>12676.79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128</v>
      </c>
      <c r="AU170">
        <v>83</v>
      </c>
      <c r="AV170">
        <v>1</v>
      </c>
      <c r="AW170">
        <v>1</v>
      </c>
      <c r="AZ170">
        <v>1</v>
      </c>
      <c r="BA170">
        <v>1</v>
      </c>
      <c r="BB170">
        <v>1</v>
      </c>
      <c r="BC170">
        <v>3.93</v>
      </c>
      <c r="BD170" t="s">
        <v>3</v>
      </c>
      <c r="BE170" t="s">
        <v>3</v>
      </c>
      <c r="BF170" t="s">
        <v>3</v>
      </c>
      <c r="BG170" t="s">
        <v>3</v>
      </c>
      <c r="BH170">
        <v>3</v>
      </c>
      <c r="BI170">
        <v>1</v>
      </c>
      <c r="BJ170" t="s">
        <v>458</v>
      </c>
      <c r="BM170">
        <v>20001</v>
      </c>
      <c r="BN170">
        <v>0</v>
      </c>
      <c r="BO170" t="s">
        <v>456</v>
      </c>
      <c r="BP170">
        <v>1</v>
      </c>
      <c r="BQ170">
        <v>2</v>
      </c>
      <c r="BR170">
        <v>0</v>
      </c>
      <c r="BS170">
        <v>1</v>
      </c>
      <c r="BT170">
        <v>1</v>
      </c>
      <c r="BU170">
        <v>1</v>
      </c>
      <c r="BV170">
        <v>1</v>
      </c>
      <c r="BW170">
        <v>1</v>
      </c>
      <c r="BX170">
        <v>1</v>
      </c>
      <c r="BY170" t="s">
        <v>3</v>
      </c>
      <c r="BZ170">
        <v>128</v>
      </c>
      <c r="CA170">
        <v>83</v>
      </c>
      <c r="CE170">
        <v>0</v>
      </c>
      <c r="CF170">
        <v>0</v>
      </c>
      <c r="CG170">
        <v>0</v>
      </c>
      <c r="CM170">
        <v>0</v>
      </c>
      <c r="CN170" t="s">
        <v>3</v>
      </c>
      <c r="CO170">
        <v>0</v>
      </c>
      <c r="CP170">
        <f t="shared" si="145"/>
        <v>1245.49</v>
      </c>
      <c r="CQ170">
        <f t="shared" si="146"/>
        <v>49819.784700000004</v>
      </c>
      <c r="CR170">
        <f t="shared" si="147"/>
        <v>0</v>
      </c>
      <c r="CS170">
        <f t="shared" si="148"/>
        <v>0</v>
      </c>
      <c r="CT170">
        <f t="shared" si="149"/>
        <v>0</v>
      </c>
      <c r="CU170">
        <f t="shared" si="150"/>
        <v>0</v>
      </c>
      <c r="CV170">
        <f t="shared" si="151"/>
        <v>0</v>
      </c>
      <c r="CW170">
        <f t="shared" si="152"/>
        <v>0</v>
      </c>
      <c r="CX170">
        <f t="shared" si="153"/>
        <v>0</v>
      </c>
      <c r="CY170">
        <f t="shared" si="154"/>
        <v>0</v>
      </c>
      <c r="CZ170">
        <f t="shared" si="155"/>
        <v>0</v>
      </c>
      <c r="DC170" t="s">
        <v>3</v>
      </c>
      <c r="DD170" t="s">
        <v>3</v>
      </c>
      <c r="DE170" t="s">
        <v>3</v>
      </c>
      <c r="DF170" t="s">
        <v>3</v>
      </c>
      <c r="DG170" t="s">
        <v>3</v>
      </c>
      <c r="DH170" t="s">
        <v>3</v>
      </c>
      <c r="DI170" t="s">
        <v>3</v>
      </c>
      <c r="DJ170" t="s">
        <v>3</v>
      </c>
      <c r="DK170" t="s">
        <v>3</v>
      </c>
      <c r="DL170" t="s">
        <v>3</v>
      </c>
      <c r="DM170" t="s">
        <v>3</v>
      </c>
      <c r="DN170">
        <v>0</v>
      </c>
      <c r="DO170">
        <v>0</v>
      </c>
      <c r="DP170">
        <v>1</v>
      </c>
      <c r="DQ170">
        <v>1</v>
      </c>
      <c r="DU170">
        <v>1009</v>
      </c>
      <c r="DV170" t="s">
        <v>31</v>
      </c>
      <c r="DW170" t="s">
        <v>31</v>
      </c>
      <c r="DX170">
        <v>1000</v>
      </c>
      <c r="EE170">
        <v>123474934</v>
      </c>
      <c r="EF170">
        <v>2</v>
      </c>
      <c r="EG170" t="s">
        <v>24</v>
      </c>
      <c r="EH170">
        <v>0</v>
      </c>
      <c r="EI170" t="s">
        <v>3</v>
      </c>
      <c r="EJ170">
        <v>1</v>
      </c>
      <c r="EK170">
        <v>20001</v>
      </c>
      <c r="EL170" t="s">
        <v>342</v>
      </c>
      <c r="EM170" t="s">
        <v>343</v>
      </c>
      <c r="EO170" t="s">
        <v>3</v>
      </c>
      <c r="EQ170">
        <v>0</v>
      </c>
      <c r="ER170">
        <v>12676.79</v>
      </c>
      <c r="ES170">
        <v>12676.79</v>
      </c>
      <c r="ET170">
        <v>0</v>
      </c>
      <c r="EU170">
        <v>0</v>
      </c>
      <c r="EV170">
        <v>0</v>
      </c>
      <c r="EW170">
        <v>0</v>
      </c>
      <c r="EX170">
        <v>0</v>
      </c>
      <c r="FQ170">
        <v>0</v>
      </c>
      <c r="FR170">
        <f t="shared" si="156"/>
        <v>0</v>
      </c>
      <c r="FS170">
        <v>0</v>
      </c>
      <c r="FX170">
        <v>128</v>
      </c>
      <c r="FY170">
        <v>83</v>
      </c>
      <c r="GA170" t="s">
        <v>3</v>
      </c>
      <c r="GD170">
        <v>1</v>
      </c>
      <c r="GF170">
        <v>252889915</v>
      </c>
      <c r="GG170">
        <v>2</v>
      </c>
      <c r="GH170">
        <v>1</v>
      </c>
      <c r="GI170">
        <v>2</v>
      </c>
      <c r="GJ170">
        <v>0</v>
      </c>
      <c r="GK170">
        <v>0</v>
      </c>
      <c r="GL170">
        <f t="shared" si="157"/>
        <v>0</v>
      </c>
      <c r="GM170">
        <f t="shared" si="158"/>
        <v>1245.49</v>
      </c>
      <c r="GN170">
        <f t="shared" si="159"/>
        <v>1245.49</v>
      </c>
      <c r="GO170">
        <f t="shared" si="160"/>
        <v>0</v>
      </c>
      <c r="GP170">
        <f t="shared" si="161"/>
        <v>0</v>
      </c>
      <c r="GR170">
        <v>0</v>
      </c>
      <c r="GS170">
        <v>3</v>
      </c>
      <c r="GT170">
        <v>0</v>
      </c>
      <c r="GU170" t="s">
        <v>3</v>
      </c>
      <c r="GV170">
        <f t="shared" si="162"/>
        <v>0</v>
      </c>
      <c r="GW170">
        <v>1</v>
      </c>
      <c r="GX170">
        <f t="shared" si="163"/>
        <v>0</v>
      </c>
      <c r="HA170">
        <v>0</v>
      </c>
      <c r="HB170">
        <v>0</v>
      </c>
      <c r="HC170">
        <f t="shared" si="164"/>
        <v>0</v>
      </c>
      <c r="IK170">
        <v>0</v>
      </c>
    </row>
    <row r="171" spans="1:245" x14ac:dyDescent="0.2">
      <c r="A171">
        <v>18</v>
      </c>
      <c r="B171">
        <v>1</v>
      </c>
      <c r="C171">
        <v>445</v>
      </c>
      <c r="E171" t="s">
        <v>459</v>
      </c>
      <c r="F171" t="s">
        <v>460</v>
      </c>
      <c r="G171" t="s">
        <v>461</v>
      </c>
      <c r="H171" t="s">
        <v>269</v>
      </c>
      <c r="I171">
        <f>I169*J171</f>
        <v>5.25</v>
      </c>
      <c r="J171">
        <v>100</v>
      </c>
      <c r="O171">
        <f t="shared" si="130"/>
        <v>3205.29</v>
      </c>
      <c r="P171">
        <f t="shared" si="131"/>
        <v>3205.29</v>
      </c>
      <c r="Q171">
        <f t="shared" si="132"/>
        <v>0</v>
      </c>
      <c r="R171">
        <f t="shared" si="133"/>
        <v>0</v>
      </c>
      <c r="S171">
        <f t="shared" si="134"/>
        <v>0</v>
      </c>
      <c r="T171">
        <f t="shared" si="135"/>
        <v>0</v>
      </c>
      <c r="U171">
        <f t="shared" si="136"/>
        <v>0</v>
      </c>
      <c r="V171">
        <f t="shared" si="137"/>
        <v>0</v>
      </c>
      <c r="W171">
        <f t="shared" si="138"/>
        <v>0</v>
      </c>
      <c r="X171">
        <f t="shared" si="139"/>
        <v>0</v>
      </c>
      <c r="Y171">
        <f t="shared" si="140"/>
        <v>0</v>
      </c>
      <c r="AA171">
        <v>144042116</v>
      </c>
      <c r="AB171">
        <f t="shared" si="141"/>
        <v>76.989999999999995</v>
      </c>
      <c r="AC171">
        <f t="shared" si="142"/>
        <v>76.989999999999995</v>
      </c>
      <c r="AD171">
        <f>ROUND((((ET171)-(EU171))+AE171),2)</f>
        <v>0</v>
      </c>
      <c r="AE171">
        <f>ROUND((EU171),2)</f>
        <v>0</v>
      </c>
      <c r="AF171">
        <f>ROUND((EV171),2)</f>
        <v>0</v>
      </c>
      <c r="AG171">
        <f t="shared" si="143"/>
        <v>0</v>
      </c>
      <c r="AH171">
        <f>(EW171)</f>
        <v>0</v>
      </c>
      <c r="AI171">
        <f>(EX171)</f>
        <v>0</v>
      </c>
      <c r="AJ171">
        <f t="shared" si="144"/>
        <v>0</v>
      </c>
      <c r="AK171">
        <v>76.989999999999995</v>
      </c>
      <c r="AL171">
        <v>76.989999999999995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128</v>
      </c>
      <c r="AU171">
        <v>83</v>
      </c>
      <c r="AV171">
        <v>1</v>
      </c>
      <c r="AW171">
        <v>1</v>
      </c>
      <c r="AZ171">
        <v>1</v>
      </c>
      <c r="BA171">
        <v>1</v>
      </c>
      <c r="BB171">
        <v>1</v>
      </c>
      <c r="BC171">
        <v>7.93</v>
      </c>
      <c r="BD171" t="s">
        <v>3</v>
      </c>
      <c r="BE171" t="s">
        <v>3</v>
      </c>
      <c r="BF171" t="s">
        <v>3</v>
      </c>
      <c r="BG171" t="s">
        <v>3</v>
      </c>
      <c r="BH171">
        <v>3</v>
      </c>
      <c r="BI171">
        <v>1</v>
      </c>
      <c r="BJ171" t="s">
        <v>462</v>
      </c>
      <c r="BM171">
        <v>20001</v>
      </c>
      <c r="BN171">
        <v>0</v>
      </c>
      <c r="BO171" t="s">
        <v>460</v>
      </c>
      <c r="BP171">
        <v>1</v>
      </c>
      <c r="BQ171">
        <v>2</v>
      </c>
      <c r="BR171">
        <v>0</v>
      </c>
      <c r="BS171">
        <v>1</v>
      </c>
      <c r="BT171">
        <v>1</v>
      </c>
      <c r="BU171">
        <v>1</v>
      </c>
      <c r="BV171">
        <v>1</v>
      </c>
      <c r="BW171">
        <v>1</v>
      </c>
      <c r="BX171">
        <v>1</v>
      </c>
      <c r="BY171" t="s">
        <v>3</v>
      </c>
      <c r="BZ171">
        <v>128</v>
      </c>
      <c r="CA171">
        <v>83</v>
      </c>
      <c r="CE171">
        <v>0</v>
      </c>
      <c r="CF171">
        <v>0</v>
      </c>
      <c r="CG171">
        <v>0</v>
      </c>
      <c r="CM171">
        <v>0</v>
      </c>
      <c r="CN171" t="s">
        <v>3</v>
      </c>
      <c r="CO171">
        <v>0</v>
      </c>
      <c r="CP171">
        <f t="shared" si="145"/>
        <v>3205.29</v>
      </c>
      <c r="CQ171">
        <f t="shared" si="146"/>
        <v>610.53069999999991</v>
      </c>
      <c r="CR171">
        <f t="shared" si="147"/>
        <v>0</v>
      </c>
      <c r="CS171">
        <f t="shared" si="148"/>
        <v>0</v>
      </c>
      <c r="CT171">
        <f t="shared" si="149"/>
        <v>0</v>
      </c>
      <c r="CU171">
        <f t="shared" si="150"/>
        <v>0</v>
      </c>
      <c r="CV171">
        <f t="shared" si="151"/>
        <v>0</v>
      </c>
      <c r="CW171">
        <f t="shared" si="152"/>
        <v>0</v>
      </c>
      <c r="CX171">
        <f t="shared" si="153"/>
        <v>0</v>
      </c>
      <c r="CY171">
        <f t="shared" si="154"/>
        <v>0</v>
      </c>
      <c r="CZ171">
        <f t="shared" si="155"/>
        <v>0</v>
      </c>
      <c r="DC171" t="s">
        <v>3</v>
      </c>
      <c r="DD171" t="s">
        <v>3</v>
      </c>
      <c r="DE171" t="s">
        <v>3</v>
      </c>
      <c r="DF171" t="s">
        <v>3</v>
      </c>
      <c r="DG171" t="s">
        <v>3</v>
      </c>
      <c r="DH171" t="s">
        <v>3</v>
      </c>
      <c r="DI171" t="s">
        <v>3</v>
      </c>
      <c r="DJ171" t="s">
        <v>3</v>
      </c>
      <c r="DK171" t="s">
        <v>3</v>
      </c>
      <c r="DL171" t="s">
        <v>3</v>
      </c>
      <c r="DM171" t="s">
        <v>3</v>
      </c>
      <c r="DN171">
        <v>0</v>
      </c>
      <c r="DO171">
        <v>0</v>
      </c>
      <c r="DP171">
        <v>1</v>
      </c>
      <c r="DQ171">
        <v>1</v>
      </c>
      <c r="DU171">
        <v>1005</v>
      </c>
      <c r="DV171" t="s">
        <v>269</v>
      </c>
      <c r="DW171" t="s">
        <v>269</v>
      </c>
      <c r="DX171">
        <v>1</v>
      </c>
      <c r="EE171">
        <v>123474934</v>
      </c>
      <c r="EF171">
        <v>2</v>
      </c>
      <c r="EG171" t="s">
        <v>24</v>
      </c>
      <c r="EH171">
        <v>0</v>
      </c>
      <c r="EI171" t="s">
        <v>3</v>
      </c>
      <c r="EJ171">
        <v>1</v>
      </c>
      <c r="EK171">
        <v>20001</v>
      </c>
      <c r="EL171" t="s">
        <v>342</v>
      </c>
      <c r="EM171" t="s">
        <v>343</v>
      </c>
      <c r="EO171" t="s">
        <v>3</v>
      </c>
      <c r="EQ171">
        <v>0</v>
      </c>
      <c r="ER171">
        <v>76.989999999999995</v>
      </c>
      <c r="ES171">
        <v>76.989999999999995</v>
      </c>
      <c r="ET171">
        <v>0</v>
      </c>
      <c r="EU171">
        <v>0</v>
      </c>
      <c r="EV171">
        <v>0</v>
      </c>
      <c r="EW171">
        <v>0</v>
      </c>
      <c r="EX171">
        <v>0</v>
      </c>
      <c r="FQ171">
        <v>0</v>
      </c>
      <c r="FR171">
        <f t="shared" si="156"/>
        <v>0</v>
      </c>
      <c r="FS171">
        <v>0</v>
      </c>
      <c r="FX171">
        <v>128</v>
      </c>
      <c r="FY171">
        <v>83</v>
      </c>
      <c r="GA171" t="s">
        <v>3</v>
      </c>
      <c r="GD171">
        <v>1</v>
      </c>
      <c r="GF171">
        <v>-1487159907</v>
      </c>
      <c r="GG171">
        <v>2</v>
      </c>
      <c r="GH171">
        <v>1</v>
      </c>
      <c r="GI171">
        <v>2</v>
      </c>
      <c r="GJ171">
        <v>0</v>
      </c>
      <c r="GK171">
        <v>0</v>
      </c>
      <c r="GL171">
        <f t="shared" si="157"/>
        <v>0</v>
      </c>
      <c r="GM171">
        <f t="shared" si="158"/>
        <v>3205.29</v>
      </c>
      <c r="GN171">
        <f t="shared" si="159"/>
        <v>3205.29</v>
      </c>
      <c r="GO171">
        <f t="shared" si="160"/>
        <v>0</v>
      </c>
      <c r="GP171">
        <f t="shared" si="161"/>
        <v>0</v>
      </c>
      <c r="GR171">
        <v>0</v>
      </c>
      <c r="GS171">
        <v>3</v>
      </c>
      <c r="GT171">
        <v>0</v>
      </c>
      <c r="GU171" t="s">
        <v>3</v>
      </c>
      <c r="GV171">
        <f t="shared" si="162"/>
        <v>0</v>
      </c>
      <c r="GW171">
        <v>1</v>
      </c>
      <c r="GX171">
        <f t="shared" si="163"/>
        <v>0</v>
      </c>
      <c r="HA171">
        <v>0</v>
      </c>
      <c r="HB171">
        <v>0</v>
      </c>
      <c r="HC171">
        <f t="shared" si="164"/>
        <v>0</v>
      </c>
      <c r="IK171">
        <v>0</v>
      </c>
    </row>
    <row r="172" spans="1:245" x14ac:dyDescent="0.2">
      <c r="A172">
        <v>17</v>
      </c>
      <c r="B172">
        <v>1</v>
      </c>
      <c r="C172">
        <f>ROW(SmtRes!A454)</f>
        <v>454</v>
      </c>
      <c r="D172">
        <f>ROW(EtalonRes!A464)</f>
        <v>464</v>
      </c>
      <c r="E172" t="s">
        <v>463</v>
      </c>
      <c r="F172" t="s">
        <v>464</v>
      </c>
      <c r="G172" t="s">
        <v>465</v>
      </c>
      <c r="H172" t="s">
        <v>171</v>
      </c>
      <c r="I172">
        <v>2</v>
      </c>
      <c r="J172">
        <v>0</v>
      </c>
      <c r="O172">
        <f t="shared" si="130"/>
        <v>2804.68</v>
      </c>
      <c r="P172">
        <f t="shared" si="131"/>
        <v>19.53</v>
      </c>
      <c r="Q172">
        <f t="shared" si="132"/>
        <v>133.80000000000001</v>
      </c>
      <c r="R172">
        <f t="shared" si="133"/>
        <v>49.25</v>
      </c>
      <c r="S172">
        <f t="shared" si="134"/>
        <v>2651.35</v>
      </c>
      <c r="T172">
        <f t="shared" si="135"/>
        <v>0</v>
      </c>
      <c r="U172">
        <f t="shared" si="136"/>
        <v>8.3949999999999996</v>
      </c>
      <c r="V172">
        <f t="shared" si="137"/>
        <v>0.125</v>
      </c>
      <c r="W172">
        <f t="shared" si="138"/>
        <v>0</v>
      </c>
      <c r="X172">
        <f t="shared" si="139"/>
        <v>3456.77</v>
      </c>
      <c r="Y172">
        <f t="shared" si="140"/>
        <v>2241.5</v>
      </c>
      <c r="AA172">
        <v>144042116</v>
      </c>
      <c r="AB172">
        <f t="shared" si="141"/>
        <v>50.69</v>
      </c>
      <c r="AC172">
        <f t="shared" si="142"/>
        <v>2.0299999999999998</v>
      </c>
      <c r="AD172">
        <f>ROUND(((((ET172*1.25))-((EU172*1.25)))+AE172),2)</f>
        <v>8.2799999999999994</v>
      </c>
      <c r="AE172">
        <f>ROUND(((EU172*1.25)),2)</f>
        <v>0.75</v>
      </c>
      <c r="AF172">
        <f>ROUND(((EV172*1.15)),2)</f>
        <v>40.380000000000003</v>
      </c>
      <c r="AG172">
        <f t="shared" si="143"/>
        <v>0</v>
      </c>
      <c r="AH172">
        <f>((EW172*1.15))</f>
        <v>4.1974999999999998</v>
      </c>
      <c r="AI172">
        <f>((EX172*1.25))</f>
        <v>6.25E-2</v>
      </c>
      <c r="AJ172">
        <f t="shared" si="144"/>
        <v>0</v>
      </c>
      <c r="AK172">
        <v>43.76</v>
      </c>
      <c r="AL172">
        <v>2.0299999999999998</v>
      </c>
      <c r="AM172">
        <v>6.62</v>
      </c>
      <c r="AN172">
        <v>0.6</v>
      </c>
      <c r="AO172">
        <v>35.11</v>
      </c>
      <c r="AP172">
        <v>0</v>
      </c>
      <c r="AQ172">
        <v>3.65</v>
      </c>
      <c r="AR172">
        <v>0.05</v>
      </c>
      <c r="AS172">
        <v>0</v>
      </c>
      <c r="AT172">
        <v>128</v>
      </c>
      <c r="AU172">
        <v>83</v>
      </c>
      <c r="AV172">
        <v>1</v>
      </c>
      <c r="AW172">
        <v>1</v>
      </c>
      <c r="AZ172">
        <v>1</v>
      </c>
      <c r="BA172">
        <v>32.83</v>
      </c>
      <c r="BB172">
        <v>8.08</v>
      </c>
      <c r="BC172">
        <v>4.8099999999999996</v>
      </c>
      <c r="BD172" t="s">
        <v>3</v>
      </c>
      <c r="BE172" t="s">
        <v>3</v>
      </c>
      <c r="BF172" t="s">
        <v>3</v>
      </c>
      <c r="BG172" t="s">
        <v>3</v>
      </c>
      <c r="BH172">
        <v>0</v>
      </c>
      <c r="BI172">
        <v>1</v>
      </c>
      <c r="BJ172" t="s">
        <v>466</v>
      </c>
      <c r="BM172">
        <v>20001</v>
      </c>
      <c r="BN172">
        <v>0</v>
      </c>
      <c r="BO172" t="s">
        <v>464</v>
      </c>
      <c r="BP172">
        <v>1</v>
      </c>
      <c r="BQ172">
        <v>2</v>
      </c>
      <c r="BR172">
        <v>0</v>
      </c>
      <c r="BS172">
        <v>32.83</v>
      </c>
      <c r="BT172">
        <v>1</v>
      </c>
      <c r="BU172">
        <v>1</v>
      </c>
      <c r="BV172">
        <v>1</v>
      </c>
      <c r="BW172">
        <v>1</v>
      </c>
      <c r="BX172">
        <v>1</v>
      </c>
      <c r="BY172" t="s">
        <v>3</v>
      </c>
      <c r="BZ172">
        <v>128</v>
      </c>
      <c r="CA172">
        <v>83</v>
      </c>
      <c r="CE172">
        <v>0</v>
      </c>
      <c r="CF172">
        <v>0</v>
      </c>
      <c r="CG172">
        <v>0</v>
      </c>
      <c r="CM172">
        <v>0</v>
      </c>
      <c r="CN172" t="s">
        <v>1835</v>
      </c>
      <c r="CO172">
        <v>0</v>
      </c>
      <c r="CP172">
        <f t="shared" si="145"/>
        <v>2804.68</v>
      </c>
      <c r="CQ172">
        <f t="shared" si="146"/>
        <v>9.7642999999999986</v>
      </c>
      <c r="CR172">
        <f t="shared" si="147"/>
        <v>66.9024</v>
      </c>
      <c r="CS172">
        <f t="shared" si="148"/>
        <v>24.622499999999999</v>
      </c>
      <c r="CT172">
        <f t="shared" si="149"/>
        <v>1325.6754000000001</v>
      </c>
      <c r="CU172">
        <f t="shared" si="150"/>
        <v>0</v>
      </c>
      <c r="CV172">
        <f t="shared" si="151"/>
        <v>4.1974999999999998</v>
      </c>
      <c r="CW172">
        <f t="shared" si="152"/>
        <v>6.25E-2</v>
      </c>
      <c r="CX172">
        <f t="shared" si="153"/>
        <v>0</v>
      </c>
      <c r="CY172">
        <f t="shared" si="154"/>
        <v>3456.768</v>
      </c>
      <c r="CZ172">
        <f t="shared" si="155"/>
        <v>2241.498</v>
      </c>
      <c r="DC172" t="s">
        <v>3</v>
      </c>
      <c r="DD172" t="s">
        <v>3</v>
      </c>
      <c r="DE172" t="s">
        <v>279</v>
      </c>
      <c r="DF172" t="s">
        <v>279</v>
      </c>
      <c r="DG172" t="s">
        <v>264</v>
      </c>
      <c r="DH172" t="s">
        <v>3</v>
      </c>
      <c r="DI172" t="s">
        <v>264</v>
      </c>
      <c r="DJ172" t="s">
        <v>279</v>
      </c>
      <c r="DK172" t="s">
        <v>3</v>
      </c>
      <c r="DL172" t="s">
        <v>3</v>
      </c>
      <c r="DM172" t="s">
        <v>3</v>
      </c>
      <c r="DN172">
        <v>0</v>
      </c>
      <c r="DO172">
        <v>0</v>
      </c>
      <c r="DP172">
        <v>1</v>
      </c>
      <c r="DQ172">
        <v>1</v>
      </c>
      <c r="DU172">
        <v>1013</v>
      </c>
      <c r="DV172" t="s">
        <v>171</v>
      </c>
      <c r="DW172" t="s">
        <v>171</v>
      </c>
      <c r="DX172">
        <v>1</v>
      </c>
      <c r="EE172">
        <v>123474934</v>
      </c>
      <c r="EF172">
        <v>2</v>
      </c>
      <c r="EG172" t="s">
        <v>24</v>
      </c>
      <c r="EH172">
        <v>0</v>
      </c>
      <c r="EI172" t="s">
        <v>3</v>
      </c>
      <c r="EJ172">
        <v>1</v>
      </c>
      <c r="EK172">
        <v>20001</v>
      </c>
      <c r="EL172" t="s">
        <v>342</v>
      </c>
      <c r="EM172" t="s">
        <v>343</v>
      </c>
      <c r="EO172" t="s">
        <v>282</v>
      </c>
      <c r="EQ172">
        <v>131072</v>
      </c>
      <c r="ER172">
        <v>43.76</v>
      </c>
      <c r="ES172">
        <v>2.0299999999999998</v>
      </c>
      <c r="ET172">
        <v>6.62</v>
      </c>
      <c r="EU172">
        <v>0.6</v>
      </c>
      <c r="EV172">
        <v>35.11</v>
      </c>
      <c r="EW172">
        <v>3.65</v>
      </c>
      <c r="EX172">
        <v>0.05</v>
      </c>
      <c r="EY172">
        <v>0</v>
      </c>
      <c r="FQ172">
        <v>0</v>
      </c>
      <c r="FR172">
        <f t="shared" si="156"/>
        <v>0</v>
      </c>
      <c r="FS172">
        <v>0</v>
      </c>
      <c r="FX172">
        <v>128</v>
      </c>
      <c r="FY172">
        <v>83</v>
      </c>
      <c r="GA172" t="s">
        <v>3</v>
      </c>
      <c r="GD172">
        <v>1</v>
      </c>
      <c r="GF172">
        <v>1571820829</v>
      </c>
      <c r="GG172">
        <v>2</v>
      </c>
      <c r="GH172">
        <v>1</v>
      </c>
      <c r="GI172">
        <v>2</v>
      </c>
      <c r="GJ172">
        <v>0</v>
      </c>
      <c r="GK172">
        <v>0</v>
      </c>
      <c r="GL172">
        <f t="shared" si="157"/>
        <v>0</v>
      </c>
      <c r="GM172">
        <f t="shared" si="158"/>
        <v>8502.9500000000007</v>
      </c>
      <c r="GN172">
        <f t="shared" si="159"/>
        <v>8502.9500000000007</v>
      </c>
      <c r="GO172">
        <f t="shared" si="160"/>
        <v>0</v>
      </c>
      <c r="GP172">
        <f t="shared" si="161"/>
        <v>0</v>
      </c>
      <c r="GR172">
        <v>0</v>
      </c>
      <c r="GS172">
        <v>3</v>
      </c>
      <c r="GT172">
        <v>0</v>
      </c>
      <c r="GU172" t="s">
        <v>3</v>
      </c>
      <c r="GV172">
        <f t="shared" si="162"/>
        <v>0</v>
      </c>
      <c r="GW172">
        <v>1</v>
      </c>
      <c r="GX172">
        <f t="shared" si="163"/>
        <v>0</v>
      </c>
      <c r="HA172">
        <v>0</v>
      </c>
      <c r="HB172">
        <v>0</v>
      </c>
      <c r="HC172">
        <f t="shared" si="164"/>
        <v>0</v>
      </c>
      <c r="IK172">
        <v>0</v>
      </c>
    </row>
    <row r="173" spans="1:245" x14ac:dyDescent="0.2">
      <c r="A173">
        <v>18</v>
      </c>
      <c r="B173">
        <v>1</v>
      </c>
      <c r="C173">
        <v>454</v>
      </c>
      <c r="E173" t="s">
        <v>467</v>
      </c>
      <c r="F173" t="s">
        <v>272</v>
      </c>
      <c r="G173" t="s">
        <v>468</v>
      </c>
      <c r="H173" t="s">
        <v>171</v>
      </c>
      <c r="I173">
        <f>I172*J173</f>
        <v>2</v>
      </c>
      <c r="J173">
        <v>1</v>
      </c>
      <c r="O173">
        <f t="shared" si="130"/>
        <v>3440.01</v>
      </c>
      <c r="P173">
        <f t="shared" si="131"/>
        <v>3440.01</v>
      </c>
      <c r="Q173">
        <f t="shared" si="132"/>
        <v>0</v>
      </c>
      <c r="R173">
        <f t="shared" si="133"/>
        <v>0</v>
      </c>
      <c r="S173">
        <f t="shared" si="134"/>
        <v>0</v>
      </c>
      <c r="T173">
        <f t="shared" si="135"/>
        <v>0</v>
      </c>
      <c r="U173">
        <f t="shared" si="136"/>
        <v>0</v>
      </c>
      <c r="V173">
        <f t="shared" si="137"/>
        <v>0</v>
      </c>
      <c r="W173">
        <f t="shared" si="138"/>
        <v>0</v>
      </c>
      <c r="X173">
        <f t="shared" si="139"/>
        <v>0</v>
      </c>
      <c r="Y173">
        <f t="shared" si="140"/>
        <v>0</v>
      </c>
      <c r="AA173">
        <v>144042116</v>
      </c>
      <c r="AB173">
        <f t="shared" si="141"/>
        <v>390.91</v>
      </c>
      <c r="AC173">
        <f t="shared" si="142"/>
        <v>390.91</v>
      </c>
      <c r="AD173">
        <f>ROUND((((ET173)-(EU173))+AE173),2)</f>
        <v>0</v>
      </c>
      <c r="AE173">
        <f>ROUND((EU173),2)</f>
        <v>0</v>
      </c>
      <c r="AF173">
        <f>ROUND((EV173),2)</f>
        <v>0</v>
      </c>
      <c r="AG173">
        <f t="shared" si="143"/>
        <v>0</v>
      </c>
      <c r="AH173">
        <f>(EW173)</f>
        <v>0</v>
      </c>
      <c r="AI173">
        <f>(EX173)</f>
        <v>0</v>
      </c>
      <c r="AJ173">
        <f t="shared" si="144"/>
        <v>0</v>
      </c>
      <c r="AK173">
        <v>390.91</v>
      </c>
      <c r="AL173">
        <v>390.91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128</v>
      </c>
      <c r="AU173">
        <v>83</v>
      </c>
      <c r="AV173">
        <v>1</v>
      </c>
      <c r="AW173">
        <v>1</v>
      </c>
      <c r="AZ173">
        <v>1</v>
      </c>
      <c r="BA173">
        <v>1</v>
      </c>
      <c r="BB173">
        <v>1</v>
      </c>
      <c r="BC173">
        <v>4.4000000000000004</v>
      </c>
      <c r="BD173" t="s">
        <v>3</v>
      </c>
      <c r="BE173" t="s">
        <v>3</v>
      </c>
      <c r="BF173" t="s">
        <v>3</v>
      </c>
      <c r="BG173" t="s">
        <v>3</v>
      </c>
      <c r="BH173">
        <v>3</v>
      </c>
      <c r="BI173">
        <v>1</v>
      </c>
      <c r="BJ173" t="s">
        <v>469</v>
      </c>
      <c r="BM173">
        <v>20001</v>
      </c>
      <c r="BN173">
        <v>0</v>
      </c>
      <c r="BO173" t="s">
        <v>470</v>
      </c>
      <c r="BP173">
        <v>1</v>
      </c>
      <c r="BQ173">
        <v>2</v>
      </c>
      <c r="BR173">
        <v>0</v>
      </c>
      <c r="BS173">
        <v>1</v>
      </c>
      <c r="BT173">
        <v>1</v>
      </c>
      <c r="BU173">
        <v>1</v>
      </c>
      <c r="BV173">
        <v>1</v>
      </c>
      <c r="BW173">
        <v>1</v>
      </c>
      <c r="BX173">
        <v>1</v>
      </c>
      <c r="BY173" t="s">
        <v>3</v>
      </c>
      <c r="BZ173">
        <v>128</v>
      </c>
      <c r="CA173">
        <v>83</v>
      </c>
      <c r="CE173">
        <v>0</v>
      </c>
      <c r="CF173">
        <v>0</v>
      </c>
      <c r="CG173">
        <v>0</v>
      </c>
      <c r="CM173">
        <v>0</v>
      </c>
      <c r="CN173" t="s">
        <v>3</v>
      </c>
      <c r="CO173">
        <v>0</v>
      </c>
      <c r="CP173">
        <f t="shared" si="145"/>
        <v>3440.01</v>
      </c>
      <c r="CQ173">
        <f t="shared" si="146"/>
        <v>1720.0040000000004</v>
      </c>
      <c r="CR173">
        <f t="shared" si="147"/>
        <v>0</v>
      </c>
      <c r="CS173">
        <f t="shared" si="148"/>
        <v>0</v>
      </c>
      <c r="CT173">
        <f t="shared" si="149"/>
        <v>0</v>
      </c>
      <c r="CU173">
        <f t="shared" si="150"/>
        <v>0</v>
      </c>
      <c r="CV173">
        <f t="shared" si="151"/>
        <v>0</v>
      </c>
      <c r="CW173">
        <f t="shared" si="152"/>
        <v>0</v>
      </c>
      <c r="CX173">
        <f t="shared" si="153"/>
        <v>0</v>
      </c>
      <c r="CY173">
        <f t="shared" si="154"/>
        <v>0</v>
      </c>
      <c r="CZ173">
        <f t="shared" si="155"/>
        <v>0</v>
      </c>
      <c r="DC173" t="s">
        <v>3</v>
      </c>
      <c r="DD173" t="s">
        <v>3</v>
      </c>
      <c r="DE173" t="s">
        <v>3</v>
      </c>
      <c r="DF173" t="s">
        <v>3</v>
      </c>
      <c r="DG173" t="s">
        <v>3</v>
      </c>
      <c r="DH173" t="s">
        <v>3</v>
      </c>
      <c r="DI173" t="s">
        <v>3</v>
      </c>
      <c r="DJ173" t="s">
        <v>3</v>
      </c>
      <c r="DK173" t="s">
        <v>3</v>
      </c>
      <c r="DL173" t="s">
        <v>3</v>
      </c>
      <c r="DM173" t="s">
        <v>3</v>
      </c>
      <c r="DN173">
        <v>0</v>
      </c>
      <c r="DO173">
        <v>0</v>
      </c>
      <c r="DP173">
        <v>1</v>
      </c>
      <c r="DQ173">
        <v>1</v>
      </c>
      <c r="DU173">
        <v>1013</v>
      </c>
      <c r="DV173" t="s">
        <v>171</v>
      </c>
      <c r="DW173" t="s">
        <v>171</v>
      </c>
      <c r="DX173">
        <v>1</v>
      </c>
      <c r="EE173">
        <v>123474934</v>
      </c>
      <c r="EF173">
        <v>2</v>
      </c>
      <c r="EG173" t="s">
        <v>24</v>
      </c>
      <c r="EH173">
        <v>0</v>
      </c>
      <c r="EI173" t="s">
        <v>3</v>
      </c>
      <c r="EJ173">
        <v>1</v>
      </c>
      <c r="EK173">
        <v>20001</v>
      </c>
      <c r="EL173" t="s">
        <v>342</v>
      </c>
      <c r="EM173" t="s">
        <v>343</v>
      </c>
      <c r="EO173" t="s">
        <v>3</v>
      </c>
      <c r="EQ173">
        <v>0</v>
      </c>
      <c r="ER173">
        <v>390.91</v>
      </c>
      <c r="ES173">
        <v>390.91</v>
      </c>
      <c r="ET173">
        <v>0</v>
      </c>
      <c r="EU173">
        <v>0</v>
      </c>
      <c r="EV173">
        <v>0</v>
      </c>
      <c r="EW173">
        <v>0</v>
      </c>
      <c r="EX173">
        <v>0</v>
      </c>
      <c r="FQ173">
        <v>0</v>
      </c>
      <c r="FR173">
        <f t="shared" si="156"/>
        <v>0</v>
      </c>
      <c r="FS173">
        <v>0</v>
      </c>
      <c r="FX173">
        <v>128</v>
      </c>
      <c r="FY173">
        <v>83</v>
      </c>
      <c r="GA173" t="s">
        <v>274</v>
      </c>
      <c r="GD173">
        <v>1</v>
      </c>
      <c r="GF173">
        <v>-2050936660</v>
      </c>
      <c r="GG173">
        <v>2</v>
      </c>
      <c r="GH173">
        <v>0</v>
      </c>
      <c r="GI173">
        <v>3</v>
      </c>
      <c r="GJ173">
        <v>0</v>
      </c>
      <c r="GK173">
        <v>0</v>
      </c>
      <c r="GL173">
        <f t="shared" si="157"/>
        <v>0</v>
      </c>
      <c r="GM173">
        <f t="shared" si="158"/>
        <v>3440.01</v>
      </c>
      <c r="GN173">
        <f t="shared" si="159"/>
        <v>3440.01</v>
      </c>
      <c r="GO173">
        <f t="shared" si="160"/>
        <v>0</v>
      </c>
      <c r="GP173">
        <f t="shared" si="161"/>
        <v>0</v>
      </c>
      <c r="GR173">
        <v>0</v>
      </c>
      <c r="GS173">
        <v>4</v>
      </c>
      <c r="GT173">
        <v>0</v>
      </c>
      <c r="GU173" t="s">
        <v>3</v>
      </c>
      <c r="GV173">
        <f t="shared" si="162"/>
        <v>0</v>
      </c>
      <c r="GW173">
        <v>1</v>
      </c>
      <c r="GX173">
        <f t="shared" si="163"/>
        <v>0</v>
      </c>
      <c r="HA173">
        <v>0</v>
      </c>
      <c r="HB173">
        <v>0</v>
      </c>
      <c r="HC173">
        <f t="shared" si="164"/>
        <v>0</v>
      </c>
      <c r="IK173">
        <v>0</v>
      </c>
    </row>
    <row r="174" spans="1:245" x14ac:dyDescent="0.2">
      <c r="A174">
        <v>17</v>
      </c>
      <c r="B174">
        <v>1</v>
      </c>
      <c r="C174">
        <f>ROW(SmtRes!A470)</f>
        <v>470</v>
      </c>
      <c r="D174">
        <f>ROW(EtalonRes!A479)</f>
        <v>479</v>
      </c>
      <c r="E174" t="s">
        <v>471</v>
      </c>
      <c r="F174" t="s">
        <v>472</v>
      </c>
      <c r="G174" t="s">
        <v>473</v>
      </c>
      <c r="H174" t="s">
        <v>474</v>
      </c>
      <c r="I174">
        <f>ROUND(8/10,9)</f>
        <v>0.8</v>
      </c>
      <c r="J174">
        <v>0</v>
      </c>
      <c r="O174">
        <f t="shared" si="130"/>
        <v>7893.68</v>
      </c>
      <c r="P174">
        <f t="shared" si="131"/>
        <v>1063.8</v>
      </c>
      <c r="Q174">
        <f t="shared" si="132"/>
        <v>453.24</v>
      </c>
      <c r="R174">
        <f t="shared" si="133"/>
        <v>290.22000000000003</v>
      </c>
      <c r="S174">
        <f t="shared" si="134"/>
        <v>6376.64</v>
      </c>
      <c r="T174">
        <f t="shared" si="135"/>
        <v>0</v>
      </c>
      <c r="U174">
        <f t="shared" si="136"/>
        <v>20.423999999999999</v>
      </c>
      <c r="V174">
        <f t="shared" si="137"/>
        <v>0.71</v>
      </c>
      <c r="W174">
        <f t="shared" si="138"/>
        <v>0</v>
      </c>
      <c r="X174">
        <f t="shared" si="139"/>
        <v>8533.58</v>
      </c>
      <c r="Y174">
        <f t="shared" si="140"/>
        <v>5533.49</v>
      </c>
      <c r="AA174">
        <v>144042116</v>
      </c>
      <c r="AB174">
        <f t="shared" si="141"/>
        <v>570.86</v>
      </c>
      <c r="AC174">
        <f t="shared" si="142"/>
        <v>283.52999999999997</v>
      </c>
      <c r="AD174">
        <f>ROUND(((((ET174*1.25))-((EU174*1.25)))+AE174),2)</f>
        <v>44.54</v>
      </c>
      <c r="AE174">
        <f>ROUND(((EU174*1.25)),2)</f>
        <v>11.05</v>
      </c>
      <c r="AF174">
        <f>ROUND(((EV174*1.15)),2)</f>
        <v>242.79</v>
      </c>
      <c r="AG174">
        <f t="shared" si="143"/>
        <v>0</v>
      </c>
      <c r="AH174">
        <f>((EW174*1.15))</f>
        <v>25.529999999999998</v>
      </c>
      <c r="AI174">
        <f>((EX174*1.25))</f>
        <v>0.88749999999999996</v>
      </c>
      <c r="AJ174">
        <f t="shared" si="144"/>
        <v>0</v>
      </c>
      <c r="AK174">
        <v>530.28</v>
      </c>
      <c r="AL174">
        <v>283.52999999999997</v>
      </c>
      <c r="AM174">
        <v>35.630000000000003</v>
      </c>
      <c r="AN174">
        <v>8.84</v>
      </c>
      <c r="AO174">
        <v>211.12</v>
      </c>
      <c r="AP174">
        <v>0</v>
      </c>
      <c r="AQ174">
        <v>22.2</v>
      </c>
      <c r="AR174">
        <v>0.71</v>
      </c>
      <c r="AS174">
        <v>0</v>
      </c>
      <c r="AT174">
        <v>128</v>
      </c>
      <c r="AU174">
        <v>83</v>
      </c>
      <c r="AV174">
        <v>1</v>
      </c>
      <c r="AW174">
        <v>1</v>
      </c>
      <c r="AZ174">
        <v>1</v>
      </c>
      <c r="BA174">
        <v>32.83</v>
      </c>
      <c r="BB174">
        <v>12.72</v>
      </c>
      <c r="BC174">
        <v>4.6900000000000004</v>
      </c>
      <c r="BD174" t="s">
        <v>3</v>
      </c>
      <c r="BE174" t="s">
        <v>3</v>
      </c>
      <c r="BF174" t="s">
        <v>3</v>
      </c>
      <c r="BG174" t="s">
        <v>3</v>
      </c>
      <c r="BH174">
        <v>0</v>
      </c>
      <c r="BI174">
        <v>1</v>
      </c>
      <c r="BJ174" t="s">
        <v>475</v>
      </c>
      <c r="BM174">
        <v>17001</v>
      </c>
      <c r="BN174">
        <v>0</v>
      </c>
      <c r="BO174" t="s">
        <v>472</v>
      </c>
      <c r="BP174">
        <v>1</v>
      </c>
      <c r="BQ174">
        <v>2</v>
      </c>
      <c r="BR174">
        <v>0</v>
      </c>
      <c r="BS174">
        <v>32.83</v>
      </c>
      <c r="BT174">
        <v>1</v>
      </c>
      <c r="BU174">
        <v>1</v>
      </c>
      <c r="BV174">
        <v>1</v>
      </c>
      <c r="BW174">
        <v>1</v>
      </c>
      <c r="BX174">
        <v>1</v>
      </c>
      <c r="BY174" t="s">
        <v>3</v>
      </c>
      <c r="BZ174">
        <v>128</v>
      </c>
      <c r="CA174">
        <v>83</v>
      </c>
      <c r="CE174">
        <v>0</v>
      </c>
      <c r="CF174">
        <v>0</v>
      </c>
      <c r="CG174">
        <v>0</v>
      </c>
      <c r="CM174">
        <v>0</v>
      </c>
      <c r="CN174" t="s">
        <v>1835</v>
      </c>
      <c r="CO174">
        <v>0</v>
      </c>
      <c r="CP174">
        <f t="shared" si="145"/>
        <v>7893.68</v>
      </c>
      <c r="CQ174">
        <f t="shared" si="146"/>
        <v>1329.7556999999999</v>
      </c>
      <c r="CR174">
        <f t="shared" si="147"/>
        <v>566.54880000000003</v>
      </c>
      <c r="CS174">
        <f t="shared" si="148"/>
        <v>362.7715</v>
      </c>
      <c r="CT174">
        <f t="shared" si="149"/>
        <v>7970.7956999999997</v>
      </c>
      <c r="CU174">
        <f t="shared" si="150"/>
        <v>0</v>
      </c>
      <c r="CV174">
        <f t="shared" si="151"/>
        <v>25.529999999999998</v>
      </c>
      <c r="CW174">
        <f t="shared" si="152"/>
        <v>0.88749999999999996</v>
      </c>
      <c r="CX174">
        <f t="shared" si="153"/>
        <v>0</v>
      </c>
      <c r="CY174">
        <f t="shared" si="154"/>
        <v>8533.5808000000015</v>
      </c>
      <c r="CZ174">
        <f t="shared" si="155"/>
        <v>5533.4938000000002</v>
      </c>
      <c r="DC174" t="s">
        <v>3</v>
      </c>
      <c r="DD174" t="s">
        <v>3</v>
      </c>
      <c r="DE174" t="s">
        <v>279</v>
      </c>
      <c r="DF174" t="s">
        <v>279</v>
      </c>
      <c r="DG174" t="s">
        <v>264</v>
      </c>
      <c r="DH174" t="s">
        <v>3</v>
      </c>
      <c r="DI174" t="s">
        <v>264</v>
      </c>
      <c r="DJ174" t="s">
        <v>279</v>
      </c>
      <c r="DK174" t="s">
        <v>3</v>
      </c>
      <c r="DL174" t="s">
        <v>3</v>
      </c>
      <c r="DM174" t="s">
        <v>3</v>
      </c>
      <c r="DN174">
        <v>0</v>
      </c>
      <c r="DO174">
        <v>0</v>
      </c>
      <c r="DP174">
        <v>1</v>
      </c>
      <c r="DQ174">
        <v>1</v>
      </c>
      <c r="DU174">
        <v>1013</v>
      </c>
      <c r="DV174" t="s">
        <v>474</v>
      </c>
      <c r="DW174" t="s">
        <v>474</v>
      </c>
      <c r="DX174">
        <v>1</v>
      </c>
      <c r="EE174">
        <v>123474931</v>
      </c>
      <c r="EF174">
        <v>2</v>
      </c>
      <c r="EG174" t="s">
        <v>24</v>
      </c>
      <c r="EH174">
        <v>0</v>
      </c>
      <c r="EI174" t="s">
        <v>3</v>
      </c>
      <c r="EJ174">
        <v>1</v>
      </c>
      <c r="EK174">
        <v>17001</v>
      </c>
      <c r="EL174" t="s">
        <v>165</v>
      </c>
      <c r="EM174" t="s">
        <v>166</v>
      </c>
      <c r="EO174" t="s">
        <v>282</v>
      </c>
      <c r="EQ174">
        <v>131072</v>
      </c>
      <c r="ER174">
        <v>530.28</v>
      </c>
      <c r="ES174">
        <v>283.52999999999997</v>
      </c>
      <c r="ET174">
        <v>35.630000000000003</v>
      </c>
      <c r="EU174">
        <v>8.84</v>
      </c>
      <c r="EV174">
        <v>211.12</v>
      </c>
      <c r="EW174">
        <v>22.2</v>
      </c>
      <c r="EX174">
        <v>0.71</v>
      </c>
      <c r="EY174">
        <v>0</v>
      </c>
      <c r="FQ174">
        <v>0</v>
      </c>
      <c r="FR174">
        <f t="shared" si="156"/>
        <v>0</v>
      </c>
      <c r="FS174">
        <v>0</v>
      </c>
      <c r="FX174">
        <v>128</v>
      </c>
      <c r="FY174">
        <v>83</v>
      </c>
      <c r="GA174" t="s">
        <v>3</v>
      </c>
      <c r="GD174">
        <v>1</v>
      </c>
      <c r="GF174">
        <v>1773826828</v>
      </c>
      <c r="GG174">
        <v>2</v>
      </c>
      <c r="GH174">
        <v>1</v>
      </c>
      <c r="GI174">
        <v>2</v>
      </c>
      <c r="GJ174">
        <v>0</v>
      </c>
      <c r="GK174">
        <v>0</v>
      </c>
      <c r="GL174">
        <f t="shared" si="157"/>
        <v>0</v>
      </c>
      <c r="GM174">
        <f t="shared" si="158"/>
        <v>21960.75</v>
      </c>
      <c r="GN174">
        <f t="shared" si="159"/>
        <v>21960.75</v>
      </c>
      <c r="GO174">
        <f t="shared" si="160"/>
        <v>0</v>
      </c>
      <c r="GP174">
        <f t="shared" si="161"/>
        <v>0</v>
      </c>
      <c r="GR174">
        <v>0</v>
      </c>
      <c r="GS174">
        <v>3</v>
      </c>
      <c r="GT174">
        <v>0</v>
      </c>
      <c r="GU174" t="s">
        <v>3</v>
      </c>
      <c r="GV174">
        <f t="shared" si="162"/>
        <v>0</v>
      </c>
      <c r="GW174">
        <v>1</v>
      </c>
      <c r="GX174">
        <f t="shared" si="163"/>
        <v>0</v>
      </c>
      <c r="HA174">
        <v>0</v>
      </c>
      <c r="HB174">
        <v>0</v>
      </c>
      <c r="HC174">
        <f t="shared" si="164"/>
        <v>0</v>
      </c>
      <c r="IK174">
        <v>0</v>
      </c>
    </row>
    <row r="175" spans="1:245" x14ac:dyDescent="0.2">
      <c r="A175">
        <v>18</v>
      </c>
      <c r="B175">
        <v>1</v>
      </c>
      <c r="C175">
        <v>469</v>
      </c>
      <c r="E175" t="s">
        <v>476</v>
      </c>
      <c r="F175" t="s">
        <v>272</v>
      </c>
      <c r="G175" t="s">
        <v>477</v>
      </c>
      <c r="H175" t="s">
        <v>395</v>
      </c>
      <c r="I175">
        <f>I174*J175</f>
        <v>6</v>
      </c>
      <c r="J175">
        <v>7.5</v>
      </c>
      <c r="O175">
        <f t="shared" si="130"/>
        <v>51088.27</v>
      </c>
      <c r="P175">
        <f t="shared" si="131"/>
        <v>51088.27</v>
      </c>
      <c r="Q175">
        <f t="shared" si="132"/>
        <v>0</v>
      </c>
      <c r="R175">
        <f t="shared" si="133"/>
        <v>0</v>
      </c>
      <c r="S175">
        <f t="shared" si="134"/>
        <v>0</v>
      </c>
      <c r="T175">
        <f t="shared" si="135"/>
        <v>0</v>
      </c>
      <c r="U175">
        <f t="shared" si="136"/>
        <v>0</v>
      </c>
      <c r="V175">
        <f t="shared" si="137"/>
        <v>0</v>
      </c>
      <c r="W175">
        <f t="shared" si="138"/>
        <v>0</v>
      </c>
      <c r="X175">
        <f t="shared" si="139"/>
        <v>0</v>
      </c>
      <c r="Y175">
        <f t="shared" si="140"/>
        <v>0</v>
      </c>
      <c r="AA175">
        <v>144042116</v>
      </c>
      <c r="AB175">
        <f t="shared" si="141"/>
        <v>1570.98</v>
      </c>
      <c r="AC175">
        <f t="shared" si="142"/>
        <v>1570.98</v>
      </c>
      <c r="AD175">
        <f t="shared" ref="AD175:AD180" si="172">ROUND((((ET175)-(EU175))+AE175),2)</f>
        <v>0</v>
      </c>
      <c r="AE175">
        <f t="shared" ref="AE175:AF180" si="173">ROUND((EU175),2)</f>
        <v>0</v>
      </c>
      <c r="AF175">
        <f t="shared" si="173"/>
        <v>0</v>
      </c>
      <c r="AG175">
        <f t="shared" si="143"/>
        <v>0</v>
      </c>
      <c r="AH175">
        <f t="shared" ref="AH175:AI180" si="174">(EW175)</f>
        <v>0</v>
      </c>
      <c r="AI175">
        <f t="shared" si="174"/>
        <v>0</v>
      </c>
      <c r="AJ175">
        <f t="shared" si="144"/>
        <v>0</v>
      </c>
      <c r="AK175">
        <v>1570.98</v>
      </c>
      <c r="AL175">
        <v>1570.98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128</v>
      </c>
      <c r="AU175">
        <v>83</v>
      </c>
      <c r="AV175">
        <v>1</v>
      </c>
      <c r="AW175">
        <v>1</v>
      </c>
      <c r="AZ175">
        <v>1</v>
      </c>
      <c r="BA175">
        <v>1</v>
      </c>
      <c r="BB175">
        <v>1</v>
      </c>
      <c r="BC175">
        <v>5.42</v>
      </c>
      <c r="BD175" t="s">
        <v>3</v>
      </c>
      <c r="BE175" t="s">
        <v>3</v>
      </c>
      <c r="BF175" t="s">
        <v>3</v>
      </c>
      <c r="BG175" t="s">
        <v>3</v>
      </c>
      <c r="BH175">
        <v>3</v>
      </c>
      <c r="BI175">
        <v>1</v>
      </c>
      <c r="BJ175" t="s">
        <v>3</v>
      </c>
      <c r="BM175">
        <v>17001</v>
      </c>
      <c r="BN175">
        <v>0</v>
      </c>
      <c r="BO175" t="s">
        <v>3</v>
      </c>
      <c r="BP175">
        <v>0</v>
      </c>
      <c r="BQ175">
        <v>2</v>
      </c>
      <c r="BR175">
        <v>0</v>
      </c>
      <c r="BS175">
        <v>1</v>
      </c>
      <c r="BT175">
        <v>1</v>
      </c>
      <c r="BU175">
        <v>1</v>
      </c>
      <c r="BV175">
        <v>1</v>
      </c>
      <c r="BW175">
        <v>1</v>
      </c>
      <c r="BX175">
        <v>1</v>
      </c>
      <c r="BY175" t="s">
        <v>3</v>
      </c>
      <c r="BZ175">
        <v>128</v>
      </c>
      <c r="CA175">
        <v>83</v>
      </c>
      <c r="CE175">
        <v>0</v>
      </c>
      <c r="CF175">
        <v>0</v>
      </c>
      <c r="CG175">
        <v>0</v>
      </c>
      <c r="CM175">
        <v>0</v>
      </c>
      <c r="CN175" t="s">
        <v>3</v>
      </c>
      <c r="CO175">
        <v>0</v>
      </c>
      <c r="CP175">
        <f t="shared" si="145"/>
        <v>51088.27</v>
      </c>
      <c r="CQ175">
        <f t="shared" si="146"/>
        <v>8514.7116000000005</v>
      </c>
      <c r="CR175">
        <f t="shared" si="147"/>
        <v>0</v>
      </c>
      <c r="CS175">
        <f t="shared" si="148"/>
        <v>0</v>
      </c>
      <c r="CT175">
        <f t="shared" si="149"/>
        <v>0</v>
      </c>
      <c r="CU175">
        <f t="shared" si="150"/>
        <v>0</v>
      </c>
      <c r="CV175">
        <f t="shared" si="151"/>
        <v>0</v>
      </c>
      <c r="CW175">
        <f t="shared" si="152"/>
        <v>0</v>
      </c>
      <c r="CX175">
        <f t="shared" si="153"/>
        <v>0</v>
      </c>
      <c r="CY175">
        <f t="shared" si="154"/>
        <v>0</v>
      </c>
      <c r="CZ175">
        <f t="shared" si="155"/>
        <v>0</v>
      </c>
      <c r="DC175" t="s">
        <v>3</v>
      </c>
      <c r="DD175" t="s">
        <v>3</v>
      </c>
      <c r="DE175" t="s">
        <v>3</v>
      </c>
      <c r="DF175" t="s">
        <v>3</v>
      </c>
      <c r="DG175" t="s">
        <v>3</v>
      </c>
      <c r="DH175" t="s">
        <v>3</v>
      </c>
      <c r="DI175" t="s">
        <v>3</v>
      </c>
      <c r="DJ175" t="s">
        <v>3</v>
      </c>
      <c r="DK175" t="s">
        <v>3</v>
      </c>
      <c r="DL175" t="s">
        <v>3</v>
      </c>
      <c r="DM175" t="s">
        <v>3</v>
      </c>
      <c r="DN175">
        <v>0</v>
      </c>
      <c r="DO175">
        <v>0</v>
      </c>
      <c r="DP175">
        <v>1</v>
      </c>
      <c r="DQ175">
        <v>1</v>
      </c>
      <c r="DU175">
        <v>1013</v>
      </c>
      <c r="DV175" t="s">
        <v>395</v>
      </c>
      <c r="DW175" t="s">
        <v>395</v>
      </c>
      <c r="DX175">
        <v>1</v>
      </c>
      <c r="EE175">
        <v>123474931</v>
      </c>
      <c r="EF175">
        <v>2</v>
      </c>
      <c r="EG175" t="s">
        <v>24</v>
      </c>
      <c r="EH175">
        <v>0</v>
      </c>
      <c r="EI175" t="s">
        <v>3</v>
      </c>
      <c r="EJ175">
        <v>1</v>
      </c>
      <c r="EK175">
        <v>17001</v>
      </c>
      <c r="EL175" t="s">
        <v>165</v>
      </c>
      <c r="EM175" t="s">
        <v>166</v>
      </c>
      <c r="EO175" t="s">
        <v>3</v>
      </c>
      <c r="EQ175">
        <v>1310720</v>
      </c>
      <c r="ER175">
        <v>1570.98</v>
      </c>
      <c r="ES175">
        <v>1570.98</v>
      </c>
      <c r="ET175">
        <v>0</v>
      </c>
      <c r="EU175">
        <v>0</v>
      </c>
      <c r="EV175">
        <v>0</v>
      </c>
      <c r="EW175">
        <v>0</v>
      </c>
      <c r="EX175">
        <v>0</v>
      </c>
      <c r="EZ175">
        <v>5</v>
      </c>
      <c r="FC175">
        <v>1</v>
      </c>
      <c r="FD175">
        <v>18</v>
      </c>
      <c r="FF175">
        <v>9920</v>
      </c>
      <c r="FQ175">
        <v>0</v>
      </c>
      <c r="FR175">
        <f t="shared" si="156"/>
        <v>0</v>
      </c>
      <c r="FS175">
        <v>0</v>
      </c>
      <c r="FX175">
        <v>128</v>
      </c>
      <c r="FY175">
        <v>83</v>
      </c>
      <c r="GA175" t="s">
        <v>478</v>
      </c>
      <c r="GD175">
        <v>1</v>
      </c>
      <c r="GF175">
        <v>-1195768903</v>
      </c>
      <c r="GG175">
        <v>2</v>
      </c>
      <c r="GH175">
        <v>3</v>
      </c>
      <c r="GI175">
        <v>3</v>
      </c>
      <c r="GJ175">
        <v>0</v>
      </c>
      <c r="GK175">
        <v>0</v>
      </c>
      <c r="GL175">
        <f t="shared" si="157"/>
        <v>0</v>
      </c>
      <c r="GM175">
        <f t="shared" si="158"/>
        <v>51088.27</v>
      </c>
      <c r="GN175">
        <f t="shared" si="159"/>
        <v>51088.27</v>
      </c>
      <c r="GO175">
        <f t="shared" si="160"/>
        <v>0</v>
      </c>
      <c r="GP175">
        <f t="shared" si="161"/>
        <v>0</v>
      </c>
      <c r="GR175">
        <v>1</v>
      </c>
      <c r="GS175">
        <v>1</v>
      </c>
      <c r="GT175">
        <v>0</v>
      </c>
      <c r="GU175" t="s">
        <v>3</v>
      </c>
      <c r="GV175">
        <f t="shared" si="162"/>
        <v>0</v>
      </c>
      <c r="GW175">
        <v>1</v>
      </c>
      <c r="GX175">
        <f t="shared" si="163"/>
        <v>0</v>
      </c>
      <c r="HA175">
        <v>0</v>
      </c>
      <c r="HB175">
        <v>0</v>
      </c>
      <c r="HC175">
        <f t="shared" si="164"/>
        <v>0</v>
      </c>
      <c r="IK175">
        <v>0</v>
      </c>
    </row>
    <row r="176" spans="1:245" x14ac:dyDescent="0.2">
      <c r="A176">
        <v>18</v>
      </c>
      <c r="B176">
        <v>1</v>
      </c>
      <c r="C176">
        <v>470</v>
      </c>
      <c r="E176" t="s">
        <v>479</v>
      </c>
      <c r="F176" t="s">
        <v>272</v>
      </c>
      <c r="G176" t="s">
        <v>480</v>
      </c>
      <c r="H176" t="s">
        <v>395</v>
      </c>
      <c r="I176">
        <f>I174*J176</f>
        <v>2</v>
      </c>
      <c r="J176">
        <v>2.5</v>
      </c>
      <c r="O176">
        <f t="shared" si="130"/>
        <v>45025.02</v>
      </c>
      <c r="P176">
        <f t="shared" si="131"/>
        <v>45025.02</v>
      </c>
      <c r="Q176">
        <f t="shared" si="132"/>
        <v>0</v>
      </c>
      <c r="R176">
        <f t="shared" si="133"/>
        <v>0</v>
      </c>
      <c r="S176">
        <f t="shared" si="134"/>
        <v>0</v>
      </c>
      <c r="T176">
        <f t="shared" si="135"/>
        <v>0</v>
      </c>
      <c r="U176">
        <f t="shared" si="136"/>
        <v>0</v>
      </c>
      <c r="V176">
        <f t="shared" si="137"/>
        <v>0</v>
      </c>
      <c r="W176">
        <f t="shared" si="138"/>
        <v>0</v>
      </c>
      <c r="X176">
        <f t="shared" si="139"/>
        <v>0</v>
      </c>
      <c r="Y176">
        <f t="shared" si="140"/>
        <v>0</v>
      </c>
      <c r="AA176">
        <v>144042116</v>
      </c>
      <c r="AB176">
        <f t="shared" si="141"/>
        <v>4153.6000000000004</v>
      </c>
      <c r="AC176">
        <f t="shared" si="142"/>
        <v>4153.6000000000004</v>
      </c>
      <c r="AD176">
        <f t="shared" si="172"/>
        <v>0</v>
      </c>
      <c r="AE176">
        <f t="shared" si="173"/>
        <v>0</v>
      </c>
      <c r="AF176">
        <f t="shared" si="173"/>
        <v>0</v>
      </c>
      <c r="AG176">
        <f t="shared" si="143"/>
        <v>0</v>
      </c>
      <c r="AH176">
        <f t="shared" si="174"/>
        <v>0</v>
      </c>
      <c r="AI176">
        <f t="shared" si="174"/>
        <v>0</v>
      </c>
      <c r="AJ176">
        <f t="shared" si="144"/>
        <v>0</v>
      </c>
      <c r="AK176">
        <v>4153.5999999999995</v>
      </c>
      <c r="AL176">
        <v>4153.5999999999995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128</v>
      </c>
      <c r="AU176">
        <v>83</v>
      </c>
      <c r="AV176">
        <v>1</v>
      </c>
      <c r="AW176">
        <v>1</v>
      </c>
      <c r="AZ176">
        <v>1</v>
      </c>
      <c r="BA176">
        <v>1</v>
      </c>
      <c r="BB176">
        <v>1</v>
      </c>
      <c r="BC176">
        <v>5.42</v>
      </c>
      <c r="BD176" t="s">
        <v>3</v>
      </c>
      <c r="BE176" t="s">
        <v>3</v>
      </c>
      <c r="BF176" t="s">
        <v>3</v>
      </c>
      <c r="BG176" t="s">
        <v>3</v>
      </c>
      <c r="BH176">
        <v>3</v>
      </c>
      <c r="BI176">
        <v>1</v>
      </c>
      <c r="BJ176" t="s">
        <v>3</v>
      </c>
      <c r="BM176">
        <v>17001</v>
      </c>
      <c r="BN176">
        <v>0</v>
      </c>
      <c r="BO176" t="s">
        <v>3</v>
      </c>
      <c r="BP176">
        <v>0</v>
      </c>
      <c r="BQ176">
        <v>2</v>
      </c>
      <c r="BR176">
        <v>0</v>
      </c>
      <c r="BS176">
        <v>1</v>
      </c>
      <c r="BT176">
        <v>1</v>
      </c>
      <c r="BU176">
        <v>1</v>
      </c>
      <c r="BV176">
        <v>1</v>
      </c>
      <c r="BW176">
        <v>1</v>
      </c>
      <c r="BX176">
        <v>1</v>
      </c>
      <c r="BY176" t="s">
        <v>3</v>
      </c>
      <c r="BZ176">
        <v>128</v>
      </c>
      <c r="CA176">
        <v>83</v>
      </c>
      <c r="CE176">
        <v>0</v>
      </c>
      <c r="CF176">
        <v>0</v>
      </c>
      <c r="CG176">
        <v>0</v>
      </c>
      <c r="CM176">
        <v>0</v>
      </c>
      <c r="CN176" t="s">
        <v>3</v>
      </c>
      <c r="CO176">
        <v>0</v>
      </c>
      <c r="CP176">
        <f t="shared" si="145"/>
        <v>45025.02</v>
      </c>
      <c r="CQ176">
        <f t="shared" si="146"/>
        <v>22512.512000000002</v>
      </c>
      <c r="CR176">
        <f t="shared" si="147"/>
        <v>0</v>
      </c>
      <c r="CS176">
        <f t="shared" si="148"/>
        <v>0</v>
      </c>
      <c r="CT176">
        <f t="shared" si="149"/>
        <v>0</v>
      </c>
      <c r="CU176">
        <f t="shared" si="150"/>
        <v>0</v>
      </c>
      <c r="CV176">
        <f t="shared" si="151"/>
        <v>0</v>
      </c>
      <c r="CW176">
        <f t="shared" si="152"/>
        <v>0</v>
      </c>
      <c r="CX176">
        <f t="shared" si="153"/>
        <v>0</v>
      </c>
      <c r="CY176">
        <f t="shared" si="154"/>
        <v>0</v>
      </c>
      <c r="CZ176">
        <f t="shared" si="155"/>
        <v>0</v>
      </c>
      <c r="DC176" t="s">
        <v>3</v>
      </c>
      <c r="DD176" t="s">
        <v>3</v>
      </c>
      <c r="DE176" t="s">
        <v>3</v>
      </c>
      <c r="DF176" t="s">
        <v>3</v>
      </c>
      <c r="DG176" t="s">
        <v>3</v>
      </c>
      <c r="DH176" t="s">
        <v>3</v>
      </c>
      <c r="DI176" t="s">
        <v>3</v>
      </c>
      <c r="DJ176" t="s">
        <v>3</v>
      </c>
      <c r="DK176" t="s">
        <v>3</v>
      </c>
      <c r="DL176" t="s">
        <v>3</v>
      </c>
      <c r="DM176" t="s">
        <v>3</v>
      </c>
      <c r="DN176">
        <v>0</v>
      </c>
      <c r="DO176">
        <v>0</v>
      </c>
      <c r="DP176">
        <v>1</v>
      </c>
      <c r="DQ176">
        <v>1</v>
      </c>
      <c r="DU176">
        <v>1013</v>
      </c>
      <c r="DV176" t="s">
        <v>395</v>
      </c>
      <c r="DW176" t="s">
        <v>395</v>
      </c>
      <c r="DX176">
        <v>1</v>
      </c>
      <c r="EE176">
        <v>123474931</v>
      </c>
      <c r="EF176">
        <v>2</v>
      </c>
      <c r="EG176" t="s">
        <v>24</v>
      </c>
      <c r="EH176">
        <v>0</v>
      </c>
      <c r="EI176" t="s">
        <v>3</v>
      </c>
      <c r="EJ176">
        <v>1</v>
      </c>
      <c r="EK176">
        <v>17001</v>
      </c>
      <c r="EL176" t="s">
        <v>165</v>
      </c>
      <c r="EM176" t="s">
        <v>166</v>
      </c>
      <c r="EO176" t="s">
        <v>3</v>
      </c>
      <c r="EQ176">
        <v>1310720</v>
      </c>
      <c r="ER176">
        <v>4153.5999999999995</v>
      </c>
      <c r="ES176">
        <v>4153.5999999999995</v>
      </c>
      <c r="ET176">
        <v>0</v>
      </c>
      <c r="EU176">
        <v>0</v>
      </c>
      <c r="EV176">
        <v>0</v>
      </c>
      <c r="EW176">
        <v>0</v>
      </c>
      <c r="EX176">
        <v>0</v>
      </c>
      <c r="EZ176">
        <v>5</v>
      </c>
      <c r="FC176">
        <v>1</v>
      </c>
      <c r="FD176">
        <v>18</v>
      </c>
      <c r="FF176">
        <v>26485.3</v>
      </c>
      <c r="FQ176">
        <v>0</v>
      </c>
      <c r="FR176">
        <f t="shared" si="156"/>
        <v>0</v>
      </c>
      <c r="FS176">
        <v>0</v>
      </c>
      <c r="FX176">
        <v>128</v>
      </c>
      <c r="FY176">
        <v>83</v>
      </c>
      <c r="GA176" t="s">
        <v>481</v>
      </c>
      <c r="GD176">
        <v>1</v>
      </c>
      <c r="GF176">
        <v>1746853495</v>
      </c>
      <c r="GG176">
        <v>2</v>
      </c>
      <c r="GH176">
        <v>3</v>
      </c>
      <c r="GI176">
        <v>3</v>
      </c>
      <c r="GJ176">
        <v>0</v>
      </c>
      <c r="GK176">
        <v>0</v>
      </c>
      <c r="GL176">
        <f t="shared" si="157"/>
        <v>0</v>
      </c>
      <c r="GM176">
        <f t="shared" si="158"/>
        <v>45025.02</v>
      </c>
      <c r="GN176">
        <f t="shared" si="159"/>
        <v>45025.02</v>
      </c>
      <c r="GO176">
        <f t="shared" si="160"/>
        <v>0</v>
      </c>
      <c r="GP176">
        <f t="shared" si="161"/>
        <v>0</v>
      </c>
      <c r="GR176">
        <v>1</v>
      </c>
      <c r="GS176">
        <v>1</v>
      </c>
      <c r="GT176">
        <v>0</v>
      </c>
      <c r="GU176" t="s">
        <v>3</v>
      </c>
      <c r="GV176">
        <f t="shared" si="162"/>
        <v>0</v>
      </c>
      <c r="GW176">
        <v>1</v>
      </c>
      <c r="GX176">
        <f t="shared" si="163"/>
        <v>0</v>
      </c>
      <c r="HA176">
        <v>0</v>
      </c>
      <c r="HB176">
        <v>0</v>
      </c>
      <c r="HC176">
        <f t="shared" si="164"/>
        <v>0</v>
      </c>
      <c r="IK176">
        <v>0</v>
      </c>
    </row>
    <row r="177" spans="1:245" x14ac:dyDescent="0.2">
      <c r="A177">
        <v>17</v>
      </c>
      <c r="B177">
        <v>1</v>
      </c>
      <c r="C177">
        <f>ROW(SmtRes!A484)</f>
        <v>484</v>
      </c>
      <c r="D177">
        <f>ROW(EtalonRes!A491)</f>
        <v>491</v>
      </c>
      <c r="E177" t="s">
        <v>482</v>
      </c>
      <c r="F177" t="s">
        <v>483</v>
      </c>
      <c r="G177" t="s">
        <v>484</v>
      </c>
      <c r="H177" t="s">
        <v>474</v>
      </c>
      <c r="I177">
        <f>ROUND(5/10,9)</f>
        <v>0.5</v>
      </c>
      <c r="J177">
        <v>0</v>
      </c>
      <c r="O177">
        <f t="shared" si="130"/>
        <v>11736.71</v>
      </c>
      <c r="P177">
        <f t="shared" si="131"/>
        <v>227.73</v>
      </c>
      <c r="Q177">
        <f t="shared" si="132"/>
        <v>691.99</v>
      </c>
      <c r="R177">
        <f t="shared" si="133"/>
        <v>434.83</v>
      </c>
      <c r="S177">
        <f t="shared" si="134"/>
        <v>10816.99</v>
      </c>
      <c r="T177">
        <f t="shared" si="135"/>
        <v>0</v>
      </c>
      <c r="U177">
        <f t="shared" si="136"/>
        <v>34.25</v>
      </c>
      <c r="V177">
        <f t="shared" si="137"/>
        <v>1.0349999999999999</v>
      </c>
      <c r="W177">
        <f t="shared" si="138"/>
        <v>0</v>
      </c>
      <c r="X177">
        <f t="shared" si="139"/>
        <v>14402.33</v>
      </c>
      <c r="Y177">
        <f t="shared" si="140"/>
        <v>9339.01</v>
      </c>
      <c r="AA177">
        <v>144042116</v>
      </c>
      <c r="AB177">
        <f t="shared" si="141"/>
        <v>870.73</v>
      </c>
      <c r="AC177">
        <f t="shared" si="142"/>
        <v>92.76</v>
      </c>
      <c r="AD177">
        <f t="shared" si="172"/>
        <v>119</v>
      </c>
      <c r="AE177">
        <f t="shared" si="173"/>
        <v>26.49</v>
      </c>
      <c r="AF177">
        <f t="shared" si="173"/>
        <v>658.97</v>
      </c>
      <c r="AG177">
        <f t="shared" si="143"/>
        <v>0</v>
      </c>
      <c r="AH177">
        <f t="shared" si="174"/>
        <v>68.5</v>
      </c>
      <c r="AI177">
        <f t="shared" si="174"/>
        <v>2.0699999999999998</v>
      </c>
      <c r="AJ177">
        <f t="shared" si="144"/>
        <v>0</v>
      </c>
      <c r="AK177">
        <v>870.73</v>
      </c>
      <c r="AL177">
        <v>92.76</v>
      </c>
      <c r="AM177">
        <v>119</v>
      </c>
      <c r="AN177">
        <v>26.49</v>
      </c>
      <c r="AO177">
        <v>658.97</v>
      </c>
      <c r="AP177">
        <v>0</v>
      </c>
      <c r="AQ177">
        <v>68.5</v>
      </c>
      <c r="AR177">
        <v>2.0699999999999998</v>
      </c>
      <c r="AS177">
        <v>0</v>
      </c>
      <c r="AT177">
        <v>128</v>
      </c>
      <c r="AU177">
        <v>83</v>
      </c>
      <c r="AV177">
        <v>1</v>
      </c>
      <c r="AW177">
        <v>1</v>
      </c>
      <c r="AZ177">
        <v>1</v>
      </c>
      <c r="BA177">
        <v>32.83</v>
      </c>
      <c r="BB177">
        <v>11.63</v>
      </c>
      <c r="BC177">
        <v>4.91</v>
      </c>
      <c r="BD177" t="s">
        <v>3</v>
      </c>
      <c r="BE177" t="s">
        <v>3</v>
      </c>
      <c r="BF177" t="s">
        <v>3</v>
      </c>
      <c r="BG177" t="s">
        <v>3</v>
      </c>
      <c r="BH177">
        <v>0</v>
      </c>
      <c r="BI177">
        <v>1</v>
      </c>
      <c r="BJ177" t="s">
        <v>485</v>
      </c>
      <c r="BM177">
        <v>17001</v>
      </c>
      <c r="BN177">
        <v>0</v>
      </c>
      <c r="BO177" t="s">
        <v>483</v>
      </c>
      <c r="BP177">
        <v>1</v>
      </c>
      <c r="BQ177">
        <v>2</v>
      </c>
      <c r="BR177">
        <v>0</v>
      </c>
      <c r="BS177">
        <v>32.83</v>
      </c>
      <c r="BT177">
        <v>1</v>
      </c>
      <c r="BU177">
        <v>1</v>
      </c>
      <c r="BV177">
        <v>1</v>
      </c>
      <c r="BW177">
        <v>1</v>
      </c>
      <c r="BX177">
        <v>1</v>
      </c>
      <c r="BY177" t="s">
        <v>3</v>
      </c>
      <c r="BZ177">
        <v>128</v>
      </c>
      <c r="CA177">
        <v>83</v>
      </c>
      <c r="CE177">
        <v>0</v>
      </c>
      <c r="CF177">
        <v>0</v>
      </c>
      <c r="CG177">
        <v>0</v>
      </c>
      <c r="CM177">
        <v>0</v>
      </c>
      <c r="CN177" t="s">
        <v>3</v>
      </c>
      <c r="CO177">
        <v>0</v>
      </c>
      <c r="CP177">
        <f t="shared" si="145"/>
        <v>11736.71</v>
      </c>
      <c r="CQ177">
        <f t="shared" si="146"/>
        <v>455.45160000000004</v>
      </c>
      <c r="CR177">
        <f t="shared" si="147"/>
        <v>1383.97</v>
      </c>
      <c r="CS177">
        <f t="shared" si="148"/>
        <v>869.66669999999988</v>
      </c>
      <c r="CT177">
        <f t="shared" si="149"/>
        <v>21633.985099999998</v>
      </c>
      <c r="CU177">
        <f t="shared" si="150"/>
        <v>0</v>
      </c>
      <c r="CV177">
        <f t="shared" si="151"/>
        <v>68.5</v>
      </c>
      <c r="CW177">
        <f t="shared" si="152"/>
        <v>2.0699999999999998</v>
      </c>
      <c r="CX177">
        <f t="shared" si="153"/>
        <v>0</v>
      </c>
      <c r="CY177">
        <f t="shared" si="154"/>
        <v>14402.329599999999</v>
      </c>
      <c r="CZ177">
        <f t="shared" si="155"/>
        <v>9339.0105999999996</v>
      </c>
      <c r="DC177" t="s">
        <v>3</v>
      </c>
      <c r="DD177" t="s">
        <v>3</v>
      </c>
      <c r="DE177" t="s">
        <v>3</v>
      </c>
      <c r="DF177" t="s">
        <v>3</v>
      </c>
      <c r="DG177" t="s">
        <v>3</v>
      </c>
      <c r="DH177" t="s">
        <v>3</v>
      </c>
      <c r="DI177" t="s">
        <v>3</v>
      </c>
      <c r="DJ177" t="s">
        <v>3</v>
      </c>
      <c r="DK177" t="s">
        <v>3</v>
      </c>
      <c r="DL177" t="s">
        <v>3</v>
      </c>
      <c r="DM177" t="s">
        <v>3</v>
      </c>
      <c r="DN177">
        <v>0</v>
      </c>
      <c r="DO177">
        <v>0</v>
      </c>
      <c r="DP177">
        <v>1</v>
      </c>
      <c r="DQ177">
        <v>1</v>
      </c>
      <c r="DU177">
        <v>1013</v>
      </c>
      <c r="DV177" t="s">
        <v>474</v>
      </c>
      <c r="DW177" t="s">
        <v>474</v>
      </c>
      <c r="DX177">
        <v>1</v>
      </c>
      <c r="EE177">
        <v>123474931</v>
      </c>
      <c r="EF177">
        <v>2</v>
      </c>
      <c r="EG177" t="s">
        <v>24</v>
      </c>
      <c r="EH177">
        <v>0</v>
      </c>
      <c r="EI177" t="s">
        <v>3</v>
      </c>
      <c r="EJ177">
        <v>1</v>
      </c>
      <c r="EK177">
        <v>17001</v>
      </c>
      <c r="EL177" t="s">
        <v>165</v>
      </c>
      <c r="EM177" t="s">
        <v>166</v>
      </c>
      <c r="EO177" t="s">
        <v>3</v>
      </c>
      <c r="EQ177">
        <v>131072</v>
      </c>
      <c r="ER177">
        <v>870.73</v>
      </c>
      <c r="ES177">
        <v>92.76</v>
      </c>
      <c r="ET177">
        <v>119</v>
      </c>
      <c r="EU177">
        <v>26.49</v>
      </c>
      <c r="EV177">
        <v>658.97</v>
      </c>
      <c r="EW177">
        <v>68.5</v>
      </c>
      <c r="EX177">
        <v>2.0699999999999998</v>
      </c>
      <c r="EY177">
        <v>0</v>
      </c>
      <c r="FQ177">
        <v>0</v>
      </c>
      <c r="FR177">
        <f t="shared" si="156"/>
        <v>0</v>
      </c>
      <c r="FS177">
        <v>0</v>
      </c>
      <c r="FX177">
        <v>128</v>
      </c>
      <c r="FY177">
        <v>83</v>
      </c>
      <c r="GA177" t="s">
        <v>3</v>
      </c>
      <c r="GD177">
        <v>1</v>
      </c>
      <c r="GF177">
        <v>2042747857</v>
      </c>
      <c r="GG177">
        <v>2</v>
      </c>
      <c r="GH177">
        <v>1</v>
      </c>
      <c r="GI177">
        <v>2</v>
      </c>
      <c r="GJ177">
        <v>0</v>
      </c>
      <c r="GK177">
        <v>0</v>
      </c>
      <c r="GL177">
        <f t="shared" si="157"/>
        <v>0</v>
      </c>
      <c r="GM177">
        <f t="shared" si="158"/>
        <v>35478.050000000003</v>
      </c>
      <c r="GN177">
        <f t="shared" si="159"/>
        <v>35478.050000000003</v>
      </c>
      <c r="GO177">
        <f t="shared" si="160"/>
        <v>0</v>
      </c>
      <c r="GP177">
        <f t="shared" si="161"/>
        <v>0</v>
      </c>
      <c r="GR177">
        <v>0</v>
      </c>
      <c r="GS177">
        <v>3</v>
      </c>
      <c r="GT177">
        <v>0</v>
      </c>
      <c r="GU177" t="s">
        <v>3</v>
      </c>
      <c r="GV177">
        <f t="shared" si="162"/>
        <v>0</v>
      </c>
      <c r="GW177">
        <v>1</v>
      </c>
      <c r="GX177">
        <f t="shared" si="163"/>
        <v>0</v>
      </c>
      <c r="HA177">
        <v>0</v>
      </c>
      <c r="HB177">
        <v>0</v>
      </c>
      <c r="HC177">
        <f t="shared" si="164"/>
        <v>0</v>
      </c>
      <c r="IK177">
        <v>0</v>
      </c>
    </row>
    <row r="178" spans="1:245" x14ac:dyDescent="0.2">
      <c r="A178">
        <v>18</v>
      </c>
      <c r="B178">
        <v>1</v>
      </c>
      <c r="C178">
        <v>484</v>
      </c>
      <c r="E178" t="s">
        <v>486</v>
      </c>
      <c r="F178" t="s">
        <v>272</v>
      </c>
      <c r="G178" t="s">
        <v>487</v>
      </c>
      <c r="H178" t="s">
        <v>395</v>
      </c>
      <c r="I178">
        <f>I177*J178</f>
        <v>5</v>
      </c>
      <c r="J178">
        <v>10</v>
      </c>
      <c r="O178">
        <f t="shared" si="130"/>
        <v>9682.02</v>
      </c>
      <c r="P178">
        <f t="shared" si="131"/>
        <v>9682.02</v>
      </c>
      <c r="Q178">
        <f t="shared" si="132"/>
        <v>0</v>
      </c>
      <c r="R178">
        <f t="shared" si="133"/>
        <v>0</v>
      </c>
      <c r="S178">
        <f t="shared" si="134"/>
        <v>0</v>
      </c>
      <c r="T178">
        <f t="shared" si="135"/>
        <v>0</v>
      </c>
      <c r="U178">
        <f t="shared" si="136"/>
        <v>0</v>
      </c>
      <c r="V178">
        <f t="shared" si="137"/>
        <v>0</v>
      </c>
      <c r="W178">
        <f t="shared" si="138"/>
        <v>0</v>
      </c>
      <c r="X178">
        <f t="shared" si="139"/>
        <v>0</v>
      </c>
      <c r="Y178">
        <f t="shared" si="140"/>
        <v>0</v>
      </c>
      <c r="AA178">
        <v>144042116</v>
      </c>
      <c r="AB178">
        <f t="shared" si="141"/>
        <v>357.27</v>
      </c>
      <c r="AC178">
        <f t="shared" si="142"/>
        <v>357.27</v>
      </c>
      <c r="AD178">
        <f t="shared" si="172"/>
        <v>0</v>
      </c>
      <c r="AE178">
        <f t="shared" si="173"/>
        <v>0</v>
      </c>
      <c r="AF178">
        <f t="shared" si="173"/>
        <v>0</v>
      </c>
      <c r="AG178">
        <f t="shared" si="143"/>
        <v>0</v>
      </c>
      <c r="AH178">
        <f t="shared" si="174"/>
        <v>0</v>
      </c>
      <c r="AI178">
        <f t="shared" si="174"/>
        <v>0</v>
      </c>
      <c r="AJ178">
        <f t="shared" si="144"/>
        <v>0</v>
      </c>
      <c r="AK178">
        <v>357.27000000000004</v>
      </c>
      <c r="AL178">
        <v>357.27000000000004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128</v>
      </c>
      <c r="AU178">
        <v>83</v>
      </c>
      <c r="AV178">
        <v>1</v>
      </c>
      <c r="AW178">
        <v>1</v>
      </c>
      <c r="AZ178">
        <v>1</v>
      </c>
      <c r="BA178">
        <v>1</v>
      </c>
      <c r="BB178">
        <v>1</v>
      </c>
      <c r="BC178">
        <v>5.42</v>
      </c>
      <c r="BD178" t="s">
        <v>3</v>
      </c>
      <c r="BE178" t="s">
        <v>3</v>
      </c>
      <c r="BF178" t="s">
        <v>3</v>
      </c>
      <c r="BG178" t="s">
        <v>3</v>
      </c>
      <c r="BH178">
        <v>3</v>
      </c>
      <c r="BI178">
        <v>1</v>
      </c>
      <c r="BJ178" t="s">
        <v>3</v>
      </c>
      <c r="BM178">
        <v>17001</v>
      </c>
      <c r="BN178">
        <v>0</v>
      </c>
      <c r="BO178" t="s">
        <v>3</v>
      </c>
      <c r="BP178">
        <v>0</v>
      </c>
      <c r="BQ178">
        <v>2</v>
      </c>
      <c r="BR178">
        <v>0</v>
      </c>
      <c r="BS178">
        <v>1</v>
      </c>
      <c r="BT178">
        <v>1</v>
      </c>
      <c r="BU178">
        <v>1</v>
      </c>
      <c r="BV178">
        <v>1</v>
      </c>
      <c r="BW178">
        <v>1</v>
      </c>
      <c r="BX178">
        <v>1</v>
      </c>
      <c r="BY178" t="s">
        <v>3</v>
      </c>
      <c r="BZ178">
        <v>128</v>
      </c>
      <c r="CA178">
        <v>83</v>
      </c>
      <c r="CE178">
        <v>0</v>
      </c>
      <c r="CF178">
        <v>0</v>
      </c>
      <c r="CG178">
        <v>0</v>
      </c>
      <c r="CM178">
        <v>0</v>
      </c>
      <c r="CN178" t="s">
        <v>3</v>
      </c>
      <c r="CO178">
        <v>0</v>
      </c>
      <c r="CP178">
        <f t="shared" si="145"/>
        <v>9682.02</v>
      </c>
      <c r="CQ178">
        <f t="shared" si="146"/>
        <v>1936.4033999999999</v>
      </c>
      <c r="CR178">
        <f t="shared" si="147"/>
        <v>0</v>
      </c>
      <c r="CS178">
        <f t="shared" si="148"/>
        <v>0</v>
      </c>
      <c r="CT178">
        <f t="shared" si="149"/>
        <v>0</v>
      </c>
      <c r="CU178">
        <f t="shared" si="150"/>
        <v>0</v>
      </c>
      <c r="CV178">
        <f t="shared" si="151"/>
        <v>0</v>
      </c>
      <c r="CW178">
        <f t="shared" si="152"/>
        <v>0</v>
      </c>
      <c r="CX178">
        <f t="shared" si="153"/>
        <v>0</v>
      </c>
      <c r="CY178">
        <f t="shared" si="154"/>
        <v>0</v>
      </c>
      <c r="CZ178">
        <f t="shared" si="155"/>
        <v>0</v>
      </c>
      <c r="DC178" t="s">
        <v>3</v>
      </c>
      <c r="DD178" t="s">
        <v>3</v>
      </c>
      <c r="DE178" t="s">
        <v>3</v>
      </c>
      <c r="DF178" t="s">
        <v>3</v>
      </c>
      <c r="DG178" t="s">
        <v>3</v>
      </c>
      <c r="DH178" t="s">
        <v>3</v>
      </c>
      <c r="DI178" t="s">
        <v>3</v>
      </c>
      <c r="DJ178" t="s">
        <v>3</v>
      </c>
      <c r="DK178" t="s">
        <v>3</v>
      </c>
      <c r="DL178" t="s">
        <v>3</v>
      </c>
      <c r="DM178" t="s">
        <v>3</v>
      </c>
      <c r="DN178">
        <v>0</v>
      </c>
      <c r="DO178">
        <v>0</v>
      </c>
      <c r="DP178">
        <v>1</v>
      </c>
      <c r="DQ178">
        <v>1</v>
      </c>
      <c r="DU178">
        <v>1013</v>
      </c>
      <c r="DV178" t="s">
        <v>395</v>
      </c>
      <c r="DW178" t="s">
        <v>395</v>
      </c>
      <c r="DX178">
        <v>1</v>
      </c>
      <c r="EE178">
        <v>123474931</v>
      </c>
      <c r="EF178">
        <v>2</v>
      </c>
      <c r="EG178" t="s">
        <v>24</v>
      </c>
      <c r="EH178">
        <v>0</v>
      </c>
      <c r="EI178" t="s">
        <v>3</v>
      </c>
      <c r="EJ178">
        <v>1</v>
      </c>
      <c r="EK178">
        <v>17001</v>
      </c>
      <c r="EL178" t="s">
        <v>165</v>
      </c>
      <c r="EM178" t="s">
        <v>166</v>
      </c>
      <c r="EO178" t="s">
        <v>3</v>
      </c>
      <c r="EQ178">
        <v>1310720</v>
      </c>
      <c r="ER178">
        <v>357.27000000000004</v>
      </c>
      <c r="ES178">
        <v>357.27000000000004</v>
      </c>
      <c r="ET178">
        <v>0</v>
      </c>
      <c r="EU178">
        <v>0</v>
      </c>
      <c r="EV178">
        <v>0</v>
      </c>
      <c r="EW178">
        <v>0</v>
      </c>
      <c r="EX178">
        <v>0</v>
      </c>
      <c r="EZ178">
        <v>5</v>
      </c>
      <c r="FC178">
        <v>1</v>
      </c>
      <c r="FD178">
        <v>18</v>
      </c>
      <c r="FF178">
        <v>2256</v>
      </c>
      <c r="FQ178">
        <v>0</v>
      </c>
      <c r="FR178">
        <f t="shared" si="156"/>
        <v>0</v>
      </c>
      <c r="FS178">
        <v>0</v>
      </c>
      <c r="FX178">
        <v>128</v>
      </c>
      <c r="FY178">
        <v>83</v>
      </c>
      <c r="GA178" t="s">
        <v>488</v>
      </c>
      <c r="GD178">
        <v>1</v>
      </c>
      <c r="GF178">
        <v>-2087490022</v>
      </c>
      <c r="GG178">
        <v>2</v>
      </c>
      <c r="GH178">
        <v>3</v>
      </c>
      <c r="GI178">
        <v>3</v>
      </c>
      <c r="GJ178">
        <v>0</v>
      </c>
      <c r="GK178">
        <v>0</v>
      </c>
      <c r="GL178">
        <f t="shared" si="157"/>
        <v>0</v>
      </c>
      <c r="GM178">
        <f t="shared" si="158"/>
        <v>9682.02</v>
      </c>
      <c r="GN178">
        <f t="shared" si="159"/>
        <v>9682.02</v>
      </c>
      <c r="GO178">
        <f t="shared" si="160"/>
        <v>0</v>
      </c>
      <c r="GP178">
        <f t="shared" si="161"/>
        <v>0</v>
      </c>
      <c r="GR178">
        <v>1</v>
      </c>
      <c r="GS178">
        <v>1</v>
      </c>
      <c r="GT178">
        <v>0</v>
      </c>
      <c r="GU178" t="s">
        <v>3</v>
      </c>
      <c r="GV178">
        <f t="shared" si="162"/>
        <v>0</v>
      </c>
      <c r="GW178">
        <v>1</v>
      </c>
      <c r="GX178">
        <f t="shared" si="163"/>
        <v>0</v>
      </c>
      <c r="HA178">
        <v>0</v>
      </c>
      <c r="HB178">
        <v>0</v>
      </c>
      <c r="HC178">
        <f t="shared" si="164"/>
        <v>0</v>
      </c>
      <c r="IK178">
        <v>0</v>
      </c>
    </row>
    <row r="179" spans="1:245" x14ac:dyDescent="0.2">
      <c r="A179">
        <v>18</v>
      </c>
      <c r="B179">
        <v>1</v>
      </c>
      <c r="C179">
        <v>482</v>
      </c>
      <c r="E179" t="s">
        <v>489</v>
      </c>
      <c r="F179" t="s">
        <v>272</v>
      </c>
      <c r="G179" t="s">
        <v>490</v>
      </c>
      <c r="H179" t="s">
        <v>395</v>
      </c>
      <c r="I179">
        <f>I177*J179</f>
        <v>5</v>
      </c>
      <c r="J179">
        <v>10</v>
      </c>
      <c r="O179">
        <f t="shared" si="130"/>
        <v>6785.84</v>
      </c>
      <c r="P179">
        <f t="shared" si="131"/>
        <v>6785.84</v>
      </c>
      <c r="Q179">
        <f t="shared" si="132"/>
        <v>0</v>
      </c>
      <c r="R179">
        <f t="shared" si="133"/>
        <v>0</v>
      </c>
      <c r="S179">
        <f t="shared" si="134"/>
        <v>0</v>
      </c>
      <c r="T179">
        <f t="shared" si="135"/>
        <v>0</v>
      </c>
      <c r="U179">
        <f t="shared" si="136"/>
        <v>0</v>
      </c>
      <c r="V179">
        <f t="shared" si="137"/>
        <v>0</v>
      </c>
      <c r="W179">
        <f t="shared" si="138"/>
        <v>0</v>
      </c>
      <c r="X179">
        <f t="shared" si="139"/>
        <v>0</v>
      </c>
      <c r="Y179">
        <f t="shared" si="140"/>
        <v>0</v>
      </c>
      <c r="AA179">
        <v>144042116</v>
      </c>
      <c r="AB179">
        <f t="shared" si="141"/>
        <v>250.4</v>
      </c>
      <c r="AC179">
        <f t="shared" si="142"/>
        <v>250.4</v>
      </c>
      <c r="AD179">
        <f t="shared" si="172"/>
        <v>0</v>
      </c>
      <c r="AE179">
        <f t="shared" si="173"/>
        <v>0</v>
      </c>
      <c r="AF179">
        <f t="shared" si="173"/>
        <v>0</v>
      </c>
      <c r="AG179">
        <f t="shared" si="143"/>
        <v>0</v>
      </c>
      <c r="AH179">
        <f t="shared" si="174"/>
        <v>0</v>
      </c>
      <c r="AI179">
        <f t="shared" si="174"/>
        <v>0</v>
      </c>
      <c r="AJ179">
        <f t="shared" si="144"/>
        <v>0</v>
      </c>
      <c r="AK179">
        <v>250.4</v>
      </c>
      <c r="AL179">
        <v>250.4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128</v>
      </c>
      <c r="AU179">
        <v>83</v>
      </c>
      <c r="AV179">
        <v>1</v>
      </c>
      <c r="AW179">
        <v>1</v>
      </c>
      <c r="AZ179">
        <v>1</v>
      </c>
      <c r="BA179">
        <v>1</v>
      </c>
      <c r="BB179">
        <v>1</v>
      </c>
      <c r="BC179">
        <v>5.42</v>
      </c>
      <c r="BD179" t="s">
        <v>3</v>
      </c>
      <c r="BE179" t="s">
        <v>3</v>
      </c>
      <c r="BF179" t="s">
        <v>3</v>
      </c>
      <c r="BG179" t="s">
        <v>3</v>
      </c>
      <c r="BH179">
        <v>3</v>
      </c>
      <c r="BI179">
        <v>1</v>
      </c>
      <c r="BJ179" t="s">
        <v>3</v>
      </c>
      <c r="BM179">
        <v>17001</v>
      </c>
      <c r="BN179">
        <v>0</v>
      </c>
      <c r="BO179" t="s">
        <v>3</v>
      </c>
      <c r="BP179">
        <v>0</v>
      </c>
      <c r="BQ179">
        <v>2</v>
      </c>
      <c r="BR179">
        <v>0</v>
      </c>
      <c r="BS179">
        <v>1</v>
      </c>
      <c r="BT179">
        <v>1</v>
      </c>
      <c r="BU179">
        <v>1</v>
      </c>
      <c r="BV179">
        <v>1</v>
      </c>
      <c r="BW179">
        <v>1</v>
      </c>
      <c r="BX179">
        <v>1</v>
      </c>
      <c r="BY179" t="s">
        <v>3</v>
      </c>
      <c r="BZ179">
        <v>128</v>
      </c>
      <c r="CA179">
        <v>83</v>
      </c>
      <c r="CE179">
        <v>0</v>
      </c>
      <c r="CF179">
        <v>0</v>
      </c>
      <c r="CG179">
        <v>0</v>
      </c>
      <c r="CM179">
        <v>0</v>
      </c>
      <c r="CN179" t="s">
        <v>3</v>
      </c>
      <c r="CO179">
        <v>0</v>
      </c>
      <c r="CP179">
        <f t="shared" si="145"/>
        <v>6785.84</v>
      </c>
      <c r="CQ179">
        <f t="shared" si="146"/>
        <v>1357.1680000000001</v>
      </c>
      <c r="CR179">
        <f t="shared" si="147"/>
        <v>0</v>
      </c>
      <c r="CS179">
        <f t="shared" si="148"/>
        <v>0</v>
      </c>
      <c r="CT179">
        <f t="shared" si="149"/>
        <v>0</v>
      </c>
      <c r="CU179">
        <f t="shared" si="150"/>
        <v>0</v>
      </c>
      <c r="CV179">
        <f t="shared" si="151"/>
        <v>0</v>
      </c>
      <c r="CW179">
        <f t="shared" si="152"/>
        <v>0</v>
      </c>
      <c r="CX179">
        <f t="shared" si="153"/>
        <v>0</v>
      </c>
      <c r="CY179">
        <f t="shared" si="154"/>
        <v>0</v>
      </c>
      <c r="CZ179">
        <f t="shared" si="155"/>
        <v>0</v>
      </c>
      <c r="DC179" t="s">
        <v>3</v>
      </c>
      <c r="DD179" t="s">
        <v>3</v>
      </c>
      <c r="DE179" t="s">
        <v>3</v>
      </c>
      <c r="DF179" t="s">
        <v>3</v>
      </c>
      <c r="DG179" t="s">
        <v>3</v>
      </c>
      <c r="DH179" t="s">
        <v>3</v>
      </c>
      <c r="DI179" t="s">
        <v>3</v>
      </c>
      <c r="DJ179" t="s">
        <v>3</v>
      </c>
      <c r="DK179" t="s">
        <v>3</v>
      </c>
      <c r="DL179" t="s">
        <v>3</v>
      </c>
      <c r="DM179" t="s">
        <v>3</v>
      </c>
      <c r="DN179">
        <v>0</v>
      </c>
      <c r="DO179">
        <v>0</v>
      </c>
      <c r="DP179">
        <v>1</v>
      </c>
      <c r="DQ179">
        <v>1</v>
      </c>
      <c r="DU179">
        <v>1013</v>
      </c>
      <c r="DV179" t="s">
        <v>395</v>
      </c>
      <c r="DW179" t="s">
        <v>395</v>
      </c>
      <c r="DX179">
        <v>1</v>
      </c>
      <c r="EE179">
        <v>123474931</v>
      </c>
      <c r="EF179">
        <v>2</v>
      </c>
      <c r="EG179" t="s">
        <v>24</v>
      </c>
      <c r="EH179">
        <v>0</v>
      </c>
      <c r="EI179" t="s">
        <v>3</v>
      </c>
      <c r="EJ179">
        <v>1</v>
      </c>
      <c r="EK179">
        <v>17001</v>
      </c>
      <c r="EL179" t="s">
        <v>165</v>
      </c>
      <c r="EM179" t="s">
        <v>166</v>
      </c>
      <c r="EO179" t="s">
        <v>3</v>
      </c>
      <c r="EQ179">
        <v>0</v>
      </c>
      <c r="ER179">
        <v>250.4</v>
      </c>
      <c r="ES179">
        <v>250.4</v>
      </c>
      <c r="ET179">
        <v>0</v>
      </c>
      <c r="EU179">
        <v>0</v>
      </c>
      <c r="EV179">
        <v>0</v>
      </c>
      <c r="EW179">
        <v>0</v>
      </c>
      <c r="EX179">
        <v>0</v>
      </c>
      <c r="FQ179">
        <v>0</v>
      </c>
      <c r="FR179">
        <f t="shared" si="156"/>
        <v>0</v>
      </c>
      <c r="FS179">
        <v>0</v>
      </c>
      <c r="FX179">
        <v>128</v>
      </c>
      <c r="FY179">
        <v>83</v>
      </c>
      <c r="GA179" t="s">
        <v>274</v>
      </c>
      <c r="GD179">
        <v>1</v>
      </c>
      <c r="GF179">
        <v>-173528254</v>
      </c>
      <c r="GG179">
        <v>2</v>
      </c>
      <c r="GH179">
        <v>0</v>
      </c>
      <c r="GI179">
        <v>3</v>
      </c>
      <c r="GJ179">
        <v>0</v>
      </c>
      <c r="GK179">
        <v>0</v>
      </c>
      <c r="GL179">
        <f t="shared" si="157"/>
        <v>0</v>
      </c>
      <c r="GM179">
        <f t="shared" si="158"/>
        <v>6785.84</v>
      </c>
      <c r="GN179">
        <f t="shared" si="159"/>
        <v>6785.84</v>
      </c>
      <c r="GO179">
        <f t="shared" si="160"/>
        <v>0</v>
      </c>
      <c r="GP179">
        <f t="shared" si="161"/>
        <v>0</v>
      </c>
      <c r="GR179">
        <v>0</v>
      </c>
      <c r="GS179">
        <v>4</v>
      </c>
      <c r="GT179">
        <v>0</v>
      </c>
      <c r="GU179" t="s">
        <v>3</v>
      </c>
      <c r="GV179">
        <f t="shared" si="162"/>
        <v>0</v>
      </c>
      <c r="GW179">
        <v>1</v>
      </c>
      <c r="GX179">
        <f t="shared" si="163"/>
        <v>0</v>
      </c>
      <c r="HA179">
        <v>0</v>
      </c>
      <c r="HB179">
        <v>0</v>
      </c>
      <c r="HC179">
        <f t="shared" si="164"/>
        <v>0</v>
      </c>
      <c r="IK179">
        <v>0</v>
      </c>
    </row>
    <row r="180" spans="1:245" x14ac:dyDescent="0.2">
      <c r="A180">
        <v>18</v>
      </c>
      <c r="B180">
        <v>1</v>
      </c>
      <c r="C180">
        <v>483</v>
      </c>
      <c r="E180" t="s">
        <v>491</v>
      </c>
      <c r="F180" t="s">
        <v>272</v>
      </c>
      <c r="G180" t="s">
        <v>492</v>
      </c>
      <c r="H180" t="s">
        <v>171</v>
      </c>
      <c r="I180">
        <f>I177*J180</f>
        <v>5</v>
      </c>
      <c r="J180">
        <v>10</v>
      </c>
      <c r="O180">
        <f t="shared" si="130"/>
        <v>15874.91</v>
      </c>
      <c r="P180">
        <f t="shared" si="131"/>
        <v>15874.91</v>
      </c>
      <c r="Q180">
        <f t="shared" si="132"/>
        <v>0</v>
      </c>
      <c r="R180">
        <f t="shared" si="133"/>
        <v>0</v>
      </c>
      <c r="S180">
        <f t="shared" si="134"/>
        <v>0</v>
      </c>
      <c r="T180">
        <f t="shared" si="135"/>
        <v>0</v>
      </c>
      <c r="U180">
        <f t="shared" si="136"/>
        <v>0</v>
      </c>
      <c r="V180">
        <f t="shared" si="137"/>
        <v>0</v>
      </c>
      <c r="W180">
        <f t="shared" si="138"/>
        <v>0</v>
      </c>
      <c r="X180">
        <f t="shared" si="139"/>
        <v>0</v>
      </c>
      <c r="Y180">
        <f t="shared" si="140"/>
        <v>0</v>
      </c>
      <c r="AA180">
        <v>144042116</v>
      </c>
      <c r="AB180">
        <f t="shared" si="141"/>
        <v>585.79</v>
      </c>
      <c r="AC180">
        <f t="shared" si="142"/>
        <v>585.79</v>
      </c>
      <c r="AD180">
        <f t="shared" si="172"/>
        <v>0</v>
      </c>
      <c r="AE180">
        <f t="shared" si="173"/>
        <v>0</v>
      </c>
      <c r="AF180">
        <f t="shared" si="173"/>
        <v>0</v>
      </c>
      <c r="AG180">
        <f t="shared" si="143"/>
        <v>0</v>
      </c>
      <c r="AH180">
        <f t="shared" si="174"/>
        <v>0</v>
      </c>
      <c r="AI180">
        <f t="shared" si="174"/>
        <v>0</v>
      </c>
      <c r="AJ180">
        <f t="shared" si="144"/>
        <v>0</v>
      </c>
      <c r="AK180">
        <v>585.79</v>
      </c>
      <c r="AL180">
        <v>585.79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128</v>
      </c>
      <c r="AU180">
        <v>83</v>
      </c>
      <c r="AV180">
        <v>1</v>
      </c>
      <c r="AW180">
        <v>1</v>
      </c>
      <c r="AZ180">
        <v>1</v>
      </c>
      <c r="BA180">
        <v>1</v>
      </c>
      <c r="BB180">
        <v>1</v>
      </c>
      <c r="BC180">
        <v>5.42</v>
      </c>
      <c r="BD180" t="s">
        <v>3</v>
      </c>
      <c r="BE180" t="s">
        <v>3</v>
      </c>
      <c r="BF180" t="s">
        <v>3</v>
      </c>
      <c r="BG180" t="s">
        <v>3</v>
      </c>
      <c r="BH180">
        <v>3</v>
      </c>
      <c r="BI180">
        <v>1</v>
      </c>
      <c r="BJ180" t="s">
        <v>3</v>
      </c>
      <c r="BM180">
        <v>17001</v>
      </c>
      <c r="BN180">
        <v>0</v>
      </c>
      <c r="BO180" t="s">
        <v>3</v>
      </c>
      <c r="BP180">
        <v>0</v>
      </c>
      <c r="BQ180">
        <v>2</v>
      </c>
      <c r="BR180">
        <v>0</v>
      </c>
      <c r="BS180">
        <v>1</v>
      </c>
      <c r="BT180">
        <v>1</v>
      </c>
      <c r="BU180">
        <v>1</v>
      </c>
      <c r="BV180">
        <v>1</v>
      </c>
      <c r="BW180">
        <v>1</v>
      </c>
      <c r="BX180">
        <v>1</v>
      </c>
      <c r="BY180" t="s">
        <v>3</v>
      </c>
      <c r="BZ180">
        <v>128</v>
      </c>
      <c r="CA180">
        <v>83</v>
      </c>
      <c r="CE180">
        <v>0</v>
      </c>
      <c r="CF180">
        <v>0</v>
      </c>
      <c r="CG180">
        <v>0</v>
      </c>
      <c r="CM180">
        <v>0</v>
      </c>
      <c r="CN180" t="s">
        <v>3</v>
      </c>
      <c r="CO180">
        <v>0</v>
      </c>
      <c r="CP180">
        <f t="shared" si="145"/>
        <v>15874.91</v>
      </c>
      <c r="CQ180">
        <f t="shared" si="146"/>
        <v>3174.9817999999996</v>
      </c>
      <c r="CR180">
        <f t="shared" si="147"/>
        <v>0</v>
      </c>
      <c r="CS180">
        <f t="shared" si="148"/>
        <v>0</v>
      </c>
      <c r="CT180">
        <f t="shared" si="149"/>
        <v>0</v>
      </c>
      <c r="CU180">
        <f t="shared" si="150"/>
        <v>0</v>
      </c>
      <c r="CV180">
        <f t="shared" si="151"/>
        <v>0</v>
      </c>
      <c r="CW180">
        <f t="shared" si="152"/>
        <v>0</v>
      </c>
      <c r="CX180">
        <f t="shared" si="153"/>
        <v>0</v>
      </c>
      <c r="CY180">
        <f t="shared" si="154"/>
        <v>0</v>
      </c>
      <c r="CZ180">
        <f t="shared" si="155"/>
        <v>0</v>
      </c>
      <c r="DC180" t="s">
        <v>3</v>
      </c>
      <c r="DD180" t="s">
        <v>3</v>
      </c>
      <c r="DE180" t="s">
        <v>3</v>
      </c>
      <c r="DF180" t="s">
        <v>3</v>
      </c>
      <c r="DG180" t="s">
        <v>3</v>
      </c>
      <c r="DH180" t="s">
        <v>3</v>
      </c>
      <c r="DI180" t="s">
        <v>3</v>
      </c>
      <c r="DJ180" t="s">
        <v>3</v>
      </c>
      <c r="DK180" t="s">
        <v>3</v>
      </c>
      <c r="DL180" t="s">
        <v>3</v>
      </c>
      <c r="DM180" t="s">
        <v>3</v>
      </c>
      <c r="DN180">
        <v>0</v>
      </c>
      <c r="DO180">
        <v>0</v>
      </c>
      <c r="DP180">
        <v>1</v>
      </c>
      <c r="DQ180">
        <v>1</v>
      </c>
      <c r="DU180">
        <v>1013</v>
      </c>
      <c r="DV180" t="s">
        <v>171</v>
      </c>
      <c r="DW180" t="s">
        <v>171</v>
      </c>
      <c r="DX180">
        <v>1</v>
      </c>
      <c r="EE180">
        <v>123474931</v>
      </c>
      <c r="EF180">
        <v>2</v>
      </c>
      <c r="EG180" t="s">
        <v>24</v>
      </c>
      <c r="EH180">
        <v>0</v>
      </c>
      <c r="EI180" t="s">
        <v>3</v>
      </c>
      <c r="EJ180">
        <v>1</v>
      </c>
      <c r="EK180">
        <v>17001</v>
      </c>
      <c r="EL180" t="s">
        <v>165</v>
      </c>
      <c r="EM180" t="s">
        <v>166</v>
      </c>
      <c r="EO180" t="s">
        <v>3</v>
      </c>
      <c r="EQ180">
        <v>1310720</v>
      </c>
      <c r="ER180">
        <v>585.79</v>
      </c>
      <c r="ES180">
        <v>585.79</v>
      </c>
      <c r="ET180">
        <v>0</v>
      </c>
      <c r="EU180">
        <v>0</v>
      </c>
      <c r="EV180">
        <v>0</v>
      </c>
      <c r="EW180">
        <v>0</v>
      </c>
      <c r="EX180">
        <v>0</v>
      </c>
      <c r="EZ180">
        <v>5</v>
      </c>
      <c r="FC180">
        <v>1</v>
      </c>
      <c r="FD180">
        <v>18</v>
      </c>
      <c r="FF180">
        <v>3699</v>
      </c>
      <c r="FQ180">
        <v>0</v>
      </c>
      <c r="FR180">
        <f t="shared" si="156"/>
        <v>0</v>
      </c>
      <c r="FS180">
        <v>0</v>
      </c>
      <c r="FX180">
        <v>128</v>
      </c>
      <c r="FY180">
        <v>83</v>
      </c>
      <c r="GA180" t="s">
        <v>493</v>
      </c>
      <c r="GD180">
        <v>1</v>
      </c>
      <c r="GF180">
        <v>-332353100</v>
      </c>
      <c r="GG180">
        <v>2</v>
      </c>
      <c r="GH180">
        <v>3</v>
      </c>
      <c r="GI180">
        <v>3</v>
      </c>
      <c r="GJ180">
        <v>0</v>
      </c>
      <c r="GK180">
        <v>0</v>
      </c>
      <c r="GL180">
        <f t="shared" si="157"/>
        <v>0</v>
      </c>
      <c r="GM180">
        <f t="shared" si="158"/>
        <v>15874.91</v>
      </c>
      <c r="GN180">
        <f t="shared" si="159"/>
        <v>15874.91</v>
      </c>
      <c r="GO180">
        <f t="shared" si="160"/>
        <v>0</v>
      </c>
      <c r="GP180">
        <f t="shared" si="161"/>
        <v>0</v>
      </c>
      <c r="GR180">
        <v>1</v>
      </c>
      <c r="GS180">
        <v>1</v>
      </c>
      <c r="GT180">
        <v>0</v>
      </c>
      <c r="GU180" t="s">
        <v>3</v>
      </c>
      <c r="GV180">
        <f t="shared" si="162"/>
        <v>0</v>
      </c>
      <c r="GW180">
        <v>1</v>
      </c>
      <c r="GX180">
        <f t="shared" si="163"/>
        <v>0</v>
      </c>
      <c r="HA180">
        <v>0</v>
      </c>
      <c r="HB180">
        <v>0</v>
      </c>
      <c r="HC180">
        <f t="shared" si="164"/>
        <v>0</v>
      </c>
      <c r="IK180">
        <v>0</v>
      </c>
    </row>
    <row r="181" spans="1:245" x14ac:dyDescent="0.2">
      <c r="A181">
        <v>17</v>
      </c>
      <c r="B181">
        <v>1</v>
      </c>
      <c r="C181">
        <f>ROW(SmtRes!A490)</f>
        <v>490</v>
      </c>
      <c r="D181">
        <f>ROW(EtalonRes!A496)</f>
        <v>496</v>
      </c>
      <c r="E181" t="s">
        <v>494</v>
      </c>
      <c r="F181" t="s">
        <v>161</v>
      </c>
      <c r="G181" t="s">
        <v>495</v>
      </c>
      <c r="H181" t="s">
        <v>163</v>
      </c>
      <c r="I181">
        <f>ROUND(2/10,9)</f>
        <v>0.2</v>
      </c>
      <c r="J181">
        <v>0</v>
      </c>
      <c r="O181">
        <f t="shared" ref="O181:O198" si="175">ROUND(CP181,2)</f>
        <v>210.19</v>
      </c>
      <c r="P181">
        <f t="shared" ref="P181:P198" si="176">ROUND(CQ181*I181,2)</f>
        <v>6.78</v>
      </c>
      <c r="Q181">
        <f t="shared" ref="Q181:Q198" si="177">ROUND(CR181*I181,2)</f>
        <v>0</v>
      </c>
      <c r="R181">
        <f t="shared" ref="R181:R198" si="178">ROUND(CS181*I181,2)</f>
        <v>0</v>
      </c>
      <c r="S181">
        <f t="shared" ref="S181:S198" si="179">ROUND(CT181*I181,2)</f>
        <v>203.41</v>
      </c>
      <c r="T181">
        <f t="shared" ref="T181:T198" si="180">ROUND(CU181*I181,2)</f>
        <v>0</v>
      </c>
      <c r="U181">
        <f t="shared" ref="U181:U198" si="181">CV181*I181</f>
        <v>0.64400000000000002</v>
      </c>
      <c r="V181">
        <f t="shared" ref="V181:V198" si="182">CW181*I181</f>
        <v>0</v>
      </c>
      <c r="W181">
        <f t="shared" ref="W181:W198" si="183">ROUND(CX181*I181,2)</f>
        <v>0</v>
      </c>
      <c r="X181">
        <f t="shared" ref="X181:X198" si="184">ROUND(CY181,2)</f>
        <v>260.36</v>
      </c>
      <c r="Y181">
        <f t="shared" ref="Y181:Y198" si="185">ROUND(CZ181,2)</f>
        <v>168.83</v>
      </c>
      <c r="AA181">
        <v>144042116</v>
      </c>
      <c r="AB181">
        <f t="shared" ref="AB181:AB198" si="186">ROUND((AC181+AD181+AF181),2)</f>
        <v>36.92</v>
      </c>
      <c r="AC181">
        <f t="shared" ref="AC181:AC198" si="187">ROUND((ES181),2)</f>
        <v>5.94</v>
      </c>
      <c r="AD181">
        <f>ROUND(((((ET181*1.25))-((EU181*1.25)))+AE181),2)</f>
        <v>0</v>
      </c>
      <c r="AE181">
        <f>ROUND(((EU181*1.25)),2)</f>
        <v>0</v>
      </c>
      <c r="AF181">
        <f>ROUND(((EV181*1.15)),2)</f>
        <v>30.98</v>
      </c>
      <c r="AG181">
        <f t="shared" ref="AG181:AG198" si="188">ROUND((AP181),2)</f>
        <v>0</v>
      </c>
      <c r="AH181">
        <f>((EW181*1.15))</f>
        <v>3.2199999999999998</v>
      </c>
      <c r="AI181">
        <f>((EX181*1.25))</f>
        <v>0</v>
      </c>
      <c r="AJ181">
        <f t="shared" ref="AJ181:AJ198" si="189">(AS181)</f>
        <v>0</v>
      </c>
      <c r="AK181">
        <v>32.880000000000003</v>
      </c>
      <c r="AL181">
        <v>5.94</v>
      </c>
      <c r="AM181">
        <v>0</v>
      </c>
      <c r="AN181">
        <v>0</v>
      </c>
      <c r="AO181">
        <v>26.94</v>
      </c>
      <c r="AP181">
        <v>0</v>
      </c>
      <c r="AQ181">
        <v>2.8</v>
      </c>
      <c r="AR181">
        <v>0</v>
      </c>
      <c r="AS181">
        <v>0</v>
      </c>
      <c r="AT181">
        <v>128</v>
      </c>
      <c r="AU181">
        <v>83</v>
      </c>
      <c r="AV181">
        <v>1</v>
      </c>
      <c r="AW181">
        <v>1</v>
      </c>
      <c r="AZ181">
        <v>1</v>
      </c>
      <c r="BA181">
        <v>32.83</v>
      </c>
      <c r="BB181">
        <v>1</v>
      </c>
      <c r="BC181">
        <v>5.71</v>
      </c>
      <c r="BD181" t="s">
        <v>3</v>
      </c>
      <c r="BE181" t="s">
        <v>3</v>
      </c>
      <c r="BF181" t="s">
        <v>3</v>
      </c>
      <c r="BG181" t="s">
        <v>3</v>
      </c>
      <c r="BH181">
        <v>0</v>
      </c>
      <c r="BI181">
        <v>1</v>
      </c>
      <c r="BJ181" t="s">
        <v>164</v>
      </c>
      <c r="BM181">
        <v>17001</v>
      </c>
      <c r="BN181">
        <v>0</v>
      </c>
      <c r="BO181" t="s">
        <v>161</v>
      </c>
      <c r="BP181">
        <v>1</v>
      </c>
      <c r="BQ181">
        <v>2</v>
      </c>
      <c r="BR181">
        <v>0</v>
      </c>
      <c r="BS181">
        <v>32.83</v>
      </c>
      <c r="BT181">
        <v>1</v>
      </c>
      <c r="BU181">
        <v>1</v>
      </c>
      <c r="BV181">
        <v>1</v>
      </c>
      <c r="BW181">
        <v>1</v>
      </c>
      <c r="BX181">
        <v>1</v>
      </c>
      <c r="BY181" t="s">
        <v>3</v>
      </c>
      <c r="BZ181">
        <v>128</v>
      </c>
      <c r="CA181">
        <v>83</v>
      </c>
      <c r="CE181">
        <v>0</v>
      </c>
      <c r="CF181">
        <v>0</v>
      </c>
      <c r="CG181">
        <v>0</v>
      </c>
      <c r="CM181">
        <v>0</v>
      </c>
      <c r="CN181" t="s">
        <v>1835</v>
      </c>
      <c r="CO181">
        <v>0</v>
      </c>
      <c r="CP181">
        <f t="shared" ref="CP181:CP198" si="190">(P181+Q181+S181)</f>
        <v>210.19</v>
      </c>
      <c r="CQ181">
        <f t="shared" ref="CQ181:CQ198" si="191">AC181*BC181</f>
        <v>33.917400000000001</v>
      </c>
      <c r="CR181">
        <f t="shared" ref="CR181:CR198" si="192">AD181*BB181</f>
        <v>0</v>
      </c>
      <c r="CS181">
        <f t="shared" ref="CS181:CS198" si="193">AE181*BS181</f>
        <v>0</v>
      </c>
      <c r="CT181">
        <f t="shared" ref="CT181:CT198" si="194">AF181*BA181</f>
        <v>1017.0734</v>
      </c>
      <c r="CU181">
        <f t="shared" ref="CU181:CU198" si="195">AG181</f>
        <v>0</v>
      </c>
      <c r="CV181">
        <f t="shared" ref="CV181:CV198" si="196">AH181</f>
        <v>3.2199999999999998</v>
      </c>
      <c r="CW181">
        <f t="shared" ref="CW181:CW198" si="197">AI181</f>
        <v>0</v>
      </c>
      <c r="CX181">
        <f t="shared" ref="CX181:CX198" si="198">AJ181</f>
        <v>0</v>
      </c>
      <c r="CY181">
        <f t="shared" ref="CY181:CY198" si="199">(((S181+R181)*AT181)/100)</f>
        <v>260.3648</v>
      </c>
      <c r="CZ181">
        <f t="shared" ref="CZ181:CZ198" si="200">(((S181+R181)*AU181)/100)</f>
        <v>168.83029999999999</v>
      </c>
      <c r="DC181" t="s">
        <v>3</v>
      </c>
      <c r="DD181" t="s">
        <v>3</v>
      </c>
      <c r="DE181" t="s">
        <v>279</v>
      </c>
      <c r="DF181" t="s">
        <v>279</v>
      </c>
      <c r="DG181" t="s">
        <v>264</v>
      </c>
      <c r="DH181" t="s">
        <v>3</v>
      </c>
      <c r="DI181" t="s">
        <v>264</v>
      </c>
      <c r="DJ181" t="s">
        <v>279</v>
      </c>
      <c r="DK181" t="s">
        <v>3</v>
      </c>
      <c r="DL181" t="s">
        <v>3</v>
      </c>
      <c r="DM181" t="s">
        <v>3</v>
      </c>
      <c r="DN181">
        <v>0</v>
      </c>
      <c r="DO181">
        <v>0</v>
      </c>
      <c r="DP181">
        <v>1</v>
      </c>
      <c r="DQ181">
        <v>1</v>
      </c>
      <c r="DU181">
        <v>1013</v>
      </c>
      <c r="DV181" t="s">
        <v>163</v>
      </c>
      <c r="DW181" t="s">
        <v>163</v>
      </c>
      <c r="DX181">
        <v>1</v>
      </c>
      <c r="EE181">
        <v>123474931</v>
      </c>
      <c r="EF181">
        <v>2</v>
      </c>
      <c r="EG181" t="s">
        <v>24</v>
      </c>
      <c r="EH181">
        <v>0</v>
      </c>
      <c r="EI181" t="s">
        <v>3</v>
      </c>
      <c r="EJ181">
        <v>1</v>
      </c>
      <c r="EK181">
        <v>17001</v>
      </c>
      <c r="EL181" t="s">
        <v>165</v>
      </c>
      <c r="EM181" t="s">
        <v>166</v>
      </c>
      <c r="EO181" t="s">
        <v>282</v>
      </c>
      <c r="EQ181">
        <v>131072</v>
      </c>
      <c r="ER181">
        <v>32.880000000000003</v>
      </c>
      <c r="ES181">
        <v>5.94</v>
      </c>
      <c r="ET181">
        <v>0</v>
      </c>
      <c r="EU181">
        <v>0</v>
      </c>
      <c r="EV181">
        <v>26.94</v>
      </c>
      <c r="EW181">
        <v>2.8</v>
      </c>
      <c r="EX181">
        <v>0</v>
      </c>
      <c r="EY181">
        <v>0</v>
      </c>
      <c r="FQ181">
        <v>0</v>
      </c>
      <c r="FR181">
        <f t="shared" ref="FR181:FR198" si="201">ROUND(IF(AND(BH181=3,BI181=3),P181,0),2)</f>
        <v>0</v>
      </c>
      <c r="FS181">
        <v>0</v>
      </c>
      <c r="FX181">
        <v>128</v>
      </c>
      <c r="FY181">
        <v>83</v>
      </c>
      <c r="GA181" t="s">
        <v>3</v>
      </c>
      <c r="GD181">
        <v>1</v>
      </c>
      <c r="GF181">
        <v>1534963906</v>
      </c>
      <c r="GG181">
        <v>2</v>
      </c>
      <c r="GH181">
        <v>1</v>
      </c>
      <c r="GI181">
        <v>2</v>
      </c>
      <c r="GJ181">
        <v>0</v>
      </c>
      <c r="GK181">
        <v>0</v>
      </c>
      <c r="GL181">
        <f t="shared" ref="GL181:GL198" si="202">ROUND(IF(AND(BH181=3,BI181=3,FS181&lt;&gt;0),P181,0),2)</f>
        <v>0</v>
      </c>
      <c r="GM181">
        <f t="shared" ref="GM181:GM198" si="203">ROUND(O181+X181+Y181,2)+GX181</f>
        <v>639.38</v>
      </c>
      <c r="GN181">
        <f t="shared" ref="GN181:GN198" si="204">IF(OR(BI181=0,BI181=1),ROUND(O181+X181+Y181,2),0)</f>
        <v>639.38</v>
      </c>
      <c r="GO181">
        <f t="shared" ref="GO181:GO198" si="205">IF(BI181=2,ROUND(O181+X181+Y181,2),0)</f>
        <v>0</v>
      </c>
      <c r="GP181">
        <f t="shared" ref="GP181:GP198" si="206">IF(BI181=4,ROUND(O181+X181+Y181,2)+GX181,0)</f>
        <v>0</v>
      </c>
      <c r="GR181">
        <v>0</v>
      </c>
      <c r="GS181">
        <v>3</v>
      </c>
      <c r="GT181">
        <v>0</v>
      </c>
      <c r="GU181" t="s">
        <v>3</v>
      </c>
      <c r="GV181">
        <f t="shared" ref="GV181:GV198" si="207">ROUND((GT181),2)</f>
        <v>0</v>
      </c>
      <c r="GW181">
        <v>1</v>
      </c>
      <c r="GX181">
        <f t="shared" ref="GX181:GX198" si="208">ROUND(HC181*I181,2)</f>
        <v>0</v>
      </c>
      <c r="HA181">
        <v>0</v>
      </c>
      <c r="HB181">
        <v>0</v>
      </c>
      <c r="HC181">
        <f t="shared" ref="HC181:HC198" si="209">GV181*GW181</f>
        <v>0</v>
      </c>
      <c r="IK181">
        <v>0</v>
      </c>
    </row>
    <row r="182" spans="1:245" x14ac:dyDescent="0.2">
      <c r="A182">
        <v>18</v>
      </c>
      <c r="B182">
        <v>1</v>
      </c>
      <c r="C182">
        <v>486</v>
      </c>
      <c r="E182" t="s">
        <v>496</v>
      </c>
      <c r="F182" t="s">
        <v>497</v>
      </c>
      <c r="G182" t="s">
        <v>498</v>
      </c>
      <c r="H182" t="s">
        <v>88</v>
      </c>
      <c r="I182">
        <f>I181*J182</f>
        <v>4</v>
      </c>
      <c r="J182">
        <v>20</v>
      </c>
      <c r="O182">
        <f t="shared" si="175"/>
        <v>524.51</v>
      </c>
      <c r="P182">
        <f t="shared" si="176"/>
        <v>524.51</v>
      </c>
      <c r="Q182">
        <f t="shared" si="177"/>
        <v>0</v>
      </c>
      <c r="R182">
        <f t="shared" si="178"/>
        <v>0</v>
      </c>
      <c r="S182">
        <f t="shared" si="179"/>
        <v>0</v>
      </c>
      <c r="T182">
        <f t="shared" si="180"/>
        <v>0</v>
      </c>
      <c r="U182">
        <f t="shared" si="181"/>
        <v>0</v>
      </c>
      <c r="V182">
        <f t="shared" si="182"/>
        <v>0</v>
      </c>
      <c r="W182">
        <f t="shared" si="183"/>
        <v>0</v>
      </c>
      <c r="X182">
        <f t="shared" si="184"/>
        <v>0</v>
      </c>
      <c r="Y182">
        <f t="shared" si="185"/>
        <v>0</v>
      </c>
      <c r="AA182">
        <v>144042116</v>
      </c>
      <c r="AB182">
        <f t="shared" si="186"/>
        <v>29.6</v>
      </c>
      <c r="AC182">
        <f t="shared" si="187"/>
        <v>29.6</v>
      </c>
      <c r="AD182">
        <f>ROUND((((ET182)-(EU182))+AE182),2)</f>
        <v>0</v>
      </c>
      <c r="AE182">
        <f>ROUND((EU182),2)</f>
        <v>0</v>
      </c>
      <c r="AF182">
        <f>ROUND((EV182),2)</f>
        <v>0</v>
      </c>
      <c r="AG182">
        <f t="shared" si="188"/>
        <v>0</v>
      </c>
      <c r="AH182">
        <f>(EW182)</f>
        <v>0</v>
      </c>
      <c r="AI182">
        <f>(EX182)</f>
        <v>0</v>
      </c>
      <c r="AJ182">
        <f t="shared" si="189"/>
        <v>0</v>
      </c>
      <c r="AK182">
        <v>29.6</v>
      </c>
      <c r="AL182">
        <v>29.6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128</v>
      </c>
      <c r="AU182">
        <v>83</v>
      </c>
      <c r="AV182">
        <v>1</v>
      </c>
      <c r="AW182">
        <v>1</v>
      </c>
      <c r="AZ182">
        <v>1</v>
      </c>
      <c r="BA182">
        <v>1</v>
      </c>
      <c r="BB182">
        <v>1</v>
      </c>
      <c r="BC182">
        <v>4.43</v>
      </c>
      <c r="BD182" t="s">
        <v>3</v>
      </c>
      <c r="BE182" t="s">
        <v>3</v>
      </c>
      <c r="BF182" t="s">
        <v>3</v>
      </c>
      <c r="BG182" t="s">
        <v>3</v>
      </c>
      <c r="BH182">
        <v>3</v>
      </c>
      <c r="BI182">
        <v>1</v>
      </c>
      <c r="BJ182" t="s">
        <v>499</v>
      </c>
      <c r="BM182">
        <v>17001</v>
      </c>
      <c r="BN182">
        <v>0</v>
      </c>
      <c r="BO182" t="s">
        <v>497</v>
      </c>
      <c r="BP182">
        <v>1</v>
      </c>
      <c r="BQ182">
        <v>2</v>
      </c>
      <c r="BR182">
        <v>0</v>
      </c>
      <c r="BS182">
        <v>1</v>
      </c>
      <c r="BT182">
        <v>1</v>
      </c>
      <c r="BU182">
        <v>1</v>
      </c>
      <c r="BV182">
        <v>1</v>
      </c>
      <c r="BW182">
        <v>1</v>
      </c>
      <c r="BX182">
        <v>1</v>
      </c>
      <c r="BY182" t="s">
        <v>3</v>
      </c>
      <c r="BZ182">
        <v>128</v>
      </c>
      <c r="CA182">
        <v>83</v>
      </c>
      <c r="CE182">
        <v>0</v>
      </c>
      <c r="CF182">
        <v>0</v>
      </c>
      <c r="CG182">
        <v>0</v>
      </c>
      <c r="CM182">
        <v>0</v>
      </c>
      <c r="CN182" t="s">
        <v>3</v>
      </c>
      <c r="CO182">
        <v>0</v>
      </c>
      <c r="CP182">
        <f t="shared" si="190"/>
        <v>524.51</v>
      </c>
      <c r="CQ182">
        <f t="shared" si="191"/>
        <v>131.12799999999999</v>
      </c>
      <c r="CR182">
        <f t="shared" si="192"/>
        <v>0</v>
      </c>
      <c r="CS182">
        <f t="shared" si="193"/>
        <v>0</v>
      </c>
      <c r="CT182">
        <f t="shared" si="194"/>
        <v>0</v>
      </c>
      <c r="CU182">
        <f t="shared" si="195"/>
        <v>0</v>
      </c>
      <c r="CV182">
        <f t="shared" si="196"/>
        <v>0</v>
      </c>
      <c r="CW182">
        <f t="shared" si="197"/>
        <v>0</v>
      </c>
      <c r="CX182">
        <f t="shared" si="198"/>
        <v>0</v>
      </c>
      <c r="CY182">
        <f t="shared" si="199"/>
        <v>0</v>
      </c>
      <c r="CZ182">
        <f t="shared" si="200"/>
        <v>0</v>
      </c>
      <c r="DC182" t="s">
        <v>3</v>
      </c>
      <c r="DD182" t="s">
        <v>3</v>
      </c>
      <c r="DE182" t="s">
        <v>3</v>
      </c>
      <c r="DF182" t="s">
        <v>3</v>
      </c>
      <c r="DG182" t="s">
        <v>3</v>
      </c>
      <c r="DH182" t="s">
        <v>3</v>
      </c>
      <c r="DI182" t="s">
        <v>3</v>
      </c>
      <c r="DJ182" t="s">
        <v>3</v>
      </c>
      <c r="DK182" t="s">
        <v>3</v>
      </c>
      <c r="DL182" t="s">
        <v>3</v>
      </c>
      <c r="DM182" t="s">
        <v>3</v>
      </c>
      <c r="DN182">
        <v>0</v>
      </c>
      <c r="DO182">
        <v>0</v>
      </c>
      <c r="DP182">
        <v>1</v>
      </c>
      <c r="DQ182">
        <v>1</v>
      </c>
      <c r="DU182">
        <v>1013</v>
      </c>
      <c r="DV182" t="s">
        <v>88</v>
      </c>
      <c r="DW182" t="s">
        <v>88</v>
      </c>
      <c r="DX182">
        <v>1</v>
      </c>
      <c r="EE182">
        <v>123474931</v>
      </c>
      <c r="EF182">
        <v>2</v>
      </c>
      <c r="EG182" t="s">
        <v>24</v>
      </c>
      <c r="EH182">
        <v>0</v>
      </c>
      <c r="EI182" t="s">
        <v>3</v>
      </c>
      <c r="EJ182">
        <v>1</v>
      </c>
      <c r="EK182">
        <v>17001</v>
      </c>
      <c r="EL182" t="s">
        <v>165</v>
      </c>
      <c r="EM182" t="s">
        <v>166</v>
      </c>
      <c r="EO182" t="s">
        <v>3</v>
      </c>
      <c r="EQ182">
        <v>0</v>
      </c>
      <c r="ER182">
        <v>29.6</v>
      </c>
      <c r="ES182">
        <v>29.6</v>
      </c>
      <c r="ET182">
        <v>0</v>
      </c>
      <c r="EU182">
        <v>0</v>
      </c>
      <c r="EV182">
        <v>0</v>
      </c>
      <c r="EW182">
        <v>0</v>
      </c>
      <c r="EX182">
        <v>0</v>
      </c>
      <c r="FQ182">
        <v>0</v>
      </c>
      <c r="FR182">
        <f t="shared" si="201"/>
        <v>0</v>
      </c>
      <c r="FS182">
        <v>0</v>
      </c>
      <c r="FX182">
        <v>128</v>
      </c>
      <c r="FY182">
        <v>83</v>
      </c>
      <c r="GA182" t="s">
        <v>3</v>
      </c>
      <c r="GD182">
        <v>1</v>
      </c>
      <c r="GF182">
        <v>-1899437150</v>
      </c>
      <c r="GG182">
        <v>2</v>
      </c>
      <c r="GH182">
        <v>1</v>
      </c>
      <c r="GI182">
        <v>2</v>
      </c>
      <c r="GJ182">
        <v>0</v>
      </c>
      <c r="GK182">
        <v>0</v>
      </c>
      <c r="GL182">
        <f t="shared" si="202"/>
        <v>0</v>
      </c>
      <c r="GM182">
        <f t="shared" si="203"/>
        <v>524.51</v>
      </c>
      <c r="GN182">
        <f t="shared" si="204"/>
        <v>524.51</v>
      </c>
      <c r="GO182">
        <f t="shared" si="205"/>
        <v>0</v>
      </c>
      <c r="GP182">
        <f t="shared" si="206"/>
        <v>0</v>
      </c>
      <c r="GR182">
        <v>0</v>
      </c>
      <c r="GS182">
        <v>3</v>
      </c>
      <c r="GT182">
        <v>0</v>
      </c>
      <c r="GU182" t="s">
        <v>3</v>
      </c>
      <c r="GV182">
        <f t="shared" si="207"/>
        <v>0</v>
      </c>
      <c r="GW182">
        <v>1</v>
      </c>
      <c r="GX182">
        <f t="shared" si="208"/>
        <v>0</v>
      </c>
      <c r="HA182">
        <v>0</v>
      </c>
      <c r="HB182">
        <v>0</v>
      </c>
      <c r="HC182">
        <f t="shared" si="209"/>
        <v>0</v>
      </c>
      <c r="IK182">
        <v>0</v>
      </c>
    </row>
    <row r="183" spans="1:245" x14ac:dyDescent="0.2">
      <c r="A183">
        <v>18</v>
      </c>
      <c r="B183">
        <v>1</v>
      </c>
      <c r="C183">
        <v>489</v>
      </c>
      <c r="E183" t="s">
        <v>500</v>
      </c>
      <c r="F183" t="s">
        <v>501</v>
      </c>
      <c r="G183" t="s">
        <v>502</v>
      </c>
      <c r="H183" t="s">
        <v>269</v>
      </c>
      <c r="I183">
        <f>I181*J183</f>
        <v>3.6</v>
      </c>
      <c r="J183">
        <v>18</v>
      </c>
      <c r="O183">
        <f t="shared" si="175"/>
        <v>1727.65</v>
      </c>
      <c r="P183">
        <f t="shared" si="176"/>
        <v>1727.65</v>
      </c>
      <c r="Q183">
        <f t="shared" si="177"/>
        <v>0</v>
      </c>
      <c r="R183">
        <f t="shared" si="178"/>
        <v>0</v>
      </c>
      <c r="S183">
        <f t="shared" si="179"/>
        <v>0</v>
      </c>
      <c r="T183">
        <f t="shared" si="180"/>
        <v>0</v>
      </c>
      <c r="U183">
        <f t="shared" si="181"/>
        <v>0</v>
      </c>
      <c r="V183">
        <f t="shared" si="182"/>
        <v>0</v>
      </c>
      <c r="W183">
        <f t="shared" si="183"/>
        <v>0</v>
      </c>
      <c r="X183">
        <f t="shared" si="184"/>
        <v>0</v>
      </c>
      <c r="Y183">
        <f t="shared" si="185"/>
        <v>0</v>
      </c>
      <c r="AA183">
        <v>144042116</v>
      </c>
      <c r="AB183">
        <f t="shared" si="186"/>
        <v>49.99</v>
      </c>
      <c r="AC183">
        <f t="shared" si="187"/>
        <v>49.99</v>
      </c>
      <c r="AD183">
        <f>ROUND((((ET183)-(EU183))+AE183),2)</f>
        <v>0</v>
      </c>
      <c r="AE183">
        <f>ROUND((EU183),2)</f>
        <v>0</v>
      </c>
      <c r="AF183">
        <f>ROUND((EV183),2)</f>
        <v>0</v>
      </c>
      <c r="AG183">
        <f t="shared" si="188"/>
        <v>0</v>
      </c>
      <c r="AH183">
        <f>(EW183)</f>
        <v>0</v>
      </c>
      <c r="AI183">
        <f>(EX183)</f>
        <v>0</v>
      </c>
      <c r="AJ183">
        <f t="shared" si="189"/>
        <v>0</v>
      </c>
      <c r="AK183">
        <v>49.99</v>
      </c>
      <c r="AL183">
        <v>49.99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128</v>
      </c>
      <c r="AU183">
        <v>83</v>
      </c>
      <c r="AV183">
        <v>1</v>
      </c>
      <c r="AW183">
        <v>1</v>
      </c>
      <c r="AZ183">
        <v>1</v>
      </c>
      <c r="BA183">
        <v>1</v>
      </c>
      <c r="BB183">
        <v>1</v>
      </c>
      <c r="BC183">
        <v>9.6</v>
      </c>
      <c r="BD183" t="s">
        <v>3</v>
      </c>
      <c r="BE183" t="s">
        <v>3</v>
      </c>
      <c r="BF183" t="s">
        <v>3</v>
      </c>
      <c r="BG183" t="s">
        <v>3</v>
      </c>
      <c r="BH183">
        <v>3</v>
      </c>
      <c r="BI183">
        <v>1</v>
      </c>
      <c r="BJ183" t="s">
        <v>503</v>
      </c>
      <c r="BM183">
        <v>17001</v>
      </c>
      <c r="BN183">
        <v>0</v>
      </c>
      <c r="BO183" t="s">
        <v>501</v>
      </c>
      <c r="BP183">
        <v>1</v>
      </c>
      <c r="BQ183">
        <v>2</v>
      </c>
      <c r="BR183">
        <v>0</v>
      </c>
      <c r="BS183">
        <v>1</v>
      </c>
      <c r="BT183">
        <v>1</v>
      </c>
      <c r="BU183">
        <v>1</v>
      </c>
      <c r="BV183">
        <v>1</v>
      </c>
      <c r="BW183">
        <v>1</v>
      </c>
      <c r="BX183">
        <v>1</v>
      </c>
      <c r="BY183" t="s">
        <v>3</v>
      </c>
      <c r="BZ183">
        <v>128</v>
      </c>
      <c r="CA183">
        <v>83</v>
      </c>
      <c r="CE183">
        <v>0</v>
      </c>
      <c r="CF183">
        <v>0</v>
      </c>
      <c r="CG183">
        <v>0</v>
      </c>
      <c r="CM183">
        <v>0</v>
      </c>
      <c r="CN183" t="s">
        <v>3</v>
      </c>
      <c r="CO183">
        <v>0</v>
      </c>
      <c r="CP183">
        <f t="shared" si="190"/>
        <v>1727.65</v>
      </c>
      <c r="CQ183">
        <f t="shared" si="191"/>
        <v>479.904</v>
      </c>
      <c r="CR183">
        <f t="shared" si="192"/>
        <v>0</v>
      </c>
      <c r="CS183">
        <f t="shared" si="193"/>
        <v>0</v>
      </c>
      <c r="CT183">
        <f t="shared" si="194"/>
        <v>0</v>
      </c>
      <c r="CU183">
        <f t="shared" si="195"/>
        <v>0</v>
      </c>
      <c r="CV183">
        <f t="shared" si="196"/>
        <v>0</v>
      </c>
      <c r="CW183">
        <f t="shared" si="197"/>
        <v>0</v>
      </c>
      <c r="CX183">
        <f t="shared" si="198"/>
        <v>0</v>
      </c>
      <c r="CY183">
        <f t="shared" si="199"/>
        <v>0</v>
      </c>
      <c r="CZ183">
        <f t="shared" si="200"/>
        <v>0</v>
      </c>
      <c r="DC183" t="s">
        <v>3</v>
      </c>
      <c r="DD183" t="s">
        <v>3</v>
      </c>
      <c r="DE183" t="s">
        <v>3</v>
      </c>
      <c r="DF183" t="s">
        <v>3</v>
      </c>
      <c r="DG183" t="s">
        <v>3</v>
      </c>
      <c r="DH183" t="s">
        <v>3</v>
      </c>
      <c r="DI183" t="s">
        <v>3</v>
      </c>
      <c r="DJ183" t="s">
        <v>3</v>
      </c>
      <c r="DK183" t="s">
        <v>3</v>
      </c>
      <c r="DL183" t="s">
        <v>3</v>
      </c>
      <c r="DM183" t="s">
        <v>3</v>
      </c>
      <c r="DN183">
        <v>0</v>
      </c>
      <c r="DO183">
        <v>0</v>
      </c>
      <c r="DP183">
        <v>1</v>
      </c>
      <c r="DQ183">
        <v>1</v>
      </c>
      <c r="DU183">
        <v>1005</v>
      </c>
      <c r="DV183" t="s">
        <v>269</v>
      </c>
      <c r="DW183" t="s">
        <v>269</v>
      </c>
      <c r="DX183">
        <v>1</v>
      </c>
      <c r="EE183">
        <v>123474931</v>
      </c>
      <c r="EF183">
        <v>2</v>
      </c>
      <c r="EG183" t="s">
        <v>24</v>
      </c>
      <c r="EH183">
        <v>0</v>
      </c>
      <c r="EI183" t="s">
        <v>3</v>
      </c>
      <c r="EJ183">
        <v>1</v>
      </c>
      <c r="EK183">
        <v>17001</v>
      </c>
      <c r="EL183" t="s">
        <v>165</v>
      </c>
      <c r="EM183" t="s">
        <v>166</v>
      </c>
      <c r="EO183" t="s">
        <v>3</v>
      </c>
      <c r="EQ183">
        <v>0</v>
      </c>
      <c r="ER183">
        <v>49.99</v>
      </c>
      <c r="ES183">
        <v>49.99</v>
      </c>
      <c r="ET183">
        <v>0</v>
      </c>
      <c r="EU183">
        <v>0</v>
      </c>
      <c r="EV183">
        <v>0</v>
      </c>
      <c r="EW183">
        <v>0</v>
      </c>
      <c r="EX183">
        <v>0</v>
      </c>
      <c r="FQ183">
        <v>0</v>
      </c>
      <c r="FR183">
        <f t="shared" si="201"/>
        <v>0</v>
      </c>
      <c r="FS183">
        <v>0</v>
      </c>
      <c r="FX183">
        <v>128</v>
      </c>
      <c r="FY183">
        <v>83</v>
      </c>
      <c r="GA183" t="s">
        <v>3</v>
      </c>
      <c r="GD183">
        <v>1</v>
      </c>
      <c r="GF183">
        <v>1158854065</v>
      </c>
      <c r="GG183">
        <v>2</v>
      </c>
      <c r="GH183">
        <v>1</v>
      </c>
      <c r="GI183">
        <v>2</v>
      </c>
      <c r="GJ183">
        <v>0</v>
      </c>
      <c r="GK183">
        <v>0</v>
      </c>
      <c r="GL183">
        <f t="shared" si="202"/>
        <v>0</v>
      </c>
      <c r="GM183">
        <f t="shared" si="203"/>
        <v>1727.65</v>
      </c>
      <c r="GN183">
        <f t="shared" si="204"/>
        <v>1727.65</v>
      </c>
      <c r="GO183">
        <f t="shared" si="205"/>
        <v>0</v>
      </c>
      <c r="GP183">
        <f t="shared" si="206"/>
        <v>0</v>
      </c>
      <c r="GR183">
        <v>0</v>
      </c>
      <c r="GS183">
        <v>3</v>
      </c>
      <c r="GT183">
        <v>0</v>
      </c>
      <c r="GU183" t="s">
        <v>3</v>
      </c>
      <c r="GV183">
        <f t="shared" si="207"/>
        <v>0</v>
      </c>
      <c r="GW183">
        <v>1</v>
      </c>
      <c r="GX183">
        <f t="shared" si="208"/>
        <v>0</v>
      </c>
      <c r="HA183">
        <v>0</v>
      </c>
      <c r="HB183">
        <v>0</v>
      </c>
      <c r="HC183">
        <f t="shared" si="209"/>
        <v>0</v>
      </c>
      <c r="IK183">
        <v>0</v>
      </c>
    </row>
    <row r="184" spans="1:245" x14ac:dyDescent="0.2">
      <c r="A184">
        <v>17</v>
      </c>
      <c r="B184">
        <v>1</v>
      </c>
      <c r="C184">
        <f>ROW(SmtRes!A492)</f>
        <v>492</v>
      </c>
      <c r="D184">
        <f>ROW(EtalonRes!A499)</f>
        <v>499</v>
      </c>
      <c r="E184" t="s">
        <v>504</v>
      </c>
      <c r="F184" t="s">
        <v>169</v>
      </c>
      <c r="G184" t="s">
        <v>170</v>
      </c>
      <c r="H184" t="s">
        <v>171</v>
      </c>
      <c r="I184">
        <v>2</v>
      </c>
      <c r="J184">
        <v>0</v>
      </c>
      <c r="O184">
        <f t="shared" si="175"/>
        <v>563.84</v>
      </c>
      <c r="P184">
        <f t="shared" si="176"/>
        <v>3.76</v>
      </c>
      <c r="Q184">
        <f t="shared" si="177"/>
        <v>0</v>
      </c>
      <c r="R184">
        <f t="shared" si="178"/>
        <v>0</v>
      </c>
      <c r="S184">
        <f t="shared" si="179"/>
        <v>560.08000000000004</v>
      </c>
      <c r="T184">
        <f t="shared" si="180"/>
        <v>0</v>
      </c>
      <c r="U184">
        <f t="shared" si="181"/>
        <v>2.0009999999999999</v>
      </c>
      <c r="V184">
        <f t="shared" si="182"/>
        <v>0</v>
      </c>
      <c r="W184">
        <f t="shared" si="183"/>
        <v>0</v>
      </c>
      <c r="X184">
        <f t="shared" si="184"/>
        <v>716.9</v>
      </c>
      <c r="Y184">
        <f t="shared" si="185"/>
        <v>464.87</v>
      </c>
      <c r="AA184">
        <v>144042116</v>
      </c>
      <c r="AB184">
        <f t="shared" si="186"/>
        <v>9.42</v>
      </c>
      <c r="AC184">
        <f t="shared" si="187"/>
        <v>0.89</v>
      </c>
      <c r="AD184">
        <f>ROUND(((((ET184*1.25))-((EU184*1.25)))+AE184),2)</f>
        <v>0</v>
      </c>
      <c r="AE184">
        <f>ROUND(((EU184*1.25)),2)</f>
        <v>0</v>
      </c>
      <c r="AF184">
        <f>ROUND(((EV184*1.15)),2)</f>
        <v>8.5299999999999994</v>
      </c>
      <c r="AG184">
        <f t="shared" si="188"/>
        <v>0</v>
      </c>
      <c r="AH184">
        <f>((EW184*1.15))</f>
        <v>1.0004999999999999</v>
      </c>
      <c r="AI184">
        <f>((EX184*1.25))</f>
        <v>0</v>
      </c>
      <c r="AJ184">
        <f t="shared" si="189"/>
        <v>0</v>
      </c>
      <c r="AK184">
        <v>8.31</v>
      </c>
      <c r="AL184">
        <v>0.89</v>
      </c>
      <c r="AM184">
        <v>0</v>
      </c>
      <c r="AN184">
        <v>0</v>
      </c>
      <c r="AO184">
        <v>7.42</v>
      </c>
      <c r="AP184">
        <v>0</v>
      </c>
      <c r="AQ184">
        <v>0.87</v>
      </c>
      <c r="AR184">
        <v>0</v>
      </c>
      <c r="AS184">
        <v>0</v>
      </c>
      <c r="AT184">
        <v>128</v>
      </c>
      <c r="AU184">
        <v>83</v>
      </c>
      <c r="AV184">
        <v>1</v>
      </c>
      <c r="AW184">
        <v>1</v>
      </c>
      <c r="AZ184">
        <v>1</v>
      </c>
      <c r="BA184">
        <v>32.83</v>
      </c>
      <c r="BB184">
        <v>1</v>
      </c>
      <c r="BC184">
        <v>2.11</v>
      </c>
      <c r="BD184" t="s">
        <v>3</v>
      </c>
      <c r="BE184" t="s">
        <v>3</v>
      </c>
      <c r="BF184" t="s">
        <v>3</v>
      </c>
      <c r="BG184" t="s">
        <v>3</v>
      </c>
      <c r="BH184">
        <v>0</v>
      </c>
      <c r="BI184">
        <v>1</v>
      </c>
      <c r="BJ184" t="s">
        <v>172</v>
      </c>
      <c r="BM184">
        <v>18001</v>
      </c>
      <c r="BN184">
        <v>0</v>
      </c>
      <c r="BO184" t="s">
        <v>169</v>
      </c>
      <c r="BP184">
        <v>1</v>
      </c>
      <c r="BQ184">
        <v>2</v>
      </c>
      <c r="BR184">
        <v>0</v>
      </c>
      <c r="BS184">
        <v>32.83</v>
      </c>
      <c r="BT184">
        <v>1</v>
      </c>
      <c r="BU184">
        <v>1</v>
      </c>
      <c r="BV184">
        <v>1</v>
      </c>
      <c r="BW184">
        <v>1</v>
      </c>
      <c r="BX184">
        <v>1</v>
      </c>
      <c r="BY184" t="s">
        <v>3</v>
      </c>
      <c r="BZ184">
        <v>128</v>
      </c>
      <c r="CA184">
        <v>83</v>
      </c>
      <c r="CE184">
        <v>0</v>
      </c>
      <c r="CF184">
        <v>0</v>
      </c>
      <c r="CG184">
        <v>0</v>
      </c>
      <c r="CM184">
        <v>0</v>
      </c>
      <c r="CN184" t="s">
        <v>1835</v>
      </c>
      <c r="CO184">
        <v>0</v>
      </c>
      <c r="CP184">
        <f t="shared" si="190"/>
        <v>563.84</v>
      </c>
      <c r="CQ184">
        <f t="shared" si="191"/>
        <v>1.8778999999999999</v>
      </c>
      <c r="CR184">
        <f t="shared" si="192"/>
        <v>0</v>
      </c>
      <c r="CS184">
        <f t="shared" si="193"/>
        <v>0</v>
      </c>
      <c r="CT184">
        <f t="shared" si="194"/>
        <v>280.03989999999999</v>
      </c>
      <c r="CU184">
        <f t="shared" si="195"/>
        <v>0</v>
      </c>
      <c r="CV184">
        <f t="shared" si="196"/>
        <v>1.0004999999999999</v>
      </c>
      <c r="CW184">
        <f t="shared" si="197"/>
        <v>0</v>
      </c>
      <c r="CX184">
        <f t="shared" si="198"/>
        <v>0</v>
      </c>
      <c r="CY184">
        <f t="shared" si="199"/>
        <v>716.90240000000006</v>
      </c>
      <c r="CZ184">
        <f t="shared" si="200"/>
        <v>464.86640000000006</v>
      </c>
      <c r="DC184" t="s">
        <v>3</v>
      </c>
      <c r="DD184" t="s">
        <v>3</v>
      </c>
      <c r="DE184" t="s">
        <v>279</v>
      </c>
      <c r="DF184" t="s">
        <v>279</v>
      </c>
      <c r="DG184" t="s">
        <v>264</v>
      </c>
      <c r="DH184" t="s">
        <v>3</v>
      </c>
      <c r="DI184" t="s">
        <v>264</v>
      </c>
      <c r="DJ184" t="s">
        <v>279</v>
      </c>
      <c r="DK184" t="s">
        <v>3</v>
      </c>
      <c r="DL184" t="s">
        <v>3</v>
      </c>
      <c r="DM184" t="s">
        <v>3</v>
      </c>
      <c r="DN184">
        <v>0</v>
      </c>
      <c r="DO184">
        <v>0</v>
      </c>
      <c r="DP184">
        <v>1</v>
      </c>
      <c r="DQ184">
        <v>1</v>
      </c>
      <c r="DU184">
        <v>1013</v>
      </c>
      <c r="DV184" t="s">
        <v>171</v>
      </c>
      <c r="DW184" t="s">
        <v>171</v>
      </c>
      <c r="DX184">
        <v>1</v>
      </c>
      <c r="EE184">
        <v>123474932</v>
      </c>
      <c r="EF184">
        <v>2</v>
      </c>
      <c r="EG184" t="s">
        <v>24</v>
      </c>
      <c r="EH184">
        <v>0</v>
      </c>
      <c r="EI184" t="s">
        <v>3</v>
      </c>
      <c r="EJ184">
        <v>1</v>
      </c>
      <c r="EK184">
        <v>18001</v>
      </c>
      <c r="EL184" t="s">
        <v>173</v>
      </c>
      <c r="EM184" t="s">
        <v>174</v>
      </c>
      <c r="EO184" t="s">
        <v>282</v>
      </c>
      <c r="EQ184">
        <v>131072</v>
      </c>
      <c r="ER184">
        <v>8.31</v>
      </c>
      <c r="ES184">
        <v>0.89</v>
      </c>
      <c r="ET184">
        <v>0</v>
      </c>
      <c r="EU184">
        <v>0</v>
      </c>
      <c r="EV184">
        <v>7.42</v>
      </c>
      <c r="EW184">
        <v>0.87</v>
      </c>
      <c r="EX184">
        <v>0</v>
      </c>
      <c r="EY184">
        <v>0</v>
      </c>
      <c r="FQ184">
        <v>0</v>
      </c>
      <c r="FR184">
        <f t="shared" si="201"/>
        <v>0</v>
      </c>
      <c r="FS184">
        <v>0</v>
      </c>
      <c r="FX184">
        <v>128</v>
      </c>
      <c r="FY184">
        <v>83</v>
      </c>
      <c r="GA184" t="s">
        <v>3</v>
      </c>
      <c r="GD184">
        <v>1</v>
      </c>
      <c r="GF184">
        <v>-1673026310</v>
      </c>
      <c r="GG184">
        <v>2</v>
      </c>
      <c r="GH184">
        <v>1</v>
      </c>
      <c r="GI184">
        <v>2</v>
      </c>
      <c r="GJ184">
        <v>0</v>
      </c>
      <c r="GK184">
        <v>0</v>
      </c>
      <c r="GL184">
        <f t="shared" si="202"/>
        <v>0</v>
      </c>
      <c r="GM184">
        <f t="shared" si="203"/>
        <v>1745.61</v>
      </c>
      <c r="GN184">
        <f t="shared" si="204"/>
        <v>1745.61</v>
      </c>
      <c r="GO184">
        <f t="shared" si="205"/>
        <v>0</v>
      </c>
      <c r="GP184">
        <f t="shared" si="206"/>
        <v>0</v>
      </c>
      <c r="GR184">
        <v>0</v>
      </c>
      <c r="GS184">
        <v>3</v>
      </c>
      <c r="GT184">
        <v>0</v>
      </c>
      <c r="GU184" t="s">
        <v>3</v>
      </c>
      <c r="GV184">
        <f t="shared" si="207"/>
        <v>0</v>
      </c>
      <c r="GW184">
        <v>1</v>
      </c>
      <c r="GX184">
        <f t="shared" si="208"/>
        <v>0</v>
      </c>
      <c r="HA184">
        <v>0</v>
      </c>
      <c r="HB184">
        <v>0</v>
      </c>
      <c r="HC184">
        <f t="shared" si="209"/>
        <v>0</v>
      </c>
      <c r="IK184">
        <v>0</v>
      </c>
    </row>
    <row r="185" spans="1:245" x14ac:dyDescent="0.2">
      <c r="A185">
        <v>17</v>
      </c>
      <c r="B185">
        <v>1</v>
      </c>
      <c r="C185">
        <f>ROW(SmtRes!A498)</f>
        <v>498</v>
      </c>
      <c r="D185">
        <f>ROW(EtalonRes!A505)</f>
        <v>505</v>
      </c>
      <c r="E185" t="s">
        <v>505</v>
      </c>
      <c r="F185" t="s">
        <v>180</v>
      </c>
      <c r="G185" t="s">
        <v>181</v>
      </c>
      <c r="H185" t="s">
        <v>171</v>
      </c>
      <c r="I185">
        <v>2</v>
      </c>
      <c r="J185">
        <v>0</v>
      </c>
      <c r="O185">
        <f t="shared" si="175"/>
        <v>692.95</v>
      </c>
      <c r="P185">
        <f t="shared" si="176"/>
        <v>31.53</v>
      </c>
      <c r="Q185">
        <f t="shared" si="177"/>
        <v>36.340000000000003</v>
      </c>
      <c r="R185">
        <f t="shared" si="178"/>
        <v>17.07</v>
      </c>
      <c r="S185">
        <f t="shared" si="179"/>
        <v>625.08000000000004</v>
      </c>
      <c r="T185">
        <f t="shared" si="180"/>
        <v>0</v>
      </c>
      <c r="U185">
        <f t="shared" si="181"/>
        <v>1.92</v>
      </c>
      <c r="V185">
        <f t="shared" si="182"/>
        <v>0.04</v>
      </c>
      <c r="W185">
        <f t="shared" si="183"/>
        <v>0</v>
      </c>
      <c r="X185">
        <f t="shared" si="184"/>
        <v>610.04</v>
      </c>
      <c r="Y185">
        <f t="shared" si="185"/>
        <v>417.4</v>
      </c>
      <c r="AA185">
        <v>144042116</v>
      </c>
      <c r="AB185">
        <f t="shared" si="186"/>
        <v>13.84</v>
      </c>
      <c r="AC185">
        <f t="shared" si="187"/>
        <v>2.5099999999999998</v>
      </c>
      <c r="AD185">
        <f>ROUND((((ET185)-(EU185))+AE185),2)</f>
        <v>1.81</v>
      </c>
      <c r="AE185">
        <f>ROUND((EU185),2)</f>
        <v>0.26</v>
      </c>
      <c r="AF185">
        <f>ROUND((EV185),2)</f>
        <v>9.52</v>
      </c>
      <c r="AG185">
        <f t="shared" si="188"/>
        <v>0</v>
      </c>
      <c r="AH185">
        <f>(EW185)</f>
        <v>0.96</v>
      </c>
      <c r="AI185">
        <f>(EX185)</f>
        <v>0.02</v>
      </c>
      <c r="AJ185">
        <f t="shared" si="189"/>
        <v>0</v>
      </c>
      <c r="AK185">
        <v>13.84</v>
      </c>
      <c r="AL185">
        <v>2.5099999999999998</v>
      </c>
      <c r="AM185">
        <v>1.81</v>
      </c>
      <c r="AN185">
        <v>0.26</v>
      </c>
      <c r="AO185">
        <v>9.52</v>
      </c>
      <c r="AP185">
        <v>0</v>
      </c>
      <c r="AQ185">
        <v>0.96</v>
      </c>
      <c r="AR185">
        <v>0.02</v>
      </c>
      <c r="AS185">
        <v>0</v>
      </c>
      <c r="AT185">
        <v>95</v>
      </c>
      <c r="AU185">
        <v>65</v>
      </c>
      <c r="AV185">
        <v>1</v>
      </c>
      <c r="AW185">
        <v>1</v>
      </c>
      <c r="AZ185">
        <v>1</v>
      </c>
      <c r="BA185">
        <v>32.83</v>
      </c>
      <c r="BB185">
        <v>10.039999999999999</v>
      </c>
      <c r="BC185">
        <v>6.28</v>
      </c>
      <c r="BD185" t="s">
        <v>3</v>
      </c>
      <c r="BE185" t="s">
        <v>3</v>
      </c>
      <c r="BF185" t="s">
        <v>3</v>
      </c>
      <c r="BG185" t="s">
        <v>3</v>
      </c>
      <c r="BH185">
        <v>0</v>
      </c>
      <c r="BI185">
        <v>2</v>
      </c>
      <c r="BJ185" t="s">
        <v>182</v>
      </c>
      <c r="BM185">
        <v>108001</v>
      </c>
      <c r="BN185">
        <v>0</v>
      </c>
      <c r="BO185" t="s">
        <v>180</v>
      </c>
      <c r="BP185">
        <v>1</v>
      </c>
      <c r="BQ185">
        <v>3</v>
      </c>
      <c r="BR185">
        <v>0</v>
      </c>
      <c r="BS185">
        <v>32.83</v>
      </c>
      <c r="BT185">
        <v>1</v>
      </c>
      <c r="BU185">
        <v>1</v>
      </c>
      <c r="BV185">
        <v>1</v>
      </c>
      <c r="BW185">
        <v>1</v>
      </c>
      <c r="BX185">
        <v>1</v>
      </c>
      <c r="BY185" t="s">
        <v>3</v>
      </c>
      <c r="BZ185">
        <v>95</v>
      </c>
      <c r="CA185">
        <v>65</v>
      </c>
      <c r="CE185">
        <v>0</v>
      </c>
      <c r="CF185">
        <v>0</v>
      </c>
      <c r="CG185">
        <v>0</v>
      </c>
      <c r="CM185">
        <v>0</v>
      </c>
      <c r="CN185" t="s">
        <v>1834</v>
      </c>
      <c r="CO185">
        <v>0</v>
      </c>
      <c r="CP185">
        <f t="shared" si="190"/>
        <v>692.95</v>
      </c>
      <c r="CQ185">
        <f t="shared" si="191"/>
        <v>15.762799999999999</v>
      </c>
      <c r="CR185">
        <f t="shared" si="192"/>
        <v>18.1724</v>
      </c>
      <c r="CS185">
        <f t="shared" si="193"/>
        <v>8.5358000000000001</v>
      </c>
      <c r="CT185">
        <f t="shared" si="194"/>
        <v>312.54159999999996</v>
      </c>
      <c r="CU185">
        <f t="shared" si="195"/>
        <v>0</v>
      </c>
      <c r="CV185">
        <f t="shared" si="196"/>
        <v>0.96</v>
      </c>
      <c r="CW185">
        <f t="shared" si="197"/>
        <v>0.02</v>
      </c>
      <c r="CX185">
        <f t="shared" si="198"/>
        <v>0</v>
      </c>
      <c r="CY185">
        <f t="shared" si="199"/>
        <v>610.04250000000002</v>
      </c>
      <c r="CZ185">
        <f t="shared" si="200"/>
        <v>417.39750000000009</v>
      </c>
      <c r="DC185" t="s">
        <v>3</v>
      </c>
      <c r="DD185" t="s">
        <v>3</v>
      </c>
      <c r="DE185" t="s">
        <v>3</v>
      </c>
      <c r="DF185" t="s">
        <v>3</v>
      </c>
      <c r="DG185" t="s">
        <v>3</v>
      </c>
      <c r="DH185" t="s">
        <v>3</v>
      </c>
      <c r="DI185" t="s">
        <v>3</v>
      </c>
      <c r="DJ185" t="s">
        <v>3</v>
      </c>
      <c r="DK185" t="s">
        <v>3</v>
      </c>
      <c r="DL185" t="s">
        <v>3</v>
      </c>
      <c r="DM185" t="s">
        <v>3</v>
      </c>
      <c r="DN185">
        <v>0</v>
      </c>
      <c r="DO185">
        <v>0</v>
      </c>
      <c r="DP185">
        <v>1</v>
      </c>
      <c r="DQ185">
        <v>1</v>
      </c>
      <c r="DU185">
        <v>1013</v>
      </c>
      <c r="DV185" t="s">
        <v>171</v>
      </c>
      <c r="DW185" t="s">
        <v>171</v>
      </c>
      <c r="DX185">
        <v>1</v>
      </c>
      <c r="EE185">
        <v>123475027</v>
      </c>
      <c r="EF185">
        <v>3</v>
      </c>
      <c r="EG185" t="s">
        <v>184</v>
      </c>
      <c r="EH185">
        <v>0</v>
      </c>
      <c r="EI185" t="s">
        <v>3</v>
      </c>
      <c r="EJ185">
        <v>2</v>
      </c>
      <c r="EK185">
        <v>108001</v>
      </c>
      <c r="EL185" t="s">
        <v>185</v>
      </c>
      <c r="EM185" t="s">
        <v>186</v>
      </c>
      <c r="EO185" t="s">
        <v>265</v>
      </c>
      <c r="EQ185">
        <v>131072</v>
      </c>
      <c r="ER185">
        <v>13.84</v>
      </c>
      <c r="ES185">
        <v>2.5099999999999998</v>
      </c>
      <c r="ET185">
        <v>1.81</v>
      </c>
      <c r="EU185">
        <v>0.26</v>
      </c>
      <c r="EV185">
        <v>9.52</v>
      </c>
      <c r="EW185">
        <v>0.96</v>
      </c>
      <c r="EX185">
        <v>0.02</v>
      </c>
      <c r="EY185">
        <v>0</v>
      </c>
      <c r="FQ185">
        <v>0</v>
      </c>
      <c r="FR185">
        <f t="shared" si="201"/>
        <v>0</v>
      </c>
      <c r="FS185">
        <v>0</v>
      </c>
      <c r="FX185">
        <v>95</v>
      </c>
      <c r="FY185">
        <v>65</v>
      </c>
      <c r="GA185" t="s">
        <v>3</v>
      </c>
      <c r="GD185">
        <v>1</v>
      </c>
      <c r="GF185">
        <v>232248405</v>
      </c>
      <c r="GG185">
        <v>2</v>
      </c>
      <c r="GH185">
        <v>1</v>
      </c>
      <c r="GI185">
        <v>2</v>
      </c>
      <c r="GJ185">
        <v>0</v>
      </c>
      <c r="GK185">
        <v>0</v>
      </c>
      <c r="GL185">
        <f t="shared" si="202"/>
        <v>0</v>
      </c>
      <c r="GM185">
        <f t="shared" si="203"/>
        <v>1720.39</v>
      </c>
      <c r="GN185">
        <f t="shared" si="204"/>
        <v>0</v>
      </c>
      <c r="GO185">
        <f t="shared" si="205"/>
        <v>1720.39</v>
      </c>
      <c r="GP185">
        <f t="shared" si="206"/>
        <v>0</v>
      </c>
      <c r="GR185">
        <v>0</v>
      </c>
      <c r="GS185">
        <v>3</v>
      </c>
      <c r="GT185">
        <v>0</v>
      </c>
      <c r="GU185" t="s">
        <v>3</v>
      </c>
      <c r="GV185">
        <f t="shared" si="207"/>
        <v>0</v>
      </c>
      <c r="GW185">
        <v>1</v>
      </c>
      <c r="GX185">
        <f t="shared" si="208"/>
        <v>0</v>
      </c>
      <c r="HA185">
        <v>0</v>
      </c>
      <c r="HB185">
        <v>0</v>
      </c>
      <c r="HC185">
        <f t="shared" si="209"/>
        <v>0</v>
      </c>
      <c r="IK185">
        <v>0</v>
      </c>
    </row>
    <row r="186" spans="1:245" x14ac:dyDescent="0.2">
      <c r="A186">
        <v>17</v>
      </c>
      <c r="B186">
        <v>1</v>
      </c>
      <c r="C186">
        <f>ROW(SmtRes!A510)</f>
        <v>510</v>
      </c>
      <c r="D186">
        <f>ROW(EtalonRes!A517)</f>
        <v>517</v>
      </c>
      <c r="E186" t="s">
        <v>506</v>
      </c>
      <c r="F186" t="s">
        <v>507</v>
      </c>
      <c r="G186" t="s">
        <v>508</v>
      </c>
      <c r="H186" t="s">
        <v>509</v>
      </c>
      <c r="I186">
        <f>ROUND(1.96/100,9)</f>
        <v>1.9599999999999999E-2</v>
      </c>
      <c r="J186">
        <v>0</v>
      </c>
      <c r="O186">
        <f t="shared" si="175"/>
        <v>526.38</v>
      </c>
      <c r="P186">
        <f t="shared" si="176"/>
        <v>80.5</v>
      </c>
      <c r="Q186">
        <f t="shared" si="177"/>
        <v>53.59</v>
      </c>
      <c r="R186">
        <f t="shared" si="178"/>
        <v>31.17</v>
      </c>
      <c r="S186">
        <f t="shared" si="179"/>
        <v>392.29</v>
      </c>
      <c r="T186">
        <f t="shared" si="180"/>
        <v>0</v>
      </c>
      <c r="U186">
        <f t="shared" si="181"/>
        <v>1.332114</v>
      </c>
      <c r="V186">
        <f t="shared" si="182"/>
        <v>7.6684999999999989E-2</v>
      </c>
      <c r="W186">
        <f t="shared" si="183"/>
        <v>0</v>
      </c>
      <c r="X186">
        <f t="shared" si="184"/>
        <v>542.03</v>
      </c>
      <c r="Y186">
        <f t="shared" si="185"/>
        <v>351.47</v>
      </c>
      <c r="AA186">
        <v>144042116</v>
      </c>
      <c r="AB186">
        <f t="shared" si="186"/>
        <v>2073.16</v>
      </c>
      <c r="AC186">
        <f t="shared" si="187"/>
        <v>1222.3900000000001</v>
      </c>
      <c r="AD186">
        <f>ROUND(((((ET186*1.25))-((EU186*1.25)))+AE186),2)</f>
        <v>241.12</v>
      </c>
      <c r="AE186">
        <f>ROUND(((EU186*1.25)),2)</f>
        <v>48.44</v>
      </c>
      <c r="AF186">
        <f>ROUND(((EV186*1.15)),2)</f>
        <v>609.65</v>
      </c>
      <c r="AG186">
        <f t="shared" si="188"/>
        <v>0</v>
      </c>
      <c r="AH186">
        <f>((EW186*1.15))</f>
        <v>67.965000000000003</v>
      </c>
      <c r="AI186">
        <f>((EX186*1.25))</f>
        <v>3.9124999999999996</v>
      </c>
      <c r="AJ186">
        <f t="shared" si="189"/>
        <v>0</v>
      </c>
      <c r="AK186">
        <v>1945.41</v>
      </c>
      <c r="AL186">
        <v>1222.3900000000001</v>
      </c>
      <c r="AM186">
        <v>192.89</v>
      </c>
      <c r="AN186">
        <v>38.75</v>
      </c>
      <c r="AO186">
        <v>530.13</v>
      </c>
      <c r="AP186">
        <v>0</v>
      </c>
      <c r="AQ186">
        <v>59.1</v>
      </c>
      <c r="AR186">
        <v>3.13</v>
      </c>
      <c r="AS186">
        <v>0</v>
      </c>
      <c r="AT186">
        <v>128</v>
      </c>
      <c r="AU186">
        <v>83</v>
      </c>
      <c r="AV186">
        <v>1</v>
      </c>
      <c r="AW186">
        <v>1</v>
      </c>
      <c r="AZ186">
        <v>1</v>
      </c>
      <c r="BA186">
        <v>32.83</v>
      </c>
      <c r="BB186">
        <v>11.34</v>
      </c>
      <c r="BC186">
        <v>3.36</v>
      </c>
      <c r="BD186" t="s">
        <v>3</v>
      </c>
      <c r="BE186" t="s">
        <v>3</v>
      </c>
      <c r="BF186" t="s">
        <v>3</v>
      </c>
      <c r="BG186" t="s">
        <v>3</v>
      </c>
      <c r="BH186">
        <v>0</v>
      </c>
      <c r="BI186">
        <v>1</v>
      </c>
      <c r="BJ186" t="s">
        <v>510</v>
      </c>
      <c r="BM186">
        <v>18001</v>
      </c>
      <c r="BN186">
        <v>0</v>
      </c>
      <c r="BO186" t="s">
        <v>507</v>
      </c>
      <c r="BP186">
        <v>1</v>
      </c>
      <c r="BQ186">
        <v>2</v>
      </c>
      <c r="BR186">
        <v>0</v>
      </c>
      <c r="BS186">
        <v>32.83</v>
      </c>
      <c r="BT186">
        <v>1</v>
      </c>
      <c r="BU186">
        <v>1</v>
      </c>
      <c r="BV186">
        <v>1</v>
      </c>
      <c r="BW186">
        <v>1</v>
      </c>
      <c r="BX186">
        <v>1</v>
      </c>
      <c r="BY186" t="s">
        <v>3</v>
      </c>
      <c r="BZ186">
        <v>128</v>
      </c>
      <c r="CA186">
        <v>83</v>
      </c>
      <c r="CE186">
        <v>0</v>
      </c>
      <c r="CF186">
        <v>0</v>
      </c>
      <c r="CG186">
        <v>0</v>
      </c>
      <c r="CM186">
        <v>0</v>
      </c>
      <c r="CN186" t="s">
        <v>1835</v>
      </c>
      <c r="CO186">
        <v>0</v>
      </c>
      <c r="CP186">
        <f t="shared" si="190"/>
        <v>526.38</v>
      </c>
      <c r="CQ186">
        <f t="shared" si="191"/>
        <v>4107.2304000000004</v>
      </c>
      <c r="CR186">
        <f t="shared" si="192"/>
        <v>2734.3008</v>
      </c>
      <c r="CS186">
        <f t="shared" si="193"/>
        <v>1590.2851999999998</v>
      </c>
      <c r="CT186">
        <f t="shared" si="194"/>
        <v>20014.809499999999</v>
      </c>
      <c r="CU186">
        <f t="shared" si="195"/>
        <v>0</v>
      </c>
      <c r="CV186">
        <f t="shared" si="196"/>
        <v>67.965000000000003</v>
      </c>
      <c r="CW186">
        <f t="shared" si="197"/>
        <v>3.9124999999999996</v>
      </c>
      <c r="CX186">
        <f t="shared" si="198"/>
        <v>0</v>
      </c>
      <c r="CY186">
        <f t="shared" si="199"/>
        <v>542.02880000000005</v>
      </c>
      <c r="CZ186">
        <f t="shared" si="200"/>
        <v>351.47180000000003</v>
      </c>
      <c r="DC186" t="s">
        <v>3</v>
      </c>
      <c r="DD186" t="s">
        <v>3</v>
      </c>
      <c r="DE186" t="s">
        <v>279</v>
      </c>
      <c r="DF186" t="s">
        <v>279</v>
      </c>
      <c r="DG186" t="s">
        <v>264</v>
      </c>
      <c r="DH186" t="s">
        <v>3</v>
      </c>
      <c r="DI186" t="s">
        <v>264</v>
      </c>
      <c r="DJ186" t="s">
        <v>279</v>
      </c>
      <c r="DK186" t="s">
        <v>3</v>
      </c>
      <c r="DL186" t="s">
        <v>3</v>
      </c>
      <c r="DM186" t="s">
        <v>3</v>
      </c>
      <c r="DN186">
        <v>0</v>
      </c>
      <c r="DO186">
        <v>0</v>
      </c>
      <c r="DP186">
        <v>1</v>
      </c>
      <c r="DQ186">
        <v>1</v>
      </c>
      <c r="DU186">
        <v>1013</v>
      </c>
      <c r="DV186" t="s">
        <v>509</v>
      </c>
      <c r="DW186" t="s">
        <v>509</v>
      </c>
      <c r="DX186">
        <v>1</v>
      </c>
      <c r="EE186">
        <v>123474932</v>
      </c>
      <c r="EF186">
        <v>2</v>
      </c>
      <c r="EG186" t="s">
        <v>24</v>
      </c>
      <c r="EH186">
        <v>0</v>
      </c>
      <c r="EI186" t="s">
        <v>3</v>
      </c>
      <c r="EJ186">
        <v>1</v>
      </c>
      <c r="EK186">
        <v>18001</v>
      </c>
      <c r="EL186" t="s">
        <v>173</v>
      </c>
      <c r="EM186" t="s">
        <v>174</v>
      </c>
      <c r="EO186" t="s">
        <v>282</v>
      </c>
      <c r="EQ186">
        <v>131072</v>
      </c>
      <c r="ER186">
        <v>1945.41</v>
      </c>
      <c r="ES186">
        <v>1222.3900000000001</v>
      </c>
      <c r="ET186">
        <v>192.89</v>
      </c>
      <c r="EU186">
        <v>38.75</v>
      </c>
      <c r="EV186">
        <v>530.13</v>
      </c>
      <c r="EW186">
        <v>59.1</v>
      </c>
      <c r="EX186">
        <v>3.13</v>
      </c>
      <c r="EY186">
        <v>0</v>
      </c>
      <c r="FQ186">
        <v>0</v>
      </c>
      <c r="FR186">
        <f t="shared" si="201"/>
        <v>0</v>
      </c>
      <c r="FS186">
        <v>0</v>
      </c>
      <c r="FX186">
        <v>128</v>
      </c>
      <c r="FY186">
        <v>83</v>
      </c>
      <c r="GA186" t="s">
        <v>3</v>
      </c>
      <c r="GD186">
        <v>1</v>
      </c>
      <c r="GF186">
        <v>1339886062</v>
      </c>
      <c r="GG186">
        <v>2</v>
      </c>
      <c r="GH186">
        <v>1</v>
      </c>
      <c r="GI186">
        <v>2</v>
      </c>
      <c r="GJ186">
        <v>0</v>
      </c>
      <c r="GK186">
        <v>0</v>
      </c>
      <c r="GL186">
        <f t="shared" si="202"/>
        <v>0</v>
      </c>
      <c r="GM186">
        <f t="shared" si="203"/>
        <v>1419.88</v>
      </c>
      <c r="GN186">
        <f t="shared" si="204"/>
        <v>1419.88</v>
      </c>
      <c r="GO186">
        <f t="shared" si="205"/>
        <v>0</v>
      </c>
      <c r="GP186">
        <f t="shared" si="206"/>
        <v>0</v>
      </c>
      <c r="GR186">
        <v>0</v>
      </c>
      <c r="GS186">
        <v>3</v>
      </c>
      <c r="GT186">
        <v>0</v>
      </c>
      <c r="GU186" t="s">
        <v>3</v>
      </c>
      <c r="GV186">
        <f t="shared" si="207"/>
        <v>0</v>
      </c>
      <c r="GW186">
        <v>1</v>
      </c>
      <c r="GX186">
        <f t="shared" si="208"/>
        <v>0</v>
      </c>
      <c r="HA186">
        <v>0</v>
      </c>
      <c r="HB186">
        <v>0</v>
      </c>
      <c r="HC186">
        <f t="shared" si="209"/>
        <v>0</v>
      </c>
      <c r="IK186">
        <v>0</v>
      </c>
    </row>
    <row r="187" spans="1:245" x14ac:dyDescent="0.2">
      <c r="A187">
        <v>18</v>
      </c>
      <c r="B187">
        <v>1</v>
      </c>
      <c r="C187">
        <v>510</v>
      </c>
      <c r="E187" t="s">
        <v>511</v>
      </c>
      <c r="F187" t="s">
        <v>272</v>
      </c>
      <c r="G187" t="s">
        <v>512</v>
      </c>
      <c r="H187" t="s">
        <v>171</v>
      </c>
      <c r="I187">
        <f>I186*J187</f>
        <v>1</v>
      </c>
      <c r="J187">
        <v>51.020408163265309</v>
      </c>
      <c r="O187">
        <f t="shared" si="175"/>
        <v>8800.02</v>
      </c>
      <c r="P187">
        <f t="shared" si="176"/>
        <v>8800.02</v>
      </c>
      <c r="Q187">
        <f t="shared" si="177"/>
        <v>0</v>
      </c>
      <c r="R187">
        <f t="shared" si="178"/>
        <v>0</v>
      </c>
      <c r="S187">
        <f t="shared" si="179"/>
        <v>0</v>
      </c>
      <c r="T187">
        <f t="shared" si="180"/>
        <v>0</v>
      </c>
      <c r="U187">
        <f t="shared" si="181"/>
        <v>0</v>
      </c>
      <c r="V187">
        <f t="shared" si="182"/>
        <v>0</v>
      </c>
      <c r="W187">
        <f t="shared" si="183"/>
        <v>0</v>
      </c>
      <c r="X187">
        <f t="shared" si="184"/>
        <v>0</v>
      </c>
      <c r="Y187">
        <f t="shared" si="185"/>
        <v>0</v>
      </c>
      <c r="AA187">
        <v>144042116</v>
      </c>
      <c r="AB187">
        <f t="shared" si="186"/>
        <v>1623.62</v>
      </c>
      <c r="AC187">
        <f t="shared" si="187"/>
        <v>1623.62</v>
      </c>
      <c r="AD187">
        <f>ROUND((((ET187)-(EU187))+AE187),2)</f>
        <v>0</v>
      </c>
      <c r="AE187">
        <f>ROUND((EU187),2)</f>
        <v>0</v>
      </c>
      <c r="AF187">
        <f>ROUND((EV187),2)</f>
        <v>0</v>
      </c>
      <c r="AG187">
        <f t="shared" si="188"/>
        <v>0</v>
      </c>
      <c r="AH187">
        <f>(EW187)</f>
        <v>0</v>
      </c>
      <c r="AI187">
        <f>(EX187)</f>
        <v>0</v>
      </c>
      <c r="AJ187">
        <f t="shared" si="189"/>
        <v>0</v>
      </c>
      <c r="AK187">
        <v>1623.62</v>
      </c>
      <c r="AL187">
        <v>1623.62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128</v>
      </c>
      <c r="AU187">
        <v>83</v>
      </c>
      <c r="AV187">
        <v>1</v>
      </c>
      <c r="AW187">
        <v>1</v>
      </c>
      <c r="AZ187">
        <v>1</v>
      </c>
      <c r="BA187">
        <v>1</v>
      </c>
      <c r="BB187">
        <v>1</v>
      </c>
      <c r="BC187">
        <v>5.42</v>
      </c>
      <c r="BD187" t="s">
        <v>3</v>
      </c>
      <c r="BE187" t="s">
        <v>3</v>
      </c>
      <c r="BF187" t="s">
        <v>3</v>
      </c>
      <c r="BG187" t="s">
        <v>3</v>
      </c>
      <c r="BH187">
        <v>3</v>
      </c>
      <c r="BI187">
        <v>1</v>
      </c>
      <c r="BJ187" t="s">
        <v>3</v>
      </c>
      <c r="BM187">
        <v>18001</v>
      </c>
      <c r="BN187">
        <v>0</v>
      </c>
      <c r="BO187" t="s">
        <v>3</v>
      </c>
      <c r="BP187">
        <v>0</v>
      </c>
      <c r="BQ187">
        <v>2</v>
      </c>
      <c r="BR187">
        <v>0</v>
      </c>
      <c r="BS187">
        <v>1</v>
      </c>
      <c r="BT187">
        <v>1</v>
      </c>
      <c r="BU187">
        <v>1</v>
      </c>
      <c r="BV187">
        <v>1</v>
      </c>
      <c r="BW187">
        <v>1</v>
      </c>
      <c r="BX187">
        <v>1</v>
      </c>
      <c r="BY187" t="s">
        <v>3</v>
      </c>
      <c r="BZ187">
        <v>128</v>
      </c>
      <c r="CA187">
        <v>83</v>
      </c>
      <c r="CE187">
        <v>0</v>
      </c>
      <c r="CF187">
        <v>0</v>
      </c>
      <c r="CG187">
        <v>0</v>
      </c>
      <c r="CM187">
        <v>0</v>
      </c>
      <c r="CN187" t="s">
        <v>3</v>
      </c>
      <c r="CO187">
        <v>0</v>
      </c>
      <c r="CP187">
        <f t="shared" si="190"/>
        <v>8800.02</v>
      </c>
      <c r="CQ187">
        <f t="shared" si="191"/>
        <v>8800.0203999999994</v>
      </c>
      <c r="CR187">
        <f t="shared" si="192"/>
        <v>0</v>
      </c>
      <c r="CS187">
        <f t="shared" si="193"/>
        <v>0</v>
      </c>
      <c r="CT187">
        <f t="shared" si="194"/>
        <v>0</v>
      </c>
      <c r="CU187">
        <f t="shared" si="195"/>
        <v>0</v>
      </c>
      <c r="CV187">
        <f t="shared" si="196"/>
        <v>0</v>
      </c>
      <c r="CW187">
        <f t="shared" si="197"/>
        <v>0</v>
      </c>
      <c r="CX187">
        <f t="shared" si="198"/>
        <v>0</v>
      </c>
      <c r="CY187">
        <f t="shared" si="199"/>
        <v>0</v>
      </c>
      <c r="CZ187">
        <f t="shared" si="200"/>
        <v>0</v>
      </c>
      <c r="DC187" t="s">
        <v>3</v>
      </c>
      <c r="DD187" t="s">
        <v>3</v>
      </c>
      <c r="DE187" t="s">
        <v>3</v>
      </c>
      <c r="DF187" t="s">
        <v>3</v>
      </c>
      <c r="DG187" t="s">
        <v>3</v>
      </c>
      <c r="DH187" t="s">
        <v>3</v>
      </c>
      <c r="DI187" t="s">
        <v>3</v>
      </c>
      <c r="DJ187" t="s">
        <v>3</v>
      </c>
      <c r="DK187" t="s">
        <v>3</v>
      </c>
      <c r="DL187" t="s">
        <v>3</v>
      </c>
      <c r="DM187" t="s">
        <v>3</v>
      </c>
      <c r="DN187">
        <v>0</v>
      </c>
      <c r="DO187">
        <v>0</v>
      </c>
      <c r="DP187">
        <v>1</v>
      </c>
      <c r="DQ187">
        <v>1</v>
      </c>
      <c r="DU187">
        <v>1013</v>
      </c>
      <c r="DV187" t="s">
        <v>171</v>
      </c>
      <c r="DW187" t="s">
        <v>171</v>
      </c>
      <c r="DX187">
        <v>1</v>
      </c>
      <c r="EE187">
        <v>123474932</v>
      </c>
      <c r="EF187">
        <v>2</v>
      </c>
      <c r="EG187" t="s">
        <v>24</v>
      </c>
      <c r="EH187">
        <v>0</v>
      </c>
      <c r="EI187" t="s">
        <v>3</v>
      </c>
      <c r="EJ187">
        <v>1</v>
      </c>
      <c r="EK187">
        <v>18001</v>
      </c>
      <c r="EL187" t="s">
        <v>173</v>
      </c>
      <c r="EM187" t="s">
        <v>174</v>
      </c>
      <c r="EO187" t="s">
        <v>3</v>
      </c>
      <c r="EQ187">
        <v>0</v>
      </c>
      <c r="ER187">
        <v>1623.62</v>
      </c>
      <c r="ES187">
        <v>1623.62</v>
      </c>
      <c r="ET187">
        <v>0</v>
      </c>
      <c r="EU187">
        <v>0</v>
      </c>
      <c r="EV187">
        <v>0</v>
      </c>
      <c r="EW187">
        <v>0</v>
      </c>
      <c r="EX187">
        <v>0</v>
      </c>
      <c r="FQ187">
        <v>0</v>
      </c>
      <c r="FR187">
        <f t="shared" si="201"/>
        <v>0</v>
      </c>
      <c r="FS187">
        <v>0</v>
      </c>
      <c r="FX187">
        <v>128</v>
      </c>
      <c r="FY187">
        <v>83</v>
      </c>
      <c r="GA187" t="s">
        <v>274</v>
      </c>
      <c r="GD187">
        <v>1</v>
      </c>
      <c r="GF187">
        <v>-1566775566</v>
      </c>
      <c r="GG187">
        <v>2</v>
      </c>
      <c r="GH187">
        <v>0</v>
      </c>
      <c r="GI187">
        <v>3</v>
      </c>
      <c r="GJ187">
        <v>0</v>
      </c>
      <c r="GK187">
        <v>0</v>
      </c>
      <c r="GL187">
        <f t="shared" si="202"/>
        <v>0</v>
      </c>
      <c r="GM187">
        <f t="shared" si="203"/>
        <v>8800.02</v>
      </c>
      <c r="GN187">
        <f t="shared" si="204"/>
        <v>8800.02</v>
      </c>
      <c r="GO187">
        <f t="shared" si="205"/>
        <v>0</v>
      </c>
      <c r="GP187">
        <f t="shared" si="206"/>
        <v>0</v>
      </c>
      <c r="GR187">
        <v>0</v>
      </c>
      <c r="GS187">
        <v>4</v>
      </c>
      <c r="GT187">
        <v>0</v>
      </c>
      <c r="GU187" t="s">
        <v>3</v>
      </c>
      <c r="GV187">
        <f t="shared" si="207"/>
        <v>0</v>
      </c>
      <c r="GW187">
        <v>1</v>
      </c>
      <c r="GX187">
        <f t="shared" si="208"/>
        <v>0</v>
      </c>
      <c r="HA187">
        <v>0</v>
      </c>
      <c r="HB187">
        <v>0</v>
      </c>
      <c r="HC187">
        <f t="shared" si="209"/>
        <v>0</v>
      </c>
      <c r="IK187">
        <v>0</v>
      </c>
    </row>
    <row r="188" spans="1:245" x14ac:dyDescent="0.2">
      <c r="A188">
        <v>17</v>
      </c>
      <c r="B188">
        <v>1</v>
      </c>
      <c r="C188">
        <f>ROW(SmtRes!A524)</f>
        <v>524</v>
      </c>
      <c r="D188">
        <f>ROW(EtalonRes!A531)</f>
        <v>531</v>
      </c>
      <c r="E188" t="s">
        <v>513</v>
      </c>
      <c r="F188" t="s">
        <v>514</v>
      </c>
      <c r="G188" t="s">
        <v>515</v>
      </c>
      <c r="H188" t="s">
        <v>99</v>
      </c>
      <c r="I188">
        <f>ROUND(10.5/100,9)</f>
        <v>0.105</v>
      </c>
      <c r="J188">
        <v>0</v>
      </c>
      <c r="O188">
        <f t="shared" si="175"/>
        <v>4216.21</v>
      </c>
      <c r="P188">
        <f t="shared" si="176"/>
        <v>995.07</v>
      </c>
      <c r="Q188">
        <f t="shared" si="177"/>
        <v>150.49</v>
      </c>
      <c r="R188">
        <f t="shared" si="178"/>
        <v>0.55000000000000004</v>
      </c>
      <c r="S188">
        <f t="shared" si="179"/>
        <v>3070.65</v>
      </c>
      <c r="T188">
        <f t="shared" si="180"/>
        <v>0</v>
      </c>
      <c r="U188">
        <f t="shared" si="181"/>
        <v>9.8350874999999984</v>
      </c>
      <c r="V188">
        <f t="shared" si="182"/>
        <v>1.3125000000000001E-3</v>
      </c>
      <c r="W188">
        <f t="shared" si="183"/>
        <v>0</v>
      </c>
      <c r="X188">
        <f t="shared" si="184"/>
        <v>3931.14</v>
      </c>
      <c r="Y188">
        <f t="shared" si="185"/>
        <v>2549.1</v>
      </c>
      <c r="AA188">
        <v>144042116</v>
      </c>
      <c r="AB188">
        <f t="shared" si="186"/>
        <v>2404.0100000000002</v>
      </c>
      <c r="AC188">
        <f t="shared" si="187"/>
        <v>1044.8599999999999</v>
      </c>
      <c r="AD188">
        <f>ROUND(((((ET188*1.25))-((EU188*1.25)))+AE188),2)</f>
        <v>468.37</v>
      </c>
      <c r="AE188">
        <f>ROUND(((EU188*1.25)),2)</f>
        <v>0.16</v>
      </c>
      <c r="AF188">
        <f>ROUND(((EV188*1.15)),2)</f>
        <v>890.78</v>
      </c>
      <c r="AG188">
        <f t="shared" si="188"/>
        <v>0</v>
      </c>
      <c r="AH188">
        <f>((EW188*1.15))</f>
        <v>93.66749999999999</v>
      </c>
      <c r="AI188">
        <f>((EX188*1.25))</f>
        <v>1.2500000000000001E-2</v>
      </c>
      <c r="AJ188">
        <f t="shared" si="189"/>
        <v>0</v>
      </c>
      <c r="AK188">
        <v>2194.15</v>
      </c>
      <c r="AL188">
        <v>1044.8599999999999</v>
      </c>
      <c r="AM188">
        <v>374.7</v>
      </c>
      <c r="AN188">
        <v>0.13</v>
      </c>
      <c r="AO188">
        <v>774.59</v>
      </c>
      <c r="AP188">
        <v>0</v>
      </c>
      <c r="AQ188">
        <v>81.45</v>
      </c>
      <c r="AR188">
        <v>0.01</v>
      </c>
      <c r="AS188">
        <v>0</v>
      </c>
      <c r="AT188">
        <v>128</v>
      </c>
      <c r="AU188">
        <v>83</v>
      </c>
      <c r="AV188">
        <v>1</v>
      </c>
      <c r="AW188">
        <v>1</v>
      </c>
      <c r="AZ188">
        <v>1</v>
      </c>
      <c r="BA188">
        <v>32.83</v>
      </c>
      <c r="BB188">
        <v>3.06</v>
      </c>
      <c r="BC188">
        <v>9.07</v>
      </c>
      <c r="BD188" t="s">
        <v>3</v>
      </c>
      <c r="BE188" t="s">
        <v>3</v>
      </c>
      <c r="BF188" t="s">
        <v>3</v>
      </c>
      <c r="BG188" t="s">
        <v>3</v>
      </c>
      <c r="BH188">
        <v>0</v>
      </c>
      <c r="BI188">
        <v>1</v>
      </c>
      <c r="BJ188" t="s">
        <v>516</v>
      </c>
      <c r="BM188">
        <v>16001</v>
      </c>
      <c r="BN188">
        <v>0</v>
      </c>
      <c r="BO188" t="s">
        <v>514</v>
      </c>
      <c r="BP188">
        <v>1</v>
      </c>
      <c r="BQ188">
        <v>2</v>
      </c>
      <c r="BR188">
        <v>0</v>
      </c>
      <c r="BS188">
        <v>32.83</v>
      </c>
      <c r="BT188">
        <v>1</v>
      </c>
      <c r="BU188">
        <v>1</v>
      </c>
      <c r="BV188">
        <v>1</v>
      </c>
      <c r="BW188">
        <v>1</v>
      </c>
      <c r="BX188">
        <v>1</v>
      </c>
      <c r="BY188" t="s">
        <v>3</v>
      </c>
      <c r="BZ188">
        <v>128</v>
      </c>
      <c r="CA188">
        <v>83</v>
      </c>
      <c r="CE188">
        <v>0</v>
      </c>
      <c r="CF188">
        <v>0</v>
      </c>
      <c r="CG188">
        <v>0</v>
      </c>
      <c r="CM188">
        <v>0</v>
      </c>
      <c r="CN188" t="s">
        <v>1835</v>
      </c>
      <c r="CO188">
        <v>0</v>
      </c>
      <c r="CP188">
        <f t="shared" si="190"/>
        <v>4216.21</v>
      </c>
      <c r="CQ188">
        <f t="shared" si="191"/>
        <v>9476.8801999999996</v>
      </c>
      <c r="CR188">
        <f t="shared" si="192"/>
        <v>1433.2121999999999</v>
      </c>
      <c r="CS188">
        <f t="shared" si="193"/>
        <v>5.2527999999999997</v>
      </c>
      <c r="CT188">
        <f t="shared" si="194"/>
        <v>29244.307399999998</v>
      </c>
      <c r="CU188">
        <f t="shared" si="195"/>
        <v>0</v>
      </c>
      <c r="CV188">
        <f t="shared" si="196"/>
        <v>93.66749999999999</v>
      </c>
      <c r="CW188">
        <f t="shared" si="197"/>
        <v>1.2500000000000001E-2</v>
      </c>
      <c r="CX188">
        <f t="shared" si="198"/>
        <v>0</v>
      </c>
      <c r="CY188">
        <f t="shared" si="199"/>
        <v>3931.1360000000004</v>
      </c>
      <c r="CZ188">
        <f t="shared" si="200"/>
        <v>2549.0960000000005</v>
      </c>
      <c r="DC188" t="s">
        <v>3</v>
      </c>
      <c r="DD188" t="s">
        <v>3</v>
      </c>
      <c r="DE188" t="s">
        <v>279</v>
      </c>
      <c r="DF188" t="s">
        <v>279</v>
      </c>
      <c r="DG188" t="s">
        <v>264</v>
      </c>
      <c r="DH188" t="s">
        <v>3</v>
      </c>
      <c r="DI188" t="s">
        <v>264</v>
      </c>
      <c r="DJ188" t="s">
        <v>279</v>
      </c>
      <c r="DK188" t="s">
        <v>3</v>
      </c>
      <c r="DL188" t="s">
        <v>3</v>
      </c>
      <c r="DM188" t="s">
        <v>3</v>
      </c>
      <c r="DN188">
        <v>0</v>
      </c>
      <c r="DO188">
        <v>0</v>
      </c>
      <c r="DP188">
        <v>1</v>
      </c>
      <c r="DQ188">
        <v>1</v>
      </c>
      <c r="DU188">
        <v>1003</v>
      </c>
      <c r="DV188" t="s">
        <v>99</v>
      </c>
      <c r="DW188" t="s">
        <v>99</v>
      </c>
      <c r="DX188">
        <v>100</v>
      </c>
      <c r="EE188">
        <v>123474930</v>
      </c>
      <c r="EF188">
        <v>2</v>
      </c>
      <c r="EG188" t="s">
        <v>24</v>
      </c>
      <c r="EH188">
        <v>0</v>
      </c>
      <c r="EI188" t="s">
        <v>3</v>
      </c>
      <c r="EJ188">
        <v>1</v>
      </c>
      <c r="EK188">
        <v>16001</v>
      </c>
      <c r="EL188" t="s">
        <v>103</v>
      </c>
      <c r="EM188" t="s">
        <v>104</v>
      </c>
      <c r="EO188" t="s">
        <v>282</v>
      </c>
      <c r="EQ188">
        <v>131072</v>
      </c>
      <c r="ER188">
        <v>2194.15</v>
      </c>
      <c r="ES188">
        <v>1044.8599999999999</v>
      </c>
      <c r="ET188">
        <v>374.7</v>
      </c>
      <c r="EU188">
        <v>0.13</v>
      </c>
      <c r="EV188">
        <v>774.59</v>
      </c>
      <c r="EW188">
        <v>81.45</v>
      </c>
      <c r="EX188">
        <v>0.01</v>
      </c>
      <c r="EY188">
        <v>0</v>
      </c>
      <c r="FQ188">
        <v>0</v>
      </c>
      <c r="FR188">
        <f t="shared" si="201"/>
        <v>0</v>
      </c>
      <c r="FS188">
        <v>0</v>
      </c>
      <c r="FX188">
        <v>128</v>
      </c>
      <c r="FY188">
        <v>83</v>
      </c>
      <c r="GA188" t="s">
        <v>3</v>
      </c>
      <c r="GD188">
        <v>1</v>
      </c>
      <c r="GF188">
        <v>1139274423</v>
      </c>
      <c r="GG188">
        <v>2</v>
      </c>
      <c r="GH188">
        <v>1</v>
      </c>
      <c r="GI188">
        <v>2</v>
      </c>
      <c r="GJ188">
        <v>0</v>
      </c>
      <c r="GK188">
        <v>0</v>
      </c>
      <c r="GL188">
        <f t="shared" si="202"/>
        <v>0</v>
      </c>
      <c r="GM188">
        <f t="shared" si="203"/>
        <v>10696.45</v>
      </c>
      <c r="GN188">
        <f t="shared" si="204"/>
        <v>10696.45</v>
      </c>
      <c r="GO188">
        <f t="shared" si="205"/>
        <v>0</v>
      </c>
      <c r="GP188">
        <f t="shared" si="206"/>
        <v>0</v>
      </c>
      <c r="GR188">
        <v>0</v>
      </c>
      <c r="GS188">
        <v>3</v>
      </c>
      <c r="GT188">
        <v>0</v>
      </c>
      <c r="GU188" t="s">
        <v>3</v>
      </c>
      <c r="GV188">
        <f t="shared" si="207"/>
        <v>0</v>
      </c>
      <c r="GW188">
        <v>1</v>
      </c>
      <c r="GX188">
        <f t="shared" si="208"/>
        <v>0</v>
      </c>
      <c r="HA188">
        <v>0</v>
      </c>
      <c r="HB188">
        <v>0</v>
      </c>
      <c r="HC188">
        <f t="shared" si="209"/>
        <v>0</v>
      </c>
      <c r="IK188">
        <v>0</v>
      </c>
    </row>
    <row r="189" spans="1:245" x14ac:dyDescent="0.2">
      <c r="A189">
        <v>18</v>
      </c>
      <c r="B189">
        <v>1</v>
      </c>
      <c r="C189">
        <v>523</v>
      </c>
      <c r="E189" t="s">
        <v>517</v>
      </c>
      <c r="F189" t="s">
        <v>518</v>
      </c>
      <c r="G189" t="s">
        <v>519</v>
      </c>
      <c r="H189" t="s">
        <v>328</v>
      </c>
      <c r="I189">
        <f>I188*J189</f>
        <v>10.584</v>
      </c>
      <c r="J189">
        <v>100.8</v>
      </c>
      <c r="O189">
        <f t="shared" si="175"/>
        <v>462.05</v>
      </c>
      <c r="P189">
        <f t="shared" si="176"/>
        <v>462.05</v>
      </c>
      <c r="Q189">
        <f t="shared" si="177"/>
        <v>0</v>
      </c>
      <c r="R189">
        <f t="shared" si="178"/>
        <v>0</v>
      </c>
      <c r="S189">
        <f t="shared" si="179"/>
        <v>0</v>
      </c>
      <c r="T189">
        <f t="shared" si="180"/>
        <v>0</v>
      </c>
      <c r="U189">
        <f t="shared" si="181"/>
        <v>0</v>
      </c>
      <c r="V189">
        <f t="shared" si="182"/>
        <v>0</v>
      </c>
      <c r="W189">
        <f t="shared" si="183"/>
        <v>0</v>
      </c>
      <c r="X189">
        <f t="shared" si="184"/>
        <v>0</v>
      </c>
      <c r="Y189">
        <f t="shared" si="185"/>
        <v>0</v>
      </c>
      <c r="AA189">
        <v>144042116</v>
      </c>
      <c r="AB189">
        <f t="shared" si="186"/>
        <v>5.54</v>
      </c>
      <c r="AC189">
        <f t="shared" si="187"/>
        <v>5.54</v>
      </c>
      <c r="AD189">
        <f>ROUND((((ET189)-(EU189))+AE189),2)</f>
        <v>0</v>
      </c>
      <c r="AE189">
        <f t="shared" ref="AE189:AF191" si="210">ROUND((EU189),2)</f>
        <v>0</v>
      </c>
      <c r="AF189">
        <f t="shared" si="210"/>
        <v>0</v>
      </c>
      <c r="AG189">
        <f t="shared" si="188"/>
        <v>0</v>
      </c>
      <c r="AH189">
        <f t="shared" ref="AH189:AI191" si="211">(EW189)</f>
        <v>0</v>
      </c>
      <c r="AI189">
        <f t="shared" si="211"/>
        <v>0</v>
      </c>
      <c r="AJ189">
        <f t="shared" si="189"/>
        <v>0</v>
      </c>
      <c r="AK189">
        <v>5.54</v>
      </c>
      <c r="AL189">
        <v>5.54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128</v>
      </c>
      <c r="AU189">
        <v>83</v>
      </c>
      <c r="AV189">
        <v>1</v>
      </c>
      <c r="AW189">
        <v>1</v>
      </c>
      <c r="AZ189">
        <v>1</v>
      </c>
      <c r="BA189">
        <v>1</v>
      </c>
      <c r="BB189">
        <v>1</v>
      </c>
      <c r="BC189">
        <v>7.88</v>
      </c>
      <c r="BD189" t="s">
        <v>3</v>
      </c>
      <c r="BE189" t="s">
        <v>3</v>
      </c>
      <c r="BF189" t="s">
        <v>3</v>
      </c>
      <c r="BG189" t="s">
        <v>3</v>
      </c>
      <c r="BH189">
        <v>3</v>
      </c>
      <c r="BI189">
        <v>1</v>
      </c>
      <c r="BJ189" t="s">
        <v>520</v>
      </c>
      <c r="BM189">
        <v>16001</v>
      </c>
      <c r="BN189">
        <v>0</v>
      </c>
      <c r="BO189" t="s">
        <v>518</v>
      </c>
      <c r="BP189">
        <v>1</v>
      </c>
      <c r="BQ189">
        <v>2</v>
      </c>
      <c r="BR189">
        <v>0</v>
      </c>
      <c r="BS189">
        <v>1</v>
      </c>
      <c r="BT189">
        <v>1</v>
      </c>
      <c r="BU189">
        <v>1</v>
      </c>
      <c r="BV189">
        <v>1</v>
      </c>
      <c r="BW189">
        <v>1</v>
      </c>
      <c r="BX189">
        <v>1</v>
      </c>
      <c r="BY189" t="s">
        <v>3</v>
      </c>
      <c r="BZ189">
        <v>128</v>
      </c>
      <c r="CA189">
        <v>83</v>
      </c>
      <c r="CE189">
        <v>0</v>
      </c>
      <c r="CF189">
        <v>0</v>
      </c>
      <c r="CG189">
        <v>0</v>
      </c>
      <c r="CM189">
        <v>0</v>
      </c>
      <c r="CN189" t="s">
        <v>3</v>
      </c>
      <c r="CO189">
        <v>0</v>
      </c>
      <c r="CP189">
        <f t="shared" si="190"/>
        <v>462.05</v>
      </c>
      <c r="CQ189">
        <f t="shared" si="191"/>
        <v>43.655200000000001</v>
      </c>
      <c r="CR189">
        <f t="shared" si="192"/>
        <v>0</v>
      </c>
      <c r="CS189">
        <f t="shared" si="193"/>
        <v>0</v>
      </c>
      <c r="CT189">
        <f t="shared" si="194"/>
        <v>0</v>
      </c>
      <c r="CU189">
        <f t="shared" si="195"/>
        <v>0</v>
      </c>
      <c r="CV189">
        <f t="shared" si="196"/>
        <v>0</v>
      </c>
      <c r="CW189">
        <f t="shared" si="197"/>
        <v>0</v>
      </c>
      <c r="CX189">
        <f t="shared" si="198"/>
        <v>0</v>
      </c>
      <c r="CY189">
        <f t="shared" si="199"/>
        <v>0</v>
      </c>
      <c r="CZ189">
        <f t="shared" si="200"/>
        <v>0</v>
      </c>
      <c r="DC189" t="s">
        <v>3</v>
      </c>
      <c r="DD189" t="s">
        <v>3</v>
      </c>
      <c r="DE189" t="s">
        <v>3</v>
      </c>
      <c r="DF189" t="s">
        <v>3</v>
      </c>
      <c r="DG189" t="s">
        <v>3</v>
      </c>
      <c r="DH189" t="s">
        <v>3</v>
      </c>
      <c r="DI189" t="s">
        <v>3</v>
      </c>
      <c r="DJ189" t="s">
        <v>3</v>
      </c>
      <c r="DK189" t="s">
        <v>3</v>
      </c>
      <c r="DL189" t="s">
        <v>3</v>
      </c>
      <c r="DM189" t="s">
        <v>3</v>
      </c>
      <c r="DN189">
        <v>0</v>
      </c>
      <c r="DO189">
        <v>0</v>
      </c>
      <c r="DP189">
        <v>1</v>
      </c>
      <c r="DQ189">
        <v>1</v>
      </c>
      <c r="DU189">
        <v>1003</v>
      </c>
      <c r="DV189" t="s">
        <v>328</v>
      </c>
      <c r="DW189" t="s">
        <v>328</v>
      </c>
      <c r="DX189">
        <v>1</v>
      </c>
      <c r="EE189">
        <v>123474930</v>
      </c>
      <c r="EF189">
        <v>2</v>
      </c>
      <c r="EG189" t="s">
        <v>24</v>
      </c>
      <c r="EH189">
        <v>0</v>
      </c>
      <c r="EI189" t="s">
        <v>3</v>
      </c>
      <c r="EJ189">
        <v>1</v>
      </c>
      <c r="EK189">
        <v>16001</v>
      </c>
      <c r="EL189" t="s">
        <v>103</v>
      </c>
      <c r="EM189" t="s">
        <v>104</v>
      </c>
      <c r="EO189" t="s">
        <v>3</v>
      </c>
      <c r="EQ189">
        <v>0</v>
      </c>
      <c r="ER189">
        <v>5.54</v>
      </c>
      <c r="ES189">
        <v>5.54</v>
      </c>
      <c r="ET189">
        <v>0</v>
      </c>
      <c r="EU189">
        <v>0</v>
      </c>
      <c r="EV189">
        <v>0</v>
      </c>
      <c r="EW189">
        <v>0</v>
      </c>
      <c r="EX189">
        <v>0</v>
      </c>
      <c r="FQ189">
        <v>0</v>
      </c>
      <c r="FR189">
        <f t="shared" si="201"/>
        <v>0</v>
      </c>
      <c r="FS189">
        <v>0</v>
      </c>
      <c r="FX189">
        <v>128</v>
      </c>
      <c r="FY189">
        <v>83</v>
      </c>
      <c r="GA189" t="s">
        <v>3</v>
      </c>
      <c r="GD189">
        <v>1</v>
      </c>
      <c r="GF189">
        <v>-558433179</v>
      </c>
      <c r="GG189">
        <v>2</v>
      </c>
      <c r="GH189">
        <v>1</v>
      </c>
      <c r="GI189">
        <v>2</v>
      </c>
      <c r="GJ189">
        <v>0</v>
      </c>
      <c r="GK189">
        <v>0</v>
      </c>
      <c r="GL189">
        <f t="shared" si="202"/>
        <v>0</v>
      </c>
      <c r="GM189">
        <f t="shared" si="203"/>
        <v>462.05</v>
      </c>
      <c r="GN189">
        <f t="shared" si="204"/>
        <v>462.05</v>
      </c>
      <c r="GO189">
        <f t="shared" si="205"/>
        <v>0</v>
      </c>
      <c r="GP189">
        <f t="shared" si="206"/>
        <v>0</v>
      </c>
      <c r="GR189">
        <v>0</v>
      </c>
      <c r="GS189">
        <v>3</v>
      </c>
      <c r="GT189">
        <v>0</v>
      </c>
      <c r="GU189" t="s">
        <v>3</v>
      </c>
      <c r="GV189">
        <f t="shared" si="207"/>
        <v>0</v>
      </c>
      <c r="GW189">
        <v>1</v>
      </c>
      <c r="GX189">
        <f t="shared" si="208"/>
        <v>0</v>
      </c>
      <c r="HA189">
        <v>0</v>
      </c>
      <c r="HB189">
        <v>0</v>
      </c>
      <c r="HC189">
        <f t="shared" si="209"/>
        <v>0</v>
      </c>
      <c r="IK189">
        <v>0</v>
      </c>
    </row>
    <row r="190" spans="1:245" x14ac:dyDescent="0.2">
      <c r="A190">
        <v>18</v>
      </c>
      <c r="B190">
        <v>1</v>
      </c>
      <c r="C190">
        <v>521</v>
      </c>
      <c r="E190" t="s">
        <v>521</v>
      </c>
      <c r="F190" t="s">
        <v>368</v>
      </c>
      <c r="G190" t="s">
        <v>369</v>
      </c>
      <c r="H190" t="s">
        <v>171</v>
      </c>
      <c r="I190">
        <f>I188*J190</f>
        <v>21</v>
      </c>
      <c r="J190">
        <v>200</v>
      </c>
      <c r="O190">
        <f t="shared" si="175"/>
        <v>571.80999999999995</v>
      </c>
      <c r="P190">
        <f t="shared" si="176"/>
        <v>571.80999999999995</v>
      </c>
      <c r="Q190">
        <f t="shared" si="177"/>
        <v>0</v>
      </c>
      <c r="R190">
        <f t="shared" si="178"/>
        <v>0</v>
      </c>
      <c r="S190">
        <f t="shared" si="179"/>
        <v>0</v>
      </c>
      <c r="T190">
        <f t="shared" si="180"/>
        <v>0</v>
      </c>
      <c r="U190">
        <f t="shared" si="181"/>
        <v>0</v>
      </c>
      <c r="V190">
        <f t="shared" si="182"/>
        <v>0</v>
      </c>
      <c r="W190">
        <f t="shared" si="183"/>
        <v>0</v>
      </c>
      <c r="X190">
        <f t="shared" si="184"/>
        <v>0</v>
      </c>
      <c r="Y190">
        <f t="shared" si="185"/>
        <v>0</v>
      </c>
      <c r="AA190">
        <v>144042116</v>
      </c>
      <c r="AB190">
        <f t="shared" si="186"/>
        <v>9.69</v>
      </c>
      <c r="AC190">
        <f t="shared" si="187"/>
        <v>9.69</v>
      </c>
      <c r="AD190">
        <f>ROUND((((ET190)-(EU190))+AE190),2)</f>
        <v>0</v>
      </c>
      <c r="AE190">
        <f t="shared" si="210"/>
        <v>0</v>
      </c>
      <c r="AF190">
        <f t="shared" si="210"/>
        <v>0</v>
      </c>
      <c r="AG190">
        <f t="shared" si="188"/>
        <v>0</v>
      </c>
      <c r="AH190">
        <f t="shared" si="211"/>
        <v>0</v>
      </c>
      <c r="AI190">
        <f t="shared" si="211"/>
        <v>0</v>
      </c>
      <c r="AJ190">
        <f t="shared" si="189"/>
        <v>0</v>
      </c>
      <c r="AK190">
        <v>9.69</v>
      </c>
      <c r="AL190">
        <v>9.69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128</v>
      </c>
      <c r="AU190">
        <v>83</v>
      </c>
      <c r="AV190">
        <v>1</v>
      </c>
      <c r="AW190">
        <v>1</v>
      </c>
      <c r="AZ190">
        <v>1</v>
      </c>
      <c r="BA190">
        <v>1</v>
      </c>
      <c r="BB190">
        <v>1</v>
      </c>
      <c r="BC190">
        <v>2.81</v>
      </c>
      <c r="BD190" t="s">
        <v>3</v>
      </c>
      <c r="BE190" t="s">
        <v>3</v>
      </c>
      <c r="BF190" t="s">
        <v>3</v>
      </c>
      <c r="BG190" t="s">
        <v>3</v>
      </c>
      <c r="BH190">
        <v>3</v>
      </c>
      <c r="BI190">
        <v>1</v>
      </c>
      <c r="BJ190" t="s">
        <v>370</v>
      </c>
      <c r="BM190">
        <v>16001</v>
      </c>
      <c r="BN190">
        <v>0</v>
      </c>
      <c r="BO190" t="s">
        <v>368</v>
      </c>
      <c r="BP190">
        <v>1</v>
      </c>
      <c r="BQ190">
        <v>2</v>
      </c>
      <c r="BR190">
        <v>0</v>
      </c>
      <c r="BS190">
        <v>1</v>
      </c>
      <c r="BT190">
        <v>1</v>
      </c>
      <c r="BU190">
        <v>1</v>
      </c>
      <c r="BV190">
        <v>1</v>
      </c>
      <c r="BW190">
        <v>1</v>
      </c>
      <c r="BX190">
        <v>1</v>
      </c>
      <c r="BY190" t="s">
        <v>3</v>
      </c>
      <c r="BZ190">
        <v>128</v>
      </c>
      <c r="CA190">
        <v>83</v>
      </c>
      <c r="CE190">
        <v>0</v>
      </c>
      <c r="CF190">
        <v>0</v>
      </c>
      <c r="CG190">
        <v>0</v>
      </c>
      <c r="CM190">
        <v>0</v>
      </c>
      <c r="CN190" t="s">
        <v>3</v>
      </c>
      <c r="CO190">
        <v>0</v>
      </c>
      <c r="CP190">
        <f t="shared" si="190"/>
        <v>571.80999999999995</v>
      </c>
      <c r="CQ190">
        <f t="shared" si="191"/>
        <v>27.228899999999999</v>
      </c>
      <c r="CR190">
        <f t="shared" si="192"/>
        <v>0</v>
      </c>
      <c r="CS190">
        <f t="shared" si="193"/>
        <v>0</v>
      </c>
      <c r="CT190">
        <f t="shared" si="194"/>
        <v>0</v>
      </c>
      <c r="CU190">
        <f t="shared" si="195"/>
        <v>0</v>
      </c>
      <c r="CV190">
        <f t="shared" si="196"/>
        <v>0</v>
      </c>
      <c r="CW190">
        <f t="shared" si="197"/>
        <v>0</v>
      </c>
      <c r="CX190">
        <f t="shared" si="198"/>
        <v>0</v>
      </c>
      <c r="CY190">
        <f t="shared" si="199"/>
        <v>0</v>
      </c>
      <c r="CZ190">
        <f t="shared" si="200"/>
        <v>0</v>
      </c>
      <c r="DC190" t="s">
        <v>3</v>
      </c>
      <c r="DD190" t="s">
        <v>3</v>
      </c>
      <c r="DE190" t="s">
        <v>3</v>
      </c>
      <c r="DF190" t="s">
        <v>3</v>
      </c>
      <c r="DG190" t="s">
        <v>3</v>
      </c>
      <c r="DH190" t="s">
        <v>3</v>
      </c>
      <c r="DI190" t="s">
        <v>3</v>
      </c>
      <c r="DJ190" t="s">
        <v>3</v>
      </c>
      <c r="DK190" t="s">
        <v>3</v>
      </c>
      <c r="DL190" t="s">
        <v>3</v>
      </c>
      <c r="DM190" t="s">
        <v>3</v>
      </c>
      <c r="DN190">
        <v>0</v>
      </c>
      <c r="DO190">
        <v>0</v>
      </c>
      <c r="DP190">
        <v>1</v>
      </c>
      <c r="DQ190">
        <v>1</v>
      </c>
      <c r="DU190">
        <v>1013</v>
      </c>
      <c r="DV190" t="s">
        <v>171</v>
      </c>
      <c r="DW190" t="s">
        <v>171</v>
      </c>
      <c r="DX190">
        <v>1</v>
      </c>
      <c r="EE190">
        <v>123474930</v>
      </c>
      <c r="EF190">
        <v>2</v>
      </c>
      <c r="EG190" t="s">
        <v>24</v>
      </c>
      <c r="EH190">
        <v>0</v>
      </c>
      <c r="EI190" t="s">
        <v>3</v>
      </c>
      <c r="EJ190">
        <v>1</v>
      </c>
      <c r="EK190">
        <v>16001</v>
      </c>
      <c r="EL190" t="s">
        <v>103</v>
      </c>
      <c r="EM190" t="s">
        <v>104</v>
      </c>
      <c r="EO190" t="s">
        <v>3</v>
      </c>
      <c r="EQ190">
        <v>0</v>
      </c>
      <c r="ER190">
        <v>9.69</v>
      </c>
      <c r="ES190">
        <v>9.69</v>
      </c>
      <c r="ET190">
        <v>0</v>
      </c>
      <c r="EU190">
        <v>0</v>
      </c>
      <c r="EV190">
        <v>0</v>
      </c>
      <c r="EW190">
        <v>0</v>
      </c>
      <c r="EX190">
        <v>0</v>
      </c>
      <c r="FQ190">
        <v>0</v>
      </c>
      <c r="FR190">
        <f t="shared" si="201"/>
        <v>0</v>
      </c>
      <c r="FS190">
        <v>0</v>
      </c>
      <c r="FX190">
        <v>128</v>
      </c>
      <c r="FY190">
        <v>83</v>
      </c>
      <c r="GA190" t="s">
        <v>3</v>
      </c>
      <c r="GD190">
        <v>1</v>
      </c>
      <c r="GF190">
        <v>1492331765</v>
      </c>
      <c r="GG190">
        <v>2</v>
      </c>
      <c r="GH190">
        <v>1</v>
      </c>
      <c r="GI190">
        <v>2</v>
      </c>
      <c r="GJ190">
        <v>0</v>
      </c>
      <c r="GK190">
        <v>0</v>
      </c>
      <c r="GL190">
        <f t="shared" si="202"/>
        <v>0</v>
      </c>
      <c r="GM190">
        <f t="shared" si="203"/>
        <v>571.80999999999995</v>
      </c>
      <c r="GN190">
        <f t="shared" si="204"/>
        <v>571.80999999999995</v>
      </c>
      <c r="GO190">
        <f t="shared" si="205"/>
        <v>0</v>
      </c>
      <c r="GP190">
        <f t="shared" si="206"/>
        <v>0</v>
      </c>
      <c r="GR190">
        <v>0</v>
      </c>
      <c r="GS190">
        <v>3</v>
      </c>
      <c r="GT190">
        <v>0</v>
      </c>
      <c r="GU190" t="s">
        <v>3</v>
      </c>
      <c r="GV190">
        <f t="shared" si="207"/>
        <v>0</v>
      </c>
      <c r="GW190">
        <v>1</v>
      </c>
      <c r="GX190">
        <f t="shared" si="208"/>
        <v>0</v>
      </c>
      <c r="HA190">
        <v>0</v>
      </c>
      <c r="HB190">
        <v>0</v>
      </c>
      <c r="HC190">
        <f t="shared" si="209"/>
        <v>0</v>
      </c>
      <c r="IK190">
        <v>0</v>
      </c>
    </row>
    <row r="191" spans="1:245" x14ac:dyDescent="0.2">
      <c r="A191">
        <v>18</v>
      </c>
      <c r="B191">
        <v>1</v>
      </c>
      <c r="C191">
        <v>524</v>
      </c>
      <c r="E191" t="s">
        <v>522</v>
      </c>
      <c r="F191" t="s">
        <v>376</v>
      </c>
      <c r="G191" t="s">
        <v>377</v>
      </c>
      <c r="H191" t="s">
        <v>171</v>
      </c>
      <c r="I191">
        <f>I188*J191</f>
        <v>3</v>
      </c>
      <c r="J191">
        <v>28.571428571428573</v>
      </c>
      <c r="O191">
        <f t="shared" si="175"/>
        <v>163.26</v>
      </c>
      <c r="P191">
        <f t="shared" si="176"/>
        <v>163.26</v>
      </c>
      <c r="Q191">
        <f t="shared" si="177"/>
        <v>0</v>
      </c>
      <c r="R191">
        <f t="shared" si="178"/>
        <v>0</v>
      </c>
      <c r="S191">
        <f t="shared" si="179"/>
        <v>0</v>
      </c>
      <c r="T191">
        <f t="shared" si="180"/>
        <v>0</v>
      </c>
      <c r="U191">
        <f t="shared" si="181"/>
        <v>0</v>
      </c>
      <c r="V191">
        <f t="shared" si="182"/>
        <v>0</v>
      </c>
      <c r="W191">
        <f t="shared" si="183"/>
        <v>0</v>
      </c>
      <c r="X191">
        <f t="shared" si="184"/>
        <v>0</v>
      </c>
      <c r="Y191">
        <f t="shared" si="185"/>
        <v>0</v>
      </c>
      <c r="AA191">
        <v>144042116</v>
      </c>
      <c r="AB191">
        <f t="shared" si="186"/>
        <v>7.73</v>
      </c>
      <c r="AC191">
        <f t="shared" si="187"/>
        <v>7.73</v>
      </c>
      <c r="AD191">
        <f>ROUND((((ET191)-(EU191))+AE191),2)</f>
        <v>0</v>
      </c>
      <c r="AE191">
        <f t="shared" si="210"/>
        <v>0</v>
      </c>
      <c r="AF191">
        <f t="shared" si="210"/>
        <v>0</v>
      </c>
      <c r="AG191">
        <f t="shared" si="188"/>
        <v>0</v>
      </c>
      <c r="AH191">
        <f t="shared" si="211"/>
        <v>0</v>
      </c>
      <c r="AI191">
        <f t="shared" si="211"/>
        <v>0</v>
      </c>
      <c r="AJ191">
        <f t="shared" si="189"/>
        <v>0</v>
      </c>
      <c r="AK191">
        <v>7.73</v>
      </c>
      <c r="AL191">
        <v>7.73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128</v>
      </c>
      <c r="AU191">
        <v>83</v>
      </c>
      <c r="AV191">
        <v>1</v>
      </c>
      <c r="AW191">
        <v>1</v>
      </c>
      <c r="AZ191">
        <v>1</v>
      </c>
      <c r="BA191">
        <v>1</v>
      </c>
      <c r="BB191">
        <v>1</v>
      </c>
      <c r="BC191">
        <v>7.04</v>
      </c>
      <c r="BD191" t="s">
        <v>3</v>
      </c>
      <c r="BE191" t="s">
        <v>3</v>
      </c>
      <c r="BF191" t="s">
        <v>3</v>
      </c>
      <c r="BG191" t="s">
        <v>3</v>
      </c>
      <c r="BH191">
        <v>3</v>
      </c>
      <c r="BI191">
        <v>1</v>
      </c>
      <c r="BJ191" t="s">
        <v>378</v>
      </c>
      <c r="BM191">
        <v>16001</v>
      </c>
      <c r="BN191">
        <v>0</v>
      </c>
      <c r="BO191" t="s">
        <v>376</v>
      </c>
      <c r="BP191">
        <v>1</v>
      </c>
      <c r="BQ191">
        <v>2</v>
      </c>
      <c r="BR191">
        <v>0</v>
      </c>
      <c r="BS191">
        <v>1</v>
      </c>
      <c r="BT191">
        <v>1</v>
      </c>
      <c r="BU191">
        <v>1</v>
      </c>
      <c r="BV191">
        <v>1</v>
      </c>
      <c r="BW191">
        <v>1</v>
      </c>
      <c r="BX191">
        <v>1</v>
      </c>
      <c r="BY191" t="s">
        <v>3</v>
      </c>
      <c r="BZ191">
        <v>128</v>
      </c>
      <c r="CA191">
        <v>83</v>
      </c>
      <c r="CE191">
        <v>0</v>
      </c>
      <c r="CF191">
        <v>0</v>
      </c>
      <c r="CG191">
        <v>0</v>
      </c>
      <c r="CM191">
        <v>0</v>
      </c>
      <c r="CN191" t="s">
        <v>3</v>
      </c>
      <c r="CO191">
        <v>0</v>
      </c>
      <c r="CP191">
        <f t="shared" si="190"/>
        <v>163.26</v>
      </c>
      <c r="CQ191">
        <f t="shared" si="191"/>
        <v>54.419200000000004</v>
      </c>
      <c r="CR191">
        <f t="shared" si="192"/>
        <v>0</v>
      </c>
      <c r="CS191">
        <f t="shared" si="193"/>
        <v>0</v>
      </c>
      <c r="CT191">
        <f t="shared" si="194"/>
        <v>0</v>
      </c>
      <c r="CU191">
        <f t="shared" si="195"/>
        <v>0</v>
      </c>
      <c r="CV191">
        <f t="shared" si="196"/>
        <v>0</v>
      </c>
      <c r="CW191">
        <f t="shared" si="197"/>
        <v>0</v>
      </c>
      <c r="CX191">
        <f t="shared" si="198"/>
        <v>0</v>
      </c>
      <c r="CY191">
        <f t="shared" si="199"/>
        <v>0</v>
      </c>
      <c r="CZ191">
        <f t="shared" si="200"/>
        <v>0</v>
      </c>
      <c r="DC191" t="s">
        <v>3</v>
      </c>
      <c r="DD191" t="s">
        <v>3</v>
      </c>
      <c r="DE191" t="s">
        <v>3</v>
      </c>
      <c r="DF191" t="s">
        <v>3</v>
      </c>
      <c r="DG191" t="s">
        <v>3</v>
      </c>
      <c r="DH191" t="s">
        <v>3</v>
      </c>
      <c r="DI191" t="s">
        <v>3</v>
      </c>
      <c r="DJ191" t="s">
        <v>3</v>
      </c>
      <c r="DK191" t="s">
        <v>3</v>
      </c>
      <c r="DL191" t="s">
        <v>3</v>
      </c>
      <c r="DM191" t="s">
        <v>3</v>
      </c>
      <c r="DN191">
        <v>0</v>
      </c>
      <c r="DO191">
        <v>0</v>
      </c>
      <c r="DP191">
        <v>1</v>
      </c>
      <c r="DQ191">
        <v>1</v>
      </c>
      <c r="DU191">
        <v>1013</v>
      </c>
      <c r="DV191" t="s">
        <v>171</v>
      </c>
      <c r="DW191" t="s">
        <v>171</v>
      </c>
      <c r="DX191">
        <v>1</v>
      </c>
      <c r="EE191">
        <v>123474930</v>
      </c>
      <c r="EF191">
        <v>2</v>
      </c>
      <c r="EG191" t="s">
        <v>24</v>
      </c>
      <c r="EH191">
        <v>0</v>
      </c>
      <c r="EI191" t="s">
        <v>3</v>
      </c>
      <c r="EJ191">
        <v>1</v>
      </c>
      <c r="EK191">
        <v>16001</v>
      </c>
      <c r="EL191" t="s">
        <v>103</v>
      </c>
      <c r="EM191" t="s">
        <v>104</v>
      </c>
      <c r="EO191" t="s">
        <v>3</v>
      </c>
      <c r="EQ191">
        <v>0</v>
      </c>
      <c r="ER191">
        <v>7.73</v>
      </c>
      <c r="ES191">
        <v>7.73</v>
      </c>
      <c r="ET191">
        <v>0</v>
      </c>
      <c r="EU191">
        <v>0</v>
      </c>
      <c r="EV191">
        <v>0</v>
      </c>
      <c r="EW191">
        <v>0</v>
      </c>
      <c r="EX191">
        <v>0</v>
      </c>
      <c r="FQ191">
        <v>0</v>
      </c>
      <c r="FR191">
        <f t="shared" si="201"/>
        <v>0</v>
      </c>
      <c r="FS191">
        <v>0</v>
      </c>
      <c r="FX191">
        <v>128</v>
      </c>
      <c r="FY191">
        <v>83</v>
      </c>
      <c r="GA191" t="s">
        <v>3</v>
      </c>
      <c r="GD191">
        <v>1</v>
      </c>
      <c r="GF191">
        <v>1839843307</v>
      </c>
      <c r="GG191">
        <v>2</v>
      </c>
      <c r="GH191">
        <v>1</v>
      </c>
      <c r="GI191">
        <v>2</v>
      </c>
      <c r="GJ191">
        <v>0</v>
      </c>
      <c r="GK191">
        <v>0</v>
      </c>
      <c r="GL191">
        <f t="shared" si="202"/>
        <v>0</v>
      </c>
      <c r="GM191">
        <f t="shared" si="203"/>
        <v>163.26</v>
      </c>
      <c r="GN191">
        <f t="shared" si="204"/>
        <v>163.26</v>
      </c>
      <c r="GO191">
        <f t="shared" si="205"/>
        <v>0</v>
      </c>
      <c r="GP191">
        <f t="shared" si="206"/>
        <v>0</v>
      </c>
      <c r="GR191">
        <v>0</v>
      </c>
      <c r="GS191">
        <v>3</v>
      </c>
      <c r="GT191">
        <v>0</v>
      </c>
      <c r="GU191" t="s">
        <v>3</v>
      </c>
      <c r="GV191">
        <f t="shared" si="207"/>
        <v>0</v>
      </c>
      <c r="GW191">
        <v>1</v>
      </c>
      <c r="GX191">
        <f t="shared" si="208"/>
        <v>0</v>
      </c>
      <c r="HA191">
        <v>0</v>
      </c>
      <c r="HB191">
        <v>0</v>
      </c>
      <c r="HC191">
        <f t="shared" si="209"/>
        <v>0</v>
      </c>
      <c r="IK191">
        <v>0</v>
      </c>
    </row>
    <row r="192" spans="1:245" x14ac:dyDescent="0.2">
      <c r="A192">
        <v>17</v>
      </c>
      <c r="B192">
        <v>1</v>
      </c>
      <c r="C192">
        <f>ROW(SmtRes!A534)</f>
        <v>534</v>
      </c>
      <c r="D192">
        <f>ROW(EtalonRes!A542)</f>
        <v>542</v>
      </c>
      <c r="E192" t="s">
        <v>523</v>
      </c>
      <c r="F192" t="s">
        <v>524</v>
      </c>
      <c r="G192" t="s">
        <v>525</v>
      </c>
      <c r="H192" t="s">
        <v>99</v>
      </c>
      <c r="I192">
        <f>ROUND(10/100,9)</f>
        <v>0.1</v>
      </c>
      <c r="J192">
        <v>0</v>
      </c>
      <c r="O192">
        <f t="shared" si="175"/>
        <v>2187.35</v>
      </c>
      <c r="P192">
        <f t="shared" si="176"/>
        <v>82.72</v>
      </c>
      <c r="Q192">
        <f t="shared" si="177"/>
        <v>7.29</v>
      </c>
      <c r="R192">
        <f t="shared" si="178"/>
        <v>3.74</v>
      </c>
      <c r="S192">
        <f t="shared" si="179"/>
        <v>2097.34</v>
      </c>
      <c r="T192">
        <f t="shared" si="180"/>
        <v>0</v>
      </c>
      <c r="U192">
        <f t="shared" si="181"/>
        <v>6.4399999999999995</v>
      </c>
      <c r="V192">
        <f t="shared" si="182"/>
        <v>8.7500000000000008E-3</v>
      </c>
      <c r="W192">
        <f t="shared" si="183"/>
        <v>0</v>
      </c>
      <c r="X192">
        <f t="shared" si="184"/>
        <v>2689.38</v>
      </c>
      <c r="Y192">
        <f t="shared" si="185"/>
        <v>1743.9</v>
      </c>
      <c r="AA192">
        <v>144042116</v>
      </c>
      <c r="AB192">
        <f t="shared" si="186"/>
        <v>787.54</v>
      </c>
      <c r="AC192">
        <f t="shared" si="187"/>
        <v>140.91999999999999</v>
      </c>
      <c r="AD192">
        <f>ROUND(((((ET192*1.25))-((EU192*1.25)))+AE192),2)</f>
        <v>7.77</v>
      </c>
      <c r="AE192">
        <f>ROUND(((EU192*1.25)),2)</f>
        <v>1.1399999999999999</v>
      </c>
      <c r="AF192">
        <f>ROUND(((EV192*1.15)),2)</f>
        <v>638.85</v>
      </c>
      <c r="AG192">
        <f t="shared" si="188"/>
        <v>0</v>
      </c>
      <c r="AH192">
        <f>((EW192*1.15))</f>
        <v>64.399999999999991</v>
      </c>
      <c r="AI192">
        <f>((EX192*1.25))</f>
        <v>8.7500000000000008E-2</v>
      </c>
      <c r="AJ192">
        <f t="shared" si="189"/>
        <v>0</v>
      </c>
      <c r="AK192">
        <v>702.65</v>
      </c>
      <c r="AL192">
        <v>140.91999999999999</v>
      </c>
      <c r="AM192">
        <v>6.21</v>
      </c>
      <c r="AN192">
        <v>0.91</v>
      </c>
      <c r="AO192">
        <v>555.52</v>
      </c>
      <c r="AP192">
        <v>0</v>
      </c>
      <c r="AQ192">
        <v>56</v>
      </c>
      <c r="AR192">
        <v>7.0000000000000007E-2</v>
      </c>
      <c r="AS192">
        <v>0</v>
      </c>
      <c r="AT192">
        <v>128</v>
      </c>
      <c r="AU192">
        <v>83</v>
      </c>
      <c r="AV192">
        <v>1</v>
      </c>
      <c r="AW192">
        <v>1</v>
      </c>
      <c r="AZ192">
        <v>1</v>
      </c>
      <c r="BA192">
        <v>32.83</v>
      </c>
      <c r="BB192">
        <v>9.3800000000000008</v>
      </c>
      <c r="BC192">
        <v>5.87</v>
      </c>
      <c r="BD192" t="s">
        <v>3</v>
      </c>
      <c r="BE192" t="s">
        <v>3</v>
      </c>
      <c r="BF192" t="s">
        <v>3</v>
      </c>
      <c r="BG192" t="s">
        <v>3</v>
      </c>
      <c r="BH192">
        <v>0</v>
      </c>
      <c r="BI192">
        <v>1</v>
      </c>
      <c r="BJ192" t="s">
        <v>526</v>
      </c>
      <c r="BM192">
        <v>16001</v>
      </c>
      <c r="BN192">
        <v>0</v>
      </c>
      <c r="BO192" t="s">
        <v>524</v>
      </c>
      <c r="BP192">
        <v>1</v>
      </c>
      <c r="BQ192">
        <v>2</v>
      </c>
      <c r="BR192">
        <v>0</v>
      </c>
      <c r="BS192">
        <v>32.83</v>
      </c>
      <c r="BT192">
        <v>1</v>
      </c>
      <c r="BU192">
        <v>1</v>
      </c>
      <c r="BV192">
        <v>1</v>
      </c>
      <c r="BW192">
        <v>1</v>
      </c>
      <c r="BX192">
        <v>1</v>
      </c>
      <c r="BY192" t="s">
        <v>3</v>
      </c>
      <c r="BZ192">
        <v>128</v>
      </c>
      <c r="CA192">
        <v>83</v>
      </c>
      <c r="CE192">
        <v>0</v>
      </c>
      <c r="CF192">
        <v>0</v>
      </c>
      <c r="CG192">
        <v>0</v>
      </c>
      <c r="CM192">
        <v>0</v>
      </c>
      <c r="CN192" t="s">
        <v>1835</v>
      </c>
      <c r="CO192">
        <v>0</v>
      </c>
      <c r="CP192">
        <f t="shared" si="190"/>
        <v>2187.3500000000004</v>
      </c>
      <c r="CQ192">
        <f t="shared" si="191"/>
        <v>827.20039999999995</v>
      </c>
      <c r="CR192">
        <f t="shared" si="192"/>
        <v>72.882599999999996</v>
      </c>
      <c r="CS192">
        <f t="shared" si="193"/>
        <v>37.426199999999994</v>
      </c>
      <c r="CT192">
        <f t="shared" si="194"/>
        <v>20973.445499999998</v>
      </c>
      <c r="CU192">
        <f t="shared" si="195"/>
        <v>0</v>
      </c>
      <c r="CV192">
        <f t="shared" si="196"/>
        <v>64.399999999999991</v>
      </c>
      <c r="CW192">
        <f t="shared" si="197"/>
        <v>8.7500000000000008E-2</v>
      </c>
      <c r="CX192">
        <f t="shared" si="198"/>
        <v>0</v>
      </c>
      <c r="CY192">
        <f t="shared" si="199"/>
        <v>2689.3824</v>
      </c>
      <c r="CZ192">
        <f t="shared" si="200"/>
        <v>1743.8963999999999</v>
      </c>
      <c r="DC192" t="s">
        <v>3</v>
      </c>
      <c r="DD192" t="s">
        <v>3</v>
      </c>
      <c r="DE192" t="s">
        <v>279</v>
      </c>
      <c r="DF192" t="s">
        <v>279</v>
      </c>
      <c r="DG192" t="s">
        <v>264</v>
      </c>
      <c r="DH192" t="s">
        <v>3</v>
      </c>
      <c r="DI192" t="s">
        <v>264</v>
      </c>
      <c r="DJ192" t="s">
        <v>279</v>
      </c>
      <c r="DK192" t="s">
        <v>3</v>
      </c>
      <c r="DL192" t="s">
        <v>3</v>
      </c>
      <c r="DM192" t="s">
        <v>3</v>
      </c>
      <c r="DN192">
        <v>0</v>
      </c>
      <c r="DO192">
        <v>0</v>
      </c>
      <c r="DP192">
        <v>1</v>
      </c>
      <c r="DQ192">
        <v>1</v>
      </c>
      <c r="DU192">
        <v>1003</v>
      </c>
      <c r="DV192" t="s">
        <v>99</v>
      </c>
      <c r="DW192" t="s">
        <v>99</v>
      </c>
      <c r="DX192">
        <v>100</v>
      </c>
      <c r="EE192">
        <v>123474930</v>
      </c>
      <c r="EF192">
        <v>2</v>
      </c>
      <c r="EG192" t="s">
        <v>24</v>
      </c>
      <c r="EH192">
        <v>0</v>
      </c>
      <c r="EI192" t="s">
        <v>3</v>
      </c>
      <c r="EJ192">
        <v>1</v>
      </c>
      <c r="EK192">
        <v>16001</v>
      </c>
      <c r="EL192" t="s">
        <v>103</v>
      </c>
      <c r="EM192" t="s">
        <v>104</v>
      </c>
      <c r="EO192" t="s">
        <v>282</v>
      </c>
      <c r="EQ192">
        <v>131072</v>
      </c>
      <c r="ER192">
        <v>702.65</v>
      </c>
      <c r="ES192">
        <v>140.91999999999999</v>
      </c>
      <c r="ET192">
        <v>6.21</v>
      </c>
      <c r="EU192">
        <v>0.91</v>
      </c>
      <c r="EV192">
        <v>555.52</v>
      </c>
      <c r="EW192">
        <v>56</v>
      </c>
      <c r="EX192">
        <v>7.0000000000000007E-2</v>
      </c>
      <c r="EY192">
        <v>0</v>
      </c>
      <c r="FQ192">
        <v>0</v>
      </c>
      <c r="FR192">
        <f t="shared" si="201"/>
        <v>0</v>
      </c>
      <c r="FS192">
        <v>0</v>
      </c>
      <c r="FX192">
        <v>128</v>
      </c>
      <c r="FY192">
        <v>83</v>
      </c>
      <c r="GA192" t="s">
        <v>3</v>
      </c>
      <c r="GD192">
        <v>1</v>
      </c>
      <c r="GF192">
        <v>2048357276</v>
      </c>
      <c r="GG192">
        <v>2</v>
      </c>
      <c r="GH192">
        <v>1</v>
      </c>
      <c r="GI192">
        <v>2</v>
      </c>
      <c r="GJ192">
        <v>0</v>
      </c>
      <c r="GK192">
        <v>0</v>
      </c>
      <c r="GL192">
        <f t="shared" si="202"/>
        <v>0</v>
      </c>
      <c r="GM192">
        <f t="shared" si="203"/>
        <v>6620.63</v>
      </c>
      <c r="GN192">
        <f t="shared" si="204"/>
        <v>6620.63</v>
      </c>
      <c r="GO192">
        <f t="shared" si="205"/>
        <v>0</v>
      </c>
      <c r="GP192">
        <f t="shared" si="206"/>
        <v>0</v>
      </c>
      <c r="GR192">
        <v>0</v>
      </c>
      <c r="GS192">
        <v>3</v>
      </c>
      <c r="GT192">
        <v>0</v>
      </c>
      <c r="GU192" t="s">
        <v>3</v>
      </c>
      <c r="GV192">
        <f t="shared" si="207"/>
        <v>0</v>
      </c>
      <c r="GW192">
        <v>1</v>
      </c>
      <c r="GX192">
        <f t="shared" si="208"/>
        <v>0</v>
      </c>
      <c r="HA192">
        <v>0</v>
      </c>
      <c r="HB192">
        <v>0</v>
      </c>
      <c r="HC192">
        <f t="shared" si="209"/>
        <v>0</v>
      </c>
      <c r="IK192">
        <v>0</v>
      </c>
    </row>
    <row r="193" spans="1:245" x14ac:dyDescent="0.2">
      <c r="A193">
        <v>18</v>
      </c>
      <c r="B193">
        <v>1</v>
      </c>
      <c r="C193">
        <v>534</v>
      </c>
      <c r="E193" t="s">
        <v>527</v>
      </c>
      <c r="F193" t="s">
        <v>385</v>
      </c>
      <c r="G193" t="s">
        <v>386</v>
      </c>
      <c r="H193" t="s">
        <v>171</v>
      </c>
      <c r="I193">
        <f>I192*J193</f>
        <v>2</v>
      </c>
      <c r="J193">
        <v>20</v>
      </c>
      <c r="O193">
        <f t="shared" si="175"/>
        <v>82.28</v>
      </c>
      <c r="P193">
        <f t="shared" si="176"/>
        <v>82.28</v>
      </c>
      <c r="Q193">
        <f t="shared" si="177"/>
        <v>0</v>
      </c>
      <c r="R193">
        <f t="shared" si="178"/>
        <v>0</v>
      </c>
      <c r="S193">
        <f t="shared" si="179"/>
        <v>0</v>
      </c>
      <c r="T193">
        <f t="shared" si="180"/>
        <v>0</v>
      </c>
      <c r="U193">
        <f t="shared" si="181"/>
        <v>0</v>
      </c>
      <c r="V193">
        <f t="shared" si="182"/>
        <v>0</v>
      </c>
      <c r="W193">
        <f t="shared" si="183"/>
        <v>0</v>
      </c>
      <c r="X193">
        <f t="shared" si="184"/>
        <v>0</v>
      </c>
      <c r="Y193">
        <f t="shared" si="185"/>
        <v>0</v>
      </c>
      <c r="AA193">
        <v>144042116</v>
      </c>
      <c r="AB193">
        <f t="shared" si="186"/>
        <v>15.18</v>
      </c>
      <c r="AC193">
        <f t="shared" si="187"/>
        <v>15.18</v>
      </c>
      <c r="AD193">
        <f t="shared" ref="AD193:AD198" si="212">ROUND((((ET193)-(EU193))+AE193),2)</f>
        <v>0</v>
      </c>
      <c r="AE193">
        <f>ROUND((EU193),2)</f>
        <v>0</v>
      </c>
      <c r="AF193">
        <f>ROUND((EV193),2)</f>
        <v>0</v>
      </c>
      <c r="AG193">
        <f t="shared" si="188"/>
        <v>0</v>
      </c>
      <c r="AH193">
        <f>(EW193)</f>
        <v>0</v>
      </c>
      <c r="AI193">
        <f>(EX193)</f>
        <v>0</v>
      </c>
      <c r="AJ193">
        <f t="shared" si="189"/>
        <v>0</v>
      </c>
      <c r="AK193">
        <v>15.18</v>
      </c>
      <c r="AL193">
        <v>15.18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128</v>
      </c>
      <c r="AU193">
        <v>83</v>
      </c>
      <c r="AV193">
        <v>1</v>
      </c>
      <c r="AW193">
        <v>1</v>
      </c>
      <c r="AZ193">
        <v>1</v>
      </c>
      <c r="BA193">
        <v>1</v>
      </c>
      <c r="BB193">
        <v>1</v>
      </c>
      <c r="BC193">
        <v>2.71</v>
      </c>
      <c r="BD193" t="s">
        <v>3</v>
      </c>
      <c r="BE193" t="s">
        <v>3</v>
      </c>
      <c r="BF193" t="s">
        <v>3</v>
      </c>
      <c r="BG193" t="s">
        <v>3</v>
      </c>
      <c r="BH193">
        <v>3</v>
      </c>
      <c r="BI193">
        <v>1</v>
      </c>
      <c r="BJ193" t="s">
        <v>387</v>
      </c>
      <c r="BM193">
        <v>16001</v>
      </c>
      <c r="BN193">
        <v>0</v>
      </c>
      <c r="BO193" t="s">
        <v>385</v>
      </c>
      <c r="BP193">
        <v>1</v>
      </c>
      <c r="BQ193">
        <v>2</v>
      </c>
      <c r="BR193">
        <v>0</v>
      </c>
      <c r="BS193">
        <v>1</v>
      </c>
      <c r="BT193">
        <v>1</v>
      </c>
      <c r="BU193">
        <v>1</v>
      </c>
      <c r="BV193">
        <v>1</v>
      </c>
      <c r="BW193">
        <v>1</v>
      </c>
      <c r="BX193">
        <v>1</v>
      </c>
      <c r="BY193" t="s">
        <v>3</v>
      </c>
      <c r="BZ193">
        <v>128</v>
      </c>
      <c r="CA193">
        <v>83</v>
      </c>
      <c r="CE193">
        <v>0</v>
      </c>
      <c r="CF193">
        <v>0</v>
      </c>
      <c r="CG193">
        <v>0</v>
      </c>
      <c r="CM193">
        <v>0</v>
      </c>
      <c r="CN193" t="s">
        <v>3</v>
      </c>
      <c r="CO193">
        <v>0</v>
      </c>
      <c r="CP193">
        <f t="shared" si="190"/>
        <v>82.28</v>
      </c>
      <c r="CQ193">
        <f t="shared" si="191"/>
        <v>41.137799999999999</v>
      </c>
      <c r="CR193">
        <f t="shared" si="192"/>
        <v>0</v>
      </c>
      <c r="CS193">
        <f t="shared" si="193"/>
        <v>0</v>
      </c>
      <c r="CT193">
        <f t="shared" si="194"/>
        <v>0</v>
      </c>
      <c r="CU193">
        <f t="shared" si="195"/>
        <v>0</v>
      </c>
      <c r="CV193">
        <f t="shared" si="196"/>
        <v>0</v>
      </c>
      <c r="CW193">
        <f t="shared" si="197"/>
        <v>0</v>
      </c>
      <c r="CX193">
        <f t="shared" si="198"/>
        <v>0</v>
      </c>
      <c r="CY193">
        <f t="shared" si="199"/>
        <v>0</v>
      </c>
      <c r="CZ193">
        <f t="shared" si="200"/>
        <v>0</v>
      </c>
      <c r="DC193" t="s">
        <v>3</v>
      </c>
      <c r="DD193" t="s">
        <v>3</v>
      </c>
      <c r="DE193" t="s">
        <v>3</v>
      </c>
      <c r="DF193" t="s">
        <v>3</v>
      </c>
      <c r="DG193" t="s">
        <v>3</v>
      </c>
      <c r="DH193" t="s">
        <v>3</v>
      </c>
      <c r="DI193" t="s">
        <v>3</v>
      </c>
      <c r="DJ193" t="s">
        <v>3</v>
      </c>
      <c r="DK193" t="s">
        <v>3</v>
      </c>
      <c r="DL193" t="s">
        <v>3</v>
      </c>
      <c r="DM193" t="s">
        <v>3</v>
      </c>
      <c r="DN193">
        <v>0</v>
      </c>
      <c r="DO193">
        <v>0</v>
      </c>
      <c r="DP193">
        <v>1</v>
      </c>
      <c r="DQ193">
        <v>1</v>
      </c>
      <c r="DU193">
        <v>1013</v>
      </c>
      <c r="DV193" t="s">
        <v>171</v>
      </c>
      <c r="DW193" t="s">
        <v>171</v>
      </c>
      <c r="DX193">
        <v>1</v>
      </c>
      <c r="EE193">
        <v>123474930</v>
      </c>
      <c r="EF193">
        <v>2</v>
      </c>
      <c r="EG193" t="s">
        <v>24</v>
      </c>
      <c r="EH193">
        <v>0</v>
      </c>
      <c r="EI193" t="s">
        <v>3</v>
      </c>
      <c r="EJ193">
        <v>1</v>
      </c>
      <c r="EK193">
        <v>16001</v>
      </c>
      <c r="EL193" t="s">
        <v>103</v>
      </c>
      <c r="EM193" t="s">
        <v>104</v>
      </c>
      <c r="EO193" t="s">
        <v>3</v>
      </c>
      <c r="EQ193">
        <v>0</v>
      </c>
      <c r="ER193">
        <v>15.18</v>
      </c>
      <c r="ES193">
        <v>15.18</v>
      </c>
      <c r="ET193">
        <v>0</v>
      </c>
      <c r="EU193">
        <v>0</v>
      </c>
      <c r="EV193">
        <v>0</v>
      </c>
      <c r="EW193">
        <v>0</v>
      </c>
      <c r="EX193">
        <v>0</v>
      </c>
      <c r="FQ193">
        <v>0</v>
      </c>
      <c r="FR193">
        <f t="shared" si="201"/>
        <v>0</v>
      </c>
      <c r="FS193">
        <v>0</v>
      </c>
      <c r="FX193">
        <v>128</v>
      </c>
      <c r="FY193">
        <v>83</v>
      </c>
      <c r="GA193" t="s">
        <v>3</v>
      </c>
      <c r="GD193">
        <v>1</v>
      </c>
      <c r="GF193">
        <v>86744876</v>
      </c>
      <c r="GG193">
        <v>2</v>
      </c>
      <c r="GH193">
        <v>1</v>
      </c>
      <c r="GI193">
        <v>2</v>
      </c>
      <c r="GJ193">
        <v>0</v>
      </c>
      <c r="GK193">
        <v>0</v>
      </c>
      <c r="GL193">
        <f t="shared" si="202"/>
        <v>0</v>
      </c>
      <c r="GM193">
        <f t="shared" si="203"/>
        <v>82.28</v>
      </c>
      <c r="GN193">
        <f t="shared" si="204"/>
        <v>82.28</v>
      </c>
      <c r="GO193">
        <f t="shared" si="205"/>
        <v>0</v>
      </c>
      <c r="GP193">
        <f t="shared" si="206"/>
        <v>0</v>
      </c>
      <c r="GR193">
        <v>0</v>
      </c>
      <c r="GS193">
        <v>3</v>
      </c>
      <c r="GT193">
        <v>0</v>
      </c>
      <c r="GU193" t="s">
        <v>3</v>
      </c>
      <c r="GV193">
        <f t="shared" si="207"/>
        <v>0</v>
      </c>
      <c r="GW193">
        <v>1</v>
      </c>
      <c r="GX193">
        <f t="shared" si="208"/>
        <v>0</v>
      </c>
      <c r="HA193">
        <v>0</v>
      </c>
      <c r="HB193">
        <v>0</v>
      </c>
      <c r="HC193">
        <f t="shared" si="209"/>
        <v>0</v>
      </c>
      <c r="IK193">
        <v>0</v>
      </c>
    </row>
    <row r="194" spans="1:245" x14ac:dyDescent="0.2">
      <c r="A194">
        <v>18</v>
      </c>
      <c r="B194">
        <v>1</v>
      </c>
      <c r="C194">
        <v>533</v>
      </c>
      <c r="E194" t="s">
        <v>528</v>
      </c>
      <c r="F194" t="s">
        <v>529</v>
      </c>
      <c r="G194" t="s">
        <v>530</v>
      </c>
      <c r="H194" t="s">
        <v>328</v>
      </c>
      <c r="I194">
        <f>I192*J194</f>
        <v>10</v>
      </c>
      <c r="J194">
        <v>100</v>
      </c>
      <c r="O194">
        <f t="shared" si="175"/>
        <v>2069.7600000000002</v>
      </c>
      <c r="P194">
        <f t="shared" si="176"/>
        <v>2069.7600000000002</v>
      </c>
      <c r="Q194">
        <f t="shared" si="177"/>
        <v>0</v>
      </c>
      <c r="R194">
        <f t="shared" si="178"/>
        <v>0</v>
      </c>
      <c r="S194">
        <f t="shared" si="179"/>
        <v>0</v>
      </c>
      <c r="T194">
        <f t="shared" si="180"/>
        <v>0</v>
      </c>
      <c r="U194">
        <f t="shared" si="181"/>
        <v>0</v>
      </c>
      <c r="V194">
        <f t="shared" si="182"/>
        <v>0</v>
      </c>
      <c r="W194">
        <f t="shared" si="183"/>
        <v>0</v>
      </c>
      <c r="X194">
        <f t="shared" si="184"/>
        <v>0</v>
      </c>
      <c r="Y194">
        <f t="shared" si="185"/>
        <v>0</v>
      </c>
      <c r="AA194">
        <v>144042116</v>
      </c>
      <c r="AB194">
        <f t="shared" si="186"/>
        <v>70.400000000000006</v>
      </c>
      <c r="AC194">
        <f t="shared" si="187"/>
        <v>70.400000000000006</v>
      </c>
      <c r="AD194">
        <f t="shared" si="212"/>
        <v>0</v>
      </c>
      <c r="AE194">
        <f>ROUND((EU194),2)</f>
        <v>0</v>
      </c>
      <c r="AF194">
        <f>ROUND((EV194),2)</f>
        <v>0</v>
      </c>
      <c r="AG194">
        <f t="shared" si="188"/>
        <v>0</v>
      </c>
      <c r="AH194">
        <f>(EW194)</f>
        <v>0</v>
      </c>
      <c r="AI194">
        <f>(EX194)</f>
        <v>0</v>
      </c>
      <c r="AJ194">
        <f t="shared" si="189"/>
        <v>0</v>
      </c>
      <c r="AK194">
        <v>70.400000000000006</v>
      </c>
      <c r="AL194">
        <v>70.400000000000006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128</v>
      </c>
      <c r="AU194">
        <v>83</v>
      </c>
      <c r="AV194">
        <v>1</v>
      </c>
      <c r="AW194">
        <v>1</v>
      </c>
      <c r="AZ194">
        <v>1</v>
      </c>
      <c r="BA194">
        <v>1</v>
      </c>
      <c r="BB194">
        <v>1</v>
      </c>
      <c r="BC194">
        <v>2.94</v>
      </c>
      <c r="BD194" t="s">
        <v>3</v>
      </c>
      <c r="BE194" t="s">
        <v>3</v>
      </c>
      <c r="BF194" t="s">
        <v>3</v>
      </c>
      <c r="BG194" t="s">
        <v>3</v>
      </c>
      <c r="BH194">
        <v>3</v>
      </c>
      <c r="BI194">
        <v>1</v>
      </c>
      <c r="BJ194" t="s">
        <v>531</v>
      </c>
      <c r="BM194">
        <v>16001</v>
      </c>
      <c r="BN194">
        <v>0</v>
      </c>
      <c r="BO194" t="s">
        <v>529</v>
      </c>
      <c r="BP194">
        <v>1</v>
      </c>
      <c r="BQ194">
        <v>2</v>
      </c>
      <c r="BR194">
        <v>0</v>
      </c>
      <c r="BS194">
        <v>1</v>
      </c>
      <c r="BT194">
        <v>1</v>
      </c>
      <c r="BU194">
        <v>1</v>
      </c>
      <c r="BV194">
        <v>1</v>
      </c>
      <c r="BW194">
        <v>1</v>
      </c>
      <c r="BX194">
        <v>1</v>
      </c>
      <c r="BY194" t="s">
        <v>3</v>
      </c>
      <c r="BZ194">
        <v>128</v>
      </c>
      <c r="CA194">
        <v>83</v>
      </c>
      <c r="CE194">
        <v>0</v>
      </c>
      <c r="CF194">
        <v>0</v>
      </c>
      <c r="CG194">
        <v>0</v>
      </c>
      <c r="CM194">
        <v>0</v>
      </c>
      <c r="CN194" t="s">
        <v>3</v>
      </c>
      <c r="CO194">
        <v>0</v>
      </c>
      <c r="CP194">
        <f t="shared" si="190"/>
        <v>2069.7600000000002</v>
      </c>
      <c r="CQ194">
        <f t="shared" si="191"/>
        <v>206.976</v>
      </c>
      <c r="CR194">
        <f t="shared" si="192"/>
        <v>0</v>
      </c>
      <c r="CS194">
        <f t="shared" si="193"/>
        <v>0</v>
      </c>
      <c r="CT194">
        <f t="shared" si="194"/>
        <v>0</v>
      </c>
      <c r="CU194">
        <f t="shared" si="195"/>
        <v>0</v>
      </c>
      <c r="CV194">
        <f t="shared" si="196"/>
        <v>0</v>
      </c>
      <c r="CW194">
        <f t="shared" si="197"/>
        <v>0</v>
      </c>
      <c r="CX194">
        <f t="shared" si="198"/>
        <v>0</v>
      </c>
      <c r="CY194">
        <f t="shared" si="199"/>
        <v>0</v>
      </c>
      <c r="CZ194">
        <f t="shared" si="200"/>
        <v>0</v>
      </c>
      <c r="DC194" t="s">
        <v>3</v>
      </c>
      <c r="DD194" t="s">
        <v>3</v>
      </c>
      <c r="DE194" t="s">
        <v>3</v>
      </c>
      <c r="DF194" t="s">
        <v>3</v>
      </c>
      <c r="DG194" t="s">
        <v>3</v>
      </c>
      <c r="DH194" t="s">
        <v>3</v>
      </c>
      <c r="DI194" t="s">
        <v>3</v>
      </c>
      <c r="DJ194" t="s">
        <v>3</v>
      </c>
      <c r="DK194" t="s">
        <v>3</v>
      </c>
      <c r="DL194" t="s">
        <v>3</v>
      </c>
      <c r="DM194" t="s">
        <v>3</v>
      </c>
      <c r="DN194">
        <v>0</v>
      </c>
      <c r="DO194">
        <v>0</v>
      </c>
      <c r="DP194">
        <v>1</v>
      </c>
      <c r="DQ194">
        <v>1</v>
      </c>
      <c r="DU194">
        <v>1003</v>
      </c>
      <c r="DV194" t="s">
        <v>328</v>
      </c>
      <c r="DW194" t="s">
        <v>328</v>
      </c>
      <c r="DX194">
        <v>1</v>
      </c>
      <c r="EE194">
        <v>123474930</v>
      </c>
      <c r="EF194">
        <v>2</v>
      </c>
      <c r="EG194" t="s">
        <v>24</v>
      </c>
      <c r="EH194">
        <v>0</v>
      </c>
      <c r="EI194" t="s">
        <v>3</v>
      </c>
      <c r="EJ194">
        <v>1</v>
      </c>
      <c r="EK194">
        <v>16001</v>
      </c>
      <c r="EL194" t="s">
        <v>103</v>
      </c>
      <c r="EM194" t="s">
        <v>104</v>
      </c>
      <c r="EO194" t="s">
        <v>3</v>
      </c>
      <c r="EQ194">
        <v>0</v>
      </c>
      <c r="ER194">
        <v>70.400000000000006</v>
      </c>
      <c r="ES194">
        <v>70.400000000000006</v>
      </c>
      <c r="ET194">
        <v>0</v>
      </c>
      <c r="EU194">
        <v>0</v>
      </c>
      <c r="EV194">
        <v>0</v>
      </c>
      <c r="EW194">
        <v>0</v>
      </c>
      <c r="EX194">
        <v>0</v>
      </c>
      <c r="FQ194">
        <v>0</v>
      </c>
      <c r="FR194">
        <f t="shared" si="201"/>
        <v>0</v>
      </c>
      <c r="FS194">
        <v>0</v>
      </c>
      <c r="FX194">
        <v>128</v>
      </c>
      <c r="FY194">
        <v>83</v>
      </c>
      <c r="GA194" t="s">
        <v>3</v>
      </c>
      <c r="GD194">
        <v>1</v>
      </c>
      <c r="GF194">
        <v>1277448739</v>
      </c>
      <c r="GG194">
        <v>2</v>
      </c>
      <c r="GH194">
        <v>1</v>
      </c>
      <c r="GI194">
        <v>2</v>
      </c>
      <c r="GJ194">
        <v>0</v>
      </c>
      <c r="GK194">
        <v>0</v>
      </c>
      <c r="GL194">
        <f t="shared" si="202"/>
        <v>0</v>
      </c>
      <c r="GM194">
        <f t="shared" si="203"/>
        <v>2069.7600000000002</v>
      </c>
      <c r="GN194">
        <f t="shared" si="204"/>
        <v>2069.7600000000002</v>
      </c>
      <c r="GO194">
        <f t="shared" si="205"/>
        <v>0</v>
      </c>
      <c r="GP194">
        <f t="shared" si="206"/>
        <v>0</v>
      </c>
      <c r="GR194">
        <v>0</v>
      </c>
      <c r="GS194">
        <v>3</v>
      </c>
      <c r="GT194">
        <v>0</v>
      </c>
      <c r="GU194" t="s">
        <v>3</v>
      </c>
      <c r="GV194">
        <f t="shared" si="207"/>
        <v>0</v>
      </c>
      <c r="GW194">
        <v>1</v>
      </c>
      <c r="GX194">
        <f t="shared" si="208"/>
        <v>0</v>
      </c>
      <c r="HA194">
        <v>0</v>
      </c>
      <c r="HB194">
        <v>0</v>
      </c>
      <c r="HC194">
        <f t="shared" si="209"/>
        <v>0</v>
      </c>
      <c r="IK194">
        <v>0</v>
      </c>
    </row>
    <row r="195" spans="1:245" x14ac:dyDescent="0.2">
      <c r="A195">
        <v>17</v>
      </c>
      <c r="B195">
        <v>1</v>
      </c>
      <c r="C195">
        <f>ROW(SmtRes!A540)</f>
        <v>540</v>
      </c>
      <c r="D195">
        <f>ROW(EtalonRes!A547)</f>
        <v>547</v>
      </c>
      <c r="E195" t="s">
        <v>532</v>
      </c>
      <c r="F195" t="s">
        <v>533</v>
      </c>
      <c r="G195" t="s">
        <v>534</v>
      </c>
      <c r="H195" t="s">
        <v>163</v>
      </c>
      <c r="I195">
        <v>1</v>
      </c>
      <c r="J195">
        <v>0</v>
      </c>
      <c r="O195">
        <f t="shared" si="175"/>
        <v>5760.88</v>
      </c>
      <c r="P195">
        <f t="shared" si="176"/>
        <v>0</v>
      </c>
      <c r="Q195">
        <f t="shared" si="177"/>
        <v>23.84</v>
      </c>
      <c r="R195">
        <f t="shared" si="178"/>
        <v>11.49</v>
      </c>
      <c r="S195">
        <f t="shared" si="179"/>
        <v>5737.04</v>
      </c>
      <c r="T195">
        <f t="shared" si="180"/>
        <v>0</v>
      </c>
      <c r="U195">
        <f t="shared" si="181"/>
        <v>21.39</v>
      </c>
      <c r="V195">
        <f t="shared" si="182"/>
        <v>0.03</v>
      </c>
      <c r="W195">
        <f t="shared" si="183"/>
        <v>0</v>
      </c>
      <c r="X195">
        <f t="shared" si="184"/>
        <v>4771.28</v>
      </c>
      <c r="Y195">
        <f t="shared" si="185"/>
        <v>3736.54</v>
      </c>
      <c r="AA195">
        <v>144042116</v>
      </c>
      <c r="AB195">
        <f t="shared" si="186"/>
        <v>176.72</v>
      </c>
      <c r="AC195">
        <f t="shared" si="187"/>
        <v>0</v>
      </c>
      <c r="AD195">
        <f t="shared" si="212"/>
        <v>1.97</v>
      </c>
      <c r="AE195">
        <f>ROUND((EU195),2)</f>
        <v>0.35</v>
      </c>
      <c r="AF195">
        <f>ROUND(((EV195*1.15)),2)</f>
        <v>174.75</v>
      </c>
      <c r="AG195">
        <f t="shared" si="188"/>
        <v>0</v>
      </c>
      <c r="AH195">
        <f>((EW195*1.15))</f>
        <v>21.39</v>
      </c>
      <c r="AI195">
        <f>(EX195)</f>
        <v>0.03</v>
      </c>
      <c r="AJ195">
        <f t="shared" si="189"/>
        <v>0</v>
      </c>
      <c r="AK195">
        <v>153.93</v>
      </c>
      <c r="AL195">
        <v>0</v>
      </c>
      <c r="AM195">
        <v>1.97</v>
      </c>
      <c r="AN195">
        <v>0.35</v>
      </c>
      <c r="AO195">
        <v>151.96</v>
      </c>
      <c r="AP195">
        <v>0</v>
      </c>
      <c r="AQ195">
        <v>18.600000000000001</v>
      </c>
      <c r="AR195">
        <v>0.03</v>
      </c>
      <c r="AS195">
        <v>0</v>
      </c>
      <c r="AT195">
        <v>83</v>
      </c>
      <c r="AU195">
        <v>65</v>
      </c>
      <c r="AV195">
        <v>1</v>
      </c>
      <c r="AW195">
        <v>1</v>
      </c>
      <c r="AZ195">
        <v>1</v>
      </c>
      <c r="BA195">
        <v>32.83</v>
      </c>
      <c r="BB195">
        <v>12.1</v>
      </c>
      <c r="BC195">
        <v>1</v>
      </c>
      <c r="BD195" t="s">
        <v>3</v>
      </c>
      <c r="BE195" t="s">
        <v>3</v>
      </c>
      <c r="BF195" t="s">
        <v>3</v>
      </c>
      <c r="BG195" t="s">
        <v>3</v>
      </c>
      <c r="BH195">
        <v>0</v>
      </c>
      <c r="BI195">
        <v>1</v>
      </c>
      <c r="BJ195" t="s">
        <v>535</v>
      </c>
      <c r="BM195">
        <v>58001</v>
      </c>
      <c r="BN195">
        <v>0</v>
      </c>
      <c r="BO195" t="s">
        <v>533</v>
      </c>
      <c r="BP195">
        <v>1</v>
      </c>
      <c r="BQ195">
        <v>6</v>
      </c>
      <c r="BR195">
        <v>0</v>
      </c>
      <c r="BS195">
        <v>32.83</v>
      </c>
      <c r="BT195">
        <v>1</v>
      </c>
      <c r="BU195">
        <v>1</v>
      </c>
      <c r="BV195">
        <v>1</v>
      </c>
      <c r="BW195">
        <v>1</v>
      </c>
      <c r="BX195">
        <v>1</v>
      </c>
      <c r="BY195" t="s">
        <v>3</v>
      </c>
      <c r="BZ195">
        <v>83</v>
      </c>
      <c r="CA195">
        <v>65</v>
      </c>
      <c r="CE195">
        <v>0</v>
      </c>
      <c r="CF195">
        <v>0</v>
      </c>
      <c r="CG195">
        <v>0</v>
      </c>
      <c r="CM195">
        <v>0</v>
      </c>
      <c r="CN195" t="s">
        <v>1834</v>
      </c>
      <c r="CO195">
        <v>0</v>
      </c>
      <c r="CP195">
        <f t="shared" si="190"/>
        <v>5760.88</v>
      </c>
      <c r="CQ195">
        <f t="shared" si="191"/>
        <v>0</v>
      </c>
      <c r="CR195">
        <f t="shared" si="192"/>
        <v>23.837</v>
      </c>
      <c r="CS195">
        <f t="shared" si="193"/>
        <v>11.490499999999999</v>
      </c>
      <c r="CT195">
        <f t="shared" si="194"/>
        <v>5737.0424999999996</v>
      </c>
      <c r="CU195">
        <f t="shared" si="195"/>
        <v>0</v>
      </c>
      <c r="CV195">
        <f t="shared" si="196"/>
        <v>21.39</v>
      </c>
      <c r="CW195">
        <f t="shared" si="197"/>
        <v>0.03</v>
      </c>
      <c r="CX195">
        <f t="shared" si="198"/>
        <v>0</v>
      </c>
      <c r="CY195">
        <f t="shared" si="199"/>
        <v>4771.2798999999995</v>
      </c>
      <c r="CZ195">
        <f t="shared" si="200"/>
        <v>3736.5445</v>
      </c>
      <c r="DC195" t="s">
        <v>3</v>
      </c>
      <c r="DD195" t="s">
        <v>3</v>
      </c>
      <c r="DE195" t="s">
        <v>3</v>
      </c>
      <c r="DF195" t="s">
        <v>3</v>
      </c>
      <c r="DG195" t="s">
        <v>264</v>
      </c>
      <c r="DH195" t="s">
        <v>3</v>
      </c>
      <c r="DI195" t="s">
        <v>264</v>
      </c>
      <c r="DJ195" t="s">
        <v>3</v>
      </c>
      <c r="DK195" t="s">
        <v>3</v>
      </c>
      <c r="DL195" t="s">
        <v>3</v>
      </c>
      <c r="DM195" t="s">
        <v>3</v>
      </c>
      <c r="DN195">
        <v>0</v>
      </c>
      <c r="DO195">
        <v>0</v>
      </c>
      <c r="DP195">
        <v>1</v>
      </c>
      <c r="DQ195">
        <v>1</v>
      </c>
      <c r="DU195">
        <v>1013</v>
      </c>
      <c r="DV195" t="s">
        <v>163</v>
      </c>
      <c r="DW195" t="s">
        <v>163</v>
      </c>
      <c r="DX195">
        <v>1</v>
      </c>
      <c r="EE195">
        <v>123474982</v>
      </c>
      <c r="EF195">
        <v>6</v>
      </c>
      <c r="EG195" t="s">
        <v>36</v>
      </c>
      <c r="EH195">
        <v>0</v>
      </c>
      <c r="EI195" t="s">
        <v>3</v>
      </c>
      <c r="EJ195">
        <v>1</v>
      </c>
      <c r="EK195">
        <v>58001</v>
      </c>
      <c r="EL195" t="s">
        <v>536</v>
      </c>
      <c r="EM195" t="s">
        <v>537</v>
      </c>
      <c r="EO195" t="s">
        <v>265</v>
      </c>
      <c r="EQ195">
        <v>131072</v>
      </c>
      <c r="ER195">
        <v>153.93</v>
      </c>
      <c r="ES195">
        <v>0</v>
      </c>
      <c r="ET195">
        <v>1.97</v>
      </c>
      <c r="EU195">
        <v>0.35</v>
      </c>
      <c r="EV195">
        <v>151.96</v>
      </c>
      <c r="EW195">
        <v>18.600000000000001</v>
      </c>
      <c r="EX195">
        <v>0.03</v>
      </c>
      <c r="EY195">
        <v>0</v>
      </c>
      <c r="FQ195">
        <v>0</v>
      </c>
      <c r="FR195">
        <f t="shared" si="201"/>
        <v>0</v>
      </c>
      <c r="FS195">
        <v>0</v>
      </c>
      <c r="FX195">
        <v>83</v>
      </c>
      <c r="FY195">
        <v>65</v>
      </c>
      <c r="GA195" t="s">
        <v>3</v>
      </c>
      <c r="GD195">
        <v>1</v>
      </c>
      <c r="GF195">
        <v>-970327805</v>
      </c>
      <c r="GG195">
        <v>2</v>
      </c>
      <c r="GH195">
        <v>1</v>
      </c>
      <c r="GI195">
        <v>2</v>
      </c>
      <c r="GJ195">
        <v>0</v>
      </c>
      <c r="GK195">
        <v>0</v>
      </c>
      <c r="GL195">
        <f t="shared" si="202"/>
        <v>0</v>
      </c>
      <c r="GM195">
        <f t="shared" si="203"/>
        <v>14268.7</v>
      </c>
      <c r="GN195">
        <f t="shared" si="204"/>
        <v>14268.7</v>
      </c>
      <c r="GO195">
        <f t="shared" si="205"/>
        <v>0</v>
      </c>
      <c r="GP195">
        <f t="shared" si="206"/>
        <v>0</v>
      </c>
      <c r="GR195">
        <v>0</v>
      </c>
      <c r="GS195">
        <v>3</v>
      </c>
      <c r="GT195">
        <v>0</v>
      </c>
      <c r="GU195" t="s">
        <v>3</v>
      </c>
      <c r="GV195">
        <f t="shared" si="207"/>
        <v>0</v>
      </c>
      <c r="GW195">
        <v>1</v>
      </c>
      <c r="GX195">
        <f t="shared" si="208"/>
        <v>0</v>
      </c>
      <c r="HA195">
        <v>0</v>
      </c>
      <c r="HB195">
        <v>0</v>
      </c>
      <c r="HC195">
        <f t="shared" si="209"/>
        <v>0</v>
      </c>
      <c r="IK195">
        <v>0</v>
      </c>
    </row>
    <row r="196" spans="1:245" x14ac:dyDescent="0.2">
      <c r="A196">
        <v>18</v>
      </c>
      <c r="B196">
        <v>1</v>
      </c>
      <c r="C196">
        <v>540</v>
      </c>
      <c r="E196" t="s">
        <v>538</v>
      </c>
      <c r="F196" t="s">
        <v>272</v>
      </c>
      <c r="G196" t="s">
        <v>539</v>
      </c>
      <c r="H196" t="s">
        <v>171</v>
      </c>
      <c r="I196">
        <f>I195*J196</f>
        <v>1</v>
      </c>
      <c r="J196">
        <v>1</v>
      </c>
      <c r="O196">
        <f t="shared" si="175"/>
        <v>2945.01</v>
      </c>
      <c r="P196">
        <f t="shared" si="176"/>
        <v>2945.01</v>
      </c>
      <c r="Q196">
        <f t="shared" si="177"/>
        <v>0</v>
      </c>
      <c r="R196">
        <f t="shared" si="178"/>
        <v>0</v>
      </c>
      <c r="S196">
        <f t="shared" si="179"/>
        <v>0</v>
      </c>
      <c r="T196">
        <f t="shared" si="180"/>
        <v>0</v>
      </c>
      <c r="U196">
        <f t="shared" si="181"/>
        <v>0</v>
      </c>
      <c r="V196">
        <f t="shared" si="182"/>
        <v>0</v>
      </c>
      <c r="W196">
        <f t="shared" si="183"/>
        <v>0</v>
      </c>
      <c r="X196">
        <f t="shared" si="184"/>
        <v>0</v>
      </c>
      <c r="Y196">
        <f t="shared" si="185"/>
        <v>0</v>
      </c>
      <c r="AA196">
        <v>144042116</v>
      </c>
      <c r="AB196">
        <f t="shared" si="186"/>
        <v>543.36</v>
      </c>
      <c r="AC196">
        <f t="shared" si="187"/>
        <v>543.36</v>
      </c>
      <c r="AD196">
        <f t="shared" si="212"/>
        <v>0</v>
      </c>
      <c r="AE196">
        <f>ROUND((EU196),2)</f>
        <v>0</v>
      </c>
      <c r="AF196">
        <f>ROUND((EV196),2)</f>
        <v>0</v>
      </c>
      <c r="AG196">
        <f t="shared" si="188"/>
        <v>0</v>
      </c>
      <c r="AH196">
        <f>(EW196)</f>
        <v>0</v>
      </c>
      <c r="AI196">
        <f>(EX196)</f>
        <v>0</v>
      </c>
      <c r="AJ196">
        <f t="shared" si="189"/>
        <v>0</v>
      </c>
      <c r="AK196">
        <v>543.36</v>
      </c>
      <c r="AL196">
        <v>543.36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83</v>
      </c>
      <c r="AU196">
        <v>65</v>
      </c>
      <c r="AV196">
        <v>1</v>
      </c>
      <c r="AW196">
        <v>1</v>
      </c>
      <c r="AZ196">
        <v>1</v>
      </c>
      <c r="BA196">
        <v>1</v>
      </c>
      <c r="BB196">
        <v>1</v>
      </c>
      <c r="BC196">
        <v>5.42</v>
      </c>
      <c r="BD196" t="s">
        <v>3</v>
      </c>
      <c r="BE196" t="s">
        <v>3</v>
      </c>
      <c r="BF196" t="s">
        <v>3</v>
      </c>
      <c r="BG196" t="s">
        <v>3</v>
      </c>
      <c r="BH196">
        <v>3</v>
      </c>
      <c r="BI196">
        <v>1</v>
      </c>
      <c r="BJ196" t="s">
        <v>540</v>
      </c>
      <c r="BM196">
        <v>58001</v>
      </c>
      <c r="BN196">
        <v>0</v>
      </c>
      <c r="BO196" t="s">
        <v>541</v>
      </c>
      <c r="BP196">
        <v>1</v>
      </c>
      <c r="BQ196">
        <v>6</v>
      </c>
      <c r="BR196">
        <v>0</v>
      </c>
      <c r="BS196">
        <v>1</v>
      </c>
      <c r="BT196">
        <v>1</v>
      </c>
      <c r="BU196">
        <v>1</v>
      </c>
      <c r="BV196">
        <v>1</v>
      </c>
      <c r="BW196">
        <v>1</v>
      </c>
      <c r="BX196">
        <v>1</v>
      </c>
      <c r="BY196" t="s">
        <v>3</v>
      </c>
      <c r="BZ196">
        <v>83</v>
      </c>
      <c r="CA196">
        <v>65</v>
      </c>
      <c r="CE196">
        <v>0</v>
      </c>
      <c r="CF196">
        <v>0</v>
      </c>
      <c r="CG196">
        <v>0</v>
      </c>
      <c r="CM196">
        <v>0</v>
      </c>
      <c r="CN196" t="s">
        <v>3</v>
      </c>
      <c r="CO196">
        <v>0</v>
      </c>
      <c r="CP196">
        <f t="shared" si="190"/>
        <v>2945.01</v>
      </c>
      <c r="CQ196">
        <f t="shared" si="191"/>
        <v>2945.0111999999999</v>
      </c>
      <c r="CR196">
        <f t="shared" si="192"/>
        <v>0</v>
      </c>
      <c r="CS196">
        <f t="shared" si="193"/>
        <v>0</v>
      </c>
      <c r="CT196">
        <f t="shared" si="194"/>
        <v>0</v>
      </c>
      <c r="CU196">
        <f t="shared" si="195"/>
        <v>0</v>
      </c>
      <c r="CV196">
        <f t="shared" si="196"/>
        <v>0</v>
      </c>
      <c r="CW196">
        <f t="shared" si="197"/>
        <v>0</v>
      </c>
      <c r="CX196">
        <f t="shared" si="198"/>
        <v>0</v>
      </c>
      <c r="CY196">
        <f t="shared" si="199"/>
        <v>0</v>
      </c>
      <c r="CZ196">
        <f t="shared" si="200"/>
        <v>0</v>
      </c>
      <c r="DC196" t="s">
        <v>3</v>
      </c>
      <c r="DD196" t="s">
        <v>3</v>
      </c>
      <c r="DE196" t="s">
        <v>3</v>
      </c>
      <c r="DF196" t="s">
        <v>3</v>
      </c>
      <c r="DG196" t="s">
        <v>3</v>
      </c>
      <c r="DH196" t="s">
        <v>3</v>
      </c>
      <c r="DI196" t="s">
        <v>3</v>
      </c>
      <c r="DJ196" t="s">
        <v>3</v>
      </c>
      <c r="DK196" t="s">
        <v>3</v>
      </c>
      <c r="DL196" t="s">
        <v>3</v>
      </c>
      <c r="DM196" t="s">
        <v>3</v>
      </c>
      <c r="DN196">
        <v>0</v>
      </c>
      <c r="DO196">
        <v>0</v>
      </c>
      <c r="DP196">
        <v>1</v>
      </c>
      <c r="DQ196">
        <v>1</v>
      </c>
      <c r="DU196">
        <v>1013</v>
      </c>
      <c r="DV196" t="s">
        <v>171</v>
      </c>
      <c r="DW196" t="s">
        <v>171</v>
      </c>
      <c r="DX196">
        <v>1</v>
      </c>
      <c r="EE196">
        <v>123474982</v>
      </c>
      <c r="EF196">
        <v>6</v>
      </c>
      <c r="EG196" t="s">
        <v>36</v>
      </c>
      <c r="EH196">
        <v>0</v>
      </c>
      <c r="EI196" t="s">
        <v>3</v>
      </c>
      <c r="EJ196">
        <v>1</v>
      </c>
      <c r="EK196">
        <v>58001</v>
      </c>
      <c r="EL196" t="s">
        <v>536</v>
      </c>
      <c r="EM196" t="s">
        <v>537</v>
      </c>
      <c r="EO196" t="s">
        <v>3</v>
      </c>
      <c r="EQ196">
        <v>0</v>
      </c>
      <c r="ER196">
        <v>543.36</v>
      </c>
      <c r="ES196">
        <v>543.36</v>
      </c>
      <c r="ET196">
        <v>0</v>
      </c>
      <c r="EU196">
        <v>0</v>
      </c>
      <c r="EV196">
        <v>0</v>
      </c>
      <c r="EW196">
        <v>0</v>
      </c>
      <c r="EX196">
        <v>0</v>
      </c>
      <c r="FQ196">
        <v>0</v>
      </c>
      <c r="FR196">
        <f t="shared" si="201"/>
        <v>0</v>
      </c>
      <c r="FS196">
        <v>0</v>
      </c>
      <c r="FX196">
        <v>83</v>
      </c>
      <c r="FY196">
        <v>65</v>
      </c>
      <c r="GA196" t="s">
        <v>274</v>
      </c>
      <c r="GD196">
        <v>1</v>
      </c>
      <c r="GF196">
        <v>-1086129907</v>
      </c>
      <c r="GG196">
        <v>2</v>
      </c>
      <c r="GH196">
        <v>0</v>
      </c>
      <c r="GI196">
        <v>3</v>
      </c>
      <c r="GJ196">
        <v>0</v>
      </c>
      <c r="GK196">
        <v>0</v>
      </c>
      <c r="GL196">
        <f t="shared" si="202"/>
        <v>0</v>
      </c>
      <c r="GM196">
        <f t="shared" si="203"/>
        <v>2945.01</v>
      </c>
      <c r="GN196">
        <f t="shared" si="204"/>
        <v>2945.01</v>
      </c>
      <c r="GO196">
        <f t="shared" si="205"/>
        <v>0</v>
      </c>
      <c r="GP196">
        <f t="shared" si="206"/>
        <v>0</v>
      </c>
      <c r="GR196">
        <v>0</v>
      </c>
      <c r="GS196">
        <v>4</v>
      </c>
      <c r="GT196">
        <v>0</v>
      </c>
      <c r="GU196" t="s">
        <v>3</v>
      </c>
      <c r="GV196">
        <f t="shared" si="207"/>
        <v>0</v>
      </c>
      <c r="GW196">
        <v>1</v>
      </c>
      <c r="GX196">
        <f t="shared" si="208"/>
        <v>0</v>
      </c>
      <c r="HA196">
        <v>0</v>
      </c>
      <c r="HB196">
        <v>0</v>
      </c>
      <c r="HC196">
        <f t="shared" si="209"/>
        <v>0</v>
      </c>
      <c r="IK196">
        <v>0</v>
      </c>
    </row>
    <row r="197" spans="1:245" x14ac:dyDescent="0.2">
      <c r="A197">
        <v>18</v>
      </c>
      <c r="B197">
        <v>1</v>
      </c>
      <c r="C197">
        <v>538</v>
      </c>
      <c r="E197" t="s">
        <v>542</v>
      </c>
      <c r="F197" t="s">
        <v>272</v>
      </c>
      <c r="G197" t="s">
        <v>543</v>
      </c>
      <c r="H197" t="s">
        <v>171</v>
      </c>
      <c r="I197">
        <f>I195*J197</f>
        <v>1</v>
      </c>
      <c r="J197">
        <v>1</v>
      </c>
      <c r="O197">
        <f t="shared" si="175"/>
        <v>755.01</v>
      </c>
      <c r="P197">
        <f t="shared" si="176"/>
        <v>755.01</v>
      </c>
      <c r="Q197">
        <f t="shared" si="177"/>
        <v>0</v>
      </c>
      <c r="R197">
        <f t="shared" si="178"/>
        <v>0</v>
      </c>
      <c r="S197">
        <f t="shared" si="179"/>
        <v>0</v>
      </c>
      <c r="T197">
        <f t="shared" si="180"/>
        <v>0</v>
      </c>
      <c r="U197">
        <f t="shared" si="181"/>
        <v>0</v>
      </c>
      <c r="V197">
        <f t="shared" si="182"/>
        <v>0</v>
      </c>
      <c r="W197">
        <f t="shared" si="183"/>
        <v>0</v>
      </c>
      <c r="X197">
        <f t="shared" si="184"/>
        <v>0</v>
      </c>
      <c r="Y197">
        <f t="shared" si="185"/>
        <v>0</v>
      </c>
      <c r="AA197">
        <v>144042116</v>
      </c>
      <c r="AB197">
        <f t="shared" si="186"/>
        <v>139.30000000000001</v>
      </c>
      <c r="AC197">
        <f t="shared" si="187"/>
        <v>139.30000000000001</v>
      </c>
      <c r="AD197">
        <f t="shared" si="212"/>
        <v>0</v>
      </c>
      <c r="AE197">
        <f>ROUND((EU197),2)</f>
        <v>0</v>
      </c>
      <c r="AF197">
        <f>ROUND((EV197),2)</f>
        <v>0</v>
      </c>
      <c r="AG197">
        <f t="shared" si="188"/>
        <v>0</v>
      </c>
      <c r="AH197">
        <f>(EW197)</f>
        <v>0</v>
      </c>
      <c r="AI197">
        <f>(EX197)</f>
        <v>0</v>
      </c>
      <c r="AJ197">
        <f t="shared" si="189"/>
        <v>0</v>
      </c>
      <c r="AK197">
        <v>139.30000000000001</v>
      </c>
      <c r="AL197">
        <v>139.30000000000001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83</v>
      </c>
      <c r="AU197">
        <v>65</v>
      </c>
      <c r="AV197">
        <v>1</v>
      </c>
      <c r="AW197">
        <v>1</v>
      </c>
      <c r="AZ197">
        <v>1</v>
      </c>
      <c r="BA197">
        <v>1</v>
      </c>
      <c r="BB197">
        <v>1</v>
      </c>
      <c r="BC197">
        <v>5.42</v>
      </c>
      <c r="BD197" t="s">
        <v>3</v>
      </c>
      <c r="BE197" t="s">
        <v>3</v>
      </c>
      <c r="BF197" t="s">
        <v>3</v>
      </c>
      <c r="BG197" t="s">
        <v>3</v>
      </c>
      <c r="BH197">
        <v>3</v>
      </c>
      <c r="BI197">
        <v>1</v>
      </c>
      <c r="BJ197" t="s">
        <v>3</v>
      </c>
      <c r="BM197">
        <v>58001</v>
      </c>
      <c r="BN197">
        <v>0</v>
      </c>
      <c r="BO197" t="s">
        <v>3</v>
      </c>
      <c r="BP197">
        <v>0</v>
      </c>
      <c r="BQ197">
        <v>6</v>
      </c>
      <c r="BR197">
        <v>0</v>
      </c>
      <c r="BS197">
        <v>1</v>
      </c>
      <c r="BT197">
        <v>1</v>
      </c>
      <c r="BU197">
        <v>1</v>
      </c>
      <c r="BV197">
        <v>1</v>
      </c>
      <c r="BW197">
        <v>1</v>
      </c>
      <c r="BX197">
        <v>1</v>
      </c>
      <c r="BY197" t="s">
        <v>3</v>
      </c>
      <c r="BZ197">
        <v>83</v>
      </c>
      <c r="CA197">
        <v>65</v>
      </c>
      <c r="CE197">
        <v>0</v>
      </c>
      <c r="CF197">
        <v>0</v>
      </c>
      <c r="CG197">
        <v>0</v>
      </c>
      <c r="CM197">
        <v>0</v>
      </c>
      <c r="CN197" t="s">
        <v>3</v>
      </c>
      <c r="CO197">
        <v>0</v>
      </c>
      <c r="CP197">
        <f t="shared" si="190"/>
        <v>755.01</v>
      </c>
      <c r="CQ197">
        <f t="shared" si="191"/>
        <v>755.00600000000009</v>
      </c>
      <c r="CR197">
        <f t="shared" si="192"/>
        <v>0</v>
      </c>
      <c r="CS197">
        <f t="shared" si="193"/>
        <v>0</v>
      </c>
      <c r="CT197">
        <f t="shared" si="194"/>
        <v>0</v>
      </c>
      <c r="CU197">
        <f t="shared" si="195"/>
        <v>0</v>
      </c>
      <c r="CV197">
        <f t="shared" si="196"/>
        <v>0</v>
      </c>
      <c r="CW197">
        <f t="shared" si="197"/>
        <v>0</v>
      </c>
      <c r="CX197">
        <f t="shared" si="198"/>
        <v>0</v>
      </c>
      <c r="CY197">
        <f t="shared" si="199"/>
        <v>0</v>
      </c>
      <c r="CZ197">
        <f t="shared" si="200"/>
        <v>0</v>
      </c>
      <c r="DC197" t="s">
        <v>3</v>
      </c>
      <c r="DD197" t="s">
        <v>3</v>
      </c>
      <c r="DE197" t="s">
        <v>3</v>
      </c>
      <c r="DF197" t="s">
        <v>3</v>
      </c>
      <c r="DG197" t="s">
        <v>3</v>
      </c>
      <c r="DH197" t="s">
        <v>3</v>
      </c>
      <c r="DI197" t="s">
        <v>3</v>
      </c>
      <c r="DJ197" t="s">
        <v>3</v>
      </c>
      <c r="DK197" t="s">
        <v>3</v>
      </c>
      <c r="DL197" t="s">
        <v>3</v>
      </c>
      <c r="DM197" t="s">
        <v>3</v>
      </c>
      <c r="DN197">
        <v>0</v>
      </c>
      <c r="DO197">
        <v>0</v>
      </c>
      <c r="DP197">
        <v>1</v>
      </c>
      <c r="DQ197">
        <v>1</v>
      </c>
      <c r="DU197">
        <v>1013</v>
      </c>
      <c r="DV197" t="s">
        <v>171</v>
      </c>
      <c r="DW197" t="s">
        <v>171</v>
      </c>
      <c r="DX197">
        <v>1</v>
      </c>
      <c r="EE197">
        <v>123474982</v>
      </c>
      <c r="EF197">
        <v>6</v>
      </c>
      <c r="EG197" t="s">
        <v>36</v>
      </c>
      <c r="EH197">
        <v>0</v>
      </c>
      <c r="EI197" t="s">
        <v>3</v>
      </c>
      <c r="EJ197">
        <v>1</v>
      </c>
      <c r="EK197">
        <v>58001</v>
      </c>
      <c r="EL197" t="s">
        <v>536</v>
      </c>
      <c r="EM197" t="s">
        <v>537</v>
      </c>
      <c r="EO197" t="s">
        <v>3</v>
      </c>
      <c r="EQ197">
        <v>0</v>
      </c>
      <c r="ER197">
        <v>139.30000000000001</v>
      </c>
      <c r="ES197">
        <v>139.30000000000001</v>
      </c>
      <c r="ET197">
        <v>0</v>
      </c>
      <c r="EU197">
        <v>0</v>
      </c>
      <c r="EV197">
        <v>0</v>
      </c>
      <c r="EW197">
        <v>0</v>
      </c>
      <c r="EX197">
        <v>0</v>
      </c>
      <c r="FQ197">
        <v>0</v>
      </c>
      <c r="FR197">
        <f t="shared" si="201"/>
        <v>0</v>
      </c>
      <c r="FS197">
        <v>0</v>
      </c>
      <c r="FX197">
        <v>83</v>
      </c>
      <c r="FY197">
        <v>65</v>
      </c>
      <c r="GA197" t="s">
        <v>274</v>
      </c>
      <c r="GD197">
        <v>1</v>
      </c>
      <c r="GF197">
        <v>153486438</v>
      </c>
      <c r="GG197">
        <v>2</v>
      </c>
      <c r="GH197">
        <v>0</v>
      </c>
      <c r="GI197">
        <v>3</v>
      </c>
      <c r="GJ197">
        <v>0</v>
      </c>
      <c r="GK197">
        <v>0</v>
      </c>
      <c r="GL197">
        <f t="shared" si="202"/>
        <v>0</v>
      </c>
      <c r="GM197">
        <f t="shared" si="203"/>
        <v>755.01</v>
      </c>
      <c r="GN197">
        <f t="shared" si="204"/>
        <v>755.01</v>
      </c>
      <c r="GO197">
        <f t="shared" si="205"/>
        <v>0</v>
      </c>
      <c r="GP197">
        <f t="shared" si="206"/>
        <v>0</v>
      </c>
      <c r="GR197">
        <v>0</v>
      </c>
      <c r="GS197">
        <v>4</v>
      </c>
      <c r="GT197">
        <v>0</v>
      </c>
      <c r="GU197" t="s">
        <v>3</v>
      </c>
      <c r="GV197">
        <f t="shared" si="207"/>
        <v>0</v>
      </c>
      <c r="GW197">
        <v>1</v>
      </c>
      <c r="GX197">
        <f t="shared" si="208"/>
        <v>0</v>
      </c>
      <c r="HA197">
        <v>0</v>
      </c>
      <c r="HB197">
        <v>0</v>
      </c>
      <c r="HC197">
        <f t="shared" si="209"/>
        <v>0</v>
      </c>
      <c r="IK197">
        <v>0</v>
      </c>
    </row>
    <row r="198" spans="1:245" x14ac:dyDescent="0.2">
      <c r="A198">
        <v>18</v>
      </c>
      <c r="B198">
        <v>1</v>
      </c>
      <c r="C198">
        <v>539</v>
      </c>
      <c r="E198" t="s">
        <v>544</v>
      </c>
      <c r="F198" t="s">
        <v>272</v>
      </c>
      <c r="G198" t="s">
        <v>545</v>
      </c>
      <c r="H198" t="s">
        <v>171</v>
      </c>
      <c r="I198">
        <f>I195*J198</f>
        <v>1</v>
      </c>
      <c r="J198">
        <v>1</v>
      </c>
      <c r="O198">
        <f t="shared" si="175"/>
        <v>944.98</v>
      </c>
      <c r="P198">
        <f t="shared" si="176"/>
        <v>944.98</v>
      </c>
      <c r="Q198">
        <f t="shared" si="177"/>
        <v>0</v>
      </c>
      <c r="R198">
        <f t="shared" si="178"/>
        <v>0</v>
      </c>
      <c r="S198">
        <f t="shared" si="179"/>
        <v>0</v>
      </c>
      <c r="T198">
        <f t="shared" si="180"/>
        <v>0</v>
      </c>
      <c r="U198">
        <f t="shared" si="181"/>
        <v>0</v>
      </c>
      <c r="V198">
        <f t="shared" si="182"/>
        <v>0</v>
      </c>
      <c r="W198">
        <f t="shared" si="183"/>
        <v>0</v>
      </c>
      <c r="X198">
        <f t="shared" si="184"/>
        <v>0</v>
      </c>
      <c r="Y198">
        <f t="shared" si="185"/>
        <v>0</v>
      </c>
      <c r="AA198">
        <v>144042116</v>
      </c>
      <c r="AB198">
        <f t="shared" si="186"/>
        <v>174.35</v>
      </c>
      <c r="AC198">
        <f t="shared" si="187"/>
        <v>174.35</v>
      </c>
      <c r="AD198">
        <f t="shared" si="212"/>
        <v>0</v>
      </c>
      <c r="AE198">
        <f>ROUND((EU198),2)</f>
        <v>0</v>
      </c>
      <c r="AF198">
        <f>ROUND((EV198),2)</f>
        <v>0</v>
      </c>
      <c r="AG198">
        <f t="shared" si="188"/>
        <v>0</v>
      </c>
      <c r="AH198">
        <f>(EW198)</f>
        <v>0</v>
      </c>
      <c r="AI198">
        <f>(EX198)</f>
        <v>0</v>
      </c>
      <c r="AJ198">
        <f t="shared" si="189"/>
        <v>0</v>
      </c>
      <c r="AK198">
        <v>174.35</v>
      </c>
      <c r="AL198">
        <v>174.35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83</v>
      </c>
      <c r="AU198">
        <v>65</v>
      </c>
      <c r="AV198">
        <v>1</v>
      </c>
      <c r="AW198">
        <v>1</v>
      </c>
      <c r="AZ198">
        <v>1</v>
      </c>
      <c r="BA198">
        <v>1</v>
      </c>
      <c r="BB198">
        <v>1</v>
      </c>
      <c r="BC198">
        <v>5.42</v>
      </c>
      <c r="BD198" t="s">
        <v>3</v>
      </c>
      <c r="BE198" t="s">
        <v>3</v>
      </c>
      <c r="BF198" t="s">
        <v>3</v>
      </c>
      <c r="BG198" t="s">
        <v>3</v>
      </c>
      <c r="BH198">
        <v>3</v>
      </c>
      <c r="BI198">
        <v>1</v>
      </c>
      <c r="BJ198" t="s">
        <v>3</v>
      </c>
      <c r="BM198">
        <v>58001</v>
      </c>
      <c r="BN198">
        <v>0</v>
      </c>
      <c r="BO198" t="s">
        <v>3</v>
      </c>
      <c r="BP198">
        <v>0</v>
      </c>
      <c r="BQ198">
        <v>6</v>
      </c>
      <c r="BR198">
        <v>0</v>
      </c>
      <c r="BS198">
        <v>1</v>
      </c>
      <c r="BT198">
        <v>1</v>
      </c>
      <c r="BU198">
        <v>1</v>
      </c>
      <c r="BV198">
        <v>1</v>
      </c>
      <c r="BW198">
        <v>1</v>
      </c>
      <c r="BX198">
        <v>1</v>
      </c>
      <c r="BY198" t="s">
        <v>3</v>
      </c>
      <c r="BZ198">
        <v>83</v>
      </c>
      <c r="CA198">
        <v>65</v>
      </c>
      <c r="CE198">
        <v>0</v>
      </c>
      <c r="CF198">
        <v>0</v>
      </c>
      <c r="CG198">
        <v>0</v>
      </c>
      <c r="CM198">
        <v>0</v>
      </c>
      <c r="CN198" t="s">
        <v>3</v>
      </c>
      <c r="CO198">
        <v>0</v>
      </c>
      <c r="CP198">
        <f t="shared" si="190"/>
        <v>944.98</v>
      </c>
      <c r="CQ198">
        <f t="shared" si="191"/>
        <v>944.97699999999998</v>
      </c>
      <c r="CR198">
        <f t="shared" si="192"/>
        <v>0</v>
      </c>
      <c r="CS198">
        <f t="shared" si="193"/>
        <v>0</v>
      </c>
      <c r="CT198">
        <f t="shared" si="194"/>
        <v>0</v>
      </c>
      <c r="CU198">
        <f t="shared" si="195"/>
        <v>0</v>
      </c>
      <c r="CV198">
        <f t="shared" si="196"/>
        <v>0</v>
      </c>
      <c r="CW198">
        <f t="shared" si="197"/>
        <v>0</v>
      </c>
      <c r="CX198">
        <f t="shared" si="198"/>
        <v>0</v>
      </c>
      <c r="CY198">
        <f t="shared" si="199"/>
        <v>0</v>
      </c>
      <c r="CZ198">
        <f t="shared" si="200"/>
        <v>0</v>
      </c>
      <c r="DC198" t="s">
        <v>3</v>
      </c>
      <c r="DD198" t="s">
        <v>3</v>
      </c>
      <c r="DE198" t="s">
        <v>3</v>
      </c>
      <c r="DF198" t="s">
        <v>3</v>
      </c>
      <c r="DG198" t="s">
        <v>3</v>
      </c>
      <c r="DH198" t="s">
        <v>3</v>
      </c>
      <c r="DI198" t="s">
        <v>3</v>
      </c>
      <c r="DJ198" t="s">
        <v>3</v>
      </c>
      <c r="DK198" t="s">
        <v>3</v>
      </c>
      <c r="DL198" t="s">
        <v>3</v>
      </c>
      <c r="DM198" t="s">
        <v>3</v>
      </c>
      <c r="DN198">
        <v>0</v>
      </c>
      <c r="DO198">
        <v>0</v>
      </c>
      <c r="DP198">
        <v>1</v>
      </c>
      <c r="DQ198">
        <v>1</v>
      </c>
      <c r="DU198">
        <v>1013</v>
      </c>
      <c r="DV198" t="s">
        <v>171</v>
      </c>
      <c r="DW198" t="s">
        <v>171</v>
      </c>
      <c r="DX198">
        <v>1</v>
      </c>
      <c r="EE198">
        <v>123474982</v>
      </c>
      <c r="EF198">
        <v>6</v>
      </c>
      <c r="EG198" t="s">
        <v>36</v>
      </c>
      <c r="EH198">
        <v>0</v>
      </c>
      <c r="EI198" t="s">
        <v>3</v>
      </c>
      <c r="EJ198">
        <v>1</v>
      </c>
      <c r="EK198">
        <v>58001</v>
      </c>
      <c r="EL198" t="s">
        <v>536</v>
      </c>
      <c r="EM198" t="s">
        <v>537</v>
      </c>
      <c r="EO198" t="s">
        <v>3</v>
      </c>
      <c r="EQ198">
        <v>0</v>
      </c>
      <c r="ER198">
        <v>174.35</v>
      </c>
      <c r="ES198">
        <v>174.35</v>
      </c>
      <c r="ET198">
        <v>0</v>
      </c>
      <c r="EU198">
        <v>0</v>
      </c>
      <c r="EV198">
        <v>0</v>
      </c>
      <c r="EW198">
        <v>0</v>
      </c>
      <c r="EX198">
        <v>0</v>
      </c>
      <c r="FQ198">
        <v>0</v>
      </c>
      <c r="FR198">
        <f t="shared" si="201"/>
        <v>0</v>
      </c>
      <c r="FS198">
        <v>0</v>
      </c>
      <c r="FX198">
        <v>83</v>
      </c>
      <c r="FY198">
        <v>65</v>
      </c>
      <c r="GA198" t="s">
        <v>274</v>
      </c>
      <c r="GD198">
        <v>1</v>
      </c>
      <c r="GF198">
        <v>-448328677</v>
      </c>
      <c r="GG198">
        <v>2</v>
      </c>
      <c r="GH198">
        <v>0</v>
      </c>
      <c r="GI198">
        <v>3</v>
      </c>
      <c r="GJ198">
        <v>0</v>
      </c>
      <c r="GK198">
        <v>0</v>
      </c>
      <c r="GL198">
        <f t="shared" si="202"/>
        <v>0</v>
      </c>
      <c r="GM198">
        <f t="shared" si="203"/>
        <v>944.98</v>
      </c>
      <c r="GN198">
        <f t="shared" si="204"/>
        <v>944.98</v>
      </c>
      <c r="GO198">
        <f t="shared" si="205"/>
        <v>0</v>
      </c>
      <c r="GP198">
        <f t="shared" si="206"/>
        <v>0</v>
      </c>
      <c r="GR198">
        <v>0</v>
      </c>
      <c r="GS198">
        <v>4</v>
      </c>
      <c r="GT198">
        <v>0</v>
      </c>
      <c r="GU198" t="s">
        <v>3</v>
      </c>
      <c r="GV198">
        <f t="shared" si="207"/>
        <v>0</v>
      </c>
      <c r="GW198">
        <v>1</v>
      </c>
      <c r="GX198">
        <f t="shared" si="208"/>
        <v>0</v>
      </c>
      <c r="HA198">
        <v>0</v>
      </c>
      <c r="HB198">
        <v>0</v>
      </c>
      <c r="HC198">
        <f t="shared" si="209"/>
        <v>0</v>
      </c>
      <c r="IK198">
        <v>0</v>
      </c>
    </row>
    <row r="200" spans="1:245" x14ac:dyDescent="0.2">
      <c r="A200" s="2">
        <v>51</v>
      </c>
      <c r="B200" s="2">
        <f>B113</f>
        <v>1</v>
      </c>
      <c r="C200" s="2">
        <f>A113</f>
        <v>5</v>
      </c>
      <c r="D200" s="2">
        <f>ROW(A113)</f>
        <v>113</v>
      </c>
      <c r="E200" s="2"/>
      <c r="F200" s="2" t="str">
        <f>IF(F113&lt;&gt;"",F113,"")</f>
        <v>Новый подраздел</v>
      </c>
      <c r="G200" s="2" t="str">
        <f>IF(G113&lt;&gt;"",G113,"")</f>
        <v>Монтажные работы</v>
      </c>
      <c r="H200" s="2">
        <v>0</v>
      </c>
      <c r="I200" s="2"/>
      <c r="J200" s="2"/>
      <c r="K200" s="2"/>
      <c r="L200" s="2"/>
      <c r="M200" s="2"/>
      <c r="N200" s="2"/>
      <c r="O200" s="2">
        <f t="shared" ref="O200:T200" si="213">ROUND(AB200,2)</f>
        <v>806630.44</v>
      </c>
      <c r="P200" s="2">
        <f t="shared" si="213"/>
        <v>536115.47</v>
      </c>
      <c r="Q200" s="2">
        <f t="shared" si="213"/>
        <v>7567.46</v>
      </c>
      <c r="R200" s="2">
        <f t="shared" si="213"/>
        <v>4362.8999999999996</v>
      </c>
      <c r="S200" s="2">
        <f t="shared" si="213"/>
        <v>262947.51</v>
      </c>
      <c r="T200" s="2">
        <f t="shared" si="213"/>
        <v>0</v>
      </c>
      <c r="U200" s="2">
        <f>AH200</f>
        <v>877.66760769999985</v>
      </c>
      <c r="V200" s="2">
        <f>AI200</f>
        <v>10.245608749999993</v>
      </c>
      <c r="W200" s="2">
        <f>ROUND(AJ200,2)</f>
        <v>0</v>
      </c>
      <c r="X200" s="2">
        <f>ROUND(AK200,2)</f>
        <v>303476.33</v>
      </c>
      <c r="Y200" s="2">
        <f>ROUND(AL200,2)</f>
        <v>173858.99</v>
      </c>
      <c r="Z200" s="2"/>
      <c r="AA200" s="2"/>
      <c r="AB200" s="2">
        <f>ROUND(SUMIF(AA117:AA198,"=144042116",O117:O198),2)</f>
        <v>806630.44</v>
      </c>
      <c r="AC200" s="2">
        <f>ROUND(SUMIF(AA117:AA198,"=144042116",P117:P198),2)</f>
        <v>536115.47</v>
      </c>
      <c r="AD200" s="2">
        <f>ROUND(SUMIF(AA117:AA198,"=144042116",Q117:Q198),2)</f>
        <v>7567.46</v>
      </c>
      <c r="AE200" s="2">
        <f>ROUND(SUMIF(AA117:AA198,"=144042116",R117:R198),2)</f>
        <v>4362.8999999999996</v>
      </c>
      <c r="AF200" s="2">
        <f>ROUND(SUMIF(AA117:AA198,"=144042116",S117:S198),2)</f>
        <v>262947.51</v>
      </c>
      <c r="AG200" s="2">
        <f>ROUND(SUMIF(AA117:AA198,"=144042116",T117:T198),2)</f>
        <v>0</v>
      </c>
      <c r="AH200" s="2">
        <f>SUMIF(AA117:AA198,"=144042116",U117:U198)</f>
        <v>877.66760769999985</v>
      </c>
      <c r="AI200" s="2">
        <f>SUMIF(AA117:AA198,"=144042116",V117:V198)</f>
        <v>10.245608749999993</v>
      </c>
      <c r="AJ200" s="2">
        <f>ROUND(SUMIF(AA117:AA198,"=144042116",W117:W198),2)</f>
        <v>0</v>
      </c>
      <c r="AK200" s="2">
        <f>ROUND(SUMIF(AA117:AA198,"=144042116",X117:X198),2)</f>
        <v>303476.33</v>
      </c>
      <c r="AL200" s="2">
        <f>ROUND(SUMIF(AA117:AA198,"=144042116",Y117:Y198),2)</f>
        <v>173858.99</v>
      </c>
      <c r="AM200" s="2"/>
      <c r="AN200" s="2"/>
      <c r="AO200" s="2">
        <f t="shared" ref="AO200:BD200" si="214">ROUND(BX200,2)</f>
        <v>0</v>
      </c>
      <c r="AP200" s="2">
        <f t="shared" si="214"/>
        <v>0</v>
      </c>
      <c r="AQ200" s="2">
        <f t="shared" si="214"/>
        <v>0</v>
      </c>
      <c r="AR200" s="2">
        <f t="shared" si="214"/>
        <v>1283965.76</v>
      </c>
      <c r="AS200" s="2">
        <f t="shared" si="214"/>
        <v>1197845.45</v>
      </c>
      <c r="AT200" s="2">
        <f t="shared" si="214"/>
        <v>86120.31</v>
      </c>
      <c r="AU200" s="2">
        <f t="shared" si="214"/>
        <v>0</v>
      </c>
      <c r="AV200" s="2">
        <f t="shared" si="214"/>
        <v>536115.47</v>
      </c>
      <c r="AW200" s="2">
        <f t="shared" si="214"/>
        <v>536115.47</v>
      </c>
      <c r="AX200" s="2">
        <f t="shared" si="214"/>
        <v>0</v>
      </c>
      <c r="AY200" s="2">
        <f t="shared" si="214"/>
        <v>536115.47</v>
      </c>
      <c r="AZ200" s="2">
        <f t="shared" si="214"/>
        <v>0</v>
      </c>
      <c r="BA200" s="2">
        <f t="shared" si="214"/>
        <v>0</v>
      </c>
      <c r="BB200" s="2">
        <f t="shared" si="214"/>
        <v>0</v>
      </c>
      <c r="BC200" s="2">
        <f t="shared" si="214"/>
        <v>0</v>
      </c>
      <c r="BD200" s="2">
        <f t="shared" si="214"/>
        <v>0</v>
      </c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>
        <f>ROUND(SUMIF(AA117:AA198,"=144042116",FQ117:FQ198),2)</f>
        <v>0</v>
      </c>
      <c r="BY200" s="2">
        <f>ROUND(SUMIF(AA117:AA198,"=144042116",FR117:FR198),2)</f>
        <v>0</v>
      </c>
      <c r="BZ200" s="2">
        <f>ROUND(SUMIF(AA117:AA198,"=144042116",GL117:GL198),2)</f>
        <v>0</v>
      </c>
      <c r="CA200" s="2">
        <f>ROUND(SUMIF(AA117:AA198,"=144042116",GM117:GM198),2)</f>
        <v>1283965.76</v>
      </c>
      <c r="CB200" s="2">
        <f>ROUND(SUMIF(AA117:AA198,"=144042116",GN117:GN198),2)</f>
        <v>1197845.45</v>
      </c>
      <c r="CC200" s="2">
        <f>ROUND(SUMIF(AA117:AA198,"=144042116",GO117:GO198),2)</f>
        <v>86120.31</v>
      </c>
      <c r="CD200" s="2">
        <f>ROUND(SUMIF(AA117:AA198,"=144042116",GP117:GP198),2)</f>
        <v>0</v>
      </c>
      <c r="CE200" s="2">
        <f>AC200-BX200</f>
        <v>536115.47</v>
      </c>
      <c r="CF200" s="2">
        <f>AC200-BY200</f>
        <v>536115.47</v>
      </c>
      <c r="CG200" s="2">
        <f>BX200-BZ200</f>
        <v>0</v>
      </c>
      <c r="CH200" s="2">
        <f>AC200-BX200-BY200+BZ200</f>
        <v>536115.47</v>
      </c>
      <c r="CI200" s="2">
        <f>BY200-BZ200</f>
        <v>0</v>
      </c>
      <c r="CJ200" s="2">
        <f>ROUND(SUMIF(AA117:AA198,"=144042116",GX117:GX198),2)</f>
        <v>0</v>
      </c>
      <c r="CK200" s="2">
        <f>ROUND(SUMIF(AA117:AA198,"=144042116",GY117:GY198),2)</f>
        <v>0</v>
      </c>
      <c r="CL200" s="2">
        <f>ROUND(SUMIF(AA117:AA198,"=144042116",GZ117:GZ198),2)</f>
        <v>0</v>
      </c>
      <c r="CM200" s="2">
        <f>ROUND(SUMIF(AA117:AA198,"=144042116",HD117:HD198),2)</f>
        <v>0</v>
      </c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>
        <v>0</v>
      </c>
    </row>
    <row r="202" spans="1:245" x14ac:dyDescent="0.2">
      <c r="A202" s="4">
        <v>50</v>
      </c>
      <c r="B202" s="4">
        <v>0</v>
      </c>
      <c r="C202" s="4">
        <v>0</v>
      </c>
      <c r="D202" s="4">
        <v>1</v>
      </c>
      <c r="E202" s="4">
        <v>201</v>
      </c>
      <c r="F202" s="4">
        <f>ROUND(Source!O200,O202)</f>
        <v>806630.44</v>
      </c>
      <c r="G202" s="4" t="s">
        <v>209</v>
      </c>
      <c r="H202" s="4" t="s">
        <v>210</v>
      </c>
      <c r="I202" s="4"/>
      <c r="J202" s="4"/>
      <c r="K202" s="4">
        <v>201</v>
      </c>
      <c r="L202" s="4">
        <v>1</v>
      </c>
      <c r="M202" s="4">
        <v>3</v>
      </c>
      <c r="N202" s="4" t="s">
        <v>3</v>
      </c>
      <c r="O202" s="4">
        <v>2</v>
      </c>
      <c r="P202" s="4"/>
      <c r="Q202" s="4"/>
      <c r="R202" s="4"/>
      <c r="S202" s="4"/>
      <c r="T202" s="4"/>
      <c r="U202" s="4"/>
      <c r="V202" s="4"/>
      <c r="W202" s="4"/>
    </row>
    <row r="203" spans="1:245" x14ac:dyDescent="0.2">
      <c r="A203" s="4">
        <v>50</v>
      </c>
      <c r="B203" s="4">
        <v>0</v>
      </c>
      <c r="C203" s="4">
        <v>0</v>
      </c>
      <c r="D203" s="4">
        <v>1</v>
      </c>
      <c r="E203" s="4">
        <v>202</v>
      </c>
      <c r="F203" s="4">
        <f>ROUND(Source!P200,O203)</f>
        <v>536115.47</v>
      </c>
      <c r="G203" s="4" t="s">
        <v>211</v>
      </c>
      <c r="H203" s="4" t="s">
        <v>212</v>
      </c>
      <c r="I203" s="4"/>
      <c r="J203" s="4"/>
      <c r="K203" s="4">
        <v>202</v>
      </c>
      <c r="L203" s="4">
        <v>2</v>
      </c>
      <c r="M203" s="4">
        <v>3</v>
      </c>
      <c r="N203" s="4" t="s">
        <v>3</v>
      </c>
      <c r="O203" s="4">
        <v>2</v>
      </c>
      <c r="P203" s="4"/>
      <c r="Q203" s="4"/>
      <c r="R203" s="4"/>
      <c r="S203" s="4"/>
      <c r="T203" s="4"/>
      <c r="U203" s="4"/>
      <c r="V203" s="4"/>
      <c r="W203" s="4"/>
    </row>
    <row r="204" spans="1:245" x14ac:dyDescent="0.2">
      <c r="A204" s="4">
        <v>50</v>
      </c>
      <c r="B204" s="4">
        <v>0</v>
      </c>
      <c r="C204" s="4">
        <v>0</v>
      </c>
      <c r="D204" s="4">
        <v>1</v>
      </c>
      <c r="E204" s="4">
        <v>222</v>
      </c>
      <c r="F204" s="4">
        <f>ROUND(Source!AO200,O204)</f>
        <v>0</v>
      </c>
      <c r="G204" s="4" t="s">
        <v>213</v>
      </c>
      <c r="H204" s="4" t="s">
        <v>214</v>
      </c>
      <c r="I204" s="4"/>
      <c r="J204" s="4"/>
      <c r="K204" s="4">
        <v>222</v>
      </c>
      <c r="L204" s="4">
        <v>3</v>
      </c>
      <c r="M204" s="4">
        <v>3</v>
      </c>
      <c r="N204" s="4" t="s">
        <v>3</v>
      </c>
      <c r="O204" s="4">
        <v>2</v>
      </c>
      <c r="P204" s="4"/>
      <c r="Q204" s="4"/>
      <c r="R204" s="4"/>
      <c r="S204" s="4"/>
      <c r="T204" s="4"/>
      <c r="U204" s="4"/>
      <c r="V204" s="4"/>
      <c r="W204" s="4"/>
    </row>
    <row r="205" spans="1:245" x14ac:dyDescent="0.2">
      <c r="A205" s="4">
        <v>50</v>
      </c>
      <c r="B205" s="4">
        <v>0</v>
      </c>
      <c r="C205" s="4">
        <v>0</v>
      </c>
      <c r="D205" s="4">
        <v>1</v>
      </c>
      <c r="E205" s="4">
        <v>225</v>
      </c>
      <c r="F205" s="4">
        <f>ROUND(Source!AV200,O205)</f>
        <v>536115.47</v>
      </c>
      <c r="G205" s="4" t="s">
        <v>215</v>
      </c>
      <c r="H205" s="4" t="s">
        <v>216</v>
      </c>
      <c r="I205" s="4"/>
      <c r="J205" s="4"/>
      <c r="K205" s="4">
        <v>225</v>
      </c>
      <c r="L205" s="4">
        <v>4</v>
      </c>
      <c r="M205" s="4">
        <v>3</v>
      </c>
      <c r="N205" s="4" t="s">
        <v>3</v>
      </c>
      <c r="O205" s="4">
        <v>2</v>
      </c>
      <c r="P205" s="4"/>
      <c r="Q205" s="4"/>
      <c r="R205" s="4"/>
      <c r="S205" s="4"/>
      <c r="T205" s="4"/>
      <c r="U205" s="4"/>
      <c r="V205" s="4"/>
      <c r="W205" s="4"/>
    </row>
    <row r="206" spans="1:245" x14ac:dyDescent="0.2">
      <c r="A206" s="4">
        <v>50</v>
      </c>
      <c r="B206" s="4">
        <v>0</v>
      </c>
      <c r="C206" s="4">
        <v>0</v>
      </c>
      <c r="D206" s="4">
        <v>1</v>
      </c>
      <c r="E206" s="4">
        <v>226</v>
      </c>
      <c r="F206" s="4">
        <f>ROUND(Source!AW200,O206)</f>
        <v>536115.47</v>
      </c>
      <c r="G206" s="4" t="s">
        <v>217</v>
      </c>
      <c r="H206" s="4" t="s">
        <v>218</v>
      </c>
      <c r="I206" s="4"/>
      <c r="J206" s="4"/>
      <c r="K206" s="4">
        <v>226</v>
      </c>
      <c r="L206" s="4">
        <v>5</v>
      </c>
      <c r="M206" s="4">
        <v>3</v>
      </c>
      <c r="N206" s="4" t="s">
        <v>3</v>
      </c>
      <c r="O206" s="4">
        <v>2</v>
      </c>
      <c r="P206" s="4"/>
      <c r="Q206" s="4"/>
      <c r="R206" s="4"/>
      <c r="S206" s="4"/>
      <c r="T206" s="4"/>
      <c r="U206" s="4"/>
      <c r="V206" s="4"/>
      <c r="W206" s="4"/>
    </row>
    <row r="207" spans="1:245" x14ac:dyDescent="0.2">
      <c r="A207" s="4">
        <v>50</v>
      </c>
      <c r="B207" s="4">
        <v>0</v>
      </c>
      <c r="C207" s="4">
        <v>0</v>
      </c>
      <c r="D207" s="4">
        <v>1</v>
      </c>
      <c r="E207" s="4">
        <v>227</v>
      </c>
      <c r="F207" s="4">
        <f>ROUND(Source!AX200,O207)</f>
        <v>0</v>
      </c>
      <c r="G207" s="4" t="s">
        <v>219</v>
      </c>
      <c r="H207" s="4" t="s">
        <v>220</v>
      </c>
      <c r="I207" s="4"/>
      <c r="J207" s="4"/>
      <c r="K207" s="4">
        <v>227</v>
      </c>
      <c r="L207" s="4">
        <v>6</v>
      </c>
      <c r="M207" s="4">
        <v>3</v>
      </c>
      <c r="N207" s="4" t="s">
        <v>3</v>
      </c>
      <c r="O207" s="4">
        <v>2</v>
      </c>
      <c r="P207" s="4"/>
      <c r="Q207" s="4"/>
      <c r="R207" s="4"/>
      <c r="S207" s="4"/>
      <c r="T207" s="4"/>
      <c r="U207" s="4"/>
      <c r="V207" s="4"/>
      <c r="W207" s="4"/>
    </row>
    <row r="208" spans="1:245" x14ac:dyDescent="0.2">
      <c r="A208" s="4">
        <v>50</v>
      </c>
      <c r="B208" s="4">
        <v>0</v>
      </c>
      <c r="C208" s="4">
        <v>0</v>
      </c>
      <c r="D208" s="4">
        <v>1</v>
      </c>
      <c r="E208" s="4">
        <v>228</v>
      </c>
      <c r="F208" s="4">
        <f>ROUND(Source!AY200,O208)</f>
        <v>536115.47</v>
      </c>
      <c r="G208" s="4" t="s">
        <v>221</v>
      </c>
      <c r="H208" s="4" t="s">
        <v>222</v>
      </c>
      <c r="I208" s="4"/>
      <c r="J208" s="4"/>
      <c r="K208" s="4">
        <v>228</v>
      </c>
      <c r="L208" s="4">
        <v>7</v>
      </c>
      <c r="M208" s="4">
        <v>3</v>
      </c>
      <c r="N208" s="4" t="s">
        <v>3</v>
      </c>
      <c r="O208" s="4">
        <v>2</v>
      </c>
      <c r="P208" s="4"/>
      <c r="Q208" s="4"/>
      <c r="R208" s="4"/>
      <c r="S208" s="4"/>
      <c r="T208" s="4"/>
      <c r="U208" s="4"/>
      <c r="V208" s="4"/>
      <c r="W208" s="4"/>
    </row>
    <row r="209" spans="1:23" x14ac:dyDescent="0.2">
      <c r="A209" s="4">
        <v>50</v>
      </c>
      <c r="B209" s="4">
        <v>0</v>
      </c>
      <c r="C209" s="4">
        <v>0</v>
      </c>
      <c r="D209" s="4">
        <v>1</v>
      </c>
      <c r="E209" s="4">
        <v>216</v>
      </c>
      <c r="F209" s="4">
        <f>ROUND(Source!AP200,O209)</f>
        <v>0</v>
      </c>
      <c r="G209" s="4" t="s">
        <v>223</v>
      </c>
      <c r="H209" s="4" t="s">
        <v>224</v>
      </c>
      <c r="I209" s="4"/>
      <c r="J209" s="4"/>
      <c r="K209" s="4">
        <v>216</v>
      </c>
      <c r="L209" s="4">
        <v>8</v>
      </c>
      <c r="M209" s="4">
        <v>3</v>
      </c>
      <c r="N209" s="4" t="s">
        <v>3</v>
      </c>
      <c r="O209" s="4">
        <v>2</v>
      </c>
      <c r="P209" s="4"/>
      <c r="Q209" s="4"/>
      <c r="R209" s="4"/>
      <c r="S209" s="4"/>
      <c r="T209" s="4"/>
      <c r="U209" s="4"/>
      <c r="V209" s="4"/>
      <c r="W209" s="4"/>
    </row>
    <row r="210" spans="1:23" x14ac:dyDescent="0.2">
      <c r="A210" s="4">
        <v>50</v>
      </c>
      <c r="B210" s="4">
        <v>0</v>
      </c>
      <c r="C210" s="4">
        <v>0</v>
      </c>
      <c r="D210" s="4">
        <v>1</v>
      </c>
      <c r="E210" s="4">
        <v>223</v>
      </c>
      <c r="F210" s="4">
        <f>ROUND(Source!AQ200,O210)</f>
        <v>0</v>
      </c>
      <c r="G210" s="4" t="s">
        <v>225</v>
      </c>
      <c r="H210" s="4" t="s">
        <v>226</v>
      </c>
      <c r="I210" s="4"/>
      <c r="J210" s="4"/>
      <c r="K210" s="4">
        <v>223</v>
      </c>
      <c r="L210" s="4">
        <v>9</v>
      </c>
      <c r="M210" s="4">
        <v>3</v>
      </c>
      <c r="N210" s="4" t="s">
        <v>3</v>
      </c>
      <c r="O210" s="4">
        <v>2</v>
      </c>
      <c r="P210" s="4"/>
      <c r="Q210" s="4"/>
      <c r="R210" s="4"/>
      <c r="S210" s="4"/>
      <c r="T210" s="4"/>
      <c r="U210" s="4"/>
      <c r="V210" s="4"/>
      <c r="W210" s="4"/>
    </row>
    <row r="211" spans="1:23" x14ac:dyDescent="0.2">
      <c r="A211" s="4">
        <v>50</v>
      </c>
      <c r="B211" s="4">
        <v>0</v>
      </c>
      <c r="C211" s="4">
        <v>0</v>
      </c>
      <c r="D211" s="4">
        <v>1</v>
      </c>
      <c r="E211" s="4">
        <v>229</v>
      </c>
      <c r="F211" s="4">
        <f>ROUND(Source!AZ200,O211)</f>
        <v>0</v>
      </c>
      <c r="G211" s="4" t="s">
        <v>227</v>
      </c>
      <c r="H211" s="4" t="s">
        <v>228</v>
      </c>
      <c r="I211" s="4"/>
      <c r="J211" s="4"/>
      <c r="K211" s="4">
        <v>229</v>
      </c>
      <c r="L211" s="4">
        <v>10</v>
      </c>
      <c r="M211" s="4">
        <v>3</v>
      </c>
      <c r="N211" s="4" t="s">
        <v>3</v>
      </c>
      <c r="O211" s="4">
        <v>2</v>
      </c>
      <c r="P211" s="4"/>
      <c r="Q211" s="4"/>
      <c r="R211" s="4"/>
      <c r="S211" s="4"/>
      <c r="T211" s="4"/>
      <c r="U211" s="4"/>
      <c r="V211" s="4"/>
      <c r="W211" s="4"/>
    </row>
    <row r="212" spans="1:23" x14ac:dyDescent="0.2">
      <c r="A212" s="4">
        <v>50</v>
      </c>
      <c r="B212" s="4">
        <v>0</v>
      </c>
      <c r="C212" s="4">
        <v>0</v>
      </c>
      <c r="D212" s="4">
        <v>1</v>
      </c>
      <c r="E212" s="4">
        <v>203</v>
      </c>
      <c r="F212" s="4">
        <f>ROUND(Source!Q200,O212)</f>
        <v>7567.46</v>
      </c>
      <c r="G212" s="4" t="s">
        <v>229</v>
      </c>
      <c r="H212" s="4" t="s">
        <v>230</v>
      </c>
      <c r="I212" s="4"/>
      <c r="J212" s="4"/>
      <c r="K212" s="4">
        <v>203</v>
      </c>
      <c r="L212" s="4">
        <v>11</v>
      </c>
      <c r="M212" s="4">
        <v>3</v>
      </c>
      <c r="N212" s="4" t="s">
        <v>3</v>
      </c>
      <c r="O212" s="4">
        <v>2</v>
      </c>
      <c r="P212" s="4"/>
      <c r="Q212" s="4"/>
      <c r="R212" s="4"/>
      <c r="S212" s="4"/>
      <c r="T212" s="4"/>
      <c r="U212" s="4"/>
      <c r="V212" s="4"/>
      <c r="W212" s="4"/>
    </row>
    <row r="213" spans="1:23" x14ac:dyDescent="0.2">
      <c r="A213" s="4">
        <v>50</v>
      </c>
      <c r="B213" s="4">
        <v>0</v>
      </c>
      <c r="C213" s="4">
        <v>0</v>
      </c>
      <c r="D213" s="4">
        <v>1</v>
      </c>
      <c r="E213" s="4">
        <v>231</v>
      </c>
      <c r="F213" s="4">
        <f>ROUND(Source!BB200,O213)</f>
        <v>0</v>
      </c>
      <c r="G213" s="4" t="s">
        <v>231</v>
      </c>
      <c r="H213" s="4" t="s">
        <v>232</v>
      </c>
      <c r="I213" s="4"/>
      <c r="J213" s="4"/>
      <c r="K213" s="4">
        <v>231</v>
      </c>
      <c r="L213" s="4">
        <v>12</v>
      </c>
      <c r="M213" s="4">
        <v>3</v>
      </c>
      <c r="N213" s="4" t="s">
        <v>3</v>
      </c>
      <c r="O213" s="4">
        <v>2</v>
      </c>
      <c r="P213" s="4"/>
      <c r="Q213" s="4"/>
      <c r="R213" s="4"/>
      <c r="S213" s="4"/>
      <c r="T213" s="4"/>
      <c r="U213" s="4"/>
      <c r="V213" s="4"/>
      <c r="W213" s="4"/>
    </row>
    <row r="214" spans="1:23" x14ac:dyDescent="0.2">
      <c r="A214" s="4">
        <v>50</v>
      </c>
      <c r="B214" s="4">
        <v>0</v>
      </c>
      <c r="C214" s="4">
        <v>0</v>
      </c>
      <c r="D214" s="4">
        <v>1</v>
      </c>
      <c r="E214" s="4">
        <v>204</v>
      </c>
      <c r="F214" s="4">
        <f>ROUND(Source!R200,O214)</f>
        <v>4362.8999999999996</v>
      </c>
      <c r="G214" s="4" t="s">
        <v>233</v>
      </c>
      <c r="H214" s="4" t="s">
        <v>234</v>
      </c>
      <c r="I214" s="4"/>
      <c r="J214" s="4"/>
      <c r="K214" s="4">
        <v>204</v>
      </c>
      <c r="L214" s="4">
        <v>13</v>
      </c>
      <c r="M214" s="4">
        <v>3</v>
      </c>
      <c r="N214" s="4" t="s">
        <v>3</v>
      </c>
      <c r="O214" s="4">
        <v>2</v>
      </c>
      <c r="P214" s="4"/>
      <c r="Q214" s="4"/>
      <c r="R214" s="4"/>
      <c r="S214" s="4"/>
      <c r="T214" s="4"/>
      <c r="U214" s="4"/>
      <c r="V214" s="4"/>
      <c r="W214" s="4"/>
    </row>
    <row r="215" spans="1:23" x14ac:dyDescent="0.2">
      <c r="A215" s="4">
        <v>50</v>
      </c>
      <c r="B215" s="4">
        <v>0</v>
      </c>
      <c r="C215" s="4">
        <v>0</v>
      </c>
      <c r="D215" s="4">
        <v>1</v>
      </c>
      <c r="E215" s="4">
        <v>205</v>
      </c>
      <c r="F215" s="4">
        <f>ROUND(Source!S200,O215)</f>
        <v>262947.51</v>
      </c>
      <c r="G215" s="4" t="s">
        <v>235</v>
      </c>
      <c r="H215" s="4" t="s">
        <v>236</v>
      </c>
      <c r="I215" s="4"/>
      <c r="J215" s="4"/>
      <c r="K215" s="4">
        <v>205</v>
      </c>
      <c r="L215" s="4">
        <v>14</v>
      </c>
      <c r="M215" s="4">
        <v>3</v>
      </c>
      <c r="N215" s="4" t="s">
        <v>3</v>
      </c>
      <c r="O215" s="4">
        <v>2</v>
      </c>
      <c r="P215" s="4"/>
      <c r="Q215" s="4"/>
      <c r="R215" s="4"/>
      <c r="S215" s="4"/>
      <c r="T215" s="4"/>
      <c r="U215" s="4"/>
      <c r="V215" s="4"/>
      <c r="W215" s="4"/>
    </row>
    <row r="216" spans="1:23" x14ac:dyDescent="0.2">
      <c r="A216" s="4">
        <v>50</v>
      </c>
      <c r="B216" s="4">
        <v>0</v>
      </c>
      <c r="C216" s="4">
        <v>0</v>
      </c>
      <c r="D216" s="4">
        <v>1</v>
      </c>
      <c r="E216" s="4">
        <v>232</v>
      </c>
      <c r="F216" s="4">
        <f>ROUND(Source!BC200,O216)</f>
        <v>0</v>
      </c>
      <c r="G216" s="4" t="s">
        <v>237</v>
      </c>
      <c r="H216" s="4" t="s">
        <v>238</v>
      </c>
      <c r="I216" s="4"/>
      <c r="J216" s="4"/>
      <c r="K216" s="4">
        <v>232</v>
      </c>
      <c r="L216" s="4">
        <v>15</v>
      </c>
      <c r="M216" s="4">
        <v>3</v>
      </c>
      <c r="N216" s="4" t="s">
        <v>3</v>
      </c>
      <c r="O216" s="4">
        <v>2</v>
      </c>
      <c r="P216" s="4"/>
      <c r="Q216" s="4"/>
      <c r="R216" s="4"/>
      <c r="S216" s="4"/>
      <c r="T216" s="4"/>
      <c r="U216" s="4"/>
      <c r="V216" s="4"/>
      <c r="W216" s="4"/>
    </row>
    <row r="217" spans="1:23" x14ac:dyDescent="0.2">
      <c r="A217" s="4">
        <v>50</v>
      </c>
      <c r="B217" s="4">
        <v>0</v>
      </c>
      <c r="C217" s="4">
        <v>0</v>
      </c>
      <c r="D217" s="4">
        <v>1</v>
      </c>
      <c r="E217" s="4">
        <v>214</v>
      </c>
      <c r="F217" s="4">
        <f>ROUND(Source!AS200,O217)</f>
        <v>1197845.45</v>
      </c>
      <c r="G217" s="4" t="s">
        <v>239</v>
      </c>
      <c r="H217" s="4" t="s">
        <v>240</v>
      </c>
      <c r="I217" s="4"/>
      <c r="J217" s="4"/>
      <c r="K217" s="4">
        <v>214</v>
      </c>
      <c r="L217" s="4">
        <v>16</v>
      </c>
      <c r="M217" s="4">
        <v>3</v>
      </c>
      <c r="N217" s="4" t="s">
        <v>3</v>
      </c>
      <c r="O217" s="4">
        <v>2</v>
      </c>
      <c r="P217" s="4"/>
      <c r="Q217" s="4"/>
      <c r="R217" s="4"/>
      <c r="S217" s="4"/>
      <c r="T217" s="4"/>
      <c r="U217" s="4"/>
      <c r="V217" s="4"/>
      <c r="W217" s="4"/>
    </row>
    <row r="218" spans="1:23" x14ac:dyDescent="0.2">
      <c r="A218" s="4">
        <v>50</v>
      </c>
      <c r="B218" s="4">
        <v>0</v>
      </c>
      <c r="C218" s="4">
        <v>0</v>
      </c>
      <c r="D218" s="4">
        <v>1</v>
      </c>
      <c r="E218" s="4">
        <v>215</v>
      </c>
      <c r="F218" s="4">
        <f>ROUND(Source!AT200,O218)</f>
        <v>86120.31</v>
      </c>
      <c r="G218" s="4" t="s">
        <v>241</v>
      </c>
      <c r="H218" s="4" t="s">
        <v>242</v>
      </c>
      <c r="I218" s="4"/>
      <c r="J218" s="4"/>
      <c r="K218" s="4">
        <v>215</v>
      </c>
      <c r="L218" s="4">
        <v>17</v>
      </c>
      <c r="M218" s="4">
        <v>3</v>
      </c>
      <c r="N218" s="4" t="s">
        <v>3</v>
      </c>
      <c r="O218" s="4">
        <v>2</v>
      </c>
      <c r="P218" s="4"/>
      <c r="Q218" s="4"/>
      <c r="R218" s="4"/>
      <c r="S218" s="4"/>
      <c r="T218" s="4"/>
      <c r="U218" s="4"/>
      <c r="V218" s="4"/>
      <c r="W218" s="4"/>
    </row>
    <row r="219" spans="1:23" x14ac:dyDescent="0.2">
      <c r="A219" s="4">
        <v>50</v>
      </c>
      <c r="B219" s="4">
        <v>0</v>
      </c>
      <c r="C219" s="4">
        <v>0</v>
      </c>
      <c r="D219" s="4">
        <v>1</v>
      </c>
      <c r="E219" s="4">
        <v>217</v>
      </c>
      <c r="F219" s="4">
        <f>ROUND(Source!AU200,O219)</f>
        <v>0</v>
      </c>
      <c r="G219" s="4" t="s">
        <v>243</v>
      </c>
      <c r="H219" s="4" t="s">
        <v>244</v>
      </c>
      <c r="I219" s="4"/>
      <c r="J219" s="4"/>
      <c r="K219" s="4">
        <v>217</v>
      </c>
      <c r="L219" s="4">
        <v>18</v>
      </c>
      <c r="M219" s="4">
        <v>3</v>
      </c>
      <c r="N219" s="4" t="s">
        <v>3</v>
      </c>
      <c r="O219" s="4">
        <v>2</v>
      </c>
      <c r="P219" s="4"/>
      <c r="Q219" s="4"/>
      <c r="R219" s="4"/>
      <c r="S219" s="4"/>
      <c r="T219" s="4"/>
      <c r="U219" s="4"/>
      <c r="V219" s="4"/>
      <c r="W219" s="4"/>
    </row>
    <row r="220" spans="1:23" x14ac:dyDescent="0.2">
      <c r="A220" s="4">
        <v>50</v>
      </c>
      <c r="B220" s="4">
        <v>0</v>
      </c>
      <c r="C220" s="4">
        <v>0</v>
      </c>
      <c r="D220" s="4">
        <v>1</v>
      </c>
      <c r="E220" s="4">
        <v>230</v>
      </c>
      <c r="F220" s="4">
        <f>ROUND(Source!BA200,O220)</f>
        <v>0</v>
      </c>
      <c r="G220" s="4" t="s">
        <v>245</v>
      </c>
      <c r="H220" s="4" t="s">
        <v>246</v>
      </c>
      <c r="I220" s="4"/>
      <c r="J220" s="4"/>
      <c r="K220" s="4">
        <v>230</v>
      </c>
      <c r="L220" s="4">
        <v>19</v>
      </c>
      <c r="M220" s="4">
        <v>3</v>
      </c>
      <c r="N220" s="4" t="s">
        <v>3</v>
      </c>
      <c r="O220" s="4">
        <v>2</v>
      </c>
      <c r="P220" s="4"/>
      <c r="Q220" s="4"/>
      <c r="R220" s="4"/>
      <c r="S220" s="4"/>
      <c r="T220" s="4"/>
      <c r="U220" s="4"/>
      <c r="V220" s="4"/>
      <c r="W220" s="4"/>
    </row>
    <row r="221" spans="1:23" x14ac:dyDescent="0.2">
      <c r="A221" s="4">
        <v>50</v>
      </c>
      <c r="B221" s="4">
        <v>0</v>
      </c>
      <c r="C221" s="4">
        <v>0</v>
      </c>
      <c r="D221" s="4">
        <v>1</v>
      </c>
      <c r="E221" s="4">
        <v>206</v>
      </c>
      <c r="F221" s="4">
        <f>ROUND(Source!T200,O221)</f>
        <v>0</v>
      </c>
      <c r="G221" s="4" t="s">
        <v>247</v>
      </c>
      <c r="H221" s="4" t="s">
        <v>248</v>
      </c>
      <c r="I221" s="4"/>
      <c r="J221" s="4"/>
      <c r="K221" s="4">
        <v>206</v>
      </c>
      <c r="L221" s="4">
        <v>20</v>
      </c>
      <c r="M221" s="4">
        <v>3</v>
      </c>
      <c r="N221" s="4" t="s">
        <v>3</v>
      </c>
      <c r="O221" s="4">
        <v>2</v>
      </c>
      <c r="P221" s="4"/>
      <c r="Q221" s="4"/>
      <c r="R221" s="4"/>
      <c r="S221" s="4"/>
      <c r="T221" s="4"/>
      <c r="U221" s="4"/>
      <c r="V221" s="4"/>
      <c r="W221" s="4"/>
    </row>
    <row r="222" spans="1:23" x14ac:dyDescent="0.2">
      <c r="A222" s="4">
        <v>50</v>
      </c>
      <c r="B222" s="4">
        <v>0</v>
      </c>
      <c r="C222" s="4">
        <v>0</v>
      </c>
      <c r="D222" s="4">
        <v>1</v>
      </c>
      <c r="E222" s="4">
        <v>207</v>
      </c>
      <c r="F222" s="4">
        <f>Source!U200</f>
        <v>877.66760769999985</v>
      </c>
      <c r="G222" s="4" t="s">
        <v>249</v>
      </c>
      <c r="H222" s="4" t="s">
        <v>250</v>
      </c>
      <c r="I222" s="4"/>
      <c r="J222" s="4"/>
      <c r="K222" s="4">
        <v>207</v>
      </c>
      <c r="L222" s="4">
        <v>21</v>
      </c>
      <c r="M222" s="4">
        <v>3</v>
      </c>
      <c r="N222" s="4" t="s">
        <v>3</v>
      </c>
      <c r="O222" s="4">
        <v>-1</v>
      </c>
      <c r="P222" s="4"/>
      <c r="Q222" s="4"/>
      <c r="R222" s="4"/>
      <c r="S222" s="4"/>
      <c r="T222" s="4"/>
      <c r="U222" s="4"/>
      <c r="V222" s="4"/>
      <c r="W222" s="4"/>
    </row>
    <row r="223" spans="1:23" x14ac:dyDescent="0.2">
      <c r="A223" s="4">
        <v>50</v>
      </c>
      <c r="B223" s="4">
        <v>0</v>
      </c>
      <c r="C223" s="4">
        <v>0</v>
      </c>
      <c r="D223" s="4">
        <v>1</v>
      </c>
      <c r="E223" s="4">
        <v>208</v>
      </c>
      <c r="F223" s="4">
        <f>Source!V200</f>
        <v>10.245608749999993</v>
      </c>
      <c r="G223" s="4" t="s">
        <v>251</v>
      </c>
      <c r="H223" s="4" t="s">
        <v>252</v>
      </c>
      <c r="I223" s="4"/>
      <c r="J223" s="4"/>
      <c r="K223" s="4">
        <v>208</v>
      </c>
      <c r="L223" s="4">
        <v>22</v>
      </c>
      <c r="M223" s="4">
        <v>3</v>
      </c>
      <c r="N223" s="4" t="s">
        <v>3</v>
      </c>
      <c r="O223" s="4">
        <v>-1</v>
      </c>
      <c r="P223" s="4"/>
      <c r="Q223" s="4"/>
      <c r="R223" s="4"/>
      <c r="S223" s="4"/>
      <c r="T223" s="4"/>
      <c r="U223" s="4"/>
      <c r="V223" s="4"/>
      <c r="W223" s="4"/>
    </row>
    <row r="224" spans="1:23" x14ac:dyDescent="0.2">
      <c r="A224" s="4">
        <v>50</v>
      </c>
      <c r="B224" s="4">
        <v>0</v>
      </c>
      <c r="C224" s="4">
        <v>0</v>
      </c>
      <c r="D224" s="4">
        <v>1</v>
      </c>
      <c r="E224" s="4">
        <v>209</v>
      </c>
      <c r="F224" s="4">
        <f>ROUND(Source!W200,O224)</f>
        <v>0</v>
      </c>
      <c r="G224" s="4" t="s">
        <v>253</v>
      </c>
      <c r="H224" s="4" t="s">
        <v>254</v>
      </c>
      <c r="I224" s="4"/>
      <c r="J224" s="4"/>
      <c r="K224" s="4">
        <v>209</v>
      </c>
      <c r="L224" s="4">
        <v>23</v>
      </c>
      <c r="M224" s="4">
        <v>3</v>
      </c>
      <c r="N224" s="4" t="s">
        <v>3</v>
      </c>
      <c r="O224" s="4">
        <v>2</v>
      </c>
      <c r="P224" s="4"/>
      <c r="Q224" s="4"/>
      <c r="R224" s="4"/>
      <c r="S224" s="4"/>
      <c r="T224" s="4"/>
      <c r="U224" s="4"/>
      <c r="V224" s="4"/>
      <c r="W224" s="4"/>
    </row>
    <row r="225" spans="1:206" x14ac:dyDescent="0.2">
      <c r="A225" s="4">
        <v>50</v>
      </c>
      <c r="B225" s="4">
        <v>0</v>
      </c>
      <c r="C225" s="4">
        <v>0</v>
      </c>
      <c r="D225" s="4">
        <v>1</v>
      </c>
      <c r="E225" s="4">
        <v>233</v>
      </c>
      <c r="F225" s="4">
        <f>ROUND(Source!BD200,O225)</f>
        <v>0</v>
      </c>
      <c r="G225" s="4" t="s">
        <v>255</v>
      </c>
      <c r="H225" s="4" t="s">
        <v>256</v>
      </c>
      <c r="I225" s="4"/>
      <c r="J225" s="4"/>
      <c r="K225" s="4">
        <v>233</v>
      </c>
      <c r="L225" s="4">
        <v>24</v>
      </c>
      <c r="M225" s="4">
        <v>3</v>
      </c>
      <c r="N225" s="4" t="s">
        <v>3</v>
      </c>
      <c r="O225" s="4">
        <v>2</v>
      </c>
      <c r="P225" s="4"/>
      <c r="Q225" s="4"/>
      <c r="R225" s="4"/>
      <c r="S225" s="4"/>
      <c r="T225" s="4"/>
      <c r="U225" s="4"/>
      <c r="V225" s="4"/>
      <c r="W225" s="4"/>
    </row>
    <row r="226" spans="1:206" x14ac:dyDescent="0.2">
      <c r="A226" s="4">
        <v>50</v>
      </c>
      <c r="B226" s="4">
        <v>0</v>
      </c>
      <c r="C226" s="4">
        <v>0</v>
      </c>
      <c r="D226" s="4">
        <v>1</v>
      </c>
      <c r="E226" s="4">
        <v>210</v>
      </c>
      <c r="F226" s="4">
        <f>ROUND(Source!X200,O226)</f>
        <v>303476.33</v>
      </c>
      <c r="G226" s="4" t="s">
        <v>257</v>
      </c>
      <c r="H226" s="4" t="s">
        <v>258</v>
      </c>
      <c r="I226" s="4"/>
      <c r="J226" s="4"/>
      <c r="K226" s="4">
        <v>210</v>
      </c>
      <c r="L226" s="4">
        <v>25</v>
      </c>
      <c r="M226" s="4">
        <v>3</v>
      </c>
      <c r="N226" s="4" t="s">
        <v>3</v>
      </c>
      <c r="O226" s="4">
        <v>2</v>
      </c>
      <c r="P226" s="4"/>
      <c r="Q226" s="4"/>
      <c r="R226" s="4"/>
      <c r="S226" s="4"/>
      <c r="T226" s="4"/>
      <c r="U226" s="4"/>
      <c r="V226" s="4"/>
      <c r="W226" s="4"/>
    </row>
    <row r="227" spans="1:206" x14ac:dyDescent="0.2">
      <c r="A227" s="4">
        <v>50</v>
      </c>
      <c r="B227" s="4">
        <v>0</v>
      </c>
      <c r="C227" s="4">
        <v>0</v>
      </c>
      <c r="D227" s="4">
        <v>1</v>
      </c>
      <c r="E227" s="4">
        <v>211</v>
      </c>
      <c r="F227" s="4">
        <f>ROUND(Source!Y200,O227)</f>
        <v>173858.99</v>
      </c>
      <c r="G227" s="4" t="s">
        <v>259</v>
      </c>
      <c r="H227" s="4" t="s">
        <v>260</v>
      </c>
      <c r="I227" s="4"/>
      <c r="J227" s="4"/>
      <c r="K227" s="4">
        <v>211</v>
      </c>
      <c r="L227" s="4">
        <v>26</v>
      </c>
      <c r="M227" s="4">
        <v>3</v>
      </c>
      <c r="N227" s="4" t="s">
        <v>3</v>
      </c>
      <c r="O227" s="4">
        <v>2</v>
      </c>
      <c r="P227" s="4"/>
      <c r="Q227" s="4"/>
      <c r="R227" s="4"/>
      <c r="S227" s="4"/>
      <c r="T227" s="4"/>
      <c r="U227" s="4"/>
      <c r="V227" s="4"/>
      <c r="W227" s="4"/>
    </row>
    <row r="228" spans="1:206" x14ac:dyDescent="0.2">
      <c r="A228" s="4">
        <v>50</v>
      </c>
      <c r="B228" s="4">
        <v>0</v>
      </c>
      <c r="C228" s="4">
        <v>0</v>
      </c>
      <c r="D228" s="4">
        <v>1</v>
      </c>
      <c r="E228" s="4">
        <v>224</v>
      </c>
      <c r="F228" s="4">
        <f>ROUND(Source!AR200,O228)</f>
        <v>1283965.76</v>
      </c>
      <c r="G228" s="4" t="s">
        <v>261</v>
      </c>
      <c r="H228" s="4" t="s">
        <v>262</v>
      </c>
      <c r="I228" s="4"/>
      <c r="J228" s="4"/>
      <c r="K228" s="4">
        <v>224</v>
      </c>
      <c r="L228" s="4">
        <v>27</v>
      </c>
      <c r="M228" s="4">
        <v>3</v>
      </c>
      <c r="N228" s="4" t="s">
        <v>3</v>
      </c>
      <c r="O228" s="4">
        <v>2</v>
      </c>
      <c r="P228" s="4"/>
      <c r="Q228" s="4"/>
      <c r="R228" s="4"/>
      <c r="S228" s="4"/>
      <c r="T228" s="4"/>
      <c r="U228" s="4"/>
      <c r="V228" s="4"/>
      <c r="W228" s="4"/>
    </row>
    <row r="230" spans="1:206" x14ac:dyDescent="0.2">
      <c r="A230" s="2">
        <v>51</v>
      </c>
      <c r="B230" s="2">
        <f>B24</f>
        <v>1</v>
      </c>
      <c r="C230" s="2">
        <f>A24</f>
        <v>4</v>
      </c>
      <c r="D230" s="2">
        <f>ROW(A24)</f>
        <v>24</v>
      </c>
      <c r="E230" s="2"/>
      <c r="F230" s="2" t="str">
        <f>IF(F24&lt;&gt;"",F24,"")</f>
        <v>Новый раздел</v>
      </c>
      <c r="G230" s="2" t="str">
        <f>IF(G24&lt;&gt;"",G24,"")</f>
        <v>Санитарный узел на антрисоли 4 этажа.</v>
      </c>
      <c r="H230" s="2">
        <v>0</v>
      </c>
      <c r="I230" s="2"/>
      <c r="J230" s="2"/>
      <c r="K230" s="2"/>
      <c r="L230" s="2"/>
      <c r="M230" s="2"/>
      <c r="N230" s="2"/>
      <c r="O230" s="2">
        <f t="shared" ref="O230:T230" si="215">ROUND(O83+O200+AB230,2)</f>
        <v>913821.64</v>
      </c>
      <c r="P230" s="2">
        <f t="shared" si="215"/>
        <v>537878.89</v>
      </c>
      <c r="Q230" s="2">
        <f t="shared" si="215"/>
        <v>10456.07</v>
      </c>
      <c r="R230" s="2">
        <f t="shared" si="215"/>
        <v>5328.15</v>
      </c>
      <c r="S230" s="2">
        <f t="shared" si="215"/>
        <v>365486.68</v>
      </c>
      <c r="T230" s="2">
        <f t="shared" si="215"/>
        <v>0</v>
      </c>
      <c r="U230" s="2">
        <f>U83+U200+AH230</f>
        <v>1244.2126992999997</v>
      </c>
      <c r="V230" s="2">
        <f>V83+V200+AI230</f>
        <v>12.463107659999993</v>
      </c>
      <c r="W230" s="2">
        <f>ROUND(W83+W200+AJ230,2)</f>
        <v>0</v>
      </c>
      <c r="X230" s="2">
        <f>ROUND(X83+X200+AK230,2)</f>
        <v>405307.75</v>
      </c>
      <c r="Y230" s="2">
        <f>ROUND(Y83+Y200+AL230,2)</f>
        <v>236822.35</v>
      </c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>
        <f t="shared" ref="AO230:BD230" si="216">ROUND(AO83+AO200+BX230,2)</f>
        <v>0</v>
      </c>
      <c r="AP230" s="2">
        <f t="shared" si="216"/>
        <v>0</v>
      </c>
      <c r="AQ230" s="2">
        <f t="shared" si="216"/>
        <v>0</v>
      </c>
      <c r="AR230" s="2">
        <f t="shared" si="216"/>
        <v>1570508.65</v>
      </c>
      <c r="AS230" s="2">
        <f t="shared" si="216"/>
        <v>1483206.95</v>
      </c>
      <c r="AT230" s="2">
        <f t="shared" si="216"/>
        <v>87301.7</v>
      </c>
      <c r="AU230" s="2">
        <f t="shared" si="216"/>
        <v>0</v>
      </c>
      <c r="AV230" s="2">
        <f t="shared" si="216"/>
        <v>537878.89</v>
      </c>
      <c r="AW230" s="2">
        <f t="shared" si="216"/>
        <v>537878.89</v>
      </c>
      <c r="AX230" s="2">
        <f t="shared" si="216"/>
        <v>0</v>
      </c>
      <c r="AY230" s="2">
        <f t="shared" si="216"/>
        <v>537878.89</v>
      </c>
      <c r="AZ230" s="2">
        <f t="shared" si="216"/>
        <v>0</v>
      </c>
      <c r="BA230" s="2">
        <f t="shared" si="216"/>
        <v>0</v>
      </c>
      <c r="BB230" s="2">
        <f t="shared" si="216"/>
        <v>0</v>
      </c>
      <c r="BC230" s="2">
        <f t="shared" si="216"/>
        <v>0</v>
      </c>
      <c r="BD230" s="2">
        <f t="shared" si="216"/>
        <v>14556.91</v>
      </c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>
        <v>0</v>
      </c>
    </row>
    <row r="232" spans="1:206" x14ac:dyDescent="0.2">
      <c r="A232" s="4">
        <v>50</v>
      </c>
      <c r="B232" s="4">
        <v>0</v>
      </c>
      <c r="C232" s="4">
        <v>0</v>
      </c>
      <c r="D232" s="4">
        <v>1</v>
      </c>
      <c r="E232" s="4">
        <v>201</v>
      </c>
      <c r="F232" s="4">
        <f>ROUND(Source!O230,O232)</f>
        <v>913821.64</v>
      </c>
      <c r="G232" s="4" t="s">
        <v>209</v>
      </c>
      <c r="H232" s="4" t="s">
        <v>210</v>
      </c>
      <c r="I232" s="4"/>
      <c r="J232" s="4"/>
      <c r="K232" s="4">
        <v>201</v>
      </c>
      <c r="L232" s="4">
        <v>1</v>
      </c>
      <c r="M232" s="4">
        <v>3</v>
      </c>
      <c r="N232" s="4" t="s">
        <v>3</v>
      </c>
      <c r="O232" s="4">
        <v>2</v>
      </c>
      <c r="P232" s="4"/>
      <c r="Q232" s="4"/>
      <c r="R232" s="4"/>
      <c r="S232" s="4"/>
      <c r="T232" s="4"/>
      <c r="U232" s="4"/>
      <c r="V232" s="4"/>
      <c r="W232" s="4"/>
    </row>
    <row r="233" spans="1:206" x14ac:dyDescent="0.2">
      <c r="A233" s="4">
        <v>50</v>
      </c>
      <c r="B233" s="4">
        <v>0</v>
      </c>
      <c r="C233" s="4">
        <v>0</v>
      </c>
      <c r="D233" s="4">
        <v>1</v>
      </c>
      <c r="E233" s="4">
        <v>202</v>
      </c>
      <c r="F233" s="4">
        <f>ROUND(Source!P230,O233)</f>
        <v>537878.89</v>
      </c>
      <c r="G233" s="4" t="s">
        <v>211</v>
      </c>
      <c r="H233" s="4" t="s">
        <v>212</v>
      </c>
      <c r="I233" s="4"/>
      <c r="J233" s="4"/>
      <c r="K233" s="4">
        <v>202</v>
      </c>
      <c r="L233" s="4">
        <v>2</v>
      </c>
      <c r="M233" s="4">
        <v>3</v>
      </c>
      <c r="N233" s="4" t="s">
        <v>3</v>
      </c>
      <c r="O233" s="4">
        <v>2</v>
      </c>
      <c r="P233" s="4"/>
      <c r="Q233" s="4"/>
      <c r="R233" s="4"/>
      <c r="S233" s="4"/>
      <c r="T233" s="4"/>
      <c r="U233" s="4"/>
      <c r="V233" s="4"/>
      <c r="W233" s="4"/>
    </row>
    <row r="234" spans="1:206" x14ac:dyDescent="0.2">
      <c r="A234" s="4">
        <v>50</v>
      </c>
      <c r="B234" s="4">
        <v>0</v>
      </c>
      <c r="C234" s="4">
        <v>0</v>
      </c>
      <c r="D234" s="4">
        <v>1</v>
      </c>
      <c r="E234" s="4">
        <v>222</v>
      </c>
      <c r="F234" s="4">
        <f>ROUND(Source!AO230,O234)</f>
        <v>0</v>
      </c>
      <c r="G234" s="4" t="s">
        <v>213</v>
      </c>
      <c r="H234" s="4" t="s">
        <v>214</v>
      </c>
      <c r="I234" s="4"/>
      <c r="J234" s="4"/>
      <c r="K234" s="4">
        <v>222</v>
      </c>
      <c r="L234" s="4">
        <v>3</v>
      </c>
      <c r="M234" s="4">
        <v>3</v>
      </c>
      <c r="N234" s="4" t="s">
        <v>3</v>
      </c>
      <c r="O234" s="4">
        <v>2</v>
      </c>
      <c r="P234" s="4"/>
      <c r="Q234" s="4"/>
      <c r="R234" s="4"/>
      <c r="S234" s="4"/>
      <c r="T234" s="4"/>
      <c r="U234" s="4"/>
      <c r="V234" s="4"/>
      <c r="W234" s="4"/>
    </row>
    <row r="235" spans="1:206" x14ac:dyDescent="0.2">
      <c r="A235" s="4">
        <v>50</v>
      </c>
      <c r="B235" s="4">
        <v>0</v>
      </c>
      <c r="C235" s="4">
        <v>0</v>
      </c>
      <c r="D235" s="4">
        <v>1</v>
      </c>
      <c r="E235" s="4">
        <v>225</v>
      </c>
      <c r="F235" s="4">
        <f>ROUND(Source!AV230,O235)</f>
        <v>537878.89</v>
      </c>
      <c r="G235" s="4" t="s">
        <v>215</v>
      </c>
      <c r="H235" s="4" t="s">
        <v>216</v>
      </c>
      <c r="I235" s="4"/>
      <c r="J235" s="4"/>
      <c r="K235" s="4">
        <v>225</v>
      </c>
      <c r="L235" s="4">
        <v>4</v>
      </c>
      <c r="M235" s="4">
        <v>3</v>
      </c>
      <c r="N235" s="4" t="s">
        <v>3</v>
      </c>
      <c r="O235" s="4">
        <v>2</v>
      </c>
      <c r="P235" s="4"/>
      <c r="Q235" s="4"/>
      <c r="R235" s="4"/>
      <c r="S235" s="4"/>
      <c r="T235" s="4"/>
      <c r="U235" s="4"/>
      <c r="V235" s="4"/>
      <c r="W235" s="4"/>
    </row>
    <row r="236" spans="1:206" x14ac:dyDescent="0.2">
      <c r="A236" s="4">
        <v>50</v>
      </c>
      <c r="B236" s="4">
        <v>0</v>
      </c>
      <c r="C236" s="4">
        <v>0</v>
      </c>
      <c r="D236" s="4">
        <v>1</v>
      </c>
      <c r="E236" s="4">
        <v>226</v>
      </c>
      <c r="F236" s="4">
        <f>ROUND(Source!AW230,O236)</f>
        <v>537878.89</v>
      </c>
      <c r="G236" s="4" t="s">
        <v>217</v>
      </c>
      <c r="H236" s="4" t="s">
        <v>218</v>
      </c>
      <c r="I236" s="4"/>
      <c r="J236" s="4"/>
      <c r="K236" s="4">
        <v>226</v>
      </c>
      <c r="L236" s="4">
        <v>5</v>
      </c>
      <c r="M236" s="4">
        <v>3</v>
      </c>
      <c r="N236" s="4" t="s">
        <v>3</v>
      </c>
      <c r="O236" s="4">
        <v>2</v>
      </c>
      <c r="P236" s="4"/>
      <c r="Q236" s="4"/>
      <c r="R236" s="4"/>
      <c r="S236" s="4"/>
      <c r="T236" s="4"/>
      <c r="U236" s="4"/>
      <c r="V236" s="4"/>
      <c r="W236" s="4"/>
    </row>
    <row r="237" spans="1:206" x14ac:dyDescent="0.2">
      <c r="A237" s="4">
        <v>50</v>
      </c>
      <c r="B237" s="4">
        <v>0</v>
      </c>
      <c r="C237" s="4">
        <v>0</v>
      </c>
      <c r="D237" s="4">
        <v>1</v>
      </c>
      <c r="E237" s="4">
        <v>227</v>
      </c>
      <c r="F237" s="4">
        <f>ROUND(Source!AX230,O237)</f>
        <v>0</v>
      </c>
      <c r="G237" s="4" t="s">
        <v>219</v>
      </c>
      <c r="H237" s="4" t="s">
        <v>220</v>
      </c>
      <c r="I237" s="4"/>
      <c r="J237" s="4"/>
      <c r="K237" s="4">
        <v>227</v>
      </c>
      <c r="L237" s="4">
        <v>6</v>
      </c>
      <c r="M237" s="4">
        <v>3</v>
      </c>
      <c r="N237" s="4" t="s">
        <v>3</v>
      </c>
      <c r="O237" s="4">
        <v>2</v>
      </c>
      <c r="P237" s="4"/>
      <c r="Q237" s="4"/>
      <c r="R237" s="4"/>
      <c r="S237" s="4"/>
      <c r="T237" s="4"/>
      <c r="U237" s="4"/>
      <c r="V237" s="4"/>
      <c r="W237" s="4"/>
    </row>
    <row r="238" spans="1:206" x14ac:dyDescent="0.2">
      <c r="A238" s="4">
        <v>50</v>
      </c>
      <c r="B238" s="4">
        <v>0</v>
      </c>
      <c r="C238" s="4">
        <v>0</v>
      </c>
      <c r="D238" s="4">
        <v>1</v>
      </c>
      <c r="E238" s="4">
        <v>228</v>
      </c>
      <c r="F238" s="4">
        <f>ROUND(Source!AY230,O238)</f>
        <v>537878.89</v>
      </c>
      <c r="G238" s="4" t="s">
        <v>221</v>
      </c>
      <c r="H238" s="4" t="s">
        <v>222</v>
      </c>
      <c r="I238" s="4"/>
      <c r="J238" s="4"/>
      <c r="K238" s="4">
        <v>228</v>
      </c>
      <c r="L238" s="4">
        <v>7</v>
      </c>
      <c r="M238" s="4">
        <v>3</v>
      </c>
      <c r="N238" s="4" t="s">
        <v>3</v>
      </c>
      <c r="O238" s="4">
        <v>2</v>
      </c>
      <c r="P238" s="4"/>
      <c r="Q238" s="4"/>
      <c r="R238" s="4"/>
      <c r="S238" s="4"/>
      <c r="T238" s="4"/>
      <c r="U238" s="4"/>
      <c r="V238" s="4"/>
      <c r="W238" s="4"/>
    </row>
    <row r="239" spans="1:206" x14ac:dyDescent="0.2">
      <c r="A239" s="4">
        <v>50</v>
      </c>
      <c r="B239" s="4">
        <v>0</v>
      </c>
      <c r="C239" s="4">
        <v>0</v>
      </c>
      <c r="D239" s="4">
        <v>1</v>
      </c>
      <c r="E239" s="4">
        <v>216</v>
      </c>
      <c r="F239" s="4">
        <f>ROUND(Source!AP230,O239)</f>
        <v>0</v>
      </c>
      <c r="G239" s="4" t="s">
        <v>223</v>
      </c>
      <c r="H239" s="4" t="s">
        <v>224</v>
      </c>
      <c r="I239" s="4"/>
      <c r="J239" s="4"/>
      <c r="K239" s="4">
        <v>216</v>
      </c>
      <c r="L239" s="4">
        <v>8</v>
      </c>
      <c r="M239" s="4">
        <v>3</v>
      </c>
      <c r="N239" s="4" t="s">
        <v>3</v>
      </c>
      <c r="O239" s="4">
        <v>2</v>
      </c>
      <c r="P239" s="4"/>
      <c r="Q239" s="4"/>
      <c r="R239" s="4"/>
      <c r="S239" s="4"/>
      <c r="T239" s="4"/>
      <c r="U239" s="4"/>
      <c r="V239" s="4"/>
      <c r="W239" s="4"/>
    </row>
    <row r="240" spans="1:206" x14ac:dyDescent="0.2">
      <c r="A240" s="4">
        <v>50</v>
      </c>
      <c r="B240" s="4">
        <v>0</v>
      </c>
      <c r="C240" s="4">
        <v>0</v>
      </c>
      <c r="D240" s="4">
        <v>1</v>
      </c>
      <c r="E240" s="4">
        <v>223</v>
      </c>
      <c r="F240" s="4">
        <f>ROUND(Source!AQ230,O240)</f>
        <v>0</v>
      </c>
      <c r="G240" s="4" t="s">
        <v>225</v>
      </c>
      <c r="H240" s="4" t="s">
        <v>226</v>
      </c>
      <c r="I240" s="4"/>
      <c r="J240" s="4"/>
      <c r="K240" s="4">
        <v>223</v>
      </c>
      <c r="L240" s="4">
        <v>9</v>
      </c>
      <c r="M240" s="4">
        <v>3</v>
      </c>
      <c r="N240" s="4" t="s">
        <v>3</v>
      </c>
      <c r="O240" s="4">
        <v>2</v>
      </c>
      <c r="P240" s="4"/>
      <c r="Q240" s="4"/>
      <c r="R240" s="4"/>
      <c r="S240" s="4"/>
      <c r="T240" s="4"/>
      <c r="U240" s="4"/>
      <c r="V240" s="4"/>
      <c r="W240" s="4"/>
    </row>
    <row r="241" spans="1:23" x14ac:dyDescent="0.2">
      <c r="A241" s="4">
        <v>50</v>
      </c>
      <c r="B241" s="4">
        <v>0</v>
      </c>
      <c r="C241" s="4">
        <v>0</v>
      </c>
      <c r="D241" s="4">
        <v>1</v>
      </c>
      <c r="E241" s="4">
        <v>229</v>
      </c>
      <c r="F241" s="4">
        <f>ROUND(Source!AZ230,O241)</f>
        <v>0</v>
      </c>
      <c r="G241" s="4" t="s">
        <v>227</v>
      </c>
      <c r="H241" s="4" t="s">
        <v>228</v>
      </c>
      <c r="I241" s="4"/>
      <c r="J241" s="4"/>
      <c r="K241" s="4">
        <v>229</v>
      </c>
      <c r="L241" s="4">
        <v>10</v>
      </c>
      <c r="M241" s="4">
        <v>3</v>
      </c>
      <c r="N241" s="4" t="s">
        <v>3</v>
      </c>
      <c r="O241" s="4">
        <v>2</v>
      </c>
      <c r="P241" s="4"/>
      <c r="Q241" s="4"/>
      <c r="R241" s="4"/>
      <c r="S241" s="4"/>
      <c r="T241" s="4"/>
      <c r="U241" s="4"/>
      <c r="V241" s="4"/>
      <c r="W241" s="4"/>
    </row>
    <row r="242" spans="1:23" x14ac:dyDescent="0.2">
      <c r="A242" s="4">
        <v>50</v>
      </c>
      <c r="B242" s="4">
        <v>0</v>
      </c>
      <c r="C242" s="4">
        <v>0</v>
      </c>
      <c r="D242" s="4">
        <v>1</v>
      </c>
      <c r="E242" s="4">
        <v>203</v>
      </c>
      <c r="F242" s="4">
        <f>ROUND(Source!Q230,O242)</f>
        <v>10456.07</v>
      </c>
      <c r="G242" s="4" t="s">
        <v>229</v>
      </c>
      <c r="H242" s="4" t="s">
        <v>230</v>
      </c>
      <c r="I242" s="4"/>
      <c r="J242" s="4"/>
      <c r="K242" s="4">
        <v>203</v>
      </c>
      <c r="L242" s="4">
        <v>11</v>
      </c>
      <c r="M242" s="4">
        <v>3</v>
      </c>
      <c r="N242" s="4" t="s">
        <v>3</v>
      </c>
      <c r="O242" s="4">
        <v>2</v>
      </c>
      <c r="P242" s="4"/>
      <c r="Q242" s="4"/>
      <c r="R242" s="4"/>
      <c r="S242" s="4"/>
      <c r="T242" s="4"/>
      <c r="U242" s="4"/>
      <c r="V242" s="4"/>
      <c r="W242" s="4"/>
    </row>
    <row r="243" spans="1:23" x14ac:dyDescent="0.2">
      <c r="A243" s="4">
        <v>50</v>
      </c>
      <c r="B243" s="4">
        <v>0</v>
      </c>
      <c r="C243" s="4">
        <v>0</v>
      </c>
      <c r="D243" s="4">
        <v>1</v>
      </c>
      <c r="E243" s="4">
        <v>231</v>
      </c>
      <c r="F243" s="4">
        <f>ROUND(Source!BB230,O243)</f>
        <v>0</v>
      </c>
      <c r="G243" s="4" t="s">
        <v>231</v>
      </c>
      <c r="H243" s="4" t="s">
        <v>232</v>
      </c>
      <c r="I243" s="4"/>
      <c r="J243" s="4"/>
      <c r="K243" s="4">
        <v>231</v>
      </c>
      <c r="L243" s="4">
        <v>12</v>
      </c>
      <c r="M243" s="4">
        <v>3</v>
      </c>
      <c r="N243" s="4" t="s">
        <v>3</v>
      </c>
      <c r="O243" s="4">
        <v>2</v>
      </c>
      <c r="P243" s="4"/>
      <c r="Q243" s="4"/>
      <c r="R243" s="4"/>
      <c r="S243" s="4"/>
      <c r="T243" s="4"/>
      <c r="U243" s="4"/>
      <c r="V243" s="4"/>
      <c r="W243" s="4"/>
    </row>
    <row r="244" spans="1:23" x14ac:dyDescent="0.2">
      <c r="A244" s="4">
        <v>50</v>
      </c>
      <c r="B244" s="4">
        <v>0</v>
      </c>
      <c r="C244" s="4">
        <v>0</v>
      </c>
      <c r="D244" s="4">
        <v>1</v>
      </c>
      <c r="E244" s="4">
        <v>204</v>
      </c>
      <c r="F244" s="4">
        <f>ROUND(Source!R230,O244)</f>
        <v>5328.15</v>
      </c>
      <c r="G244" s="4" t="s">
        <v>233</v>
      </c>
      <c r="H244" s="4" t="s">
        <v>234</v>
      </c>
      <c r="I244" s="4"/>
      <c r="J244" s="4"/>
      <c r="K244" s="4">
        <v>204</v>
      </c>
      <c r="L244" s="4">
        <v>13</v>
      </c>
      <c r="M244" s="4">
        <v>3</v>
      </c>
      <c r="N244" s="4" t="s">
        <v>3</v>
      </c>
      <c r="O244" s="4">
        <v>2</v>
      </c>
      <c r="P244" s="4"/>
      <c r="Q244" s="4"/>
      <c r="R244" s="4"/>
      <c r="S244" s="4"/>
      <c r="T244" s="4"/>
      <c r="U244" s="4"/>
      <c r="V244" s="4"/>
      <c r="W244" s="4"/>
    </row>
    <row r="245" spans="1:23" x14ac:dyDescent="0.2">
      <c r="A245" s="4">
        <v>50</v>
      </c>
      <c r="B245" s="4">
        <v>0</v>
      </c>
      <c r="C245" s="4">
        <v>0</v>
      </c>
      <c r="D245" s="4">
        <v>1</v>
      </c>
      <c r="E245" s="4">
        <v>205</v>
      </c>
      <c r="F245" s="4">
        <f>ROUND(Source!S230,O245)</f>
        <v>365486.68</v>
      </c>
      <c r="G245" s="4" t="s">
        <v>235</v>
      </c>
      <c r="H245" s="4" t="s">
        <v>236</v>
      </c>
      <c r="I245" s="4"/>
      <c r="J245" s="4"/>
      <c r="K245" s="4">
        <v>205</v>
      </c>
      <c r="L245" s="4">
        <v>14</v>
      </c>
      <c r="M245" s="4">
        <v>3</v>
      </c>
      <c r="N245" s="4" t="s">
        <v>3</v>
      </c>
      <c r="O245" s="4">
        <v>2</v>
      </c>
      <c r="P245" s="4"/>
      <c r="Q245" s="4"/>
      <c r="R245" s="4"/>
      <c r="S245" s="4"/>
      <c r="T245" s="4"/>
      <c r="U245" s="4"/>
      <c r="V245" s="4"/>
      <c r="W245" s="4"/>
    </row>
    <row r="246" spans="1:23" x14ac:dyDescent="0.2">
      <c r="A246" s="4">
        <v>50</v>
      </c>
      <c r="B246" s="4">
        <v>0</v>
      </c>
      <c r="C246" s="4">
        <v>0</v>
      </c>
      <c r="D246" s="4">
        <v>1</v>
      </c>
      <c r="E246" s="4">
        <v>232</v>
      </c>
      <c r="F246" s="4">
        <f>ROUND(Source!BC230,O246)</f>
        <v>0</v>
      </c>
      <c r="G246" s="4" t="s">
        <v>237</v>
      </c>
      <c r="H246" s="4" t="s">
        <v>238</v>
      </c>
      <c r="I246" s="4"/>
      <c r="J246" s="4"/>
      <c r="K246" s="4">
        <v>232</v>
      </c>
      <c r="L246" s="4">
        <v>15</v>
      </c>
      <c r="M246" s="4">
        <v>3</v>
      </c>
      <c r="N246" s="4" t="s">
        <v>3</v>
      </c>
      <c r="O246" s="4">
        <v>2</v>
      </c>
      <c r="P246" s="4"/>
      <c r="Q246" s="4"/>
      <c r="R246" s="4"/>
      <c r="S246" s="4"/>
      <c r="T246" s="4"/>
      <c r="U246" s="4"/>
      <c r="V246" s="4"/>
      <c r="W246" s="4"/>
    </row>
    <row r="247" spans="1:23" x14ac:dyDescent="0.2">
      <c r="A247" s="4">
        <v>50</v>
      </c>
      <c r="B247" s="4">
        <v>0</v>
      </c>
      <c r="C247" s="4">
        <v>0</v>
      </c>
      <c r="D247" s="4">
        <v>1</v>
      </c>
      <c r="E247" s="4">
        <v>214</v>
      </c>
      <c r="F247" s="4">
        <f>ROUND(Source!AS230,O247)</f>
        <v>1483206.95</v>
      </c>
      <c r="G247" s="4" t="s">
        <v>239</v>
      </c>
      <c r="H247" s="4" t="s">
        <v>240</v>
      </c>
      <c r="I247" s="4"/>
      <c r="J247" s="4"/>
      <c r="K247" s="4">
        <v>214</v>
      </c>
      <c r="L247" s="4">
        <v>16</v>
      </c>
      <c r="M247" s="4">
        <v>3</v>
      </c>
      <c r="N247" s="4" t="s">
        <v>3</v>
      </c>
      <c r="O247" s="4">
        <v>2</v>
      </c>
      <c r="P247" s="4"/>
      <c r="Q247" s="4"/>
      <c r="R247" s="4"/>
      <c r="S247" s="4"/>
      <c r="T247" s="4"/>
      <c r="U247" s="4"/>
      <c r="V247" s="4"/>
      <c r="W247" s="4"/>
    </row>
    <row r="248" spans="1:23" x14ac:dyDescent="0.2">
      <c r="A248" s="4">
        <v>50</v>
      </c>
      <c r="B248" s="4">
        <v>0</v>
      </c>
      <c r="C248" s="4">
        <v>0</v>
      </c>
      <c r="D248" s="4">
        <v>1</v>
      </c>
      <c r="E248" s="4">
        <v>215</v>
      </c>
      <c r="F248" s="4">
        <f>ROUND(Source!AT230,O248)</f>
        <v>87301.7</v>
      </c>
      <c r="G248" s="4" t="s">
        <v>241</v>
      </c>
      <c r="H248" s="4" t="s">
        <v>242</v>
      </c>
      <c r="I248" s="4"/>
      <c r="J248" s="4"/>
      <c r="K248" s="4">
        <v>215</v>
      </c>
      <c r="L248" s="4">
        <v>17</v>
      </c>
      <c r="M248" s="4">
        <v>3</v>
      </c>
      <c r="N248" s="4" t="s">
        <v>3</v>
      </c>
      <c r="O248" s="4">
        <v>2</v>
      </c>
      <c r="P248" s="4"/>
      <c r="Q248" s="4"/>
      <c r="R248" s="4"/>
      <c r="S248" s="4"/>
      <c r="T248" s="4"/>
      <c r="U248" s="4"/>
      <c r="V248" s="4"/>
      <c r="W248" s="4"/>
    </row>
    <row r="249" spans="1:23" x14ac:dyDescent="0.2">
      <c r="A249" s="4">
        <v>50</v>
      </c>
      <c r="B249" s="4">
        <v>0</v>
      </c>
      <c r="C249" s="4">
        <v>0</v>
      </c>
      <c r="D249" s="4">
        <v>1</v>
      </c>
      <c r="E249" s="4">
        <v>217</v>
      </c>
      <c r="F249" s="4">
        <f>ROUND(Source!AU230,O249)</f>
        <v>0</v>
      </c>
      <c r="G249" s="4" t="s">
        <v>243</v>
      </c>
      <c r="H249" s="4" t="s">
        <v>244</v>
      </c>
      <c r="I249" s="4"/>
      <c r="J249" s="4"/>
      <c r="K249" s="4">
        <v>217</v>
      </c>
      <c r="L249" s="4">
        <v>18</v>
      </c>
      <c r="M249" s="4">
        <v>3</v>
      </c>
      <c r="N249" s="4" t="s">
        <v>3</v>
      </c>
      <c r="O249" s="4">
        <v>2</v>
      </c>
      <c r="P249" s="4"/>
      <c r="Q249" s="4"/>
      <c r="R249" s="4"/>
      <c r="S249" s="4"/>
      <c r="T249" s="4"/>
      <c r="U249" s="4"/>
      <c r="V249" s="4"/>
      <c r="W249" s="4"/>
    </row>
    <row r="250" spans="1:23" x14ac:dyDescent="0.2">
      <c r="A250" s="4">
        <v>50</v>
      </c>
      <c r="B250" s="4">
        <v>0</v>
      </c>
      <c r="C250" s="4">
        <v>0</v>
      </c>
      <c r="D250" s="4">
        <v>1</v>
      </c>
      <c r="E250" s="4">
        <v>230</v>
      </c>
      <c r="F250" s="4">
        <f>ROUND(Source!BA230,O250)</f>
        <v>0</v>
      </c>
      <c r="G250" s="4" t="s">
        <v>245</v>
      </c>
      <c r="H250" s="4" t="s">
        <v>246</v>
      </c>
      <c r="I250" s="4"/>
      <c r="J250" s="4"/>
      <c r="K250" s="4">
        <v>230</v>
      </c>
      <c r="L250" s="4">
        <v>19</v>
      </c>
      <c r="M250" s="4">
        <v>3</v>
      </c>
      <c r="N250" s="4" t="s">
        <v>3</v>
      </c>
      <c r="O250" s="4">
        <v>2</v>
      </c>
      <c r="P250" s="4"/>
      <c r="Q250" s="4"/>
      <c r="R250" s="4"/>
      <c r="S250" s="4"/>
      <c r="T250" s="4"/>
      <c r="U250" s="4"/>
      <c r="V250" s="4"/>
      <c r="W250" s="4"/>
    </row>
    <row r="251" spans="1:23" x14ac:dyDescent="0.2">
      <c r="A251" s="4">
        <v>50</v>
      </c>
      <c r="B251" s="4">
        <v>0</v>
      </c>
      <c r="C251" s="4">
        <v>0</v>
      </c>
      <c r="D251" s="4">
        <v>1</v>
      </c>
      <c r="E251" s="4">
        <v>206</v>
      </c>
      <c r="F251" s="4">
        <f>ROUND(Source!T230,O251)</f>
        <v>0</v>
      </c>
      <c r="G251" s="4" t="s">
        <v>247</v>
      </c>
      <c r="H251" s="4" t="s">
        <v>248</v>
      </c>
      <c r="I251" s="4"/>
      <c r="J251" s="4"/>
      <c r="K251" s="4">
        <v>206</v>
      </c>
      <c r="L251" s="4">
        <v>20</v>
      </c>
      <c r="M251" s="4">
        <v>3</v>
      </c>
      <c r="N251" s="4" t="s">
        <v>3</v>
      </c>
      <c r="O251" s="4">
        <v>2</v>
      </c>
      <c r="P251" s="4"/>
      <c r="Q251" s="4"/>
      <c r="R251" s="4"/>
      <c r="S251" s="4"/>
      <c r="T251" s="4"/>
      <c r="U251" s="4"/>
      <c r="V251" s="4"/>
      <c r="W251" s="4"/>
    </row>
    <row r="252" spans="1:23" x14ac:dyDescent="0.2">
      <c r="A252" s="4">
        <v>50</v>
      </c>
      <c r="B252" s="4">
        <v>0</v>
      </c>
      <c r="C252" s="4">
        <v>0</v>
      </c>
      <c r="D252" s="4">
        <v>1</v>
      </c>
      <c r="E252" s="4">
        <v>207</v>
      </c>
      <c r="F252" s="4">
        <f>Source!U230</f>
        <v>1244.2126992999997</v>
      </c>
      <c r="G252" s="4" t="s">
        <v>249</v>
      </c>
      <c r="H252" s="4" t="s">
        <v>250</v>
      </c>
      <c r="I252" s="4"/>
      <c r="J252" s="4"/>
      <c r="K252" s="4">
        <v>207</v>
      </c>
      <c r="L252" s="4">
        <v>21</v>
      </c>
      <c r="M252" s="4">
        <v>3</v>
      </c>
      <c r="N252" s="4" t="s">
        <v>3</v>
      </c>
      <c r="O252" s="4">
        <v>-1</v>
      </c>
      <c r="P252" s="4"/>
      <c r="Q252" s="4"/>
      <c r="R252" s="4"/>
      <c r="S252" s="4"/>
      <c r="T252" s="4"/>
      <c r="U252" s="4"/>
      <c r="V252" s="4"/>
      <c r="W252" s="4"/>
    </row>
    <row r="253" spans="1:23" x14ac:dyDescent="0.2">
      <c r="A253" s="4">
        <v>50</v>
      </c>
      <c r="B253" s="4">
        <v>0</v>
      </c>
      <c r="C253" s="4">
        <v>0</v>
      </c>
      <c r="D253" s="4">
        <v>1</v>
      </c>
      <c r="E253" s="4">
        <v>208</v>
      </c>
      <c r="F253" s="4">
        <f>Source!V230</f>
        <v>12.463107659999993</v>
      </c>
      <c r="G253" s="4" t="s">
        <v>251</v>
      </c>
      <c r="H253" s="4" t="s">
        <v>252</v>
      </c>
      <c r="I253" s="4"/>
      <c r="J253" s="4"/>
      <c r="K253" s="4">
        <v>208</v>
      </c>
      <c r="L253" s="4">
        <v>22</v>
      </c>
      <c r="M253" s="4">
        <v>3</v>
      </c>
      <c r="N253" s="4" t="s">
        <v>3</v>
      </c>
      <c r="O253" s="4">
        <v>-1</v>
      </c>
      <c r="P253" s="4"/>
      <c r="Q253" s="4"/>
      <c r="R253" s="4"/>
      <c r="S253" s="4"/>
      <c r="T253" s="4"/>
      <c r="U253" s="4"/>
      <c r="V253" s="4"/>
      <c r="W253" s="4"/>
    </row>
    <row r="254" spans="1:23" x14ac:dyDescent="0.2">
      <c r="A254" s="4">
        <v>50</v>
      </c>
      <c r="B254" s="4">
        <v>0</v>
      </c>
      <c r="C254" s="4">
        <v>0</v>
      </c>
      <c r="D254" s="4">
        <v>1</v>
      </c>
      <c r="E254" s="4">
        <v>209</v>
      </c>
      <c r="F254" s="4">
        <f>ROUND(Source!W230,O254)</f>
        <v>0</v>
      </c>
      <c r="G254" s="4" t="s">
        <v>253</v>
      </c>
      <c r="H254" s="4" t="s">
        <v>254</v>
      </c>
      <c r="I254" s="4"/>
      <c r="J254" s="4"/>
      <c r="K254" s="4">
        <v>209</v>
      </c>
      <c r="L254" s="4">
        <v>23</v>
      </c>
      <c r="M254" s="4">
        <v>3</v>
      </c>
      <c r="N254" s="4" t="s">
        <v>3</v>
      </c>
      <c r="O254" s="4">
        <v>2</v>
      </c>
      <c r="P254" s="4"/>
      <c r="Q254" s="4"/>
      <c r="R254" s="4"/>
      <c r="S254" s="4"/>
      <c r="T254" s="4"/>
      <c r="U254" s="4"/>
      <c r="V254" s="4"/>
      <c r="W254" s="4"/>
    </row>
    <row r="255" spans="1:23" x14ac:dyDescent="0.2">
      <c r="A255" s="4">
        <v>50</v>
      </c>
      <c r="B255" s="4">
        <v>0</v>
      </c>
      <c r="C255" s="4">
        <v>0</v>
      </c>
      <c r="D255" s="4">
        <v>1</v>
      </c>
      <c r="E255" s="4">
        <v>233</v>
      </c>
      <c r="F255" s="4">
        <f>ROUND(Source!BD230,O255)</f>
        <v>14556.91</v>
      </c>
      <c r="G255" s="4" t="s">
        <v>255</v>
      </c>
      <c r="H255" s="4" t="s">
        <v>256</v>
      </c>
      <c r="I255" s="4"/>
      <c r="J255" s="4"/>
      <c r="K255" s="4">
        <v>233</v>
      </c>
      <c r="L255" s="4">
        <v>24</v>
      </c>
      <c r="M255" s="4">
        <v>3</v>
      </c>
      <c r="N255" s="4" t="s">
        <v>3</v>
      </c>
      <c r="O255" s="4">
        <v>2</v>
      </c>
      <c r="P255" s="4"/>
      <c r="Q255" s="4"/>
      <c r="R255" s="4"/>
      <c r="S255" s="4"/>
      <c r="T255" s="4"/>
      <c r="U255" s="4"/>
      <c r="V255" s="4"/>
      <c r="W255" s="4"/>
    </row>
    <row r="256" spans="1:23" x14ac:dyDescent="0.2">
      <c r="A256" s="4">
        <v>50</v>
      </c>
      <c r="B256" s="4">
        <v>0</v>
      </c>
      <c r="C256" s="4">
        <v>0</v>
      </c>
      <c r="D256" s="4">
        <v>1</v>
      </c>
      <c r="E256" s="4">
        <v>210</v>
      </c>
      <c r="F256" s="4">
        <f>ROUND(Source!X230,O256)</f>
        <v>405307.75</v>
      </c>
      <c r="G256" s="4" t="s">
        <v>257</v>
      </c>
      <c r="H256" s="4" t="s">
        <v>258</v>
      </c>
      <c r="I256" s="4"/>
      <c r="J256" s="4"/>
      <c r="K256" s="4">
        <v>210</v>
      </c>
      <c r="L256" s="4">
        <v>25</v>
      </c>
      <c r="M256" s="4">
        <v>3</v>
      </c>
      <c r="N256" s="4" t="s">
        <v>3</v>
      </c>
      <c r="O256" s="4">
        <v>2</v>
      </c>
      <c r="P256" s="4"/>
      <c r="Q256" s="4"/>
      <c r="R256" s="4"/>
      <c r="S256" s="4"/>
      <c r="T256" s="4"/>
      <c r="U256" s="4"/>
      <c r="V256" s="4"/>
      <c r="W256" s="4"/>
    </row>
    <row r="257" spans="1:245" x14ac:dyDescent="0.2">
      <c r="A257" s="4">
        <v>50</v>
      </c>
      <c r="B257" s="4">
        <v>0</v>
      </c>
      <c r="C257" s="4">
        <v>0</v>
      </c>
      <c r="D257" s="4">
        <v>1</v>
      </c>
      <c r="E257" s="4">
        <v>211</v>
      </c>
      <c r="F257" s="4">
        <f>ROUND(Source!Y230,O257)</f>
        <v>236822.35</v>
      </c>
      <c r="G257" s="4" t="s">
        <v>259</v>
      </c>
      <c r="H257" s="4" t="s">
        <v>260</v>
      </c>
      <c r="I257" s="4"/>
      <c r="J257" s="4"/>
      <c r="K257" s="4">
        <v>211</v>
      </c>
      <c r="L257" s="4">
        <v>26</v>
      </c>
      <c r="M257" s="4">
        <v>3</v>
      </c>
      <c r="N257" s="4" t="s">
        <v>3</v>
      </c>
      <c r="O257" s="4">
        <v>2</v>
      </c>
      <c r="P257" s="4"/>
      <c r="Q257" s="4"/>
      <c r="R257" s="4"/>
      <c r="S257" s="4"/>
      <c r="T257" s="4"/>
      <c r="U257" s="4"/>
      <c r="V257" s="4"/>
      <c r="W257" s="4"/>
    </row>
    <row r="258" spans="1:245" x14ac:dyDescent="0.2">
      <c r="A258" s="4">
        <v>50</v>
      </c>
      <c r="B258" s="4">
        <v>0</v>
      </c>
      <c r="C258" s="4">
        <v>0</v>
      </c>
      <c r="D258" s="4">
        <v>1</v>
      </c>
      <c r="E258" s="4">
        <v>224</v>
      </c>
      <c r="F258" s="4">
        <f>ROUND(Source!AR230,O258)</f>
        <v>1570508.65</v>
      </c>
      <c r="G258" s="4" t="s">
        <v>261</v>
      </c>
      <c r="H258" s="4" t="s">
        <v>262</v>
      </c>
      <c r="I258" s="4"/>
      <c r="J258" s="4"/>
      <c r="K258" s="4">
        <v>224</v>
      </c>
      <c r="L258" s="4">
        <v>27</v>
      </c>
      <c r="M258" s="4">
        <v>3</v>
      </c>
      <c r="N258" s="4" t="s">
        <v>3</v>
      </c>
      <c r="O258" s="4">
        <v>2</v>
      </c>
      <c r="P258" s="4"/>
      <c r="Q258" s="4"/>
      <c r="R258" s="4"/>
      <c r="S258" s="4"/>
      <c r="T258" s="4"/>
      <c r="U258" s="4"/>
      <c r="V258" s="4"/>
      <c r="W258" s="4"/>
    </row>
    <row r="260" spans="1:245" x14ac:dyDescent="0.2">
      <c r="A260" s="1">
        <v>4</v>
      </c>
      <c r="B260" s="1">
        <v>1</v>
      </c>
      <c r="C260" s="1"/>
      <c r="D260" s="1">
        <f>ROW(A352)</f>
        <v>352</v>
      </c>
      <c r="E260" s="1"/>
      <c r="F260" s="1" t="s">
        <v>12</v>
      </c>
      <c r="G260" s="1" t="s">
        <v>546</v>
      </c>
      <c r="H260" s="1" t="s">
        <v>3</v>
      </c>
      <c r="I260" s="1">
        <v>0</v>
      </c>
      <c r="J260" s="1"/>
      <c r="K260" s="1">
        <v>0</v>
      </c>
      <c r="L260" s="1"/>
      <c r="M260" s="1"/>
      <c r="N260" s="1"/>
      <c r="O260" s="1"/>
      <c r="P260" s="1"/>
      <c r="Q260" s="1"/>
      <c r="R260" s="1"/>
      <c r="S260" s="1"/>
      <c r="T260" s="1"/>
      <c r="U260" s="1" t="s">
        <v>3</v>
      </c>
      <c r="V260" s="1">
        <v>0</v>
      </c>
      <c r="W260" s="1"/>
      <c r="X260" s="1"/>
      <c r="Y260" s="1"/>
      <c r="Z260" s="1"/>
      <c r="AA260" s="1"/>
      <c r="AB260" s="1" t="s">
        <v>3</v>
      </c>
      <c r="AC260" s="1" t="s">
        <v>3</v>
      </c>
      <c r="AD260" s="1" t="s">
        <v>3</v>
      </c>
      <c r="AE260" s="1" t="s">
        <v>3</v>
      </c>
      <c r="AF260" s="1" t="s">
        <v>3</v>
      </c>
      <c r="AG260" s="1" t="s">
        <v>3</v>
      </c>
      <c r="AH260" s="1"/>
      <c r="AI260" s="1"/>
      <c r="AJ260" s="1"/>
      <c r="AK260" s="1"/>
      <c r="AL260" s="1"/>
      <c r="AM260" s="1"/>
      <c r="AN260" s="1"/>
      <c r="AO260" s="1"/>
      <c r="AP260" s="1" t="s">
        <v>3</v>
      </c>
      <c r="AQ260" s="1" t="s">
        <v>3</v>
      </c>
      <c r="AR260" s="1" t="s">
        <v>3</v>
      </c>
      <c r="AS260" s="1"/>
      <c r="AT260" s="1"/>
      <c r="AU260" s="1"/>
      <c r="AV260" s="1"/>
      <c r="AW260" s="1"/>
      <c r="AX260" s="1"/>
      <c r="AY260" s="1"/>
      <c r="AZ260" s="1" t="s">
        <v>3</v>
      </c>
      <c r="BA260" s="1"/>
      <c r="BB260" s="1" t="s">
        <v>3</v>
      </c>
      <c r="BC260" s="1" t="s">
        <v>3</v>
      </c>
      <c r="BD260" s="1" t="s">
        <v>3</v>
      </c>
      <c r="BE260" s="1" t="s">
        <v>3</v>
      </c>
      <c r="BF260" s="1" t="s">
        <v>3</v>
      </c>
      <c r="BG260" s="1" t="s">
        <v>3</v>
      </c>
      <c r="BH260" s="1" t="s">
        <v>3</v>
      </c>
      <c r="BI260" s="1" t="s">
        <v>3</v>
      </c>
      <c r="BJ260" s="1" t="s">
        <v>3</v>
      </c>
      <c r="BK260" s="1" t="s">
        <v>3</v>
      </c>
      <c r="BL260" s="1" t="s">
        <v>3</v>
      </c>
      <c r="BM260" s="1" t="s">
        <v>3</v>
      </c>
      <c r="BN260" s="1" t="s">
        <v>3</v>
      </c>
      <c r="BO260" s="1" t="s">
        <v>3</v>
      </c>
      <c r="BP260" s="1" t="s">
        <v>3</v>
      </c>
      <c r="BQ260" s="1"/>
      <c r="BR260" s="1"/>
      <c r="BS260" s="1"/>
      <c r="BT260" s="1"/>
      <c r="BU260" s="1"/>
      <c r="BV260" s="1"/>
      <c r="BW260" s="1"/>
      <c r="BX260" s="1">
        <v>0</v>
      </c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>
        <v>0</v>
      </c>
    </row>
    <row r="262" spans="1:245" x14ac:dyDescent="0.2">
      <c r="A262" s="2">
        <v>52</v>
      </c>
      <c r="B262" s="2">
        <f t="shared" ref="B262:G262" si="217">B352</f>
        <v>1</v>
      </c>
      <c r="C262" s="2">
        <f t="shared" si="217"/>
        <v>4</v>
      </c>
      <c r="D262" s="2">
        <f t="shared" si="217"/>
        <v>260</v>
      </c>
      <c r="E262" s="2">
        <f t="shared" si="217"/>
        <v>0</v>
      </c>
      <c r="F262" s="2" t="str">
        <f t="shared" si="217"/>
        <v>Новый раздел</v>
      </c>
      <c r="G262" s="2" t="str">
        <f t="shared" si="217"/>
        <v>Утепление карниза между 4 и 5 этажами центральной части корпус 65</v>
      </c>
      <c r="H262" s="2"/>
      <c r="I262" s="2"/>
      <c r="J262" s="2"/>
      <c r="K262" s="2"/>
      <c r="L262" s="2"/>
      <c r="M262" s="2"/>
      <c r="N262" s="2"/>
      <c r="O262" s="2">
        <f t="shared" ref="O262:AT262" si="218">O352</f>
        <v>1761926.37</v>
      </c>
      <c r="P262" s="2">
        <f t="shared" si="218"/>
        <v>324064.87</v>
      </c>
      <c r="Q262" s="2">
        <f t="shared" si="218"/>
        <v>834451.9</v>
      </c>
      <c r="R262" s="2">
        <f t="shared" si="218"/>
        <v>198354.01</v>
      </c>
      <c r="S262" s="2">
        <f t="shared" si="218"/>
        <v>603409.6</v>
      </c>
      <c r="T262" s="2">
        <f t="shared" si="218"/>
        <v>0</v>
      </c>
      <c r="U262" s="2">
        <f t="shared" si="218"/>
        <v>2099.0232092000001</v>
      </c>
      <c r="V262" s="2">
        <f t="shared" si="218"/>
        <v>17.489040750000001</v>
      </c>
      <c r="W262" s="2">
        <f t="shared" si="218"/>
        <v>0</v>
      </c>
      <c r="X262" s="2">
        <f t="shared" si="218"/>
        <v>669099.76</v>
      </c>
      <c r="Y262" s="2">
        <f t="shared" si="218"/>
        <v>456244.78</v>
      </c>
      <c r="Z262" s="2">
        <f t="shared" si="218"/>
        <v>0</v>
      </c>
      <c r="AA262" s="2">
        <f t="shared" si="218"/>
        <v>0</v>
      </c>
      <c r="AB262" s="2">
        <f t="shared" si="218"/>
        <v>0</v>
      </c>
      <c r="AC262" s="2">
        <f t="shared" si="218"/>
        <v>0</v>
      </c>
      <c r="AD262" s="2">
        <f t="shared" si="218"/>
        <v>0</v>
      </c>
      <c r="AE262" s="2">
        <f t="shared" si="218"/>
        <v>0</v>
      </c>
      <c r="AF262" s="2">
        <f t="shared" si="218"/>
        <v>0</v>
      </c>
      <c r="AG262" s="2">
        <f t="shared" si="218"/>
        <v>0</v>
      </c>
      <c r="AH262" s="2">
        <f t="shared" si="218"/>
        <v>0</v>
      </c>
      <c r="AI262" s="2">
        <f t="shared" si="218"/>
        <v>0</v>
      </c>
      <c r="AJ262" s="2">
        <f t="shared" si="218"/>
        <v>0</v>
      </c>
      <c r="AK262" s="2">
        <f t="shared" si="218"/>
        <v>0</v>
      </c>
      <c r="AL262" s="2">
        <f t="shared" si="218"/>
        <v>0</v>
      </c>
      <c r="AM262" s="2">
        <f t="shared" si="218"/>
        <v>0</v>
      </c>
      <c r="AN262" s="2">
        <f t="shared" si="218"/>
        <v>0</v>
      </c>
      <c r="AO262" s="2">
        <f t="shared" si="218"/>
        <v>0</v>
      </c>
      <c r="AP262" s="2">
        <f t="shared" si="218"/>
        <v>0</v>
      </c>
      <c r="AQ262" s="2">
        <f t="shared" si="218"/>
        <v>0</v>
      </c>
      <c r="AR262" s="2">
        <f t="shared" si="218"/>
        <v>2887270.91</v>
      </c>
      <c r="AS262" s="2">
        <f t="shared" si="218"/>
        <v>2887270.91</v>
      </c>
      <c r="AT262" s="2">
        <f t="shared" si="218"/>
        <v>0</v>
      </c>
      <c r="AU262" s="2">
        <f t="shared" ref="AU262:BZ262" si="219">AU352</f>
        <v>0</v>
      </c>
      <c r="AV262" s="2">
        <f t="shared" si="219"/>
        <v>324064.87</v>
      </c>
      <c r="AW262" s="2">
        <f t="shared" si="219"/>
        <v>324064.87</v>
      </c>
      <c r="AX262" s="2">
        <f t="shared" si="219"/>
        <v>0</v>
      </c>
      <c r="AY262" s="2">
        <f t="shared" si="219"/>
        <v>324064.87</v>
      </c>
      <c r="AZ262" s="2">
        <f t="shared" si="219"/>
        <v>0</v>
      </c>
      <c r="BA262" s="2">
        <f t="shared" si="219"/>
        <v>0</v>
      </c>
      <c r="BB262" s="2">
        <f t="shared" si="219"/>
        <v>0</v>
      </c>
      <c r="BC262" s="2">
        <f t="shared" si="219"/>
        <v>0</v>
      </c>
      <c r="BD262" s="2">
        <f t="shared" si="219"/>
        <v>0</v>
      </c>
      <c r="BE262" s="2">
        <f t="shared" si="219"/>
        <v>0</v>
      </c>
      <c r="BF262" s="2">
        <f t="shared" si="219"/>
        <v>0</v>
      </c>
      <c r="BG262" s="2">
        <f t="shared" si="219"/>
        <v>0</v>
      </c>
      <c r="BH262" s="2">
        <f t="shared" si="219"/>
        <v>0</v>
      </c>
      <c r="BI262" s="2">
        <f t="shared" si="219"/>
        <v>0</v>
      </c>
      <c r="BJ262" s="2">
        <f t="shared" si="219"/>
        <v>0</v>
      </c>
      <c r="BK262" s="2">
        <f t="shared" si="219"/>
        <v>0</v>
      </c>
      <c r="BL262" s="2">
        <f t="shared" si="219"/>
        <v>0</v>
      </c>
      <c r="BM262" s="2">
        <f t="shared" si="219"/>
        <v>0</v>
      </c>
      <c r="BN262" s="2">
        <f t="shared" si="219"/>
        <v>0</v>
      </c>
      <c r="BO262" s="2">
        <f t="shared" si="219"/>
        <v>0</v>
      </c>
      <c r="BP262" s="2">
        <f t="shared" si="219"/>
        <v>0</v>
      </c>
      <c r="BQ262" s="2">
        <f t="shared" si="219"/>
        <v>0</v>
      </c>
      <c r="BR262" s="2">
        <f t="shared" si="219"/>
        <v>0</v>
      </c>
      <c r="BS262" s="2">
        <f t="shared" si="219"/>
        <v>0</v>
      </c>
      <c r="BT262" s="2">
        <f t="shared" si="219"/>
        <v>0</v>
      </c>
      <c r="BU262" s="2">
        <f t="shared" si="219"/>
        <v>0</v>
      </c>
      <c r="BV262" s="2">
        <f t="shared" si="219"/>
        <v>0</v>
      </c>
      <c r="BW262" s="2">
        <f t="shared" si="219"/>
        <v>0</v>
      </c>
      <c r="BX262" s="2">
        <f t="shared" si="219"/>
        <v>0</v>
      </c>
      <c r="BY262" s="2">
        <f t="shared" si="219"/>
        <v>0</v>
      </c>
      <c r="BZ262" s="2">
        <f t="shared" si="219"/>
        <v>0</v>
      </c>
      <c r="CA262" s="2">
        <f t="shared" ref="CA262:DF262" si="220">CA352</f>
        <v>0</v>
      </c>
      <c r="CB262" s="2">
        <f t="shared" si="220"/>
        <v>0</v>
      </c>
      <c r="CC262" s="2">
        <f t="shared" si="220"/>
        <v>0</v>
      </c>
      <c r="CD262" s="2">
        <f t="shared" si="220"/>
        <v>0</v>
      </c>
      <c r="CE262" s="2">
        <f t="shared" si="220"/>
        <v>0</v>
      </c>
      <c r="CF262" s="2">
        <f t="shared" si="220"/>
        <v>0</v>
      </c>
      <c r="CG262" s="2">
        <f t="shared" si="220"/>
        <v>0</v>
      </c>
      <c r="CH262" s="2">
        <f t="shared" si="220"/>
        <v>0</v>
      </c>
      <c r="CI262" s="2">
        <f t="shared" si="220"/>
        <v>0</v>
      </c>
      <c r="CJ262" s="2">
        <f t="shared" si="220"/>
        <v>0</v>
      </c>
      <c r="CK262" s="2">
        <f t="shared" si="220"/>
        <v>0</v>
      </c>
      <c r="CL262" s="2">
        <f t="shared" si="220"/>
        <v>0</v>
      </c>
      <c r="CM262" s="2">
        <f t="shared" si="220"/>
        <v>0</v>
      </c>
      <c r="CN262" s="2">
        <f t="shared" si="220"/>
        <v>0</v>
      </c>
      <c r="CO262" s="2">
        <f t="shared" si="220"/>
        <v>0</v>
      </c>
      <c r="CP262" s="2">
        <f t="shared" si="220"/>
        <v>0</v>
      </c>
      <c r="CQ262" s="2">
        <f t="shared" si="220"/>
        <v>0</v>
      </c>
      <c r="CR262" s="2">
        <f t="shared" si="220"/>
        <v>0</v>
      </c>
      <c r="CS262" s="2">
        <f t="shared" si="220"/>
        <v>0</v>
      </c>
      <c r="CT262" s="2">
        <f t="shared" si="220"/>
        <v>0</v>
      </c>
      <c r="CU262" s="2">
        <f t="shared" si="220"/>
        <v>0</v>
      </c>
      <c r="CV262" s="2">
        <f t="shared" si="220"/>
        <v>0</v>
      </c>
      <c r="CW262" s="2">
        <f t="shared" si="220"/>
        <v>0</v>
      </c>
      <c r="CX262" s="2">
        <f t="shared" si="220"/>
        <v>0</v>
      </c>
      <c r="CY262" s="2">
        <f t="shared" si="220"/>
        <v>0</v>
      </c>
      <c r="CZ262" s="2">
        <f t="shared" si="220"/>
        <v>0</v>
      </c>
      <c r="DA262" s="2">
        <f t="shared" si="220"/>
        <v>0</v>
      </c>
      <c r="DB262" s="2">
        <f t="shared" si="220"/>
        <v>0</v>
      </c>
      <c r="DC262" s="2">
        <f t="shared" si="220"/>
        <v>0</v>
      </c>
      <c r="DD262" s="2">
        <f t="shared" si="220"/>
        <v>0</v>
      </c>
      <c r="DE262" s="2">
        <f t="shared" si="220"/>
        <v>0</v>
      </c>
      <c r="DF262" s="2">
        <f t="shared" si="220"/>
        <v>0</v>
      </c>
      <c r="DG262" s="3">
        <f t="shared" ref="DG262:EL262" si="221">DG352</f>
        <v>0</v>
      </c>
      <c r="DH262" s="3">
        <f t="shared" si="221"/>
        <v>0</v>
      </c>
      <c r="DI262" s="3">
        <f t="shared" si="221"/>
        <v>0</v>
      </c>
      <c r="DJ262" s="3">
        <f t="shared" si="221"/>
        <v>0</v>
      </c>
      <c r="DK262" s="3">
        <f t="shared" si="221"/>
        <v>0</v>
      </c>
      <c r="DL262" s="3">
        <f t="shared" si="221"/>
        <v>0</v>
      </c>
      <c r="DM262" s="3">
        <f t="shared" si="221"/>
        <v>0</v>
      </c>
      <c r="DN262" s="3">
        <f t="shared" si="221"/>
        <v>0</v>
      </c>
      <c r="DO262" s="3">
        <f t="shared" si="221"/>
        <v>0</v>
      </c>
      <c r="DP262" s="3">
        <f t="shared" si="221"/>
        <v>0</v>
      </c>
      <c r="DQ262" s="3">
        <f t="shared" si="221"/>
        <v>0</v>
      </c>
      <c r="DR262" s="3">
        <f t="shared" si="221"/>
        <v>0</v>
      </c>
      <c r="DS262" s="3">
        <f t="shared" si="221"/>
        <v>0</v>
      </c>
      <c r="DT262" s="3">
        <f t="shared" si="221"/>
        <v>0</v>
      </c>
      <c r="DU262" s="3">
        <f t="shared" si="221"/>
        <v>0</v>
      </c>
      <c r="DV262" s="3">
        <f t="shared" si="221"/>
        <v>0</v>
      </c>
      <c r="DW262" s="3">
        <f t="shared" si="221"/>
        <v>0</v>
      </c>
      <c r="DX262" s="3">
        <f t="shared" si="221"/>
        <v>0</v>
      </c>
      <c r="DY262" s="3">
        <f t="shared" si="221"/>
        <v>0</v>
      </c>
      <c r="DZ262" s="3">
        <f t="shared" si="221"/>
        <v>0</v>
      </c>
      <c r="EA262" s="3">
        <f t="shared" si="221"/>
        <v>0</v>
      </c>
      <c r="EB262" s="3">
        <f t="shared" si="221"/>
        <v>0</v>
      </c>
      <c r="EC262" s="3">
        <f t="shared" si="221"/>
        <v>0</v>
      </c>
      <c r="ED262" s="3">
        <f t="shared" si="221"/>
        <v>0</v>
      </c>
      <c r="EE262" s="3">
        <f t="shared" si="221"/>
        <v>0</v>
      </c>
      <c r="EF262" s="3">
        <f t="shared" si="221"/>
        <v>0</v>
      </c>
      <c r="EG262" s="3">
        <f t="shared" si="221"/>
        <v>0</v>
      </c>
      <c r="EH262" s="3">
        <f t="shared" si="221"/>
        <v>0</v>
      </c>
      <c r="EI262" s="3">
        <f t="shared" si="221"/>
        <v>0</v>
      </c>
      <c r="EJ262" s="3">
        <f t="shared" si="221"/>
        <v>0</v>
      </c>
      <c r="EK262" s="3">
        <f t="shared" si="221"/>
        <v>0</v>
      </c>
      <c r="EL262" s="3">
        <f t="shared" si="221"/>
        <v>0</v>
      </c>
      <c r="EM262" s="3">
        <f t="shared" ref="EM262:FR262" si="222">EM352</f>
        <v>0</v>
      </c>
      <c r="EN262" s="3">
        <f t="shared" si="222"/>
        <v>0</v>
      </c>
      <c r="EO262" s="3">
        <f t="shared" si="222"/>
        <v>0</v>
      </c>
      <c r="EP262" s="3">
        <f t="shared" si="222"/>
        <v>0</v>
      </c>
      <c r="EQ262" s="3">
        <f t="shared" si="222"/>
        <v>0</v>
      </c>
      <c r="ER262" s="3">
        <f t="shared" si="222"/>
        <v>0</v>
      </c>
      <c r="ES262" s="3">
        <f t="shared" si="222"/>
        <v>0</v>
      </c>
      <c r="ET262" s="3">
        <f t="shared" si="222"/>
        <v>0</v>
      </c>
      <c r="EU262" s="3">
        <f t="shared" si="222"/>
        <v>0</v>
      </c>
      <c r="EV262" s="3">
        <f t="shared" si="222"/>
        <v>0</v>
      </c>
      <c r="EW262" s="3">
        <f t="shared" si="222"/>
        <v>0</v>
      </c>
      <c r="EX262" s="3">
        <f t="shared" si="222"/>
        <v>0</v>
      </c>
      <c r="EY262" s="3">
        <f t="shared" si="222"/>
        <v>0</v>
      </c>
      <c r="EZ262" s="3">
        <f t="shared" si="222"/>
        <v>0</v>
      </c>
      <c r="FA262" s="3">
        <f t="shared" si="222"/>
        <v>0</v>
      </c>
      <c r="FB262" s="3">
        <f t="shared" si="222"/>
        <v>0</v>
      </c>
      <c r="FC262" s="3">
        <f t="shared" si="222"/>
        <v>0</v>
      </c>
      <c r="FD262" s="3">
        <f t="shared" si="222"/>
        <v>0</v>
      </c>
      <c r="FE262" s="3">
        <f t="shared" si="222"/>
        <v>0</v>
      </c>
      <c r="FF262" s="3">
        <f t="shared" si="222"/>
        <v>0</v>
      </c>
      <c r="FG262" s="3">
        <f t="shared" si="222"/>
        <v>0</v>
      </c>
      <c r="FH262" s="3">
        <f t="shared" si="222"/>
        <v>0</v>
      </c>
      <c r="FI262" s="3">
        <f t="shared" si="222"/>
        <v>0</v>
      </c>
      <c r="FJ262" s="3">
        <f t="shared" si="222"/>
        <v>0</v>
      </c>
      <c r="FK262" s="3">
        <f t="shared" si="222"/>
        <v>0</v>
      </c>
      <c r="FL262" s="3">
        <f t="shared" si="222"/>
        <v>0</v>
      </c>
      <c r="FM262" s="3">
        <f t="shared" si="222"/>
        <v>0</v>
      </c>
      <c r="FN262" s="3">
        <f t="shared" si="222"/>
        <v>0</v>
      </c>
      <c r="FO262" s="3">
        <f t="shared" si="222"/>
        <v>0</v>
      </c>
      <c r="FP262" s="3">
        <f t="shared" si="222"/>
        <v>0</v>
      </c>
      <c r="FQ262" s="3">
        <f t="shared" si="222"/>
        <v>0</v>
      </c>
      <c r="FR262" s="3">
        <f t="shared" si="222"/>
        <v>0</v>
      </c>
      <c r="FS262" s="3">
        <f t="shared" ref="FS262:GX262" si="223">FS352</f>
        <v>0</v>
      </c>
      <c r="FT262" s="3">
        <f t="shared" si="223"/>
        <v>0</v>
      </c>
      <c r="FU262" s="3">
        <f t="shared" si="223"/>
        <v>0</v>
      </c>
      <c r="FV262" s="3">
        <f t="shared" si="223"/>
        <v>0</v>
      </c>
      <c r="FW262" s="3">
        <f t="shared" si="223"/>
        <v>0</v>
      </c>
      <c r="FX262" s="3">
        <f t="shared" si="223"/>
        <v>0</v>
      </c>
      <c r="FY262" s="3">
        <f t="shared" si="223"/>
        <v>0</v>
      </c>
      <c r="FZ262" s="3">
        <f t="shared" si="223"/>
        <v>0</v>
      </c>
      <c r="GA262" s="3">
        <f t="shared" si="223"/>
        <v>0</v>
      </c>
      <c r="GB262" s="3">
        <f t="shared" si="223"/>
        <v>0</v>
      </c>
      <c r="GC262" s="3">
        <f t="shared" si="223"/>
        <v>0</v>
      </c>
      <c r="GD262" s="3">
        <f t="shared" si="223"/>
        <v>0</v>
      </c>
      <c r="GE262" s="3">
        <f t="shared" si="223"/>
        <v>0</v>
      </c>
      <c r="GF262" s="3">
        <f t="shared" si="223"/>
        <v>0</v>
      </c>
      <c r="GG262" s="3">
        <f t="shared" si="223"/>
        <v>0</v>
      </c>
      <c r="GH262" s="3">
        <f t="shared" si="223"/>
        <v>0</v>
      </c>
      <c r="GI262" s="3">
        <f t="shared" si="223"/>
        <v>0</v>
      </c>
      <c r="GJ262" s="3">
        <f t="shared" si="223"/>
        <v>0</v>
      </c>
      <c r="GK262" s="3">
        <f t="shared" si="223"/>
        <v>0</v>
      </c>
      <c r="GL262" s="3">
        <f t="shared" si="223"/>
        <v>0</v>
      </c>
      <c r="GM262" s="3">
        <f t="shared" si="223"/>
        <v>0</v>
      </c>
      <c r="GN262" s="3">
        <f t="shared" si="223"/>
        <v>0</v>
      </c>
      <c r="GO262" s="3">
        <f t="shared" si="223"/>
        <v>0</v>
      </c>
      <c r="GP262" s="3">
        <f t="shared" si="223"/>
        <v>0</v>
      </c>
      <c r="GQ262" s="3">
        <f t="shared" si="223"/>
        <v>0</v>
      </c>
      <c r="GR262" s="3">
        <f t="shared" si="223"/>
        <v>0</v>
      </c>
      <c r="GS262" s="3">
        <f t="shared" si="223"/>
        <v>0</v>
      </c>
      <c r="GT262" s="3">
        <f t="shared" si="223"/>
        <v>0</v>
      </c>
      <c r="GU262" s="3">
        <f t="shared" si="223"/>
        <v>0</v>
      </c>
      <c r="GV262" s="3">
        <f t="shared" si="223"/>
        <v>0</v>
      </c>
      <c r="GW262" s="3">
        <f t="shared" si="223"/>
        <v>0</v>
      </c>
      <c r="GX262" s="3">
        <f t="shared" si="223"/>
        <v>0</v>
      </c>
    </row>
    <row r="264" spans="1:245" x14ac:dyDescent="0.2">
      <c r="A264" s="1">
        <v>5</v>
      </c>
      <c r="B264" s="1">
        <v>1</v>
      </c>
      <c r="C264" s="1"/>
      <c r="D264" s="1">
        <f>ROW(A279)</f>
        <v>279</v>
      </c>
      <c r="E264" s="1"/>
      <c r="F264" s="1" t="s">
        <v>14</v>
      </c>
      <c r="G264" s="1" t="s">
        <v>15</v>
      </c>
      <c r="H264" s="1" t="s">
        <v>3</v>
      </c>
      <c r="I264" s="1">
        <v>0</v>
      </c>
      <c r="J264" s="1"/>
      <c r="K264" s="1">
        <v>0</v>
      </c>
      <c r="L264" s="1"/>
      <c r="M264" s="1"/>
      <c r="N264" s="1"/>
      <c r="O264" s="1"/>
      <c r="P264" s="1"/>
      <c r="Q264" s="1"/>
      <c r="R264" s="1"/>
      <c r="S264" s="1"/>
      <c r="T264" s="1"/>
      <c r="U264" s="1" t="s">
        <v>3</v>
      </c>
      <c r="V264" s="1">
        <v>0</v>
      </c>
      <c r="W264" s="1"/>
      <c r="X264" s="1"/>
      <c r="Y264" s="1"/>
      <c r="Z264" s="1"/>
      <c r="AA264" s="1"/>
      <c r="AB264" s="1" t="s">
        <v>3</v>
      </c>
      <c r="AC264" s="1" t="s">
        <v>3</v>
      </c>
      <c r="AD264" s="1" t="s">
        <v>3</v>
      </c>
      <c r="AE264" s="1" t="s">
        <v>3</v>
      </c>
      <c r="AF264" s="1" t="s">
        <v>3</v>
      </c>
      <c r="AG264" s="1" t="s">
        <v>3</v>
      </c>
      <c r="AH264" s="1"/>
      <c r="AI264" s="1"/>
      <c r="AJ264" s="1"/>
      <c r="AK264" s="1"/>
      <c r="AL264" s="1"/>
      <c r="AM264" s="1"/>
      <c r="AN264" s="1"/>
      <c r="AO264" s="1"/>
      <c r="AP264" s="1" t="s">
        <v>3</v>
      </c>
      <c r="AQ264" s="1" t="s">
        <v>3</v>
      </c>
      <c r="AR264" s="1" t="s">
        <v>3</v>
      </c>
      <c r="AS264" s="1"/>
      <c r="AT264" s="1"/>
      <c r="AU264" s="1"/>
      <c r="AV264" s="1"/>
      <c r="AW264" s="1"/>
      <c r="AX264" s="1"/>
      <c r="AY264" s="1"/>
      <c r="AZ264" s="1" t="s">
        <v>3</v>
      </c>
      <c r="BA264" s="1"/>
      <c r="BB264" s="1" t="s">
        <v>3</v>
      </c>
      <c r="BC264" s="1" t="s">
        <v>3</v>
      </c>
      <c r="BD264" s="1" t="s">
        <v>3</v>
      </c>
      <c r="BE264" s="1" t="s">
        <v>3</v>
      </c>
      <c r="BF264" s="1" t="s">
        <v>3</v>
      </c>
      <c r="BG264" s="1" t="s">
        <v>3</v>
      </c>
      <c r="BH264" s="1" t="s">
        <v>3</v>
      </c>
      <c r="BI264" s="1" t="s">
        <v>3</v>
      </c>
      <c r="BJ264" s="1" t="s">
        <v>3</v>
      </c>
      <c r="BK264" s="1" t="s">
        <v>3</v>
      </c>
      <c r="BL264" s="1" t="s">
        <v>3</v>
      </c>
      <c r="BM264" s="1" t="s">
        <v>3</v>
      </c>
      <c r="BN264" s="1" t="s">
        <v>3</v>
      </c>
      <c r="BO264" s="1" t="s">
        <v>3</v>
      </c>
      <c r="BP264" s="1" t="s">
        <v>3</v>
      </c>
      <c r="BQ264" s="1"/>
      <c r="BR264" s="1"/>
      <c r="BS264" s="1"/>
      <c r="BT264" s="1"/>
      <c r="BU264" s="1"/>
      <c r="BV264" s="1"/>
      <c r="BW264" s="1"/>
      <c r="BX264" s="1">
        <v>0</v>
      </c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>
        <v>0</v>
      </c>
    </row>
    <row r="266" spans="1:245" x14ac:dyDescent="0.2">
      <c r="A266" s="2">
        <v>52</v>
      </c>
      <c r="B266" s="2">
        <f t="shared" ref="B266:G266" si="224">B279</f>
        <v>1</v>
      </c>
      <c r="C266" s="2">
        <f t="shared" si="224"/>
        <v>5</v>
      </c>
      <c r="D266" s="2">
        <f t="shared" si="224"/>
        <v>264</v>
      </c>
      <c r="E266" s="2">
        <f t="shared" si="224"/>
        <v>0</v>
      </c>
      <c r="F266" s="2" t="str">
        <f t="shared" si="224"/>
        <v>Новый подраздел</v>
      </c>
      <c r="G266" s="2" t="str">
        <f t="shared" si="224"/>
        <v>Демонтажные работы</v>
      </c>
      <c r="H266" s="2"/>
      <c r="I266" s="2"/>
      <c r="J266" s="2"/>
      <c r="K266" s="2"/>
      <c r="L266" s="2"/>
      <c r="M266" s="2"/>
      <c r="N266" s="2"/>
      <c r="O266" s="2">
        <f t="shared" ref="O266:AT266" si="225">O279</f>
        <v>1376667.39</v>
      </c>
      <c r="P266" s="2">
        <f t="shared" si="225"/>
        <v>83982.02</v>
      </c>
      <c r="Q266" s="2">
        <f t="shared" si="225"/>
        <v>822660.56</v>
      </c>
      <c r="R266" s="2">
        <f t="shared" si="225"/>
        <v>192716.21</v>
      </c>
      <c r="S266" s="2">
        <f t="shared" si="225"/>
        <v>470024.81</v>
      </c>
      <c r="T266" s="2">
        <f t="shared" si="225"/>
        <v>0</v>
      </c>
      <c r="U266" s="2">
        <f t="shared" si="225"/>
        <v>1663.2063108</v>
      </c>
      <c r="V266" s="2">
        <f t="shared" si="225"/>
        <v>2.6998920000000002</v>
      </c>
      <c r="W266" s="2">
        <f t="shared" si="225"/>
        <v>0</v>
      </c>
      <c r="X266" s="2">
        <f t="shared" si="225"/>
        <v>529391.9</v>
      </c>
      <c r="Y266" s="2">
        <f t="shared" si="225"/>
        <v>360984.77</v>
      </c>
      <c r="Z266" s="2">
        <f t="shared" si="225"/>
        <v>0</v>
      </c>
      <c r="AA266" s="2">
        <f t="shared" si="225"/>
        <v>0</v>
      </c>
      <c r="AB266" s="2">
        <f t="shared" si="225"/>
        <v>1376667.39</v>
      </c>
      <c r="AC266" s="2">
        <f t="shared" si="225"/>
        <v>83982.02</v>
      </c>
      <c r="AD266" s="2">
        <f t="shared" si="225"/>
        <v>822660.56</v>
      </c>
      <c r="AE266" s="2">
        <f t="shared" si="225"/>
        <v>192716.21</v>
      </c>
      <c r="AF266" s="2">
        <f t="shared" si="225"/>
        <v>470024.81</v>
      </c>
      <c r="AG266" s="2">
        <f t="shared" si="225"/>
        <v>0</v>
      </c>
      <c r="AH266" s="2">
        <f t="shared" si="225"/>
        <v>1663.2063108</v>
      </c>
      <c r="AI266" s="2">
        <f t="shared" si="225"/>
        <v>2.6998920000000002</v>
      </c>
      <c r="AJ266" s="2">
        <f t="shared" si="225"/>
        <v>0</v>
      </c>
      <c r="AK266" s="2">
        <f t="shared" si="225"/>
        <v>529391.9</v>
      </c>
      <c r="AL266" s="2">
        <f t="shared" si="225"/>
        <v>360984.77</v>
      </c>
      <c r="AM266" s="2">
        <f t="shared" si="225"/>
        <v>0</v>
      </c>
      <c r="AN266" s="2">
        <f t="shared" si="225"/>
        <v>0</v>
      </c>
      <c r="AO266" s="2">
        <f t="shared" si="225"/>
        <v>0</v>
      </c>
      <c r="AP266" s="2">
        <f t="shared" si="225"/>
        <v>0</v>
      </c>
      <c r="AQ266" s="2">
        <f t="shared" si="225"/>
        <v>0</v>
      </c>
      <c r="AR266" s="2">
        <f t="shared" si="225"/>
        <v>2267044.06</v>
      </c>
      <c r="AS266" s="2">
        <f t="shared" si="225"/>
        <v>2267044.06</v>
      </c>
      <c r="AT266" s="2">
        <f t="shared" si="225"/>
        <v>0</v>
      </c>
      <c r="AU266" s="2">
        <f t="shared" ref="AU266:BZ266" si="226">AU279</f>
        <v>0</v>
      </c>
      <c r="AV266" s="2">
        <f t="shared" si="226"/>
        <v>83982.02</v>
      </c>
      <c r="AW266" s="2">
        <f t="shared" si="226"/>
        <v>83982.02</v>
      </c>
      <c r="AX266" s="2">
        <f t="shared" si="226"/>
        <v>0</v>
      </c>
      <c r="AY266" s="2">
        <f t="shared" si="226"/>
        <v>83982.02</v>
      </c>
      <c r="AZ266" s="2">
        <f t="shared" si="226"/>
        <v>0</v>
      </c>
      <c r="BA266" s="2">
        <f t="shared" si="226"/>
        <v>0</v>
      </c>
      <c r="BB266" s="2">
        <f t="shared" si="226"/>
        <v>0</v>
      </c>
      <c r="BC266" s="2">
        <f t="shared" si="226"/>
        <v>0</v>
      </c>
      <c r="BD266" s="2">
        <f t="shared" si="226"/>
        <v>0</v>
      </c>
      <c r="BE266" s="2">
        <f t="shared" si="226"/>
        <v>0</v>
      </c>
      <c r="BF266" s="2">
        <f t="shared" si="226"/>
        <v>0</v>
      </c>
      <c r="BG266" s="2">
        <f t="shared" si="226"/>
        <v>0</v>
      </c>
      <c r="BH266" s="2">
        <f t="shared" si="226"/>
        <v>0</v>
      </c>
      <c r="BI266" s="2">
        <f t="shared" si="226"/>
        <v>0</v>
      </c>
      <c r="BJ266" s="2">
        <f t="shared" si="226"/>
        <v>0</v>
      </c>
      <c r="BK266" s="2">
        <f t="shared" si="226"/>
        <v>0</v>
      </c>
      <c r="BL266" s="2">
        <f t="shared" si="226"/>
        <v>0</v>
      </c>
      <c r="BM266" s="2">
        <f t="shared" si="226"/>
        <v>0</v>
      </c>
      <c r="BN266" s="2">
        <f t="shared" si="226"/>
        <v>0</v>
      </c>
      <c r="BO266" s="2">
        <f t="shared" si="226"/>
        <v>0</v>
      </c>
      <c r="BP266" s="2">
        <f t="shared" si="226"/>
        <v>0</v>
      </c>
      <c r="BQ266" s="2">
        <f t="shared" si="226"/>
        <v>0</v>
      </c>
      <c r="BR266" s="2">
        <f t="shared" si="226"/>
        <v>0</v>
      </c>
      <c r="BS266" s="2">
        <f t="shared" si="226"/>
        <v>0</v>
      </c>
      <c r="BT266" s="2">
        <f t="shared" si="226"/>
        <v>0</v>
      </c>
      <c r="BU266" s="2">
        <f t="shared" si="226"/>
        <v>0</v>
      </c>
      <c r="BV266" s="2">
        <f t="shared" si="226"/>
        <v>0</v>
      </c>
      <c r="BW266" s="2">
        <f t="shared" si="226"/>
        <v>0</v>
      </c>
      <c r="BX266" s="2">
        <f t="shared" si="226"/>
        <v>0</v>
      </c>
      <c r="BY266" s="2">
        <f t="shared" si="226"/>
        <v>0</v>
      </c>
      <c r="BZ266" s="2">
        <f t="shared" si="226"/>
        <v>0</v>
      </c>
      <c r="CA266" s="2">
        <f t="shared" ref="CA266:DF266" si="227">CA279</f>
        <v>2267044.06</v>
      </c>
      <c r="CB266" s="2">
        <f t="shared" si="227"/>
        <v>2267044.06</v>
      </c>
      <c r="CC266" s="2">
        <f t="shared" si="227"/>
        <v>0</v>
      </c>
      <c r="CD266" s="2">
        <f t="shared" si="227"/>
        <v>0</v>
      </c>
      <c r="CE266" s="2">
        <f t="shared" si="227"/>
        <v>83982.02</v>
      </c>
      <c r="CF266" s="2">
        <f t="shared" si="227"/>
        <v>83982.02</v>
      </c>
      <c r="CG266" s="2">
        <f t="shared" si="227"/>
        <v>0</v>
      </c>
      <c r="CH266" s="2">
        <f t="shared" si="227"/>
        <v>83982.02</v>
      </c>
      <c r="CI266" s="2">
        <f t="shared" si="227"/>
        <v>0</v>
      </c>
      <c r="CJ266" s="2">
        <f t="shared" si="227"/>
        <v>0</v>
      </c>
      <c r="CK266" s="2">
        <f t="shared" si="227"/>
        <v>0</v>
      </c>
      <c r="CL266" s="2">
        <f t="shared" si="227"/>
        <v>0</v>
      </c>
      <c r="CM266" s="2">
        <f t="shared" si="227"/>
        <v>0</v>
      </c>
      <c r="CN266" s="2">
        <f t="shared" si="227"/>
        <v>0</v>
      </c>
      <c r="CO266" s="2">
        <f t="shared" si="227"/>
        <v>0</v>
      </c>
      <c r="CP266" s="2">
        <f t="shared" si="227"/>
        <v>0</v>
      </c>
      <c r="CQ266" s="2">
        <f t="shared" si="227"/>
        <v>0</v>
      </c>
      <c r="CR266" s="2">
        <f t="shared" si="227"/>
        <v>0</v>
      </c>
      <c r="CS266" s="2">
        <f t="shared" si="227"/>
        <v>0</v>
      </c>
      <c r="CT266" s="2">
        <f t="shared" si="227"/>
        <v>0</v>
      </c>
      <c r="CU266" s="2">
        <f t="shared" si="227"/>
        <v>0</v>
      </c>
      <c r="CV266" s="2">
        <f t="shared" si="227"/>
        <v>0</v>
      </c>
      <c r="CW266" s="2">
        <f t="shared" si="227"/>
        <v>0</v>
      </c>
      <c r="CX266" s="2">
        <f t="shared" si="227"/>
        <v>0</v>
      </c>
      <c r="CY266" s="2">
        <f t="shared" si="227"/>
        <v>0</v>
      </c>
      <c r="CZ266" s="2">
        <f t="shared" si="227"/>
        <v>0</v>
      </c>
      <c r="DA266" s="2">
        <f t="shared" si="227"/>
        <v>0</v>
      </c>
      <c r="DB266" s="2">
        <f t="shared" si="227"/>
        <v>0</v>
      </c>
      <c r="DC266" s="2">
        <f t="shared" si="227"/>
        <v>0</v>
      </c>
      <c r="DD266" s="2">
        <f t="shared" si="227"/>
        <v>0</v>
      </c>
      <c r="DE266" s="2">
        <f t="shared" si="227"/>
        <v>0</v>
      </c>
      <c r="DF266" s="2">
        <f t="shared" si="227"/>
        <v>0</v>
      </c>
      <c r="DG266" s="3">
        <f t="shared" ref="DG266:EL266" si="228">DG279</f>
        <v>0</v>
      </c>
      <c r="DH266" s="3">
        <f t="shared" si="228"/>
        <v>0</v>
      </c>
      <c r="DI266" s="3">
        <f t="shared" si="228"/>
        <v>0</v>
      </c>
      <c r="DJ266" s="3">
        <f t="shared" si="228"/>
        <v>0</v>
      </c>
      <c r="DK266" s="3">
        <f t="shared" si="228"/>
        <v>0</v>
      </c>
      <c r="DL266" s="3">
        <f t="shared" si="228"/>
        <v>0</v>
      </c>
      <c r="DM266" s="3">
        <f t="shared" si="228"/>
        <v>0</v>
      </c>
      <c r="DN266" s="3">
        <f t="shared" si="228"/>
        <v>0</v>
      </c>
      <c r="DO266" s="3">
        <f t="shared" si="228"/>
        <v>0</v>
      </c>
      <c r="DP266" s="3">
        <f t="shared" si="228"/>
        <v>0</v>
      </c>
      <c r="DQ266" s="3">
        <f t="shared" si="228"/>
        <v>0</v>
      </c>
      <c r="DR266" s="3">
        <f t="shared" si="228"/>
        <v>0</v>
      </c>
      <c r="DS266" s="3">
        <f t="shared" si="228"/>
        <v>0</v>
      </c>
      <c r="DT266" s="3">
        <f t="shared" si="228"/>
        <v>0</v>
      </c>
      <c r="DU266" s="3">
        <f t="shared" si="228"/>
        <v>0</v>
      </c>
      <c r="DV266" s="3">
        <f t="shared" si="228"/>
        <v>0</v>
      </c>
      <c r="DW266" s="3">
        <f t="shared" si="228"/>
        <v>0</v>
      </c>
      <c r="DX266" s="3">
        <f t="shared" si="228"/>
        <v>0</v>
      </c>
      <c r="DY266" s="3">
        <f t="shared" si="228"/>
        <v>0</v>
      </c>
      <c r="DZ266" s="3">
        <f t="shared" si="228"/>
        <v>0</v>
      </c>
      <c r="EA266" s="3">
        <f t="shared" si="228"/>
        <v>0</v>
      </c>
      <c r="EB266" s="3">
        <f t="shared" si="228"/>
        <v>0</v>
      </c>
      <c r="EC266" s="3">
        <f t="shared" si="228"/>
        <v>0</v>
      </c>
      <c r="ED266" s="3">
        <f t="shared" si="228"/>
        <v>0</v>
      </c>
      <c r="EE266" s="3">
        <f t="shared" si="228"/>
        <v>0</v>
      </c>
      <c r="EF266" s="3">
        <f t="shared" si="228"/>
        <v>0</v>
      </c>
      <c r="EG266" s="3">
        <f t="shared" si="228"/>
        <v>0</v>
      </c>
      <c r="EH266" s="3">
        <f t="shared" si="228"/>
        <v>0</v>
      </c>
      <c r="EI266" s="3">
        <f t="shared" si="228"/>
        <v>0</v>
      </c>
      <c r="EJ266" s="3">
        <f t="shared" si="228"/>
        <v>0</v>
      </c>
      <c r="EK266" s="3">
        <f t="shared" si="228"/>
        <v>0</v>
      </c>
      <c r="EL266" s="3">
        <f t="shared" si="228"/>
        <v>0</v>
      </c>
      <c r="EM266" s="3">
        <f t="shared" ref="EM266:FR266" si="229">EM279</f>
        <v>0</v>
      </c>
      <c r="EN266" s="3">
        <f t="shared" si="229"/>
        <v>0</v>
      </c>
      <c r="EO266" s="3">
        <f t="shared" si="229"/>
        <v>0</v>
      </c>
      <c r="EP266" s="3">
        <f t="shared" si="229"/>
        <v>0</v>
      </c>
      <c r="EQ266" s="3">
        <f t="shared" si="229"/>
        <v>0</v>
      </c>
      <c r="ER266" s="3">
        <f t="shared" si="229"/>
        <v>0</v>
      </c>
      <c r="ES266" s="3">
        <f t="shared" si="229"/>
        <v>0</v>
      </c>
      <c r="ET266" s="3">
        <f t="shared" si="229"/>
        <v>0</v>
      </c>
      <c r="EU266" s="3">
        <f t="shared" si="229"/>
        <v>0</v>
      </c>
      <c r="EV266" s="3">
        <f t="shared" si="229"/>
        <v>0</v>
      </c>
      <c r="EW266" s="3">
        <f t="shared" si="229"/>
        <v>0</v>
      </c>
      <c r="EX266" s="3">
        <f t="shared" si="229"/>
        <v>0</v>
      </c>
      <c r="EY266" s="3">
        <f t="shared" si="229"/>
        <v>0</v>
      </c>
      <c r="EZ266" s="3">
        <f t="shared" si="229"/>
        <v>0</v>
      </c>
      <c r="FA266" s="3">
        <f t="shared" si="229"/>
        <v>0</v>
      </c>
      <c r="FB266" s="3">
        <f t="shared" si="229"/>
        <v>0</v>
      </c>
      <c r="FC266" s="3">
        <f t="shared" si="229"/>
        <v>0</v>
      </c>
      <c r="FD266" s="3">
        <f t="shared" si="229"/>
        <v>0</v>
      </c>
      <c r="FE266" s="3">
        <f t="shared" si="229"/>
        <v>0</v>
      </c>
      <c r="FF266" s="3">
        <f t="shared" si="229"/>
        <v>0</v>
      </c>
      <c r="FG266" s="3">
        <f t="shared" si="229"/>
        <v>0</v>
      </c>
      <c r="FH266" s="3">
        <f t="shared" si="229"/>
        <v>0</v>
      </c>
      <c r="FI266" s="3">
        <f t="shared" si="229"/>
        <v>0</v>
      </c>
      <c r="FJ266" s="3">
        <f t="shared" si="229"/>
        <v>0</v>
      </c>
      <c r="FK266" s="3">
        <f t="shared" si="229"/>
        <v>0</v>
      </c>
      <c r="FL266" s="3">
        <f t="shared" si="229"/>
        <v>0</v>
      </c>
      <c r="FM266" s="3">
        <f t="shared" si="229"/>
        <v>0</v>
      </c>
      <c r="FN266" s="3">
        <f t="shared" si="229"/>
        <v>0</v>
      </c>
      <c r="FO266" s="3">
        <f t="shared" si="229"/>
        <v>0</v>
      </c>
      <c r="FP266" s="3">
        <f t="shared" si="229"/>
        <v>0</v>
      </c>
      <c r="FQ266" s="3">
        <f t="shared" si="229"/>
        <v>0</v>
      </c>
      <c r="FR266" s="3">
        <f t="shared" si="229"/>
        <v>0</v>
      </c>
      <c r="FS266" s="3">
        <f t="shared" ref="FS266:GX266" si="230">FS279</f>
        <v>0</v>
      </c>
      <c r="FT266" s="3">
        <f t="shared" si="230"/>
        <v>0</v>
      </c>
      <c r="FU266" s="3">
        <f t="shared" si="230"/>
        <v>0</v>
      </c>
      <c r="FV266" s="3">
        <f t="shared" si="230"/>
        <v>0</v>
      </c>
      <c r="FW266" s="3">
        <f t="shared" si="230"/>
        <v>0</v>
      </c>
      <c r="FX266" s="3">
        <f t="shared" si="230"/>
        <v>0</v>
      </c>
      <c r="FY266" s="3">
        <f t="shared" si="230"/>
        <v>0</v>
      </c>
      <c r="FZ266" s="3">
        <f t="shared" si="230"/>
        <v>0</v>
      </c>
      <c r="GA266" s="3">
        <f t="shared" si="230"/>
        <v>0</v>
      </c>
      <c r="GB266" s="3">
        <f t="shared" si="230"/>
        <v>0</v>
      </c>
      <c r="GC266" s="3">
        <f t="shared" si="230"/>
        <v>0</v>
      </c>
      <c r="GD266" s="3">
        <f t="shared" si="230"/>
        <v>0</v>
      </c>
      <c r="GE266" s="3">
        <f t="shared" si="230"/>
        <v>0</v>
      </c>
      <c r="GF266" s="3">
        <f t="shared" si="230"/>
        <v>0</v>
      </c>
      <c r="GG266" s="3">
        <f t="shared" si="230"/>
        <v>0</v>
      </c>
      <c r="GH266" s="3">
        <f t="shared" si="230"/>
        <v>0</v>
      </c>
      <c r="GI266" s="3">
        <f t="shared" si="230"/>
        <v>0</v>
      </c>
      <c r="GJ266" s="3">
        <f t="shared" si="230"/>
        <v>0</v>
      </c>
      <c r="GK266" s="3">
        <f t="shared" si="230"/>
        <v>0</v>
      </c>
      <c r="GL266" s="3">
        <f t="shared" si="230"/>
        <v>0</v>
      </c>
      <c r="GM266" s="3">
        <f t="shared" si="230"/>
        <v>0</v>
      </c>
      <c r="GN266" s="3">
        <f t="shared" si="230"/>
        <v>0</v>
      </c>
      <c r="GO266" s="3">
        <f t="shared" si="230"/>
        <v>0</v>
      </c>
      <c r="GP266" s="3">
        <f t="shared" si="230"/>
        <v>0</v>
      </c>
      <c r="GQ266" s="3">
        <f t="shared" si="230"/>
        <v>0</v>
      </c>
      <c r="GR266" s="3">
        <f t="shared" si="230"/>
        <v>0</v>
      </c>
      <c r="GS266" s="3">
        <f t="shared" si="230"/>
        <v>0</v>
      </c>
      <c r="GT266" s="3">
        <f t="shared" si="230"/>
        <v>0</v>
      </c>
      <c r="GU266" s="3">
        <f t="shared" si="230"/>
        <v>0</v>
      </c>
      <c r="GV266" s="3">
        <f t="shared" si="230"/>
        <v>0</v>
      </c>
      <c r="GW266" s="3">
        <f t="shared" si="230"/>
        <v>0</v>
      </c>
      <c r="GX266" s="3">
        <f t="shared" si="230"/>
        <v>0</v>
      </c>
    </row>
    <row r="268" spans="1:245" x14ac:dyDescent="0.2">
      <c r="A268">
        <v>17</v>
      </c>
      <c r="B268">
        <v>1</v>
      </c>
      <c r="E268" t="s">
        <v>547</v>
      </c>
      <c r="F268" t="s">
        <v>548</v>
      </c>
      <c r="G268" t="s">
        <v>549</v>
      </c>
      <c r="H268" t="s">
        <v>550</v>
      </c>
      <c r="I268">
        <v>174.62</v>
      </c>
      <c r="J268">
        <v>0</v>
      </c>
      <c r="O268">
        <f t="shared" ref="O268:O277" si="231">ROUND(CP268,2)</f>
        <v>259361.17</v>
      </c>
      <c r="P268">
        <f t="shared" ref="P268:P277" si="232">ROUND(CQ268*I268,2)</f>
        <v>0</v>
      </c>
      <c r="Q268">
        <f t="shared" ref="Q268:Q277" si="233">ROUND(CR268*I268,2)</f>
        <v>259361.17</v>
      </c>
      <c r="R268">
        <f t="shared" ref="R268:R277" si="234">ROUND(CS268*I268,2)</f>
        <v>77392.460000000006</v>
      </c>
      <c r="S268">
        <f t="shared" ref="S268:S277" si="235">ROUND(CT268*I268,2)</f>
        <v>0</v>
      </c>
      <c r="T268">
        <f t="shared" ref="T268:T277" si="236">ROUND(CU268*I268,2)</f>
        <v>0</v>
      </c>
      <c r="U268">
        <f t="shared" ref="U268:U277" si="237">CV268*I268</f>
        <v>0</v>
      </c>
      <c r="V268">
        <f t="shared" ref="V268:V277" si="238">CW268*I268</f>
        <v>0</v>
      </c>
      <c r="W268">
        <f t="shared" ref="W268:W277" si="239">ROUND(CX268*I268,2)</f>
        <v>0</v>
      </c>
      <c r="X268">
        <f t="shared" ref="X268:X277" si="240">ROUND(CY268,2)</f>
        <v>0</v>
      </c>
      <c r="Y268">
        <f t="shared" ref="Y268:Y277" si="241">ROUND(CZ268,2)</f>
        <v>0</v>
      </c>
      <c r="AA268">
        <v>144042116</v>
      </c>
      <c r="AB268">
        <f t="shared" ref="AB268:AB277" si="242">ROUND((AC268+AD268+AF268),2)</f>
        <v>243.49</v>
      </c>
      <c r="AC268">
        <f t="shared" ref="AC268:AC277" si="243">ROUND((ES268),2)</f>
        <v>0</v>
      </c>
      <c r="AD268">
        <f>ROUND((((ET268)-(EU268))+AE268),2)</f>
        <v>243.49</v>
      </c>
      <c r="AE268">
        <f>ROUND((EU268),2)</f>
        <v>13.5</v>
      </c>
      <c r="AF268">
        <f>ROUND((EV268),2)</f>
        <v>0</v>
      </c>
      <c r="AG268">
        <f t="shared" ref="AG268:AG277" si="244">ROUND((AP268),2)</f>
        <v>0</v>
      </c>
      <c r="AH268">
        <f>(EW268)</f>
        <v>0</v>
      </c>
      <c r="AI268">
        <f>(EX268)</f>
        <v>0</v>
      </c>
      <c r="AJ268">
        <f t="shared" ref="AJ268:AJ277" si="245">(AS268)</f>
        <v>0</v>
      </c>
      <c r="AK268">
        <v>243.49</v>
      </c>
      <c r="AL268">
        <v>0</v>
      </c>
      <c r="AM268">
        <v>243.49</v>
      </c>
      <c r="AN268">
        <v>13.5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1</v>
      </c>
      <c r="AW268">
        <v>1</v>
      </c>
      <c r="AZ268">
        <v>1</v>
      </c>
      <c r="BA268">
        <v>1</v>
      </c>
      <c r="BB268">
        <v>6.1</v>
      </c>
      <c r="BC268">
        <v>1</v>
      </c>
      <c r="BD268" t="s">
        <v>3</v>
      </c>
      <c r="BE268" t="s">
        <v>3</v>
      </c>
      <c r="BF268" t="s">
        <v>3</v>
      </c>
      <c r="BG268" t="s">
        <v>3</v>
      </c>
      <c r="BH268">
        <v>2</v>
      </c>
      <c r="BI268">
        <v>1</v>
      </c>
      <c r="BJ268" t="s">
        <v>551</v>
      </c>
      <c r="BM268">
        <v>400001</v>
      </c>
      <c r="BN268">
        <v>0</v>
      </c>
      <c r="BO268" t="s">
        <v>548</v>
      </c>
      <c r="BP268">
        <v>1</v>
      </c>
      <c r="BQ268">
        <v>7</v>
      </c>
      <c r="BR268">
        <v>0</v>
      </c>
      <c r="BS268">
        <v>32.83</v>
      </c>
      <c r="BT268">
        <v>1</v>
      </c>
      <c r="BU268">
        <v>1</v>
      </c>
      <c r="BV268">
        <v>1</v>
      </c>
      <c r="BW268">
        <v>1</v>
      </c>
      <c r="BX268">
        <v>1</v>
      </c>
      <c r="BY268" t="s">
        <v>3</v>
      </c>
      <c r="BZ268">
        <v>0</v>
      </c>
      <c r="CA268">
        <v>0</v>
      </c>
      <c r="CE268">
        <v>0</v>
      </c>
      <c r="CF268">
        <v>0</v>
      </c>
      <c r="CG268">
        <v>0</v>
      </c>
      <c r="CM268">
        <v>0</v>
      </c>
      <c r="CN268" t="s">
        <v>3</v>
      </c>
      <c r="CO268">
        <v>0</v>
      </c>
      <c r="CP268">
        <f t="shared" ref="CP268:CP277" si="246">(P268+Q268+S268)</f>
        <v>259361.17</v>
      </c>
      <c r="CQ268">
        <f t="shared" ref="CQ268:CQ277" si="247">AC268*BC268</f>
        <v>0</v>
      </c>
      <c r="CR268">
        <f t="shared" ref="CR268:CR277" si="248">AD268*BB268</f>
        <v>1485.289</v>
      </c>
      <c r="CS268">
        <f t="shared" ref="CS268:CS277" si="249">AE268*BS268</f>
        <v>443.20499999999998</v>
      </c>
      <c r="CT268">
        <f t="shared" ref="CT268:CT277" si="250">AF268*BA268</f>
        <v>0</v>
      </c>
      <c r="CU268">
        <f t="shared" ref="CU268:CU277" si="251">AG268</f>
        <v>0</v>
      </c>
      <c r="CV268">
        <f t="shared" ref="CV268:CV277" si="252">AH268</f>
        <v>0</v>
      </c>
      <c r="CW268">
        <f t="shared" ref="CW268:CW277" si="253">AI268</f>
        <v>0</v>
      </c>
      <c r="CX268">
        <f t="shared" ref="CX268:CX277" si="254">AJ268</f>
        <v>0</v>
      </c>
      <c r="CY268">
        <f t="shared" ref="CY268:CY277" si="255">(((S268+R268)*AT268)/100)</f>
        <v>0</v>
      </c>
      <c r="CZ268">
        <f t="shared" ref="CZ268:CZ277" si="256">(((S268+R268)*AU268)/100)</f>
        <v>0</v>
      </c>
      <c r="DC268" t="s">
        <v>3</v>
      </c>
      <c r="DD268" t="s">
        <v>3</v>
      </c>
      <c r="DE268" t="s">
        <v>3</v>
      </c>
      <c r="DF268" t="s">
        <v>3</v>
      </c>
      <c r="DG268" t="s">
        <v>3</v>
      </c>
      <c r="DH268" t="s">
        <v>3</v>
      </c>
      <c r="DI268" t="s">
        <v>3</v>
      </c>
      <c r="DJ268" t="s">
        <v>3</v>
      </c>
      <c r="DK268" t="s">
        <v>3</v>
      </c>
      <c r="DL268" t="s">
        <v>3</v>
      </c>
      <c r="DM268" t="s">
        <v>3</v>
      </c>
      <c r="DN268">
        <v>0</v>
      </c>
      <c r="DO268">
        <v>0</v>
      </c>
      <c r="DP268">
        <v>1</v>
      </c>
      <c r="DQ268">
        <v>1</v>
      </c>
      <c r="DU268">
        <v>1011</v>
      </c>
      <c r="DV268" t="s">
        <v>550</v>
      </c>
      <c r="DW268" t="s">
        <v>550</v>
      </c>
      <c r="DX268">
        <v>1</v>
      </c>
      <c r="EE268">
        <v>123475081</v>
      </c>
      <c r="EF268">
        <v>7</v>
      </c>
      <c r="EG268" t="s">
        <v>552</v>
      </c>
      <c r="EH268">
        <v>0</v>
      </c>
      <c r="EI268" t="s">
        <v>3</v>
      </c>
      <c r="EJ268">
        <v>1</v>
      </c>
      <c r="EK268">
        <v>400001</v>
      </c>
      <c r="EL268" t="s">
        <v>553</v>
      </c>
      <c r="EM268" t="s">
        <v>229</v>
      </c>
      <c r="EO268" t="s">
        <v>3</v>
      </c>
      <c r="EQ268">
        <v>131072</v>
      </c>
      <c r="ER268">
        <v>243.49</v>
      </c>
      <c r="ES268">
        <v>0</v>
      </c>
      <c r="ET268">
        <v>243.49</v>
      </c>
      <c r="EU268">
        <v>13.5</v>
      </c>
      <c r="EV268">
        <v>0</v>
      </c>
      <c r="EW268">
        <v>0</v>
      </c>
      <c r="EX268">
        <v>0</v>
      </c>
      <c r="EY268">
        <v>0</v>
      </c>
      <c r="FQ268">
        <v>0</v>
      </c>
      <c r="FR268">
        <f t="shared" ref="FR268:FR277" si="257">ROUND(IF(AND(BH268=3,BI268=3),P268,0),2)</f>
        <v>0</v>
      </c>
      <c r="FS268">
        <v>0</v>
      </c>
      <c r="FX268">
        <v>0</v>
      </c>
      <c r="FY268">
        <v>0</v>
      </c>
      <c r="GA268" t="s">
        <v>3</v>
      </c>
      <c r="GD268">
        <v>1</v>
      </c>
      <c r="GF268">
        <v>2057448090</v>
      </c>
      <c r="GG268">
        <v>2</v>
      </c>
      <c r="GH268">
        <v>1</v>
      </c>
      <c r="GI268">
        <v>2</v>
      </c>
      <c r="GJ268">
        <v>0</v>
      </c>
      <c r="GK268">
        <v>0</v>
      </c>
      <c r="GL268">
        <f t="shared" ref="GL268:GL277" si="258">ROUND(IF(AND(BH268=3,BI268=3,FS268&lt;&gt;0),P268,0),2)</f>
        <v>0</v>
      </c>
      <c r="GM268">
        <f t="shared" ref="GM268:GM277" si="259">ROUND(O268+X268+Y268,2)+GX268</f>
        <v>259361.17</v>
      </c>
      <c r="GN268">
        <f t="shared" ref="GN268:GN277" si="260">IF(OR(BI268=0,BI268=1),ROUND(O268+X268+Y268,2),0)</f>
        <v>259361.17</v>
      </c>
      <c r="GO268">
        <f t="shared" ref="GO268:GO277" si="261">IF(BI268=2,ROUND(O268+X268+Y268,2),0)</f>
        <v>0</v>
      </c>
      <c r="GP268">
        <f t="shared" ref="GP268:GP277" si="262">IF(BI268=4,ROUND(O268+X268+Y268,2)+GX268,0)</f>
        <v>0</v>
      </c>
      <c r="GR268">
        <v>0</v>
      </c>
      <c r="GS268">
        <v>3</v>
      </c>
      <c r="GT268">
        <v>0</v>
      </c>
      <c r="GU268" t="s">
        <v>3</v>
      </c>
      <c r="GV268">
        <f t="shared" ref="GV268:GV277" si="263">ROUND((GT268),2)</f>
        <v>0</v>
      </c>
      <c r="GW268">
        <v>1</v>
      </c>
      <c r="GX268">
        <f t="shared" ref="GX268:GX277" si="264">ROUND(HC268*I268,2)</f>
        <v>0</v>
      </c>
      <c r="HA268">
        <v>0</v>
      </c>
      <c r="HB268">
        <v>0</v>
      </c>
      <c r="HC268">
        <f t="shared" ref="HC268:HC277" si="265">GV268*GW268</f>
        <v>0</v>
      </c>
      <c r="IK268">
        <v>0</v>
      </c>
    </row>
    <row r="269" spans="1:245" x14ac:dyDescent="0.2">
      <c r="A269">
        <v>17</v>
      </c>
      <c r="B269">
        <v>1</v>
      </c>
      <c r="C269">
        <f>ROW(SmtRes!A547)</f>
        <v>547</v>
      </c>
      <c r="D269">
        <f>ROW(EtalonRes!A556)</f>
        <v>556</v>
      </c>
      <c r="E269" t="s">
        <v>554</v>
      </c>
      <c r="F269" t="s">
        <v>555</v>
      </c>
      <c r="G269" t="s">
        <v>556</v>
      </c>
      <c r="H269" t="s">
        <v>99</v>
      </c>
      <c r="I269">
        <f>ROUND(92.016/100,9)</f>
        <v>0.92015999999999998</v>
      </c>
      <c r="J269">
        <v>0</v>
      </c>
      <c r="O269">
        <f t="shared" si="231"/>
        <v>36323.279999999999</v>
      </c>
      <c r="P269">
        <f t="shared" si="232"/>
        <v>11940.85</v>
      </c>
      <c r="Q269">
        <f t="shared" si="233"/>
        <v>304.77</v>
      </c>
      <c r="R269">
        <f t="shared" si="234"/>
        <v>234.42</v>
      </c>
      <c r="S269">
        <f t="shared" si="235"/>
        <v>24077.66</v>
      </c>
      <c r="T269">
        <f t="shared" si="236"/>
        <v>0</v>
      </c>
      <c r="U269">
        <f t="shared" si="237"/>
        <v>85.9797504</v>
      </c>
      <c r="V269">
        <f t="shared" si="238"/>
        <v>0.55209599999999992</v>
      </c>
      <c r="W269">
        <f t="shared" si="239"/>
        <v>0</v>
      </c>
      <c r="X269">
        <f t="shared" si="240"/>
        <v>20179.03</v>
      </c>
      <c r="Y269">
        <f t="shared" si="241"/>
        <v>15802.85</v>
      </c>
      <c r="AA269">
        <v>144042116</v>
      </c>
      <c r="AB269">
        <f t="shared" si="242"/>
        <v>2325.6999999999998</v>
      </c>
      <c r="AC269">
        <f t="shared" si="243"/>
        <v>1503.7</v>
      </c>
      <c r="AD269">
        <f>ROUND((((ET269)-(EU269))+AE269),2)</f>
        <v>24.96</v>
      </c>
      <c r="AE269">
        <f>ROUND((EU269),2)</f>
        <v>7.76</v>
      </c>
      <c r="AF269">
        <f>ROUND((EV269),2)</f>
        <v>797.04</v>
      </c>
      <c r="AG269">
        <f t="shared" si="244"/>
        <v>0</v>
      </c>
      <c r="AH269">
        <f>(EW269)</f>
        <v>93.44</v>
      </c>
      <c r="AI269">
        <f>(EX269)</f>
        <v>0.6</v>
      </c>
      <c r="AJ269">
        <f t="shared" si="245"/>
        <v>0</v>
      </c>
      <c r="AK269">
        <v>2325.6999999999998</v>
      </c>
      <c r="AL269">
        <v>1503.7</v>
      </c>
      <c r="AM269">
        <v>24.96</v>
      </c>
      <c r="AN269">
        <v>7.76</v>
      </c>
      <c r="AO269">
        <v>797.04</v>
      </c>
      <c r="AP269">
        <v>0</v>
      </c>
      <c r="AQ269">
        <v>93.44</v>
      </c>
      <c r="AR269">
        <v>0.6</v>
      </c>
      <c r="AS269">
        <v>0</v>
      </c>
      <c r="AT269">
        <v>83</v>
      </c>
      <c r="AU269">
        <v>65</v>
      </c>
      <c r="AV269">
        <v>1</v>
      </c>
      <c r="AW269">
        <v>1</v>
      </c>
      <c r="AZ269">
        <v>1</v>
      </c>
      <c r="BA269">
        <v>32.83</v>
      </c>
      <c r="BB269">
        <v>13.27</v>
      </c>
      <c r="BC269">
        <v>8.6300000000000008</v>
      </c>
      <c r="BD269" t="s">
        <v>3</v>
      </c>
      <c r="BE269" t="s">
        <v>3</v>
      </c>
      <c r="BF269" t="s">
        <v>3</v>
      </c>
      <c r="BG269" t="s">
        <v>3</v>
      </c>
      <c r="BH269">
        <v>0</v>
      </c>
      <c r="BI269">
        <v>1</v>
      </c>
      <c r="BJ269" t="s">
        <v>557</v>
      </c>
      <c r="BM269">
        <v>58001</v>
      </c>
      <c r="BN269">
        <v>0</v>
      </c>
      <c r="BO269" t="s">
        <v>555</v>
      </c>
      <c r="BP269">
        <v>1</v>
      </c>
      <c r="BQ269">
        <v>6</v>
      </c>
      <c r="BR269">
        <v>0</v>
      </c>
      <c r="BS269">
        <v>32.83</v>
      </c>
      <c r="BT269">
        <v>1</v>
      </c>
      <c r="BU269">
        <v>1</v>
      </c>
      <c r="BV269">
        <v>1</v>
      </c>
      <c r="BW269">
        <v>1</v>
      </c>
      <c r="BX269">
        <v>1</v>
      </c>
      <c r="BY269" t="s">
        <v>3</v>
      </c>
      <c r="BZ269">
        <v>83</v>
      </c>
      <c r="CA269">
        <v>65</v>
      </c>
      <c r="CE269">
        <v>0</v>
      </c>
      <c r="CF269">
        <v>0</v>
      </c>
      <c r="CG269">
        <v>0</v>
      </c>
      <c r="CM269">
        <v>0</v>
      </c>
      <c r="CN269" t="s">
        <v>3</v>
      </c>
      <c r="CO269">
        <v>0</v>
      </c>
      <c r="CP269">
        <f t="shared" si="246"/>
        <v>36323.279999999999</v>
      </c>
      <c r="CQ269">
        <f t="shared" si="247"/>
        <v>12976.931000000002</v>
      </c>
      <c r="CR269">
        <f t="shared" si="248"/>
        <v>331.2192</v>
      </c>
      <c r="CS269">
        <f t="shared" si="249"/>
        <v>254.76079999999999</v>
      </c>
      <c r="CT269">
        <f t="shared" si="250"/>
        <v>26166.823199999999</v>
      </c>
      <c r="CU269">
        <f t="shared" si="251"/>
        <v>0</v>
      </c>
      <c r="CV269">
        <f t="shared" si="252"/>
        <v>93.44</v>
      </c>
      <c r="CW269">
        <f t="shared" si="253"/>
        <v>0.6</v>
      </c>
      <c r="CX269">
        <f t="shared" si="254"/>
        <v>0</v>
      </c>
      <c r="CY269">
        <f t="shared" si="255"/>
        <v>20179.026399999999</v>
      </c>
      <c r="CZ269">
        <f t="shared" si="256"/>
        <v>15802.851999999999</v>
      </c>
      <c r="DC269" t="s">
        <v>3</v>
      </c>
      <c r="DD269" t="s">
        <v>3</v>
      </c>
      <c r="DE269" t="s">
        <v>3</v>
      </c>
      <c r="DF269" t="s">
        <v>3</v>
      </c>
      <c r="DG269" t="s">
        <v>3</v>
      </c>
      <c r="DH269" t="s">
        <v>3</v>
      </c>
      <c r="DI269" t="s">
        <v>3</v>
      </c>
      <c r="DJ269" t="s">
        <v>3</v>
      </c>
      <c r="DK269" t="s">
        <v>3</v>
      </c>
      <c r="DL269" t="s">
        <v>3</v>
      </c>
      <c r="DM269" t="s">
        <v>3</v>
      </c>
      <c r="DN269">
        <v>0</v>
      </c>
      <c r="DO269">
        <v>0</v>
      </c>
      <c r="DP269">
        <v>1</v>
      </c>
      <c r="DQ269">
        <v>1</v>
      </c>
      <c r="DU269">
        <v>1003</v>
      </c>
      <c r="DV269" t="s">
        <v>99</v>
      </c>
      <c r="DW269" t="s">
        <v>99</v>
      </c>
      <c r="DX269">
        <v>100</v>
      </c>
      <c r="EE269">
        <v>123474982</v>
      </c>
      <c r="EF269">
        <v>6</v>
      </c>
      <c r="EG269" t="s">
        <v>36</v>
      </c>
      <c r="EH269">
        <v>0</v>
      </c>
      <c r="EI269" t="s">
        <v>3</v>
      </c>
      <c r="EJ269">
        <v>1</v>
      </c>
      <c r="EK269">
        <v>58001</v>
      </c>
      <c r="EL269" t="s">
        <v>536</v>
      </c>
      <c r="EM269" t="s">
        <v>537</v>
      </c>
      <c r="EO269" t="s">
        <v>3</v>
      </c>
      <c r="EQ269">
        <v>131072</v>
      </c>
      <c r="ER269">
        <v>2325.6999999999998</v>
      </c>
      <c r="ES269">
        <v>1503.7</v>
      </c>
      <c r="ET269">
        <v>24.96</v>
      </c>
      <c r="EU269">
        <v>7.76</v>
      </c>
      <c r="EV269">
        <v>797.04</v>
      </c>
      <c r="EW269">
        <v>93.44</v>
      </c>
      <c r="EX269">
        <v>0.6</v>
      </c>
      <c r="EY269">
        <v>0</v>
      </c>
      <c r="FQ269">
        <v>0</v>
      </c>
      <c r="FR269">
        <f t="shared" si="257"/>
        <v>0</v>
      </c>
      <c r="FS269">
        <v>0</v>
      </c>
      <c r="FX269">
        <v>83</v>
      </c>
      <c r="FY269">
        <v>65</v>
      </c>
      <c r="GA269" t="s">
        <v>3</v>
      </c>
      <c r="GD269">
        <v>1</v>
      </c>
      <c r="GF269">
        <v>758388077</v>
      </c>
      <c r="GG269">
        <v>2</v>
      </c>
      <c r="GH269">
        <v>1</v>
      </c>
      <c r="GI269">
        <v>2</v>
      </c>
      <c r="GJ269">
        <v>0</v>
      </c>
      <c r="GK269">
        <v>0</v>
      </c>
      <c r="GL269">
        <f t="shared" si="258"/>
        <v>0</v>
      </c>
      <c r="GM269">
        <f t="shared" si="259"/>
        <v>72305.16</v>
      </c>
      <c r="GN269">
        <f t="shared" si="260"/>
        <v>72305.16</v>
      </c>
      <c r="GO269">
        <f t="shared" si="261"/>
        <v>0</v>
      </c>
      <c r="GP269">
        <f t="shared" si="262"/>
        <v>0</v>
      </c>
      <c r="GR269">
        <v>0</v>
      </c>
      <c r="GS269">
        <v>3</v>
      </c>
      <c r="GT269">
        <v>0</v>
      </c>
      <c r="GU269" t="s">
        <v>3</v>
      </c>
      <c r="GV269">
        <f t="shared" si="263"/>
        <v>0</v>
      </c>
      <c r="GW269">
        <v>1</v>
      </c>
      <c r="GX269">
        <f t="shared" si="264"/>
        <v>0</v>
      </c>
      <c r="HA269">
        <v>0</v>
      </c>
      <c r="HB269">
        <v>0</v>
      </c>
      <c r="HC269">
        <f t="shared" si="265"/>
        <v>0</v>
      </c>
      <c r="IK269">
        <v>0</v>
      </c>
    </row>
    <row r="270" spans="1:245" x14ac:dyDescent="0.2">
      <c r="A270">
        <v>17</v>
      </c>
      <c r="B270">
        <v>1</v>
      </c>
      <c r="C270">
        <f>ROW(SmtRes!A548)</f>
        <v>548</v>
      </c>
      <c r="D270">
        <f>ROW(EtalonRes!A557)</f>
        <v>557</v>
      </c>
      <c r="E270" t="s">
        <v>558</v>
      </c>
      <c r="F270" t="s">
        <v>559</v>
      </c>
      <c r="G270" t="s">
        <v>560</v>
      </c>
      <c r="H270" t="s">
        <v>269</v>
      </c>
      <c r="I270">
        <v>90.016000000000005</v>
      </c>
      <c r="J270">
        <v>0</v>
      </c>
      <c r="O270">
        <f t="shared" si="231"/>
        <v>26094.639999999999</v>
      </c>
      <c r="P270">
        <f t="shared" si="232"/>
        <v>0</v>
      </c>
      <c r="Q270">
        <f t="shared" si="233"/>
        <v>0</v>
      </c>
      <c r="R270">
        <f t="shared" si="234"/>
        <v>0</v>
      </c>
      <c r="S270">
        <f t="shared" si="235"/>
        <v>26094.639999999999</v>
      </c>
      <c r="T270">
        <f t="shared" si="236"/>
        <v>0</v>
      </c>
      <c r="U270">
        <f t="shared" si="237"/>
        <v>93.166560000000004</v>
      </c>
      <c r="V270">
        <f t="shared" si="238"/>
        <v>0</v>
      </c>
      <c r="W270">
        <f t="shared" si="239"/>
        <v>0</v>
      </c>
      <c r="X270">
        <f t="shared" si="240"/>
        <v>23485.18</v>
      </c>
      <c r="Y270">
        <f t="shared" si="241"/>
        <v>18266.25</v>
      </c>
      <c r="AA270">
        <v>144042116</v>
      </c>
      <c r="AB270">
        <f t="shared" si="242"/>
        <v>8.83</v>
      </c>
      <c r="AC270">
        <f t="shared" si="243"/>
        <v>0</v>
      </c>
      <c r="AD270">
        <f>ROUND((((ET270)-(EU270))+AE270),2)</f>
        <v>0</v>
      </c>
      <c r="AE270">
        <f>ROUND((EU270),2)</f>
        <v>0</v>
      </c>
      <c r="AF270">
        <f>ROUND(((EV270*1.15)),2)</f>
        <v>8.83</v>
      </c>
      <c r="AG270">
        <f t="shared" si="244"/>
        <v>0</v>
      </c>
      <c r="AH270">
        <f>((EW270*1.15))</f>
        <v>1.0349999999999999</v>
      </c>
      <c r="AI270">
        <f>(EX270)</f>
        <v>0</v>
      </c>
      <c r="AJ270">
        <f t="shared" si="245"/>
        <v>0</v>
      </c>
      <c r="AK270">
        <v>7.68</v>
      </c>
      <c r="AL270">
        <v>0</v>
      </c>
      <c r="AM270">
        <v>0</v>
      </c>
      <c r="AN270">
        <v>0</v>
      </c>
      <c r="AO270">
        <v>7.68</v>
      </c>
      <c r="AP270">
        <v>0</v>
      </c>
      <c r="AQ270">
        <v>0.9</v>
      </c>
      <c r="AR270">
        <v>0</v>
      </c>
      <c r="AS270">
        <v>0</v>
      </c>
      <c r="AT270">
        <v>90</v>
      </c>
      <c r="AU270">
        <v>70</v>
      </c>
      <c r="AV270">
        <v>1</v>
      </c>
      <c r="AW270">
        <v>1</v>
      </c>
      <c r="AZ270">
        <v>1</v>
      </c>
      <c r="BA270">
        <v>32.83</v>
      </c>
      <c r="BB270">
        <v>1</v>
      </c>
      <c r="BC270">
        <v>1</v>
      </c>
      <c r="BD270" t="s">
        <v>3</v>
      </c>
      <c r="BE270" t="s">
        <v>3</v>
      </c>
      <c r="BF270" t="s">
        <v>3</v>
      </c>
      <c r="BG270" t="s">
        <v>3</v>
      </c>
      <c r="BH270">
        <v>0</v>
      </c>
      <c r="BI270">
        <v>1</v>
      </c>
      <c r="BJ270" t="s">
        <v>561</v>
      </c>
      <c r="BM270">
        <v>13001</v>
      </c>
      <c r="BN270">
        <v>0</v>
      </c>
      <c r="BO270" t="s">
        <v>559</v>
      </c>
      <c r="BP270">
        <v>1</v>
      </c>
      <c r="BQ270">
        <v>2</v>
      </c>
      <c r="BR270">
        <v>0</v>
      </c>
      <c r="BS270">
        <v>32.83</v>
      </c>
      <c r="BT270">
        <v>1</v>
      </c>
      <c r="BU270">
        <v>1</v>
      </c>
      <c r="BV270">
        <v>1</v>
      </c>
      <c r="BW270">
        <v>1</v>
      </c>
      <c r="BX270">
        <v>1</v>
      </c>
      <c r="BY270" t="s">
        <v>3</v>
      </c>
      <c r="BZ270">
        <v>90</v>
      </c>
      <c r="CA270">
        <v>70</v>
      </c>
      <c r="CE270">
        <v>0</v>
      </c>
      <c r="CF270">
        <v>0</v>
      </c>
      <c r="CG270">
        <v>0</v>
      </c>
      <c r="CM270">
        <v>0</v>
      </c>
      <c r="CN270" t="s">
        <v>1834</v>
      </c>
      <c r="CO270">
        <v>0</v>
      </c>
      <c r="CP270">
        <f t="shared" si="246"/>
        <v>26094.639999999999</v>
      </c>
      <c r="CQ270">
        <f t="shared" si="247"/>
        <v>0</v>
      </c>
      <c r="CR270">
        <f t="shared" si="248"/>
        <v>0</v>
      </c>
      <c r="CS270">
        <f t="shared" si="249"/>
        <v>0</v>
      </c>
      <c r="CT270">
        <f t="shared" si="250"/>
        <v>289.88889999999998</v>
      </c>
      <c r="CU270">
        <f t="shared" si="251"/>
        <v>0</v>
      </c>
      <c r="CV270">
        <f t="shared" si="252"/>
        <v>1.0349999999999999</v>
      </c>
      <c r="CW270">
        <f t="shared" si="253"/>
        <v>0</v>
      </c>
      <c r="CX270">
        <f t="shared" si="254"/>
        <v>0</v>
      </c>
      <c r="CY270">
        <f t="shared" si="255"/>
        <v>23485.175999999999</v>
      </c>
      <c r="CZ270">
        <f t="shared" si="256"/>
        <v>18266.248</v>
      </c>
      <c r="DC270" t="s">
        <v>3</v>
      </c>
      <c r="DD270" t="s">
        <v>3</v>
      </c>
      <c r="DE270" t="s">
        <v>3</v>
      </c>
      <c r="DF270" t="s">
        <v>3</v>
      </c>
      <c r="DG270" t="s">
        <v>264</v>
      </c>
      <c r="DH270" t="s">
        <v>3</v>
      </c>
      <c r="DI270" t="s">
        <v>264</v>
      </c>
      <c r="DJ270" t="s">
        <v>3</v>
      </c>
      <c r="DK270" t="s">
        <v>3</v>
      </c>
      <c r="DL270" t="s">
        <v>3</v>
      </c>
      <c r="DM270" t="s">
        <v>3</v>
      </c>
      <c r="DN270">
        <v>0</v>
      </c>
      <c r="DO270">
        <v>0</v>
      </c>
      <c r="DP270">
        <v>1</v>
      </c>
      <c r="DQ270">
        <v>1</v>
      </c>
      <c r="DU270">
        <v>1005</v>
      </c>
      <c r="DV270" t="s">
        <v>269</v>
      </c>
      <c r="DW270" t="s">
        <v>269</v>
      </c>
      <c r="DX270">
        <v>1</v>
      </c>
      <c r="EE270">
        <v>123474909</v>
      </c>
      <c r="EF270">
        <v>2</v>
      </c>
      <c r="EG270" t="s">
        <v>24</v>
      </c>
      <c r="EH270">
        <v>0</v>
      </c>
      <c r="EI270" t="s">
        <v>3</v>
      </c>
      <c r="EJ270">
        <v>1</v>
      </c>
      <c r="EK270">
        <v>13001</v>
      </c>
      <c r="EL270" t="s">
        <v>562</v>
      </c>
      <c r="EM270" t="s">
        <v>563</v>
      </c>
      <c r="EO270" t="s">
        <v>265</v>
      </c>
      <c r="EQ270">
        <v>131072</v>
      </c>
      <c r="ER270">
        <v>7.68</v>
      </c>
      <c r="ES270">
        <v>0</v>
      </c>
      <c r="ET270">
        <v>0</v>
      </c>
      <c r="EU270">
        <v>0</v>
      </c>
      <c r="EV270">
        <v>7.68</v>
      </c>
      <c r="EW270">
        <v>0.9</v>
      </c>
      <c r="EX270">
        <v>0</v>
      </c>
      <c r="EY270">
        <v>0</v>
      </c>
      <c r="FQ270">
        <v>0</v>
      </c>
      <c r="FR270">
        <f t="shared" si="257"/>
        <v>0</v>
      </c>
      <c r="FS270">
        <v>0</v>
      </c>
      <c r="FX270">
        <v>90</v>
      </c>
      <c r="FY270">
        <v>70</v>
      </c>
      <c r="GA270" t="s">
        <v>3</v>
      </c>
      <c r="GD270">
        <v>1</v>
      </c>
      <c r="GF270">
        <v>1045214440</v>
      </c>
      <c r="GG270">
        <v>2</v>
      </c>
      <c r="GH270">
        <v>1</v>
      </c>
      <c r="GI270">
        <v>2</v>
      </c>
      <c r="GJ270">
        <v>0</v>
      </c>
      <c r="GK270">
        <v>0</v>
      </c>
      <c r="GL270">
        <f t="shared" si="258"/>
        <v>0</v>
      </c>
      <c r="GM270">
        <f t="shared" si="259"/>
        <v>67846.070000000007</v>
      </c>
      <c r="GN270">
        <f t="shared" si="260"/>
        <v>67846.070000000007</v>
      </c>
      <c r="GO270">
        <f t="shared" si="261"/>
        <v>0</v>
      </c>
      <c r="GP270">
        <f t="shared" si="262"/>
        <v>0</v>
      </c>
      <c r="GR270">
        <v>0</v>
      </c>
      <c r="GS270">
        <v>3</v>
      </c>
      <c r="GT270">
        <v>0</v>
      </c>
      <c r="GU270" t="s">
        <v>3</v>
      </c>
      <c r="GV270">
        <f t="shared" si="263"/>
        <v>0</v>
      </c>
      <c r="GW270">
        <v>1</v>
      </c>
      <c r="GX270">
        <f t="shared" si="264"/>
        <v>0</v>
      </c>
      <c r="HA270">
        <v>0</v>
      </c>
      <c r="HB270">
        <v>0</v>
      </c>
      <c r="HC270">
        <f t="shared" si="265"/>
        <v>0</v>
      </c>
      <c r="IK270">
        <v>0</v>
      </c>
    </row>
    <row r="271" spans="1:245" x14ac:dyDescent="0.2">
      <c r="A271">
        <v>17</v>
      </c>
      <c r="B271">
        <v>1</v>
      </c>
      <c r="E271" t="s">
        <v>564</v>
      </c>
      <c r="F271" t="s">
        <v>565</v>
      </c>
      <c r="G271" t="s">
        <v>566</v>
      </c>
      <c r="H271" t="s">
        <v>550</v>
      </c>
      <c r="I271">
        <v>138.63</v>
      </c>
      <c r="J271">
        <v>0</v>
      </c>
      <c r="O271">
        <f t="shared" si="231"/>
        <v>561491.92000000004</v>
      </c>
      <c r="P271">
        <f t="shared" si="232"/>
        <v>0</v>
      </c>
      <c r="Q271">
        <f t="shared" si="233"/>
        <v>561491.92000000004</v>
      </c>
      <c r="R271">
        <f t="shared" si="234"/>
        <v>114235.69</v>
      </c>
      <c r="S271">
        <f t="shared" si="235"/>
        <v>0</v>
      </c>
      <c r="T271">
        <f t="shared" si="236"/>
        <v>0</v>
      </c>
      <c r="U271">
        <f t="shared" si="237"/>
        <v>0</v>
      </c>
      <c r="V271">
        <f t="shared" si="238"/>
        <v>0</v>
      </c>
      <c r="W271">
        <f t="shared" si="239"/>
        <v>0</v>
      </c>
      <c r="X271">
        <f t="shared" si="240"/>
        <v>0</v>
      </c>
      <c r="Y271">
        <f t="shared" si="241"/>
        <v>0</v>
      </c>
      <c r="AA271">
        <v>144042116</v>
      </c>
      <c r="AB271">
        <f t="shared" si="242"/>
        <v>823.23</v>
      </c>
      <c r="AC271">
        <f t="shared" si="243"/>
        <v>0</v>
      </c>
      <c r="AD271">
        <f>ROUND((((ET271)-(EU271))+AE271),2)</f>
        <v>823.23</v>
      </c>
      <c r="AE271">
        <f>ROUND((EU271),2)</f>
        <v>25.1</v>
      </c>
      <c r="AF271">
        <f>ROUND((EV271),2)</f>
        <v>0</v>
      </c>
      <c r="AG271">
        <f t="shared" si="244"/>
        <v>0</v>
      </c>
      <c r="AH271">
        <f>(EW271)</f>
        <v>0</v>
      </c>
      <c r="AI271">
        <f>(EX271)</f>
        <v>0</v>
      </c>
      <c r="AJ271">
        <f t="shared" si="245"/>
        <v>0</v>
      </c>
      <c r="AK271">
        <v>823.23</v>
      </c>
      <c r="AL271">
        <v>0</v>
      </c>
      <c r="AM271">
        <v>823.23</v>
      </c>
      <c r="AN271">
        <v>25.1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1</v>
      </c>
      <c r="AW271">
        <v>1</v>
      </c>
      <c r="AZ271">
        <v>1</v>
      </c>
      <c r="BA271">
        <v>1</v>
      </c>
      <c r="BB271">
        <v>4.92</v>
      </c>
      <c r="BC271">
        <v>1</v>
      </c>
      <c r="BD271" t="s">
        <v>3</v>
      </c>
      <c r="BE271" t="s">
        <v>3</v>
      </c>
      <c r="BF271" t="s">
        <v>3</v>
      </c>
      <c r="BG271" t="s">
        <v>3</v>
      </c>
      <c r="BH271">
        <v>2</v>
      </c>
      <c r="BI271">
        <v>1</v>
      </c>
      <c r="BJ271" t="s">
        <v>567</v>
      </c>
      <c r="BM271">
        <v>400001</v>
      </c>
      <c r="BN271">
        <v>0</v>
      </c>
      <c r="BO271" t="s">
        <v>565</v>
      </c>
      <c r="BP271">
        <v>1</v>
      </c>
      <c r="BQ271">
        <v>7</v>
      </c>
      <c r="BR271">
        <v>0</v>
      </c>
      <c r="BS271">
        <v>32.83</v>
      </c>
      <c r="BT271">
        <v>1</v>
      </c>
      <c r="BU271">
        <v>1</v>
      </c>
      <c r="BV271">
        <v>1</v>
      </c>
      <c r="BW271">
        <v>1</v>
      </c>
      <c r="BX271">
        <v>1</v>
      </c>
      <c r="BY271" t="s">
        <v>3</v>
      </c>
      <c r="BZ271">
        <v>0</v>
      </c>
      <c r="CA271">
        <v>0</v>
      </c>
      <c r="CE271">
        <v>0</v>
      </c>
      <c r="CF271">
        <v>0</v>
      </c>
      <c r="CG271">
        <v>0</v>
      </c>
      <c r="CM271">
        <v>0</v>
      </c>
      <c r="CN271" t="s">
        <v>3</v>
      </c>
      <c r="CO271">
        <v>0</v>
      </c>
      <c r="CP271">
        <f t="shared" si="246"/>
        <v>561491.92000000004</v>
      </c>
      <c r="CQ271">
        <f t="shared" si="247"/>
        <v>0</v>
      </c>
      <c r="CR271">
        <f t="shared" si="248"/>
        <v>4050.2916</v>
      </c>
      <c r="CS271">
        <f t="shared" si="249"/>
        <v>824.03300000000002</v>
      </c>
      <c r="CT271">
        <f t="shared" si="250"/>
        <v>0</v>
      </c>
      <c r="CU271">
        <f t="shared" si="251"/>
        <v>0</v>
      </c>
      <c r="CV271">
        <f t="shared" si="252"/>
        <v>0</v>
      </c>
      <c r="CW271">
        <f t="shared" si="253"/>
        <v>0</v>
      </c>
      <c r="CX271">
        <f t="shared" si="254"/>
        <v>0</v>
      </c>
      <c r="CY271">
        <f t="shared" si="255"/>
        <v>0</v>
      </c>
      <c r="CZ271">
        <f t="shared" si="256"/>
        <v>0</v>
      </c>
      <c r="DC271" t="s">
        <v>3</v>
      </c>
      <c r="DD271" t="s">
        <v>3</v>
      </c>
      <c r="DE271" t="s">
        <v>3</v>
      </c>
      <c r="DF271" t="s">
        <v>3</v>
      </c>
      <c r="DG271" t="s">
        <v>3</v>
      </c>
      <c r="DH271" t="s">
        <v>3</v>
      </c>
      <c r="DI271" t="s">
        <v>3</v>
      </c>
      <c r="DJ271" t="s">
        <v>3</v>
      </c>
      <c r="DK271" t="s">
        <v>3</v>
      </c>
      <c r="DL271" t="s">
        <v>3</v>
      </c>
      <c r="DM271" t="s">
        <v>3</v>
      </c>
      <c r="DN271">
        <v>0</v>
      </c>
      <c r="DO271">
        <v>0</v>
      </c>
      <c r="DP271">
        <v>1</v>
      </c>
      <c r="DQ271">
        <v>1</v>
      </c>
      <c r="DU271">
        <v>1011</v>
      </c>
      <c r="DV271" t="s">
        <v>550</v>
      </c>
      <c r="DW271" t="s">
        <v>550</v>
      </c>
      <c r="DX271">
        <v>1</v>
      </c>
      <c r="EE271">
        <v>123475081</v>
      </c>
      <c r="EF271">
        <v>7</v>
      </c>
      <c r="EG271" t="s">
        <v>552</v>
      </c>
      <c r="EH271">
        <v>0</v>
      </c>
      <c r="EI271" t="s">
        <v>3</v>
      </c>
      <c r="EJ271">
        <v>1</v>
      </c>
      <c r="EK271">
        <v>400001</v>
      </c>
      <c r="EL271" t="s">
        <v>553</v>
      </c>
      <c r="EM271" t="s">
        <v>229</v>
      </c>
      <c r="EO271" t="s">
        <v>3</v>
      </c>
      <c r="EQ271">
        <v>393216</v>
      </c>
      <c r="ER271">
        <v>823.23</v>
      </c>
      <c r="ES271">
        <v>0</v>
      </c>
      <c r="ET271">
        <v>823.23</v>
      </c>
      <c r="EU271">
        <v>25.1</v>
      </c>
      <c r="EV271">
        <v>0</v>
      </c>
      <c r="EW271">
        <v>0</v>
      </c>
      <c r="EX271">
        <v>0</v>
      </c>
      <c r="EY271">
        <v>0</v>
      </c>
      <c r="FQ271">
        <v>0</v>
      </c>
      <c r="FR271">
        <f t="shared" si="257"/>
        <v>0</v>
      </c>
      <c r="FS271">
        <v>0</v>
      </c>
      <c r="FX271">
        <v>0</v>
      </c>
      <c r="FY271">
        <v>0</v>
      </c>
      <c r="GA271" t="s">
        <v>3</v>
      </c>
      <c r="GD271">
        <v>1</v>
      </c>
      <c r="GF271">
        <v>-537360920</v>
      </c>
      <c r="GG271">
        <v>2</v>
      </c>
      <c r="GH271">
        <v>1</v>
      </c>
      <c r="GI271">
        <v>2</v>
      </c>
      <c r="GJ271">
        <v>0</v>
      </c>
      <c r="GK271">
        <v>0</v>
      </c>
      <c r="GL271">
        <f t="shared" si="258"/>
        <v>0</v>
      </c>
      <c r="GM271">
        <f t="shared" si="259"/>
        <v>561491.92000000004</v>
      </c>
      <c r="GN271">
        <f t="shared" si="260"/>
        <v>561491.92000000004</v>
      </c>
      <c r="GO271">
        <f t="shared" si="261"/>
        <v>0</v>
      </c>
      <c r="GP271">
        <f t="shared" si="262"/>
        <v>0</v>
      </c>
      <c r="GR271">
        <v>0</v>
      </c>
      <c r="GS271">
        <v>3</v>
      </c>
      <c r="GT271">
        <v>0</v>
      </c>
      <c r="GU271" t="s">
        <v>3</v>
      </c>
      <c r="GV271">
        <f t="shared" si="263"/>
        <v>0</v>
      </c>
      <c r="GW271">
        <v>1</v>
      </c>
      <c r="GX271">
        <f t="shared" si="264"/>
        <v>0</v>
      </c>
      <c r="HA271">
        <v>0</v>
      </c>
      <c r="HB271">
        <v>0</v>
      </c>
      <c r="HC271">
        <f t="shared" si="265"/>
        <v>0</v>
      </c>
      <c r="IK271">
        <v>0</v>
      </c>
    </row>
    <row r="272" spans="1:245" x14ac:dyDescent="0.2">
      <c r="A272">
        <v>17</v>
      </c>
      <c r="B272">
        <v>1</v>
      </c>
      <c r="C272">
        <f>ROW(SmtRes!A554)</f>
        <v>554</v>
      </c>
      <c r="D272">
        <f>ROW(EtalonRes!A563)</f>
        <v>563</v>
      </c>
      <c r="E272" t="s">
        <v>568</v>
      </c>
      <c r="F272" t="s">
        <v>569</v>
      </c>
      <c r="G272" t="s">
        <v>570</v>
      </c>
      <c r="H272" t="s">
        <v>19</v>
      </c>
      <c r="I272">
        <f>ROUND(1863/100,9)</f>
        <v>18.63</v>
      </c>
      <c r="J272">
        <v>0</v>
      </c>
      <c r="O272">
        <f t="shared" si="231"/>
        <v>278865.71000000002</v>
      </c>
      <c r="P272">
        <f t="shared" si="232"/>
        <v>47956.41</v>
      </c>
      <c r="Q272">
        <f t="shared" si="233"/>
        <v>1036.95</v>
      </c>
      <c r="R272">
        <f t="shared" si="234"/>
        <v>495.41</v>
      </c>
      <c r="S272">
        <f t="shared" si="235"/>
        <v>229872.35</v>
      </c>
      <c r="T272">
        <f t="shared" si="236"/>
        <v>0</v>
      </c>
      <c r="U272">
        <f t="shared" si="237"/>
        <v>810.40499999999997</v>
      </c>
      <c r="V272">
        <f t="shared" si="238"/>
        <v>1.3041</v>
      </c>
      <c r="W272">
        <f t="shared" si="239"/>
        <v>0</v>
      </c>
      <c r="X272">
        <f t="shared" si="240"/>
        <v>281048.67</v>
      </c>
      <c r="Y272">
        <f t="shared" si="241"/>
        <v>184294.21</v>
      </c>
      <c r="AA272">
        <v>144042116</v>
      </c>
      <c r="AB272">
        <f t="shared" si="242"/>
        <v>723.66</v>
      </c>
      <c r="AC272">
        <f t="shared" si="243"/>
        <v>343.22</v>
      </c>
      <c r="AD272">
        <f>ROUND((((ET272)-(EU272))+AE272),2)</f>
        <v>4.5999999999999996</v>
      </c>
      <c r="AE272">
        <f>ROUND((EU272),2)</f>
        <v>0.81</v>
      </c>
      <c r="AF272">
        <f>ROUND((EV272),2)</f>
        <v>375.84</v>
      </c>
      <c r="AG272">
        <f t="shared" si="244"/>
        <v>0</v>
      </c>
      <c r="AH272">
        <f>(EW272)</f>
        <v>43.5</v>
      </c>
      <c r="AI272">
        <f>(EX272)</f>
        <v>7.0000000000000007E-2</v>
      </c>
      <c r="AJ272">
        <f t="shared" si="245"/>
        <v>0</v>
      </c>
      <c r="AK272">
        <v>723.66</v>
      </c>
      <c r="AL272">
        <v>343.22</v>
      </c>
      <c r="AM272">
        <v>4.5999999999999996</v>
      </c>
      <c r="AN272">
        <v>0.81</v>
      </c>
      <c r="AO272">
        <v>375.84</v>
      </c>
      <c r="AP272">
        <v>0</v>
      </c>
      <c r="AQ272">
        <v>43.5</v>
      </c>
      <c r="AR272">
        <v>7.0000000000000007E-2</v>
      </c>
      <c r="AS272">
        <v>0</v>
      </c>
      <c r="AT272">
        <v>122</v>
      </c>
      <c r="AU272">
        <v>80</v>
      </c>
      <c r="AV272">
        <v>1</v>
      </c>
      <c r="AW272">
        <v>1</v>
      </c>
      <c r="AZ272">
        <v>1</v>
      </c>
      <c r="BA272">
        <v>32.83</v>
      </c>
      <c r="BB272">
        <v>12.1</v>
      </c>
      <c r="BC272">
        <v>7.5</v>
      </c>
      <c r="BD272" t="s">
        <v>3</v>
      </c>
      <c r="BE272" t="s">
        <v>3</v>
      </c>
      <c r="BF272" t="s">
        <v>3</v>
      </c>
      <c r="BG272" t="s">
        <v>3</v>
      </c>
      <c r="BH272">
        <v>0</v>
      </c>
      <c r="BI272">
        <v>1</v>
      </c>
      <c r="BJ272" t="s">
        <v>571</v>
      </c>
      <c r="BM272">
        <v>8001</v>
      </c>
      <c r="BN272">
        <v>0</v>
      </c>
      <c r="BO272" t="s">
        <v>569</v>
      </c>
      <c r="BP272">
        <v>1</v>
      </c>
      <c r="BQ272">
        <v>2</v>
      </c>
      <c r="BR272">
        <v>0</v>
      </c>
      <c r="BS272">
        <v>32.83</v>
      </c>
      <c r="BT272">
        <v>1</v>
      </c>
      <c r="BU272">
        <v>1</v>
      </c>
      <c r="BV272">
        <v>1</v>
      </c>
      <c r="BW272">
        <v>1</v>
      </c>
      <c r="BX272">
        <v>1</v>
      </c>
      <c r="BY272" t="s">
        <v>3</v>
      </c>
      <c r="BZ272">
        <v>122</v>
      </c>
      <c r="CA272">
        <v>80</v>
      </c>
      <c r="CE272">
        <v>0</v>
      </c>
      <c r="CF272">
        <v>0</v>
      </c>
      <c r="CG272">
        <v>0</v>
      </c>
      <c r="CM272">
        <v>0</v>
      </c>
      <c r="CN272" t="s">
        <v>3</v>
      </c>
      <c r="CO272">
        <v>0</v>
      </c>
      <c r="CP272">
        <f t="shared" si="246"/>
        <v>278865.71000000002</v>
      </c>
      <c r="CQ272">
        <f t="shared" si="247"/>
        <v>2574.15</v>
      </c>
      <c r="CR272">
        <f t="shared" si="248"/>
        <v>55.66</v>
      </c>
      <c r="CS272">
        <f t="shared" si="249"/>
        <v>26.592300000000002</v>
      </c>
      <c r="CT272">
        <f t="shared" si="250"/>
        <v>12338.827199999998</v>
      </c>
      <c r="CU272">
        <f t="shared" si="251"/>
        <v>0</v>
      </c>
      <c r="CV272">
        <f t="shared" si="252"/>
        <v>43.5</v>
      </c>
      <c r="CW272">
        <f t="shared" si="253"/>
        <v>7.0000000000000007E-2</v>
      </c>
      <c r="CX272">
        <f t="shared" si="254"/>
        <v>0</v>
      </c>
      <c r="CY272">
        <f t="shared" si="255"/>
        <v>281048.66720000003</v>
      </c>
      <c r="CZ272">
        <f t="shared" si="256"/>
        <v>184294.20800000001</v>
      </c>
      <c r="DC272" t="s">
        <v>3</v>
      </c>
      <c r="DD272" t="s">
        <v>3</v>
      </c>
      <c r="DE272" t="s">
        <v>3</v>
      </c>
      <c r="DF272" t="s">
        <v>3</v>
      </c>
      <c r="DG272" t="s">
        <v>3</v>
      </c>
      <c r="DH272" t="s">
        <v>3</v>
      </c>
      <c r="DI272" t="s">
        <v>3</v>
      </c>
      <c r="DJ272" t="s">
        <v>3</v>
      </c>
      <c r="DK272" t="s">
        <v>3</v>
      </c>
      <c r="DL272" t="s">
        <v>3</v>
      </c>
      <c r="DM272" t="s">
        <v>3</v>
      </c>
      <c r="DN272">
        <v>0</v>
      </c>
      <c r="DO272">
        <v>0</v>
      </c>
      <c r="DP272">
        <v>1</v>
      </c>
      <c r="DQ272">
        <v>1</v>
      </c>
      <c r="DU272">
        <v>1005</v>
      </c>
      <c r="DV272" t="s">
        <v>19</v>
      </c>
      <c r="DW272" t="s">
        <v>19</v>
      </c>
      <c r="DX272">
        <v>100</v>
      </c>
      <c r="EE272">
        <v>123474904</v>
      </c>
      <c r="EF272">
        <v>2</v>
      </c>
      <c r="EG272" t="s">
        <v>24</v>
      </c>
      <c r="EH272">
        <v>0</v>
      </c>
      <c r="EI272" t="s">
        <v>3</v>
      </c>
      <c r="EJ272">
        <v>1</v>
      </c>
      <c r="EK272">
        <v>8001</v>
      </c>
      <c r="EL272" t="s">
        <v>291</v>
      </c>
      <c r="EM272" t="s">
        <v>292</v>
      </c>
      <c r="EO272" t="s">
        <v>3</v>
      </c>
      <c r="EQ272">
        <v>131072</v>
      </c>
      <c r="ER272">
        <v>723.66</v>
      </c>
      <c r="ES272">
        <v>343.22</v>
      </c>
      <c r="ET272">
        <v>4.5999999999999996</v>
      </c>
      <c r="EU272">
        <v>0.81</v>
      </c>
      <c r="EV272">
        <v>375.84</v>
      </c>
      <c r="EW272">
        <v>43.5</v>
      </c>
      <c r="EX272">
        <v>7.0000000000000007E-2</v>
      </c>
      <c r="EY272">
        <v>0</v>
      </c>
      <c r="FQ272">
        <v>0</v>
      </c>
      <c r="FR272">
        <f t="shared" si="257"/>
        <v>0</v>
      </c>
      <c r="FS272">
        <v>0</v>
      </c>
      <c r="FX272">
        <v>122</v>
      </c>
      <c r="FY272">
        <v>80</v>
      </c>
      <c r="GA272" t="s">
        <v>3</v>
      </c>
      <c r="GD272">
        <v>1</v>
      </c>
      <c r="GF272">
        <v>1629423211</v>
      </c>
      <c r="GG272">
        <v>2</v>
      </c>
      <c r="GH272">
        <v>1</v>
      </c>
      <c r="GI272">
        <v>2</v>
      </c>
      <c r="GJ272">
        <v>0</v>
      </c>
      <c r="GK272">
        <v>0</v>
      </c>
      <c r="GL272">
        <f t="shared" si="258"/>
        <v>0</v>
      </c>
      <c r="GM272">
        <f t="shared" si="259"/>
        <v>744208.59</v>
      </c>
      <c r="GN272">
        <f t="shared" si="260"/>
        <v>744208.59</v>
      </c>
      <c r="GO272">
        <f t="shared" si="261"/>
        <v>0</v>
      </c>
      <c r="GP272">
        <f t="shared" si="262"/>
        <v>0</v>
      </c>
      <c r="GR272">
        <v>0</v>
      </c>
      <c r="GS272">
        <v>3</v>
      </c>
      <c r="GT272">
        <v>0</v>
      </c>
      <c r="GU272" t="s">
        <v>3</v>
      </c>
      <c r="GV272">
        <f t="shared" si="263"/>
        <v>0</v>
      </c>
      <c r="GW272">
        <v>1</v>
      </c>
      <c r="GX272">
        <f t="shared" si="264"/>
        <v>0</v>
      </c>
      <c r="HA272">
        <v>0</v>
      </c>
      <c r="HB272">
        <v>0</v>
      </c>
      <c r="HC272">
        <f t="shared" si="265"/>
        <v>0</v>
      </c>
      <c r="IK272">
        <v>0</v>
      </c>
    </row>
    <row r="273" spans="1:245" x14ac:dyDescent="0.2">
      <c r="A273">
        <v>17</v>
      </c>
      <c r="B273">
        <v>1</v>
      </c>
      <c r="C273">
        <f>ROW(SmtRes!A555)</f>
        <v>555</v>
      </c>
      <c r="D273">
        <f>ROW(EtalonRes!A564)</f>
        <v>564</v>
      </c>
      <c r="E273" t="s">
        <v>572</v>
      </c>
      <c r="F273" t="s">
        <v>573</v>
      </c>
      <c r="G273" t="s">
        <v>574</v>
      </c>
      <c r="H273" t="s">
        <v>19</v>
      </c>
      <c r="I273">
        <f>ROUND(1863/100,9)</f>
        <v>18.63</v>
      </c>
      <c r="J273">
        <v>0</v>
      </c>
      <c r="O273">
        <f t="shared" si="231"/>
        <v>104624.21</v>
      </c>
      <c r="P273">
        <f t="shared" si="232"/>
        <v>0</v>
      </c>
      <c r="Q273">
        <f t="shared" si="233"/>
        <v>0</v>
      </c>
      <c r="R273">
        <f t="shared" si="234"/>
        <v>0</v>
      </c>
      <c r="S273">
        <f t="shared" si="235"/>
        <v>104624.21</v>
      </c>
      <c r="T273">
        <f t="shared" si="236"/>
        <v>0</v>
      </c>
      <c r="U273">
        <f t="shared" si="237"/>
        <v>368.87399999999991</v>
      </c>
      <c r="V273">
        <f t="shared" si="238"/>
        <v>0</v>
      </c>
      <c r="W273">
        <f t="shared" si="239"/>
        <v>0</v>
      </c>
      <c r="X273">
        <f t="shared" si="240"/>
        <v>127641.54</v>
      </c>
      <c r="Y273">
        <f t="shared" si="241"/>
        <v>83699.37</v>
      </c>
      <c r="AA273">
        <v>144042116</v>
      </c>
      <c r="AB273">
        <f t="shared" si="242"/>
        <v>171.06</v>
      </c>
      <c r="AC273">
        <f t="shared" si="243"/>
        <v>0</v>
      </c>
      <c r="AD273">
        <f>ROUND(((((ET273*3))-((EU273*3)))+AE273),2)</f>
        <v>0</v>
      </c>
      <c r="AE273">
        <f>ROUND(((EU273*3)),2)</f>
        <v>0</v>
      </c>
      <c r="AF273">
        <f>ROUND(((EV273*3)),2)</f>
        <v>171.06</v>
      </c>
      <c r="AG273">
        <f t="shared" si="244"/>
        <v>0</v>
      </c>
      <c r="AH273">
        <f>((EW273*3))</f>
        <v>19.799999999999997</v>
      </c>
      <c r="AI273">
        <f>((EX273*3))</f>
        <v>0</v>
      </c>
      <c r="AJ273">
        <f t="shared" si="245"/>
        <v>0</v>
      </c>
      <c r="AK273">
        <v>57.02</v>
      </c>
      <c r="AL273">
        <v>0</v>
      </c>
      <c r="AM273">
        <v>0</v>
      </c>
      <c r="AN273">
        <v>0</v>
      </c>
      <c r="AO273">
        <v>57.02</v>
      </c>
      <c r="AP273">
        <v>0</v>
      </c>
      <c r="AQ273">
        <v>6.6</v>
      </c>
      <c r="AR273">
        <v>0</v>
      </c>
      <c r="AS273">
        <v>0</v>
      </c>
      <c r="AT273">
        <v>122</v>
      </c>
      <c r="AU273">
        <v>80</v>
      </c>
      <c r="AV273">
        <v>1</v>
      </c>
      <c r="AW273">
        <v>1</v>
      </c>
      <c r="AZ273">
        <v>1</v>
      </c>
      <c r="BA273">
        <v>32.83</v>
      </c>
      <c r="BB273">
        <v>1</v>
      </c>
      <c r="BC273">
        <v>1</v>
      </c>
      <c r="BD273" t="s">
        <v>3</v>
      </c>
      <c r="BE273" t="s">
        <v>3</v>
      </c>
      <c r="BF273" t="s">
        <v>3</v>
      </c>
      <c r="BG273" t="s">
        <v>3</v>
      </c>
      <c r="BH273">
        <v>0</v>
      </c>
      <c r="BI273">
        <v>1</v>
      </c>
      <c r="BJ273" t="s">
        <v>575</v>
      </c>
      <c r="BM273">
        <v>8001</v>
      </c>
      <c r="BN273">
        <v>0</v>
      </c>
      <c r="BO273" t="s">
        <v>573</v>
      </c>
      <c r="BP273">
        <v>1</v>
      </c>
      <c r="BQ273">
        <v>2</v>
      </c>
      <c r="BR273">
        <v>0</v>
      </c>
      <c r="BS273">
        <v>32.83</v>
      </c>
      <c r="BT273">
        <v>1</v>
      </c>
      <c r="BU273">
        <v>1</v>
      </c>
      <c r="BV273">
        <v>1</v>
      </c>
      <c r="BW273">
        <v>1</v>
      </c>
      <c r="BX273">
        <v>1</v>
      </c>
      <c r="BY273" t="s">
        <v>3</v>
      </c>
      <c r="BZ273">
        <v>122</v>
      </c>
      <c r="CA273">
        <v>80</v>
      </c>
      <c r="CE273">
        <v>0</v>
      </c>
      <c r="CF273">
        <v>0</v>
      </c>
      <c r="CG273">
        <v>0</v>
      </c>
      <c r="CM273">
        <v>0</v>
      </c>
      <c r="CN273" t="s">
        <v>1836</v>
      </c>
      <c r="CO273">
        <v>0</v>
      </c>
      <c r="CP273">
        <f t="shared" si="246"/>
        <v>104624.21</v>
      </c>
      <c r="CQ273">
        <f t="shared" si="247"/>
        <v>0</v>
      </c>
      <c r="CR273">
        <f t="shared" si="248"/>
        <v>0</v>
      </c>
      <c r="CS273">
        <f t="shared" si="249"/>
        <v>0</v>
      </c>
      <c r="CT273">
        <f t="shared" si="250"/>
        <v>5615.8998000000001</v>
      </c>
      <c r="CU273">
        <f t="shared" si="251"/>
        <v>0</v>
      </c>
      <c r="CV273">
        <f t="shared" si="252"/>
        <v>19.799999999999997</v>
      </c>
      <c r="CW273">
        <f t="shared" si="253"/>
        <v>0</v>
      </c>
      <c r="CX273">
        <f t="shared" si="254"/>
        <v>0</v>
      </c>
      <c r="CY273">
        <f t="shared" si="255"/>
        <v>127641.53620000002</v>
      </c>
      <c r="CZ273">
        <f t="shared" si="256"/>
        <v>83699.368000000002</v>
      </c>
      <c r="DC273" t="s">
        <v>3</v>
      </c>
      <c r="DD273" t="s">
        <v>3</v>
      </c>
      <c r="DE273" t="s">
        <v>576</v>
      </c>
      <c r="DF273" t="s">
        <v>576</v>
      </c>
      <c r="DG273" t="s">
        <v>576</v>
      </c>
      <c r="DH273" t="s">
        <v>3</v>
      </c>
      <c r="DI273" t="s">
        <v>576</v>
      </c>
      <c r="DJ273" t="s">
        <v>576</v>
      </c>
      <c r="DK273" t="s">
        <v>3</v>
      </c>
      <c r="DL273" t="s">
        <v>3</v>
      </c>
      <c r="DM273" t="s">
        <v>3</v>
      </c>
      <c r="DN273">
        <v>0</v>
      </c>
      <c r="DO273">
        <v>0</v>
      </c>
      <c r="DP273">
        <v>1</v>
      </c>
      <c r="DQ273">
        <v>1</v>
      </c>
      <c r="DU273">
        <v>1005</v>
      </c>
      <c r="DV273" t="s">
        <v>19</v>
      </c>
      <c r="DW273" t="s">
        <v>19</v>
      </c>
      <c r="DX273">
        <v>100</v>
      </c>
      <c r="EE273">
        <v>123474904</v>
      </c>
      <c r="EF273">
        <v>2</v>
      </c>
      <c r="EG273" t="s">
        <v>24</v>
      </c>
      <c r="EH273">
        <v>0</v>
      </c>
      <c r="EI273" t="s">
        <v>3</v>
      </c>
      <c r="EJ273">
        <v>1</v>
      </c>
      <c r="EK273">
        <v>8001</v>
      </c>
      <c r="EL273" t="s">
        <v>291</v>
      </c>
      <c r="EM273" t="s">
        <v>292</v>
      </c>
      <c r="EO273" t="s">
        <v>577</v>
      </c>
      <c r="EQ273">
        <v>131072</v>
      </c>
      <c r="ER273">
        <v>57.02</v>
      </c>
      <c r="ES273">
        <v>0</v>
      </c>
      <c r="ET273">
        <v>0</v>
      </c>
      <c r="EU273">
        <v>0</v>
      </c>
      <c r="EV273">
        <v>57.02</v>
      </c>
      <c r="EW273">
        <v>6.6</v>
      </c>
      <c r="EX273">
        <v>0</v>
      </c>
      <c r="EY273">
        <v>0</v>
      </c>
      <c r="FQ273">
        <v>0</v>
      </c>
      <c r="FR273">
        <f t="shared" si="257"/>
        <v>0</v>
      </c>
      <c r="FS273">
        <v>0</v>
      </c>
      <c r="FX273">
        <v>122</v>
      </c>
      <c r="FY273">
        <v>80</v>
      </c>
      <c r="GA273" t="s">
        <v>3</v>
      </c>
      <c r="GD273">
        <v>1</v>
      </c>
      <c r="GF273">
        <v>-1931508870</v>
      </c>
      <c r="GG273">
        <v>2</v>
      </c>
      <c r="GH273">
        <v>1</v>
      </c>
      <c r="GI273">
        <v>2</v>
      </c>
      <c r="GJ273">
        <v>0</v>
      </c>
      <c r="GK273">
        <v>0</v>
      </c>
      <c r="GL273">
        <f t="shared" si="258"/>
        <v>0</v>
      </c>
      <c r="GM273">
        <f t="shared" si="259"/>
        <v>315965.12</v>
      </c>
      <c r="GN273">
        <f t="shared" si="260"/>
        <v>315965.12</v>
      </c>
      <c r="GO273">
        <f t="shared" si="261"/>
        <v>0</v>
      </c>
      <c r="GP273">
        <f t="shared" si="262"/>
        <v>0</v>
      </c>
      <c r="GR273">
        <v>0</v>
      </c>
      <c r="GS273">
        <v>3</v>
      </c>
      <c r="GT273">
        <v>0</v>
      </c>
      <c r="GU273" t="s">
        <v>3</v>
      </c>
      <c r="GV273">
        <f t="shared" si="263"/>
        <v>0</v>
      </c>
      <c r="GW273">
        <v>1</v>
      </c>
      <c r="GX273">
        <f t="shared" si="264"/>
        <v>0</v>
      </c>
      <c r="HA273">
        <v>0</v>
      </c>
      <c r="HB273">
        <v>0</v>
      </c>
      <c r="HC273">
        <f t="shared" si="265"/>
        <v>0</v>
      </c>
      <c r="IK273">
        <v>0</v>
      </c>
    </row>
    <row r="274" spans="1:245" x14ac:dyDescent="0.2">
      <c r="A274">
        <v>17</v>
      </c>
      <c r="B274">
        <v>1</v>
      </c>
      <c r="C274">
        <f>ROW(SmtRes!A557)</f>
        <v>557</v>
      </c>
      <c r="D274">
        <f>ROW(EtalonRes!A566)</f>
        <v>566</v>
      </c>
      <c r="E274" t="s">
        <v>578</v>
      </c>
      <c r="F274" t="s">
        <v>579</v>
      </c>
      <c r="G274" t="s">
        <v>580</v>
      </c>
      <c r="H274" t="s">
        <v>19</v>
      </c>
      <c r="I274">
        <f>ROUND(1863/100,9)</f>
        <v>18.63</v>
      </c>
      <c r="J274">
        <v>0</v>
      </c>
      <c r="O274">
        <f t="shared" si="231"/>
        <v>7798.19</v>
      </c>
      <c r="P274">
        <f t="shared" si="232"/>
        <v>0</v>
      </c>
      <c r="Q274">
        <f t="shared" si="233"/>
        <v>0</v>
      </c>
      <c r="R274">
        <f t="shared" si="234"/>
        <v>0</v>
      </c>
      <c r="S274">
        <f t="shared" si="235"/>
        <v>7798.19</v>
      </c>
      <c r="T274">
        <f t="shared" si="236"/>
        <v>0</v>
      </c>
      <c r="U274">
        <f t="shared" si="237"/>
        <v>27.851849999999995</v>
      </c>
      <c r="V274">
        <f t="shared" si="238"/>
        <v>0</v>
      </c>
      <c r="W274">
        <f t="shared" si="239"/>
        <v>0</v>
      </c>
      <c r="X274">
        <f t="shared" si="240"/>
        <v>9513.7900000000009</v>
      </c>
      <c r="Y274">
        <f t="shared" si="241"/>
        <v>6238.55</v>
      </c>
      <c r="AA274">
        <v>144042116</v>
      </c>
      <c r="AB274">
        <f t="shared" si="242"/>
        <v>12.75</v>
      </c>
      <c r="AC274">
        <f t="shared" si="243"/>
        <v>0</v>
      </c>
      <c r="AD274">
        <f>ROUND((((ET274)-(EU274))+AE274),2)</f>
        <v>0</v>
      </c>
      <c r="AE274">
        <f>ROUND((EU274),2)</f>
        <v>0</v>
      </c>
      <c r="AF274">
        <f>ROUND(((EV274*1.15)),2)</f>
        <v>12.75</v>
      </c>
      <c r="AG274">
        <f t="shared" si="244"/>
        <v>0</v>
      </c>
      <c r="AH274">
        <f>((EW274*1.15))</f>
        <v>1.4949999999999999</v>
      </c>
      <c r="AI274">
        <f>(EX274)</f>
        <v>0</v>
      </c>
      <c r="AJ274">
        <f t="shared" si="245"/>
        <v>0</v>
      </c>
      <c r="AK274">
        <v>11.09</v>
      </c>
      <c r="AL274">
        <v>0</v>
      </c>
      <c r="AM274">
        <v>0</v>
      </c>
      <c r="AN274">
        <v>0</v>
      </c>
      <c r="AO274">
        <v>11.09</v>
      </c>
      <c r="AP274">
        <v>0</v>
      </c>
      <c r="AQ274">
        <v>1.3</v>
      </c>
      <c r="AR274">
        <v>0</v>
      </c>
      <c r="AS274">
        <v>0</v>
      </c>
      <c r="AT274">
        <v>122</v>
      </c>
      <c r="AU274">
        <v>80</v>
      </c>
      <c r="AV274">
        <v>1</v>
      </c>
      <c r="AW274">
        <v>1</v>
      </c>
      <c r="AZ274">
        <v>1</v>
      </c>
      <c r="BA274">
        <v>32.83</v>
      </c>
      <c r="BB274">
        <v>1</v>
      </c>
      <c r="BC274">
        <v>1</v>
      </c>
      <c r="BD274" t="s">
        <v>3</v>
      </c>
      <c r="BE274" t="s">
        <v>3</v>
      </c>
      <c r="BF274" t="s">
        <v>3</v>
      </c>
      <c r="BG274" t="s">
        <v>3</v>
      </c>
      <c r="BH274">
        <v>0</v>
      </c>
      <c r="BI274">
        <v>1</v>
      </c>
      <c r="BJ274" t="s">
        <v>581</v>
      </c>
      <c r="BM274">
        <v>8001</v>
      </c>
      <c r="BN274">
        <v>0</v>
      </c>
      <c r="BO274" t="s">
        <v>579</v>
      </c>
      <c r="BP274">
        <v>1</v>
      </c>
      <c r="BQ274">
        <v>2</v>
      </c>
      <c r="BR274">
        <v>0</v>
      </c>
      <c r="BS274">
        <v>32.83</v>
      </c>
      <c r="BT274">
        <v>1</v>
      </c>
      <c r="BU274">
        <v>1</v>
      </c>
      <c r="BV274">
        <v>1</v>
      </c>
      <c r="BW274">
        <v>1</v>
      </c>
      <c r="BX274">
        <v>1</v>
      </c>
      <c r="BY274" t="s">
        <v>3</v>
      </c>
      <c r="BZ274">
        <v>122</v>
      </c>
      <c r="CA274">
        <v>80</v>
      </c>
      <c r="CE274">
        <v>0</v>
      </c>
      <c r="CF274">
        <v>0</v>
      </c>
      <c r="CG274">
        <v>0</v>
      </c>
      <c r="CM274">
        <v>0</v>
      </c>
      <c r="CN274" t="s">
        <v>1834</v>
      </c>
      <c r="CO274">
        <v>0</v>
      </c>
      <c r="CP274">
        <f t="shared" si="246"/>
        <v>7798.19</v>
      </c>
      <c r="CQ274">
        <f t="shared" si="247"/>
        <v>0</v>
      </c>
      <c r="CR274">
        <f t="shared" si="248"/>
        <v>0</v>
      </c>
      <c r="CS274">
        <f t="shared" si="249"/>
        <v>0</v>
      </c>
      <c r="CT274">
        <f t="shared" si="250"/>
        <v>418.58249999999998</v>
      </c>
      <c r="CU274">
        <f t="shared" si="251"/>
        <v>0</v>
      </c>
      <c r="CV274">
        <f t="shared" si="252"/>
        <v>1.4949999999999999</v>
      </c>
      <c r="CW274">
        <f t="shared" si="253"/>
        <v>0</v>
      </c>
      <c r="CX274">
        <f t="shared" si="254"/>
        <v>0</v>
      </c>
      <c r="CY274">
        <f t="shared" si="255"/>
        <v>9513.7917999999991</v>
      </c>
      <c r="CZ274">
        <f t="shared" si="256"/>
        <v>6238.5519999999997</v>
      </c>
      <c r="DC274" t="s">
        <v>3</v>
      </c>
      <c r="DD274" t="s">
        <v>3</v>
      </c>
      <c r="DE274" t="s">
        <v>3</v>
      </c>
      <c r="DF274" t="s">
        <v>3</v>
      </c>
      <c r="DG274" t="s">
        <v>264</v>
      </c>
      <c r="DH274" t="s">
        <v>3</v>
      </c>
      <c r="DI274" t="s">
        <v>264</v>
      </c>
      <c r="DJ274" t="s">
        <v>3</v>
      </c>
      <c r="DK274" t="s">
        <v>3</v>
      </c>
      <c r="DL274" t="s">
        <v>3</v>
      </c>
      <c r="DM274" t="s">
        <v>3</v>
      </c>
      <c r="DN274">
        <v>0</v>
      </c>
      <c r="DO274">
        <v>0</v>
      </c>
      <c r="DP274">
        <v>1</v>
      </c>
      <c r="DQ274">
        <v>1</v>
      </c>
      <c r="DU274">
        <v>1005</v>
      </c>
      <c r="DV274" t="s">
        <v>19</v>
      </c>
      <c r="DW274" t="s">
        <v>19</v>
      </c>
      <c r="DX274">
        <v>100</v>
      </c>
      <c r="EE274">
        <v>123474904</v>
      </c>
      <c r="EF274">
        <v>2</v>
      </c>
      <c r="EG274" t="s">
        <v>24</v>
      </c>
      <c r="EH274">
        <v>0</v>
      </c>
      <c r="EI274" t="s">
        <v>3</v>
      </c>
      <c r="EJ274">
        <v>1</v>
      </c>
      <c r="EK274">
        <v>8001</v>
      </c>
      <c r="EL274" t="s">
        <v>291</v>
      </c>
      <c r="EM274" t="s">
        <v>292</v>
      </c>
      <c r="EO274" t="s">
        <v>265</v>
      </c>
      <c r="EQ274">
        <v>131072</v>
      </c>
      <c r="ER274">
        <v>11.09</v>
      </c>
      <c r="ES274">
        <v>0</v>
      </c>
      <c r="ET274">
        <v>0</v>
      </c>
      <c r="EU274">
        <v>0</v>
      </c>
      <c r="EV274">
        <v>11.09</v>
      </c>
      <c r="EW274">
        <v>1.3</v>
      </c>
      <c r="EX274">
        <v>0</v>
      </c>
      <c r="EY274">
        <v>0</v>
      </c>
      <c r="FQ274">
        <v>0</v>
      </c>
      <c r="FR274">
        <f t="shared" si="257"/>
        <v>0</v>
      </c>
      <c r="FS274">
        <v>0</v>
      </c>
      <c r="FX274">
        <v>122</v>
      </c>
      <c r="FY274">
        <v>80</v>
      </c>
      <c r="GA274" t="s">
        <v>3</v>
      </c>
      <c r="GD274">
        <v>1</v>
      </c>
      <c r="GF274">
        <v>590389844</v>
      </c>
      <c r="GG274">
        <v>2</v>
      </c>
      <c r="GH274">
        <v>1</v>
      </c>
      <c r="GI274">
        <v>2</v>
      </c>
      <c r="GJ274">
        <v>0</v>
      </c>
      <c r="GK274">
        <v>0</v>
      </c>
      <c r="GL274">
        <f t="shared" si="258"/>
        <v>0</v>
      </c>
      <c r="GM274">
        <f t="shared" si="259"/>
        <v>23550.53</v>
      </c>
      <c r="GN274">
        <f t="shared" si="260"/>
        <v>23550.53</v>
      </c>
      <c r="GO274">
        <f t="shared" si="261"/>
        <v>0</v>
      </c>
      <c r="GP274">
        <f t="shared" si="262"/>
        <v>0</v>
      </c>
      <c r="GR274">
        <v>0</v>
      </c>
      <c r="GS274">
        <v>3</v>
      </c>
      <c r="GT274">
        <v>0</v>
      </c>
      <c r="GU274" t="s">
        <v>3</v>
      </c>
      <c r="GV274">
        <f t="shared" si="263"/>
        <v>0</v>
      </c>
      <c r="GW274">
        <v>1</v>
      </c>
      <c r="GX274">
        <f t="shared" si="264"/>
        <v>0</v>
      </c>
      <c r="HA274">
        <v>0</v>
      </c>
      <c r="HB274">
        <v>0</v>
      </c>
      <c r="HC274">
        <f t="shared" si="265"/>
        <v>0</v>
      </c>
      <c r="IK274">
        <v>0</v>
      </c>
    </row>
    <row r="275" spans="1:245" x14ac:dyDescent="0.2">
      <c r="A275">
        <v>18</v>
      </c>
      <c r="B275">
        <v>1</v>
      </c>
      <c r="C275">
        <v>557</v>
      </c>
      <c r="E275" t="s">
        <v>582</v>
      </c>
      <c r="F275" t="s">
        <v>583</v>
      </c>
      <c r="G275" t="s">
        <v>584</v>
      </c>
      <c r="H275" t="s">
        <v>585</v>
      </c>
      <c r="I275">
        <f>I274*J275</f>
        <v>211.214234</v>
      </c>
      <c r="J275">
        <v>11.337317981749866</v>
      </c>
      <c r="O275">
        <f t="shared" si="231"/>
        <v>5837.12</v>
      </c>
      <c r="P275">
        <f t="shared" si="232"/>
        <v>5837.12</v>
      </c>
      <c r="Q275">
        <f t="shared" si="233"/>
        <v>0</v>
      </c>
      <c r="R275">
        <f t="shared" si="234"/>
        <v>0</v>
      </c>
      <c r="S275">
        <f t="shared" si="235"/>
        <v>0</v>
      </c>
      <c r="T275">
        <f t="shared" si="236"/>
        <v>0</v>
      </c>
      <c r="U275">
        <f t="shared" si="237"/>
        <v>0</v>
      </c>
      <c r="V275">
        <f t="shared" si="238"/>
        <v>0</v>
      </c>
      <c r="W275">
        <f t="shared" si="239"/>
        <v>0</v>
      </c>
      <c r="X275">
        <f t="shared" si="240"/>
        <v>0</v>
      </c>
      <c r="Y275">
        <f t="shared" si="241"/>
        <v>0</v>
      </c>
      <c r="AA275">
        <v>144042116</v>
      </c>
      <c r="AB275">
        <f t="shared" si="242"/>
        <v>18.8</v>
      </c>
      <c r="AC275">
        <f t="shared" si="243"/>
        <v>18.8</v>
      </c>
      <c r="AD275">
        <f>ROUND((((ET275)-(EU275))+AE275),2)</f>
        <v>0</v>
      </c>
      <c r="AE275">
        <f>ROUND((EU275),2)</f>
        <v>0</v>
      </c>
      <c r="AF275">
        <f>ROUND((EV275),2)</f>
        <v>0</v>
      </c>
      <c r="AG275">
        <f t="shared" si="244"/>
        <v>0</v>
      </c>
      <c r="AH275">
        <f>(EW275)</f>
        <v>0</v>
      </c>
      <c r="AI275">
        <f>(EX275)</f>
        <v>0</v>
      </c>
      <c r="AJ275">
        <f t="shared" si="245"/>
        <v>0</v>
      </c>
      <c r="AK275">
        <v>18.8</v>
      </c>
      <c r="AL275">
        <v>18.8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122</v>
      </c>
      <c r="AU275">
        <v>80</v>
      </c>
      <c r="AV275">
        <v>1</v>
      </c>
      <c r="AW275">
        <v>1</v>
      </c>
      <c r="AZ275">
        <v>1</v>
      </c>
      <c r="BA275">
        <v>1</v>
      </c>
      <c r="BB275">
        <v>1</v>
      </c>
      <c r="BC275">
        <v>1.47</v>
      </c>
      <c r="BD275" t="s">
        <v>3</v>
      </c>
      <c r="BE275" t="s">
        <v>3</v>
      </c>
      <c r="BF275" t="s">
        <v>3</v>
      </c>
      <c r="BG275" t="s">
        <v>3</v>
      </c>
      <c r="BH275">
        <v>3</v>
      </c>
      <c r="BI275">
        <v>1</v>
      </c>
      <c r="BJ275" t="s">
        <v>586</v>
      </c>
      <c r="BM275">
        <v>8001</v>
      </c>
      <c r="BN275">
        <v>0</v>
      </c>
      <c r="BO275" t="s">
        <v>583</v>
      </c>
      <c r="BP275">
        <v>1</v>
      </c>
      <c r="BQ275">
        <v>2</v>
      </c>
      <c r="BR275">
        <v>0</v>
      </c>
      <c r="BS275">
        <v>1</v>
      </c>
      <c r="BT275">
        <v>1</v>
      </c>
      <c r="BU275">
        <v>1</v>
      </c>
      <c r="BV275">
        <v>1</v>
      </c>
      <c r="BW275">
        <v>1</v>
      </c>
      <c r="BX275">
        <v>1</v>
      </c>
      <c r="BY275" t="s">
        <v>3</v>
      </c>
      <c r="BZ275">
        <v>122</v>
      </c>
      <c r="CA275">
        <v>80</v>
      </c>
      <c r="CE275">
        <v>0</v>
      </c>
      <c r="CF275">
        <v>0</v>
      </c>
      <c r="CG275">
        <v>0</v>
      </c>
      <c r="CM275">
        <v>0</v>
      </c>
      <c r="CN275" t="s">
        <v>3</v>
      </c>
      <c r="CO275">
        <v>0</v>
      </c>
      <c r="CP275">
        <f t="shared" si="246"/>
        <v>5837.12</v>
      </c>
      <c r="CQ275">
        <f t="shared" si="247"/>
        <v>27.635999999999999</v>
      </c>
      <c r="CR275">
        <f t="shared" si="248"/>
        <v>0</v>
      </c>
      <c r="CS275">
        <f t="shared" si="249"/>
        <v>0</v>
      </c>
      <c r="CT275">
        <f t="shared" si="250"/>
        <v>0</v>
      </c>
      <c r="CU275">
        <f t="shared" si="251"/>
        <v>0</v>
      </c>
      <c r="CV275">
        <f t="shared" si="252"/>
        <v>0</v>
      </c>
      <c r="CW275">
        <f t="shared" si="253"/>
        <v>0</v>
      </c>
      <c r="CX275">
        <f t="shared" si="254"/>
        <v>0</v>
      </c>
      <c r="CY275">
        <f t="shared" si="255"/>
        <v>0</v>
      </c>
      <c r="CZ275">
        <f t="shared" si="256"/>
        <v>0</v>
      </c>
      <c r="DC275" t="s">
        <v>3</v>
      </c>
      <c r="DD275" t="s">
        <v>3</v>
      </c>
      <c r="DE275" t="s">
        <v>3</v>
      </c>
      <c r="DF275" t="s">
        <v>3</v>
      </c>
      <c r="DG275" t="s">
        <v>3</v>
      </c>
      <c r="DH275" t="s">
        <v>3</v>
      </c>
      <c r="DI275" t="s">
        <v>3</v>
      </c>
      <c r="DJ275" t="s">
        <v>3</v>
      </c>
      <c r="DK275" t="s">
        <v>3</v>
      </c>
      <c r="DL275" t="s">
        <v>3</v>
      </c>
      <c r="DM275" t="s">
        <v>3</v>
      </c>
      <c r="DN275">
        <v>0</v>
      </c>
      <c r="DO275">
        <v>0</v>
      </c>
      <c r="DP275">
        <v>1</v>
      </c>
      <c r="DQ275">
        <v>1</v>
      </c>
      <c r="DU275">
        <v>1005</v>
      </c>
      <c r="DV275" t="s">
        <v>585</v>
      </c>
      <c r="DW275" t="s">
        <v>585</v>
      </c>
      <c r="DX275">
        <v>10</v>
      </c>
      <c r="EE275">
        <v>123474904</v>
      </c>
      <c r="EF275">
        <v>2</v>
      </c>
      <c r="EG275" t="s">
        <v>24</v>
      </c>
      <c r="EH275">
        <v>0</v>
      </c>
      <c r="EI275" t="s">
        <v>3</v>
      </c>
      <c r="EJ275">
        <v>1</v>
      </c>
      <c r="EK275">
        <v>8001</v>
      </c>
      <c r="EL275" t="s">
        <v>291</v>
      </c>
      <c r="EM275" t="s">
        <v>292</v>
      </c>
      <c r="EO275" t="s">
        <v>3</v>
      </c>
      <c r="EQ275">
        <v>0</v>
      </c>
      <c r="ER275">
        <v>18.8</v>
      </c>
      <c r="ES275">
        <v>18.8</v>
      </c>
      <c r="ET275">
        <v>0</v>
      </c>
      <c r="EU275">
        <v>0</v>
      </c>
      <c r="EV275">
        <v>0</v>
      </c>
      <c r="EW275">
        <v>0</v>
      </c>
      <c r="EX275">
        <v>0</v>
      </c>
      <c r="FQ275">
        <v>0</v>
      </c>
      <c r="FR275">
        <f t="shared" si="257"/>
        <v>0</v>
      </c>
      <c r="FS275">
        <v>0</v>
      </c>
      <c r="FX275">
        <v>122</v>
      </c>
      <c r="FY275">
        <v>80</v>
      </c>
      <c r="GA275" t="s">
        <v>3</v>
      </c>
      <c r="GD275">
        <v>1</v>
      </c>
      <c r="GF275">
        <v>1360647611</v>
      </c>
      <c r="GG275">
        <v>2</v>
      </c>
      <c r="GH275">
        <v>1</v>
      </c>
      <c r="GI275">
        <v>2</v>
      </c>
      <c r="GJ275">
        <v>0</v>
      </c>
      <c r="GK275">
        <v>0</v>
      </c>
      <c r="GL275">
        <f t="shared" si="258"/>
        <v>0</v>
      </c>
      <c r="GM275">
        <f t="shared" si="259"/>
        <v>5837.12</v>
      </c>
      <c r="GN275">
        <f t="shared" si="260"/>
        <v>5837.12</v>
      </c>
      <c r="GO275">
        <f t="shared" si="261"/>
        <v>0</v>
      </c>
      <c r="GP275">
        <f t="shared" si="262"/>
        <v>0</v>
      </c>
      <c r="GR275">
        <v>0</v>
      </c>
      <c r="GS275">
        <v>3</v>
      </c>
      <c r="GT275">
        <v>0</v>
      </c>
      <c r="GU275" t="s">
        <v>3</v>
      </c>
      <c r="GV275">
        <f t="shared" si="263"/>
        <v>0</v>
      </c>
      <c r="GW275">
        <v>1</v>
      </c>
      <c r="GX275">
        <f t="shared" si="264"/>
        <v>0</v>
      </c>
      <c r="HA275">
        <v>0</v>
      </c>
      <c r="HB275">
        <v>0</v>
      </c>
      <c r="HC275">
        <f t="shared" si="265"/>
        <v>0</v>
      </c>
      <c r="IK275">
        <v>0</v>
      </c>
    </row>
    <row r="276" spans="1:245" x14ac:dyDescent="0.2">
      <c r="A276">
        <v>17</v>
      </c>
      <c r="B276">
        <v>1</v>
      </c>
      <c r="C276">
        <f>ROW(SmtRes!A564)</f>
        <v>564</v>
      </c>
      <c r="D276">
        <f>ROW(EtalonRes!A575)</f>
        <v>575</v>
      </c>
      <c r="E276" t="s">
        <v>587</v>
      </c>
      <c r="F276" t="s">
        <v>555</v>
      </c>
      <c r="G276" t="s">
        <v>588</v>
      </c>
      <c r="H276" t="s">
        <v>99</v>
      </c>
      <c r="I276">
        <f>ROUND(140.616/100,9)</f>
        <v>1.4061600000000001</v>
      </c>
      <c r="J276">
        <v>0</v>
      </c>
      <c r="O276">
        <f t="shared" si="231"/>
        <v>55508.13</v>
      </c>
      <c r="P276">
        <f t="shared" si="232"/>
        <v>18247.64</v>
      </c>
      <c r="Q276">
        <f t="shared" si="233"/>
        <v>465.75</v>
      </c>
      <c r="R276">
        <f t="shared" si="234"/>
        <v>358.23</v>
      </c>
      <c r="S276">
        <f t="shared" si="235"/>
        <v>36794.74</v>
      </c>
      <c r="T276">
        <f t="shared" si="236"/>
        <v>0</v>
      </c>
      <c r="U276">
        <f t="shared" si="237"/>
        <v>131.39159040000001</v>
      </c>
      <c r="V276">
        <f t="shared" si="238"/>
        <v>0.843696</v>
      </c>
      <c r="W276">
        <f t="shared" si="239"/>
        <v>0</v>
      </c>
      <c r="X276">
        <f t="shared" si="240"/>
        <v>30836.97</v>
      </c>
      <c r="Y276">
        <f t="shared" si="241"/>
        <v>24149.43</v>
      </c>
      <c r="AA276">
        <v>144042116</v>
      </c>
      <c r="AB276">
        <f t="shared" si="242"/>
        <v>2325.6999999999998</v>
      </c>
      <c r="AC276">
        <f t="shared" si="243"/>
        <v>1503.7</v>
      </c>
      <c r="AD276">
        <f>ROUND((((ET276)-(EU276))+AE276),2)</f>
        <v>24.96</v>
      </c>
      <c r="AE276">
        <f>ROUND((EU276),2)</f>
        <v>7.76</v>
      </c>
      <c r="AF276">
        <f>ROUND((EV276),2)</f>
        <v>797.04</v>
      </c>
      <c r="AG276">
        <f t="shared" si="244"/>
        <v>0</v>
      </c>
      <c r="AH276">
        <f>(EW276)</f>
        <v>93.44</v>
      </c>
      <c r="AI276">
        <f>(EX276)</f>
        <v>0.6</v>
      </c>
      <c r="AJ276">
        <f t="shared" si="245"/>
        <v>0</v>
      </c>
      <c r="AK276">
        <v>2325.6999999999998</v>
      </c>
      <c r="AL276">
        <v>1503.7</v>
      </c>
      <c r="AM276">
        <v>24.96</v>
      </c>
      <c r="AN276">
        <v>7.76</v>
      </c>
      <c r="AO276">
        <v>797.04</v>
      </c>
      <c r="AP276">
        <v>0</v>
      </c>
      <c r="AQ276">
        <v>93.44</v>
      </c>
      <c r="AR276">
        <v>0.6</v>
      </c>
      <c r="AS276">
        <v>0</v>
      </c>
      <c r="AT276">
        <v>83</v>
      </c>
      <c r="AU276">
        <v>65</v>
      </c>
      <c r="AV276">
        <v>1</v>
      </c>
      <c r="AW276">
        <v>1</v>
      </c>
      <c r="AZ276">
        <v>1</v>
      </c>
      <c r="BA276">
        <v>32.83</v>
      </c>
      <c r="BB276">
        <v>13.27</v>
      </c>
      <c r="BC276">
        <v>8.6300000000000008</v>
      </c>
      <c r="BD276" t="s">
        <v>3</v>
      </c>
      <c r="BE276" t="s">
        <v>3</v>
      </c>
      <c r="BF276" t="s">
        <v>3</v>
      </c>
      <c r="BG276" t="s">
        <v>3</v>
      </c>
      <c r="BH276">
        <v>0</v>
      </c>
      <c r="BI276">
        <v>1</v>
      </c>
      <c r="BJ276" t="s">
        <v>557</v>
      </c>
      <c r="BM276">
        <v>58001</v>
      </c>
      <c r="BN276">
        <v>0</v>
      </c>
      <c r="BO276" t="s">
        <v>555</v>
      </c>
      <c r="BP276">
        <v>1</v>
      </c>
      <c r="BQ276">
        <v>6</v>
      </c>
      <c r="BR276">
        <v>0</v>
      </c>
      <c r="BS276">
        <v>32.83</v>
      </c>
      <c r="BT276">
        <v>1</v>
      </c>
      <c r="BU276">
        <v>1</v>
      </c>
      <c r="BV276">
        <v>1</v>
      </c>
      <c r="BW276">
        <v>1</v>
      </c>
      <c r="BX276">
        <v>1</v>
      </c>
      <c r="BY276" t="s">
        <v>3</v>
      </c>
      <c r="BZ276">
        <v>83</v>
      </c>
      <c r="CA276">
        <v>65</v>
      </c>
      <c r="CE276">
        <v>0</v>
      </c>
      <c r="CF276">
        <v>0</v>
      </c>
      <c r="CG276">
        <v>0</v>
      </c>
      <c r="CM276">
        <v>0</v>
      </c>
      <c r="CN276" t="s">
        <v>3</v>
      </c>
      <c r="CO276">
        <v>0</v>
      </c>
      <c r="CP276">
        <f t="shared" si="246"/>
        <v>55508.13</v>
      </c>
      <c r="CQ276">
        <f t="shared" si="247"/>
        <v>12976.931000000002</v>
      </c>
      <c r="CR276">
        <f t="shared" si="248"/>
        <v>331.2192</v>
      </c>
      <c r="CS276">
        <f t="shared" si="249"/>
        <v>254.76079999999999</v>
      </c>
      <c r="CT276">
        <f t="shared" si="250"/>
        <v>26166.823199999999</v>
      </c>
      <c r="CU276">
        <f t="shared" si="251"/>
        <v>0</v>
      </c>
      <c r="CV276">
        <f t="shared" si="252"/>
        <v>93.44</v>
      </c>
      <c r="CW276">
        <f t="shared" si="253"/>
        <v>0.6</v>
      </c>
      <c r="CX276">
        <f t="shared" si="254"/>
        <v>0</v>
      </c>
      <c r="CY276">
        <f t="shared" si="255"/>
        <v>30836.965100000001</v>
      </c>
      <c r="CZ276">
        <f t="shared" si="256"/>
        <v>24149.430500000002</v>
      </c>
      <c r="DC276" t="s">
        <v>3</v>
      </c>
      <c r="DD276" t="s">
        <v>3</v>
      </c>
      <c r="DE276" t="s">
        <v>3</v>
      </c>
      <c r="DF276" t="s">
        <v>3</v>
      </c>
      <c r="DG276" t="s">
        <v>3</v>
      </c>
      <c r="DH276" t="s">
        <v>3</v>
      </c>
      <c r="DI276" t="s">
        <v>3</v>
      </c>
      <c r="DJ276" t="s">
        <v>3</v>
      </c>
      <c r="DK276" t="s">
        <v>3</v>
      </c>
      <c r="DL276" t="s">
        <v>3</v>
      </c>
      <c r="DM276" t="s">
        <v>3</v>
      </c>
      <c r="DN276">
        <v>0</v>
      </c>
      <c r="DO276">
        <v>0</v>
      </c>
      <c r="DP276">
        <v>1</v>
      </c>
      <c r="DQ276">
        <v>1</v>
      </c>
      <c r="DU276">
        <v>1003</v>
      </c>
      <c r="DV276" t="s">
        <v>99</v>
      </c>
      <c r="DW276" t="s">
        <v>99</v>
      </c>
      <c r="DX276">
        <v>100</v>
      </c>
      <c r="EE276">
        <v>123474982</v>
      </c>
      <c r="EF276">
        <v>6</v>
      </c>
      <c r="EG276" t="s">
        <v>36</v>
      </c>
      <c r="EH276">
        <v>0</v>
      </c>
      <c r="EI276" t="s">
        <v>3</v>
      </c>
      <c r="EJ276">
        <v>1</v>
      </c>
      <c r="EK276">
        <v>58001</v>
      </c>
      <c r="EL276" t="s">
        <v>536</v>
      </c>
      <c r="EM276" t="s">
        <v>537</v>
      </c>
      <c r="EO276" t="s">
        <v>3</v>
      </c>
      <c r="EQ276">
        <v>131072</v>
      </c>
      <c r="ER276">
        <v>2325.6999999999998</v>
      </c>
      <c r="ES276">
        <v>1503.7</v>
      </c>
      <c r="ET276">
        <v>24.96</v>
      </c>
      <c r="EU276">
        <v>7.76</v>
      </c>
      <c r="EV276">
        <v>797.04</v>
      </c>
      <c r="EW276">
        <v>93.44</v>
      </c>
      <c r="EX276">
        <v>0.6</v>
      </c>
      <c r="EY276">
        <v>0</v>
      </c>
      <c r="FQ276">
        <v>0</v>
      </c>
      <c r="FR276">
        <f t="shared" si="257"/>
        <v>0</v>
      </c>
      <c r="FS276">
        <v>0</v>
      </c>
      <c r="FX276">
        <v>83</v>
      </c>
      <c r="FY276">
        <v>65</v>
      </c>
      <c r="GA276" t="s">
        <v>3</v>
      </c>
      <c r="GD276">
        <v>1</v>
      </c>
      <c r="GF276">
        <v>1626991365</v>
      </c>
      <c r="GG276">
        <v>2</v>
      </c>
      <c r="GH276">
        <v>1</v>
      </c>
      <c r="GI276">
        <v>2</v>
      </c>
      <c r="GJ276">
        <v>0</v>
      </c>
      <c r="GK276">
        <v>0</v>
      </c>
      <c r="GL276">
        <f t="shared" si="258"/>
        <v>0</v>
      </c>
      <c r="GM276">
        <f t="shared" si="259"/>
        <v>110494.53</v>
      </c>
      <c r="GN276">
        <f t="shared" si="260"/>
        <v>110494.53</v>
      </c>
      <c r="GO276">
        <f t="shared" si="261"/>
        <v>0</v>
      </c>
      <c r="GP276">
        <f t="shared" si="262"/>
        <v>0</v>
      </c>
      <c r="GR276">
        <v>0</v>
      </c>
      <c r="GS276">
        <v>3</v>
      </c>
      <c r="GT276">
        <v>0</v>
      </c>
      <c r="GU276" t="s">
        <v>3</v>
      </c>
      <c r="GV276">
        <f t="shared" si="263"/>
        <v>0</v>
      </c>
      <c r="GW276">
        <v>1</v>
      </c>
      <c r="GX276">
        <f t="shared" si="264"/>
        <v>0</v>
      </c>
      <c r="HA276">
        <v>0</v>
      </c>
      <c r="HB276">
        <v>0</v>
      </c>
      <c r="HC276">
        <f t="shared" si="265"/>
        <v>0</v>
      </c>
      <c r="IK276">
        <v>0</v>
      </c>
    </row>
    <row r="277" spans="1:245" x14ac:dyDescent="0.2">
      <c r="A277">
        <v>17</v>
      </c>
      <c r="B277">
        <v>1</v>
      </c>
      <c r="C277">
        <f>ROW(SmtRes!A565)</f>
        <v>565</v>
      </c>
      <c r="D277">
        <f>ROW(EtalonRes!A576)</f>
        <v>576</v>
      </c>
      <c r="E277" t="s">
        <v>589</v>
      </c>
      <c r="F277" t="s">
        <v>559</v>
      </c>
      <c r="G277" t="s">
        <v>590</v>
      </c>
      <c r="H277" t="s">
        <v>269</v>
      </c>
      <c r="I277">
        <v>140.61600000000001</v>
      </c>
      <c r="J277">
        <v>0</v>
      </c>
      <c r="O277">
        <f t="shared" si="231"/>
        <v>40763.019999999997</v>
      </c>
      <c r="P277">
        <f t="shared" si="232"/>
        <v>0</v>
      </c>
      <c r="Q277">
        <f t="shared" si="233"/>
        <v>0</v>
      </c>
      <c r="R277">
        <f t="shared" si="234"/>
        <v>0</v>
      </c>
      <c r="S277">
        <f t="shared" si="235"/>
        <v>40763.019999999997</v>
      </c>
      <c r="T277">
        <f t="shared" si="236"/>
        <v>0</v>
      </c>
      <c r="U277">
        <f t="shared" si="237"/>
        <v>145.53756000000001</v>
      </c>
      <c r="V277">
        <f t="shared" si="238"/>
        <v>0</v>
      </c>
      <c r="W277">
        <f t="shared" si="239"/>
        <v>0</v>
      </c>
      <c r="X277">
        <f t="shared" si="240"/>
        <v>36686.720000000001</v>
      </c>
      <c r="Y277">
        <f t="shared" si="241"/>
        <v>28534.11</v>
      </c>
      <c r="AA277">
        <v>144042116</v>
      </c>
      <c r="AB277">
        <f t="shared" si="242"/>
        <v>8.83</v>
      </c>
      <c r="AC277">
        <f t="shared" si="243"/>
        <v>0</v>
      </c>
      <c r="AD277">
        <f>ROUND((((ET277)-(EU277))+AE277),2)</f>
        <v>0</v>
      </c>
      <c r="AE277">
        <f>ROUND((EU277),2)</f>
        <v>0</v>
      </c>
      <c r="AF277">
        <f>ROUND(((EV277*1.15)),2)</f>
        <v>8.83</v>
      </c>
      <c r="AG277">
        <f t="shared" si="244"/>
        <v>0</v>
      </c>
      <c r="AH277">
        <f>((EW277*1.15))</f>
        <v>1.0349999999999999</v>
      </c>
      <c r="AI277">
        <f>(EX277)</f>
        <v>0</v>
      </c>
      <c r="AJ277">
        <f t="shared" si="245"/>
        <v>0</v>
      </c>
      <c r="AK277">
        <v>7.68</v>
      </c>
      <c r="AL277">
        <v>0</v>
      </c>
      <c r="AM277">
        <v>0</v>
      </c>
      <c r="AN277">
        <v>0</v>
      </c>
      <c r="AO277">
        <v>7.68</v>
      </c>
      <c r="AP277">
        <v>0</v>
      </c>
      <c r="AQ277">
        <v>0.9</v>
      </c>
      <c r="AR277">
        <v>0</v>
      </c>
      <c r="AS277">
        <v>0</v>
      </c>
      <c r="AT277">
        <v>90</v>
      </c>
      <c r="AU277">
        <v>70</v>
      </c>
      <c r="AV277">
        <v>1</v>
      </c>
      <c r="AW277">
        <v>1</v>
      </c>
      <c r="AZ277">
        <v>1</v>
      </c>
      <c r="BA277">
        <v>32.83</v>
      </c>
      <c r="BB277">
        <v>1</v>
      </c>
      <c r="BC277">
        <v>1</v>
      </c>
      <c r="BD277" t="s">
        <v>3</v>
      </c>
      <c r="BE277" t="s">
        <v>3</v>
      </c>
      <c r="BF277" t="s">
        <v>3</v>
      </c>
      <c r="BG277" t="s">
        <v>3</v>
      </c>
      <c r="BH277">
        <v>0</v>
      </c>
      <c r="BI277">
        <v>1</v>
      </c>
      <c r="BJ277" t="s">
        <v>561</v>
      </c>
      <c r="BM277">
        <v>13001</v>
      </c>
      <c r="BN277">
        <v>0</v>
      </c>
      <c r="BO277" t="s">
        <v>559</v>
      </c>
      <c r="BP277">
        <v>1</v>
      </c>
      <c r="BQ277">
        <v>2</v>
      </c>
      <c r="BR277">
        <v>0</v>
      </c>
      <c r="BS277">
        <v>32.83</v>
      </c>
      <c r="BT277">
        <v>1</v>
      </c>
      <c r="BU277">
        <v>1</v>
      </c>
      <c r="BV277">
        <v>1</v>
      </c>
      <c r="BW277">
        <v>1</v>
      </c>
      <c r="BX277">
        <v>1</v>
      </c>
      <c r="BY277" t="s">
        <v>3</v>
      </c>
      <c r="BZ277">
        <v>90</v>
      </c>
      <c r="CA277">
        <v>70</v>
      </c>
      <c r="CE277">
        <v>0</v>
      </c>
      <c r="CF277">
        <v>0</v>
      </c>
      <c r="CG277">
        <v>0</v>
      </c>
      <c r="CM277">
        <v>0</v>
      </c>
      <c r="CN277" t="s">
        <v>1834</v>
      </c>
      <c r="CO277">
        <v>0</v>
      </c>
      <c r="CP277">
        <f t="shared" si="246"/>
        <v>40763.019999999997</v>
      </c>
      <c r="CQ277">
        <f t="shared" si="247"/>
        <v>0</v>
      </c>
      <c r="CR277">
        <f t="shared" si="248"/>
        <v>0</v>
      </c>
      <c r="CS277">
        <f t="shared" si="249"/>
        <v>0</v>
      </c>
      <c r="CT277">
        <f t="shared" si="250"/>
        <v>289.88889999999998</v>
      </c>
      <c r="CU277">
        <f t="shared" si="251"/>
        <v>0</v>
      </c>
      <c r="CV277">
        <f t="shared" si="252"/>
        <v>1.0349999999999999</v>
      </c>
      <c r="CW277">
        <f t="shared" si="253"/>
        <v>0</v>
      </c>
      <c r="CX277">
        <f t="shared" si="254"/>
        <v>0</v>
      </c>
      <c r="CY277">
        <f t="shared" si="255"/>
        <v>36686.718000000001</v>
      </c>
      <c r="CZ277">
        <f t="shared" si="256"/>
        <v>28534.113999999998</v>
      </c>
      <c r="DC277" t="s">
        <v>3</v>
      </c>
      <c r="DD277" t="s">
        <v>3</v>
      </c>
      <c r="DE277" t="s">
        <v>3</v>
      </c>
      <c r="DF277" t="s">
        <v>3</v>
      </c>
      <c r="DG277" t="s">
        <v>264</v>
      </c>
      <c r="DH277" t="s">
        <v>3</v>
      </c>
      <c r="DI277" t="s">
        <v>264</v>
      </c>
      <c r="DJ277" t="s">
        <v>3</v>
      </c>
      <c r="DK277" t="s">
        <v>3</v>
      </c>
      <c r="DL277" t="s">
        <v>3</v>
      </c>
      <c r="DM277" t="s">
        <v>3</v>
      </c>
      <c r="DN277">
        <v>0</v>
      </c>
      <c r="DO277">
        <v>0</v>
      </c>
      <c r="DP277">
        <v>1</v>
      </c>
      <c r="DQ277">
        <v>1</v>
      </c>
      <c r="DU277">
        <v>1005</v>
      </c>
      <c r="DV277" t="s">
        <v>269</v>
      </c>
      <c r="DW277" t="s">
        <v>269</v>
      </c>
      <c r="DX277">
        <v>1</v>
      </c>
      <c r="EE277">
        <v>123474909</v>
      </c>
      <c r="EF277">
        <v>2</v>
      </c>
      <c r="EG277" t="s">
        <v>24</v>
      </c>
      <c r="EH277">
        <v>0</v>
      </c>
      <c r="EI277" t="s">
        <v>3</v>
      </c>
      <c r="EJ277">
        <v>1</v>
      </c>
      <c r="EK277">
        <v>13001</v>
      </c>
      <c r="EL277" t="s">
        <v>562</v>
      </c>
      <c r="EM277" t="s">
        <v>563</v>
      </c>
      <c r="EO277" t="s">
        <v>265</v>
      </c>
      <c r="EQ277">
        <v>131072</v>
      </c>
      <c r="ER277">
        <v>7.68</v>
      </c>
      <c r="ES277">
        <v>0</v>
      </c>
      <c r="ET277">
        <v>0</v>
      </c>
      <c r="EU277">
        <v>0</v>
      </c>
      <c r="EV277">
        <v>7.68</v>
      </c>
      <c r="EW277">
        <v>0.9</v>
      </c>
      <c r="EX277">
        <v>0</v>
      </c>
      <c r="EY277">
        <v>0</v>
      </c>
      <c r="FQ277">
        <v>0</v>
      </c>
      <c r="FR277">
        <f t="shared" si="257"/>
        <v>0</v>
      </c>
      <c r="FS277">
        <v>0</v>
      </c>
      <c r="FX277">
        <v>90</v>
      </c>
      <c r="FY277">
        <v>70</v>
      </c>
      <c r="GA277" t="s">
        <v>3</v>
      </c>
      <c r="GD277">
        <v>1</v>
      </c>
      <c r="GF277">
        <v>479172798</v>
      </c>
      <c r="GG277">
        <v>2</v>
      </c>
      <c r="GH277">
        <v>1</v>
      </c>
      <c r="GI277">
        <v>2</v>
      </c>
      <c r="GJ277">
        <v>0</v>
      </c>
      <c r="GK277">
        <v>0</v>
      </c>
      <c r="GL277">
        <f t="shared" si="258"/>
        <v>0</v>
      </c>
      <c r="GM277">
        <f t="shared" si="259"/>
        <v>105983.85</v>
      </c>
      <c r="GN277">
        <f t="shared" si="260"/>
        <v>105983.85</v>
      </c>
      <c r="GO277">
        <f t="shared" si="261"/>
        <v>0</v>
      </c>
      <c r="GP277">
        <f t="shared" si="262"/>
        <v>0</v>
      </c>
      <c r="GR277">
        <v>0</v>
      </c>
      <c r="GS277">
        <v>3</v>
      </c>
      <c r="GT277">
        <v>0</v>
      </c>
      <c r="GU277" t="s">
        <v>3</v>
      </c>
      <c r="GV277">
        <f t="shared" si="263"/>
        <v>0</v>
      </c>
      <c r="GW277">
        <v>1</v>
      </c>
      <c r="GX277">
        <f t="shared" si="264"/>
        <v>0</v>
      </c>
      <c r="HA277">
        <v>0</v>
      </c>
      <c r="HB277">
        <v>0</v>
      </c>
      <c r="HC277">
        <f t="shared" si="265"/>
        <v>0</v>
      </c>
      <c r="IK277">
        <v>0</v>
      </c>
    </row>
    <row r="279" spans="1:245" x14ac:dyDescent="0.2">
      <c r="A279" s="2">
        <v>51</v>
      </c>
      <c r="B279" s="2">
        <f>B264</f>
        <v>1</v>
      </c>
      <c r="C279" s="2">
        <f>A264</f>
        <v>5</v>
      </c>
      <c r="D279" s="2">
        <f>ROW(A264)</f>
        <v>264</v>
      </c>
      <c r="E279" s="2"/>
      <c r="F279" s="2" t="str">
        <f>IF(F264&lt;&gt;"",F264,"")</f>
        <v>Новый подраздел</v>
      </c>
      <c r="G279" s="2" t="str">
        <f>IF(G264&lt;&gt;"",G264,"")</f>
        <v>Демонтажные работы</v>
      </c>
      <c r="H279" s="2">
        <v>0</v>
      </c>
      <c r="I279" s="2"/>
      <c r="J279" s="2"/>
      <c r="K279" s="2"/>
      <c r="L279" s="2"/>
      <c r="M279" s="2"/>
      <c r="N279" s="2"/>
      <c r="O279" s="2">
        <f t="shared" ref="O279:T279" si="266">ROUND(AB279,2)</f>
        <v>1376667.39</v>
      </c>
      <c r="P279" s="2">
        <f t="shared" si="266"/>
        <v>83982.02</v>
      </c>
      <c r="Q279" s="2">
        <f t="shared" si="266"/>
        <v>822660.56</v>
      </c>
      <c r="R279" s="2">
        <f t="shared" si="266"/>
        <v>192716.21</v>
      </c>
      <c r="S279" s="2">
        <f t="shared" si="266"/>
        <v>470024.81</v>
      </c>
      <c r="T279" s="2">
        <f t="shared" si="266"/>
        <v>0</v>
      </c>
      <c r="U279" s="2">
        <f>AH279</f>
        <v>1663.2063108</v>
      </c>
      <c r="V279" s="2">
        <f>AI279</f>
        <v>2.6998920000000002</v>
      </c>
      <c r="W279" s="2">
        <f>ROUND(AJ279,2)</f>
        <v>0</v>
      </c>
      <c r="X279" s="2">
        <f>ROUND(AK279,2)</f>
        <v>529391.9</v>
      </c>
      <c r="Y279" s="2">
        <f>ROUND(AL279,2)</f>
        <v>360984.77</v>
      </c>
      <c r="Z279" s="2"/>
      <c r="AA279" s="2"/>
      <c r="AB279" s="2">
        <f>ROUND(SUMIF(AA268:AA277,"=144042116",O268:O277),2)</f>
        <v>1376667.39</v>
      </c>
      <c r="AC279" s="2">
        <f>ROUND(SUMIF(AA268:AA277,"=144042116",P268:P277),2)</f>
        <v>83982.02</v>
      </c>
      <c r="AD279" s="2">
        <f>ROUND(SUMIF(AA268:AA277,"=144042116",Q268:Q277),2)</f>
        <v>822660.56</v>
      </c>
      <c r="AE279" s="2">
        <f>ROUND(SUMIF(AA268:AA277,"=144042116",R268:R277),2)</f>
        <v>192716.21</v>
      </c>
      <c r="AF279" s="2">
        <f>ROUND(SUMIF(AA268:AA277,"=144042116",S268:S277),2)</f>
        <v>470024.81</v>
      </c>
      <c r="AG279" s="2">
        <f>ROUND(SUMIF(AA268:AA277,"=144042116",T268:T277),2)</f>
        <v>0</v>
      </c>
      <c r="AH279" s="2">
        <f>SUMIF(AA268:AA277,"=144042116",U268:U277)</f>
        <v>1663.2063108</v>
      </c>
      <c r="AI279" s="2">
        <f>SUMIF(AA268:AA277,"=144042116",V268:V277)</f>
        <v>2.6998920000000002</v>
      </c>
      <c r="AJ279" s="2">
        <f>ROUND(SUMIF(AA268:AA277,"=144042116",W268:W277),2)</f>
        <v>0</v>
      </c>
      <c r="AK279" s="2">
        <f>ROUND(SUMIF(AA268:AA277,"=144042116",X268:X277),2)</f>
        <v>529391.9</v>
      </c>
      <c r="AL279" s="2">
        <f>ROUND(SUMIF(AA268:AA277,"=144042116",Y268:Y277),2)</f>
        <v>360984.77</v>
      </c>
      <c r="AM279" s="2"/>
      <c r="AN279" s="2"/>
      <c r="AO279" s="2">
        <f t="shared" ref="AO279:BD279" si="267">ROUND(BX279,2)</f>
        <v>0</v>
      </c>
      <c r="AP279" s="2">
        <f t="shared" si="267"/>
        <v>0</v>
      </c>
      <c r="AQ279" s="2">
        <f t="shared" si="267"/>
        <v>0</v>
      </c>
      <c r="AR279" s="2">
        <f t="shared" si="267"/>
        <v>2267044.06</v>
      </c>
      <c r="AS279" s="2">
        <f t="shared" si="267"/>
        <v>2267044.06</v>
      </c>
      <c r="AT279" s="2">
        <f t="shared" si="267"/>
        <v>0</v>
      </c>
      <c r="AU279" s="2">
        <f t="shared" si="267"/>
        <v>0</v>
      </c>
      <c r="AV279" s="2">
        <f t="shared" si="267"/>
        <v>83982.02</v>
      </c>
      <c r="AW279" s="2">
        <f t="shared" si="267"/>
        <v>83982.02</v>
      </c>
      <c r="AX279" s="2">
        <f t="shared" si="267"/>
        <v>0</v>
      </c>
      <c r="AY279" s="2">
        <f t="shared" si="267"/>
        <v>83982.02</v>
      </c>
      <c r="AZ279" s="2">
        <f t="shared" si="267"/>
        <v>0</v>
      </c>
      <c r="BA279" s="2">
        <f t="shared" si="267"/>
        <v>0</v>
      </c>
      <c r="BB279" s="2">
        <f t="shared" si="267"/>
        <v>0</v>
      </c>
      <c r="BC279" s="2">
        <f t="shared" si="267"/>
        <v>0</v>
      </c>
      <c r="BD279" s="2">
        <f t="shared" si="267"/>
        <v>0</v>
      </c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>
        <f>ROUND(SUMIF(AA268:AA277,"=144042116",FQ268:FQ277),2)</f>
        <v>0</v>
      </c>
      <c r="BY279" s="2">
        <f>ROUND(SUMIF(AA268:AA277,"=144042116",FR268:FR277),2)</f>
        <v>0</v>
      </c>
      <c r="BZ279" s="2">
        <f>ROUND(SUMIF(AA268:AA277,"=144042116",GL268:GL277),2)</f>
        <v>0</v>
      </c>
      <c r="CA279" s="2">
        <f>ROUND(SUMIF(AA268:AA277,"=144042116",GM268:GM277),2)</f>
        <v>2267044.06</v>
      </c>
      <c r="CB279" s="2">
        <f>ROUND(SUMIF(AA268:AA277,"=144042116",GN268:GN277),2)</f>
        <v>2267044.06</v>
      </c>
      <c r="CC279" s="2">
        <f>ROUND(SUMIF(AA268:AA277,"=144042116",GO268:GO277),2)</f>
        <v>0</v>
      </c>
      <c r="CD279" s="2">
        <f>ROUND(SUMIF(AA268:AA277,"=144042116",GP268:GP277),2)</f>
        <v>0</v>
      </c>
      <c r="CE279" s="2">
        <f>AC279-BX279</f>
        <v>83982.02</v>
      </c>
      <c r="CF279" s="2">
        <f>AC279-BY279</f>
        <v>83982.02</v>
      </c>
      <c r="CG279" s="2">
        <f>BX279-BZ279</f>
        <v>0</v>
      </c>
      <c r="CH279" s="2">
        <f>AC279-BX279-BY279+BZ279</f>
        <v>83982.02</v>
      </c>
      <c r="CI279" s="2">
        <f>BY279-BZ279</f>
        <v>0</v>
      </c>
      <c r="CJ279" s="2">
        <f>ROUND(SUMIF(AA268:AA277,"=144042116",GX268:GX277),2)</f>
        <v>0</v>
      </c>
      <c r="CK279" s="2">
        <f>ROUND(SUMIF(AA268:AA277,"=144042116",GY268:GY277),2)</f>
        <v>0</v>
      </c>
      <c r="CL279" s="2">
        <f>ROUND(SUMIF(AA268:AA277,"=144042116",GZ268:GZ277),2)</f>
        <v>0</v>
      </c>
      <c r="CM279" s="2">
        <f>ROUND(SUMIF(AA268:AA277,"=144042116",HD268:HD277),2)</f>
        <v>0</v>
      </c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>
        <v>0</v>
      </c>
    </row>
    <row r="281" spans="1:245" x14ac:dyDescent="0.2">
      <c r="A281" s="4">
        <v>50</v>
      </c>
      <c r="B281" s="4">
        <v>0</v>
      </c>
      <c r="C281" s="4">
        <v>0</v>
      </c>
      <c r="D281" s="4">
        <v>1</v>
      </c>
      <c r="E281" s="4">
        <v>201</v>
      </c>
      <c r="F281" s="4">
        <f>ROUND(Source!O279,O281)</f>
        <v>1376667.39</v>
      </c>
      <c r="G281" s="4" t="s">
        <v>209</v>
      </c>
      <c r="H281" s="4" t="s">
        <v>210</v>
      </c>
      <c r="I281" s="4"/>
      <c r="J281" s="4"/>
      <c r="K281" s="4">
        <v>201</v>
      </c>
      <c r="L281" s="4">
        <v>1</v>
      </c>
      <c r="M281" s="4">
        <v>3</v>
      </c>
      <c r="N281" s="4" t="s">
        <v>3</v>
      </c>
      <c r="O281" s="4">
        <v>2</v>
      </c>
      <c r="P281" s="4"/>
      <c r="Q281" s="4"/>
      <c r="R281" s="4"/>
      <c r="S281" s="4"/>
      <c r="T281" s="4"/>
      <c r="U281" s="4"/>
      <c r="V281" s="4"/>
      <c r="W281" s="4"/>
    </row>
    <row r="282" spans="1:245" x14ac:dyDescent="0.2">
      <c r="A282" s="4">
        <v>50</v>
      </c>
      <c r="B282" s="4">
        <v>0</v>
      </c>
      <c r="C282" s="4">
        <v>0</v>
      </c>
      <c r="D282" s="4">
        <v>1</v>
      </c>
      <c r="E282" s="4">
        <v>202</v>
      </c>
      <c r="F282" s="4">
        <f>ROUND(Source!P279,O282)</f>
        <v>83982.02</v>
      </c>
      <c r="G282" s="4" t="s">
        <v>211</v>
      </c>
      <c r="H282" s="4" t="s">
        <v>212</v>
      </c>
      <c r="I282" s="4"/>
      <c r="J282" s="4"/>
      <c r="K282" s="4">
        <v>202</v>
      </c>
      <c r="L282" s="4">
        <v>2</v>
      </c>
      <c r="M282" s="4">
        <v>3</v>
      </c>
      <c r="N282" s="4" t="s">
        <v>3</v>
      </c>
      <c r="O282" s="4">
        <v>2</v>
      </c>
      <c r="P282" s="4"/>
      <c r="Q282" s="4"/>
      <c r="R282" s="4"/>
      <c r="S282" s="4"/>
      <c r="T282" s="4"/>
      <c r="U282" s="4"/>
      <c r="V282" s="4"/>
      <c r="W282" s="4"/>
    </row>
    <row r="283" spans="1:245" x14ac:dyDescent="0.2">
      <c r="A283" s="4">
        <v>50</v>
      </c>
      <c r="B283" s="4">
        <v>0</v>
      </c>
      <c r="C283" s="4">
        <v>0</v>
      </c>
      <c r="D283" s="4">
        <v>1</v>
      </c>
      <c r="E283" s="4">
        <v>222</v>
      </c>
      <c r="F283" s="4">
        <f>ROUND(Source!AO279,O283)</f>
        <v>0</v>
      </c>
      <c r="G283" s="4" t="s">
        <v>213</v>
      </c>
      <c r="H283" s="4" t="s">
        <v>214</v>
      </c>
      <c r="I283" s="4"/>
      <c r="J283" s="4"/>
      <c r="K283" s="4">
        <v>222</v>
      </c>
      <c r="L283" s="4">
        <v>3</v>
      </c>
      <c r="M283" s="4">
        <v>3</v>
      </c>
      <c r="N283" s="4" t="s">
        <v>3</v>
      </c>
      <c r="O283" s="4">
        <v>2</v>
      </c>
      <c r="P283" s="4"/>
      <c r="Q283" s="4"/>
      <c r="R283" s="4"/>
      <c r="S283" s="4"/>
      <c r="T283" s="4"/>
      <c r="U283" s="4"/>
      <c r="V283" s="4"/>
      <c r="W283" s="4"/>
    </row>
    <row r="284" spans="1:245" x14ac:dyDescent="0.2">
      <c r="A284" s="4">
        <v>50</v>
      </c>
      <c r="B284" s="4">
        <v>0</v>
      </c>
      <c r="C284" s="4">
        <v>0</v>
      </c>
      <c r="D284" s="4">
        <v>1</v>
      </c>
      <c r="E284" s="4">
        <v>225</v>
      </c>
      <c r="F284" s="4">
        <f>ROUND(Source!AV279,O284)</f>
        <v>83982.02</v>
      </c>
      <c r="G284" s="4" t="s">
        <v>215</v>
      </c>
      <c r="H284" s="4" t="s">
        <v>216</v>
      </c>
      <c r="I284" s="4"/>
      <c r="J284" s="4"/>
      <c r="K284" s="4">
        <v>225</v>
      </c>
      <c r="L284" s="4">
        <v>4</v>
      </c>
      <c r="M284" s="4">
        <v>3</v>
      </c>
      <c r="N284" s="4" t="s">
        <v>3</v>
      </c>
      <c r="O284" s="4">
        <v>2</v>
      </c>
      <c r="P284" s="4"/>
      <c r="Q284" s="4"/>
      <c r="R284" s="4"/>
      <c r="S284" s="4"/>
      <c r="T284" s="4"/>
      <c r="U284" s="4"/>
      <c r="V284" s="4"/>
      <c r="W284" s="4"/>
    </row>
    <row r="285" spans="1:245" x14ac:dyDescent="0.2">
      <c r="A285" s="4">
        <v>50</v>
      </c>
      <c r="B285" s="4">
        <v>0</v>
      </c>
      <c r="C285" s="4">
        <v>0</v>
      </c>
      <c r="D285" s="4">
        <v>1</v>
      </c>
      <c r="E285" s="4">
        <v>226</v>
      </c>
      <c r="F285" s="4">
        <f>ROUND(Source!AW279,O285)</f>
        <v>83982.02</v>
      </c>
      <c r="G285" s="4" t="s">
        <v>217</v>
      </c>
      <c r="H285" s="4" t="s">
        <v>218</v>
      </c>
      <c r="I285" s="4"/>
      <c r="J285" s="4"/>
      <c r="K285" s="4">
        <v>226</v>
      </c>
      <c r="L285" s="4">
        <v>5</v>
      </c>
      <c r="M285" s="4">
        <v>3</v>
      </c>
      <c r="N285" s="4" t="s">
        <v>3</v>
      </c>
      <c r="O285" s="4">
        <v>2</v>
      </c>
      <c r="P285" s="4"/>
      <c r="Q285" s="4"/>
      <c r="R285" s="4"/>
      <c r="S285" s="4"/>
      <c r="T285" s="4"/>
      <c r="U285" s="4"/>
      <c r="V285" s="4"/>
      <c r="W285" s="4"/>
    </row>
    <row r="286" spans="1:245" x14ac:dyDescent="0.2">
      <c r="A286" s="4">
        <v>50</v>
      </c>
      <c r="B286" s="4">
        <v>0</v>
      </c>
      <c r="C286" s="4">
        <v>0</v>
      </c>
      <c r="D286" s="4">
        <v>1</v>
      </c>
      <c r="E286" s="4">
        <v>227</v>
      </c>
      <c r="F286" s="4">
        <f>ROUND(Source!AX279,O286)</f>
        <v>0</v>
      </c>
      <c r="G286" s="4" t="s">
        <v>219</v>
      </c>
      <c r="H286" s="4" t="s">
        <v>220</v>
      </c>
      <c r="I286" s="4"/>
      <c r="J286" s="4"/>
      <c r="K286" s="4">
        <v>227</v>
      </c>
      <c r="L286" s="4">
        <v>6</v>
      </c>
      <c r="M286" s="4">
        <v>3</v>
      </c>
      <c r="N286" s="4" t="s">
        <v>3</v>
      </c>
      <c r="O286" s="4">
        <v>2</v>
      </c>
      <c r="P286" s="4"/>
      <c r="Q286" s="4"/>
      <c r="R286" s="4"/>
      <c r="S286" s="4"/>
      <c r="T286" s="4"/>
      <c r="U286" s="4"/>
      <c r="V286" s="4"/>
      <c r="W286" s="4"/>
    </row>
    <row r="287" spans="1:245" x14ac:dyDescent="0.2">
      <c r="A287" s="4">
        <v>50</v>
      </c>
      <c r="B287" s="4">
        <v>0</v>
      </c>
      <c r="C287" s="4">
        <v>0</v>
      </c>
      <c r="D287" s="4">
        <v>1</v>
      </c>
      <c r="E287" s="4">
        <v>228</v>
      </c>
      <c r="F287" s="4">
        <f>ROUND(Source!AY279,O287)</f>
        <v>83982.02</v>
      </c>
      <c r="G287" s="4" t="s">
        <v>221</v>
      </c>
      <c r="H287" s="4" t="s">
        <v>222</v>
      </c>
      <c r="I287" s="4"/>
      <c r="J287" s="4"/>
      <c r="K287" s="4">
        <v>228</v>
      </c>
      <c r="L287" s="4">
        <v>7</v>
      </c>
      <c r="M287" s="4">
        <v>3</v>
      </c>
      <c r="N287" s="4" t="s">
        <v>3</v>
      </c>
      <c r="O287" s="4">
        <v>2</v>
      </c>
      <c r="P287" s="4"/>
      <c r="Q287" s="4"/>
      <c r="R287" s="4"/>
      <c r="S287" s="4"/>
      <c r="T287" s="4"/>
      <c r="U287" s="4"/>
      <c r="V287" s="4"/>
      <c r="W287" s="4"/>
    </row>
    <row r="288" spans="1:245" x14ac:dyDescent="0.2">
      <c r="A288" s="4">
        <v>50</v>
      </c>
      <c r="B288" s="4">
        <v>0</v>
      </c>
      <c r="C288" s="4">
        <v>0</v>
      </c>
      <c r="D288" s="4">
        <v>1</v>
      </c>
      <c r="E288" s="4">
        <v>216</v>
      </c>
      <c r="F288" s="4">
        <f>ROUND(Source!AP279,O288)</f>
        <v>0</v>
      </c>
      <c r="G288" s="4" t="s">
        <v>223</v>
      </c>
      <c r="H288" s="4" t="s">
        <v>224</v>
      </c>
      <c r="I288" s="4"/>
      <c r="J288" s="4"/>
      <c r="K288" s="4">
        <v>216</v>
      </c>
      <c r="L288" s="4">
        <v>8</v>
      </c>
      <c r="M288" s="4">
        <v>3</v>
      </c>
      <c r="N288" s="4" t="s">
        <v>3</v>
      </c>
      <c r="O288" s="4">
        <v>2</v>
      </c>
      <c r="P288" s="4"/>
      <c r="Q288" s="4"/>
      <c r="R288" s="4"/>
      <c r="S288" s="4"/>
      <c r="T288" s="4"/>
      <c r="U288" s="4"/>
      <c r="V288" s="4"/>
      <c r="W288" s="4"/>
    </row>
    <row r="289" spans="1:23" x14ac:dyDescent="0.2">
      <c r="A289" s="4">
        <v>50</v>
      </c>
      <c r="B289" s="4">
        <v>0</v>
      </c>
      <c r="C289" s="4">
        <v>0</v>
      </c>
      <c r="D289" s="4">
        <v>1</v>
      </c>
      <c r="E289" s="4">
        <v>223</v>
      </c>
      <c r="F289" s="4">
        <f>ROUND(Source!AQ279,O289)</f>
        <v>0</v>
      </c>
      <c r="G289" s="4" t="s">
        <v>225</v>
      </c>
      <c r="H289" s="4" t="s">
        <v>226</v>
      </c>
      <c r="I289" s="4"/>
      <c r="J289" s="4"/>
      <c r="K289" s="4">
        <v>223</v>
      </c>
      <c r="L289" s="4">
        <v>9</v>
      </c>
      <c r="M289" s="4">
        <v>3</v>
      </c>
      <c r="N289" s="4" t="s">
        <v>3</v>
      </c>
      <c r="O289" s="4">
        <v>2</v>
      </c>
      <c r="P289" s="4"/>
      <c r="Q289" s="4"/>
      <c r="R289" s="4"/>
      <c r="S289" s="4"/>
      <c r="T289" s="4"/>
      <c r="U289" s="4"/>
      <c r="V289" s="4"/>
      <c r="W289" s="4"/>
    </row>
    <row r="290" spans="1:23" x14ac:dyDescent="0.2">
      <c r="A290" s="4">
        <v>50</v>
      </c>
      <c r="B290" s="4">
        <v>0</v>
      </c>
      <c r="C290" s="4">
        <v>0</v>
      </c>
      <c r="D290" s="4">
        <v>1</v>
      </c>
      <c r="E290" s="4">
        <v>229</v>
      </c>
      <c r="F290" s="4">
        <f>ROUND(Source!AZ279,O290)</f>
        <v>0</v>
      </c>
      <c r="G290" s="4" t="s">
        <v>227</v>
      </c>
      <c r="H290" s="4" t="s">
        <v>228</v>
      </c>
      <c r="I290" s="4"/>
      <c r="J290" s="4"/>
      <c r="K290" s="4">
        <v>229</v>
      </c>
      <c r="L290" s="4">
        <v>10</v>
      </c>
      <c r="M290" s="4">
        <v>3</v>
      </c>
      <c r="N290" s="4" t="s">
        <v>3</v>
      </c>
      <c r="O290" s="4">
        <v>2</v>
      </c>
      <c r="P290" s="4"/>
      <c r="Q290" s="4"/>
      <c r="R290" s="4"/>
      <c r="S290" s="4"/>
      <c r="T290" s="4"/>
      <c r="U290" s="4"/>
      <c r="V290" s="4"/>
      <c r="W290" s="4"/>
    </row>
    <row r="291" spans="1:23" x14ac:dyDescent="0.2">
      <c r="A291" s="4">
        <v>50</v>
      </c>
      <c r="B291" s="4">
        <v>0</v>
      </c>
      <c r="C291" s="4">
        <v>0</v>
      </c>
      <c r="D291" s="4">
        <v>1</v>
      </c>
      <c r="E291" s="4">
        <v>203</v>
      </c>
      <c r="F291" s="4">
        <f>ROUND(Source!Q279,O291)</f>
        <v>822660.56</v>
      </c>
      <c r="G291" s="4" t="s">
        <v>229</v>
      </c>
      <c r="H291" s="4" t="s">
        <v>230</v>
      </c>
      <c r="I291" s="4"/>
      <c r="J291" s="4"/>
      <c r="K291" s="4">
        <v>203</v>
      </c>
      <c r="L291" s="4">
        <v>11</v>
      </c>
      <c r="M291" s="4">
        <v>3</v>
      </c>
      <c r="N291" s="4" t="s">
        <v>3</v>
      </c>
      <c r="O291" s="4">
        <v>2</v>
      </c>
      <c r="P291" s="4"/>
      <c r="Q291" s="4"/>
      <c r="R291" s="4"/>
      <c r="S291" s="4"/>
      <c r="T291" s="4"/>
      <c r="U291" s="4"/>
      <c r="V291" s="4"/>
      <c r="W291" s="4"/>
    </row>
    <row r="292" spans="1:23" x14ac:dyDescent="0.2">
      <c r="A292" s="4">
        <v>50</v>
      </c>
      <c r="B292" s="4">
        <v>0</v>
      </c>
      <c r="C292" s="4">
        <v>0</v>
      </c>
      <c r="D292" s="4">
        <v>1</v>
      </c>
      <c r="E292" s="4">
        <v>231</v>
      </c>
      <c r="F292" s="4">
        <f>ROUND(Source!BB279,O292)</f>
        <v>0</v>
      </c>
      <c r="G292" s="4" t="s">
        <v>231</v>
      </c>
      <c r="H292" s="4" t="s">
        <v>232</v>
      </c>
      <c r="I292" s="4"/>
      <c r="J292" s="4"/>
      <c r="K292" s="4">
        <v>231</v>
      </c>
      <c r="L292" s="4">
        <v>12</v>
      </c>
      <c r="M292" s="4">
        <v>3</v>
      </c>
      <c r="N292" s="4" t="s">
        <v>3</v>
      </c>
      <c r="O292" s="4">
        <v>2</v>
      </c>
      <c r="P292" s="4"/>
      <c r="Q292" s="4"/>
      <c r="R292" s="4"/>
      <c r="S292" s="4"/>
      <c r="T292" s="4"/>
      <c r="U292" s="4"/>
      <c r="V292" s="4"/>
      <c r="W292" s="4"/>
    </row>
    <row r="293" spans="1:23" x14ac:dyDescent="0.2">
      <c r="A293" s="4">
        <v>50</v>
      </c>
      <c r="B293" s="4">
        <v>0</v>
      </c>
      <c r="C293" s="4">
        <v>0</v>
      </c>
      <c r="D293" s="4">
        <v>1</v>
      </c>
      <c r="E293" s="4">
        <v>204</v>
      </c>
      <c r="F293" s="4">
        <f>ROUND(Source!R279,O293)</f>
        <v>192716.21</v>
      </c>
      <c r="G293" s="4" t="s">
        <v>233</v>
      </c>
      <c r="H293" s="4" t="s">
        <v>234</v>
      </c>
      <c r="I293" s="4"/>
      <c r="J293" s="4"/>
      <c r="K293" s="4">
        <v>204</v>
      </c>
      <c r="L293" s="4">
        <v>13</v>
      </c>
      <c r="M293" s="4">
        <v>3</v>
      </c>
      <c r="N293" s="4" t="s">
        <v>3</v>
      </c>
      <c r="O293" s="4">
        <v>2</v>
      </c>
      <c r="P293" s="4"/>
      <c r="Q293" s="4"/>
      <c r="R293" s="4"/>
      <c r="S293" s="4"/>
      <c r="T293" s="4"/>
      <c r="U293" s="4"/>
      <c r="V293" s="4"/>
      <c r="W293" s="4"/>
    </row>
    <row r="294" spans="1:23" x14ac:dyDescent="0.2">
      <c r="A294" s="4">
        <v>50</v>
      </c>
      <c r="B294" s="4">
        <v>0</v>
      </c>
      <c r="C294" s="4">
        <v>0</v>
      </c>
      <c r="D294" s="4">
        <v>1</v>
      </c>
      <c r="E294" s="4">
        <v>205</v>
      </c>
      <c r="F294" s="4">
        <f>ROUND(Source!S279,O294)</f>
        <v>470024.81</v>
      </c>
      <c r="G294" s="4" t="s">
        <v>235</v>
      </c>
      <c r="H294" s="4" t="s">
        <v>236</v>
      </c>
      <c r="I294" s="4"/>
      <c r="J294" s="4"/>
      <c r="K294" s="4">
        <v>205</v>
      </c>
      <c r="L294" s="4">
        <v>14</v>
      </c>
      <c r="M294" s="4">
        <v>3</v>
      </c>
      <c r="N294" s="4" t="s">
        <v>3</v>
      </c>
      <c r="O294" s="4">
        <v>2</v>
      </c>
      <c r="P294" s="4"/>
      <c r="Q294" s="4"/>
      <c r="R294" s="4"/>
      <c r="S294" s="4"/>
      <c r="T294" s="4"/>
      <c r="U294" s="4"/>
      <c r="V294" s="4"/>
      <c r="W294" s="4"/>
    </row>
    <row r="295" spans="1:23" x14ac:dyDescent="0.2">
      <c r="A295" s="4">
        <v>50</v>
      </c>
      <c r="B295" s="4">
        <v>0</v>
      </c>
      <c r="C295" s="4">
        <v>0</v>
      </c>
      <c r="D295" s="4">
        <v>1</v>
      </c>
      <c r="E295" s="4">
        <v>232</v>
      </c>
      <c r="F295" s="4">
        <f>ROUND(Source!BC279,O295)</f>
        <v>0</v>
      </c>
      <c r="G295" s="4" t="s">
        <v>237</v>
      </c>
      <c r="H295" s="4" t="s">
        <v>238</v>
      </c>
      <c r="I295" s="4"/>
      <c r="J295" s="4"/>
      <c r="K295" s="4">
        <v>232</v>
      </c>
      <c r="L295" s="4">
        <v>15</v>
      </c>
      <c r="M295" s="4">
        <v>3</v>
      </c>
      <c r="N295" s="4" t="s">
        <v>3</v>
      </c>
      <c r="O295" s="4">
        <v>2</v>
      </c>
      <c r="P295" s="4"/>
      <c r="Q295" s="4"/>
      <c r="R295" s="4"/>
      <c r="S295" s="4"/>
      <c r="T295" s="4"/>
      <c r="U295" s="4"/>
      <c r="V295" s="4"/>
      <c r="W295" s="4"/>
    </row>
    <row r="296" spans="1:23" x14ac:dyDescent="0.2">
      <c r="A296" s="4">
        <v>50</v>
      </c>
      <c r="B296" s="4">
        <v>0</v>
      </c>
      <c r="C296" s="4">
        <v>0</v>
      </c>
      <c r="D296" s="4">
        <v>1</v>
      </c>
      <c r="E296" s="4">
        <v>214</v>
      </c>
      <c r="F296" s="4">
        <f>ROUND(Source!AS279,O296)</f>
        <v>2267044.06</v>
      </c>
      <c r="G296" s="4" t="s">
        <v>239</v>
      </c>
      <c r="H296" s="4" t="s">
        <v>240</v>
      </c>
      <c r="I296" s="4"/>
      <c r="J296" s="4"/>
      <c r="K296" s="4">
        <v>214</v>
      </c>
      <c r="L296" s="4">
        <v>16</v>
      </c>
      <c r="M296" s="4">
        <v>3</v>
      </c>
      <c r="N296" s="4" t="s">
        <v>3</v>
      </c>
      <c r="O296" s="4">
        <v>2</v>
      </c>
      <c r="P296" s="4"/>
      <c r="Q296" s="4"/>
      <c r="R296" s="4"/>
      <c r="S296" s="4"/>
      <c r="T296" s="4"/>
      <c r="U296" s="4"/>
      <c r="V296" s="4"/>
      <c r="W296" s="4"/>
    </row>
    <row r="297" spans="1:23" x14ac:dyDescent="0.2">
      <c r="A297" s="4">
        <v>50</v>
      </c>
      <c r="B297" s="4">
        <v>0</v>
      </c>
      <c r="C297" s="4">
        <v>0</v>
      </c>
      <c r="D297" s="4">
        <v>1</v>
      </c>
      <c r="E297" s="4">
        <v>215</v>
      </c>
      <c r="F297" s="4">
        <f>ROUND(Source!AT279,O297)</f>
        <v>0</v>
      </c>
      <c r="G297" s="4" t="s">
        <v>241</v>
      </c>
      <c r="H297" s="4" t="s">
        <v>242</v>
      </c>
      <c r="I297" s="4"/>
      <c r="J297" s="4"/>
      <c r="K297" s="4">
        <v>215</v>
      </c>
      <c r="L297" s="4">
        <v>17</v>
      </c>
      <c r="M297" s="4">
        <v>3</v>
      </c>
      <c r="N297" s="4" t="s">
        <v>3</v>
      </c>
      <c r="O297" s="4">
        <v>2</v>
      </c>
      <c r="P297" s="4"/>
      <c r="Q297" s="4"/>
      <c r="R297" s="4"/>
      <c r="S297" s="4"/>
      <c r="T297" s="4"/>
      <c r="U297" s="4"/>
      <c r="V297" s="4"/>
      <c r="W297" s="4"/>
    </row>
    <row r="298" spans="1:23" x14ac:dyDescent="0.2">
      <c r="A298" s="4">
        <v>50</v>
      </c>
      <c r="B298" s="4">
        <v>0</v>
      </c>
      <c r="C298" s="4">
        <v>0</v>
      </c>
      <c r="D298" s="4">
        <v>1</v>
      </c>
      <c r="E298" s="4">
        <v>217</v>
      </c>
      <c r="F298" s="4">
        <f>ROUND(Source!AU279,O298)</f>
        <v>0</v>
      </c>
      <c r="G298" s="4" t="s">
        <v>243</v>
      </c>
      <c r="H298" s="4" t="s">
        <v>244</v>
      </c>
      <c r="I298" s="4"/>
      <c r="J298" s="4"/>
      <c r="K298" s="4">
        <v>217</v>
      </c>
      <c r="L298" s="4">
        <v>18</v>
      </c>
      <c r="M298" s="4">
        <v>3</v>
      </c>
      <c r="N298" s="4" t="s">
        <v>3</v>
      </c>
      <c r="O298" s="4">
        <v>2</v>
      </c>
      <c r="P298" s="4"/>
      <c r="Q298" s="4"/>
      <c r="R298" s="4"/>
      <c r="S298" s="4"/>
      <c r="T298" s="4"/>
      <c r="U298" s="4"/>
      <c r="V298" s="4"/>
      <c r="W298" s="4"/>
    </row>
    <row r="299" spans="1:23" x14ac:dyDescent="0.2">
      <c r="A299" s="4">
        <v>50</v>
      </c>
      <c r="B299" s="4">
        <v>0</v>
      </c>
      <c r="C299" s="4">
        <v>0</v>
      </c>
      <c r="D299" s="4">
        <v>1</v>
      </c>
      <c r="E299" s="4">
        <v>230</v>
      </c>
      <c r="F299" s="4">
        <f>ROUND(Source!BA279,O299)</f>
        <v>0</v>
      </c>
      <c r="G299" s="4" t="s">
        <v>245</v>
      </c>
      <c r="H299" s="4" t="s">
        <v>246</v>
      </c>
      <c r="I299" s="4"/>
      <c r="J299" s="4"/>
      <c r="K299" s="4">
        <v>230</v>
      </c>
      <c r="L299" s="4">
        <v>19</v>
      </c>
      <c r="M299" s="4">
        <v>3</v>
      </c>
      <c r="N299" s="4" t="s">
        <v>3</v>
      </c>
      <c r="O299" s="4">
        <v>2</v>
      </c>
      <c r="P299" s="4"/>
      <c r="Q299" s="4"/>
      <c r="R299" s="4"/>
      <c r="S299" s="4"/>
      <c r="T299" s="4"/>
      <c r="U299" s="4"/>
      <c r="V299" s="4"/>
      <c r="W299" s="4"/>
    </row>
    <row r="300" spans="1:23" x14ac:dyDescent="0.2">
      <c r="A300" s="4">
        <v>50</v>
      </c>
      <c r="B300" s="4">
        <v>0</v>
      </c>
      <c r="C300" s="4">
        <v>0</v>
      </c>
      <c r="D300" s="4">
        <v>1</v>
      </c>
      <c r="E300" s="4">
        <v>206</v>
      </c>
      <c r="F300" s="4">
        <f>ROUND(Source!T279,O300)</f>
        <v>0</v>
      </c>
      <c r="G300" s="4" t="s">
        <v>247</v>
      </c>
      <c r="H300" s="4" t="s">
        <v>248</v>
      </c>
      <c r="I300" s="4"/>
      <c r="J300" s="4"/>
      <c r="K300" s="4">
        <v>206</v>
      </c>
      <c r="L300" s="4">
        <v>20</v>
      </c>
      <c r="M300" s="4">
        <v>3</v>
      </c>
      <c r="N300" s="4" t="s">
        <v>3</v>
      </c>
      <c r="O300" s="4">
        <v>2</v>
      </c>
      <c r="P300" s="4"/>
      <c r="Q300" s="4"/>
      <c r="R300" s="4"/>
      <c r="S300" s="4"/>
      <c r="T300" s="4"/>
      <c r="U300" s="4"/>
      <c r="V300" s="4"/>
      <c r="W300" s="4"/>
    </row>
    <row r="301" spans="1:23" x14ac:dyDescent="0.2">
      <c r="A301" s="4">
        <v>50</v>
      </c>
      <c r="B301" s="4">
        <v>0</v>
      </c>
      <c r="C301" s="4">
        <v>0</v>
      </c>
      <c r="D301" s="4">
        <v>1</v>
      </c>
      <c r="E301" s="4">
        <v>207</v>
      </c>
      <c r="F301" s="4">
        <f>Source!U279</f>
        <v>1663.2063108</v>
      </c>
      <c r="G301" s="4" t="s">
        <v>249</v>
      </c>
      <c r="H301" s="4" t="s">
        <v>250</v>
      </c>
      <c r="I301" s="4"/>
      <c r="J301" s="4"/>
      <c r="K301" s="4">
        <v>207</v>
      </c>
      <c r="L301" s="4">
        <v>21</v>
      </c>
      <c r="M301" s="4">
        <v>3</v>
      </c>
      <c r="N301" s="4" t="s">
        <v>3</v>
      </c>
      <c r="O301" s="4">
        <v>-1</v>
      </c>
      <c r="P301" s="4"/>
      <c r="Q301" s="4"/>
      <c r="R301" s="4"/>
      <c r="S301" s="4"/>
      <c r="T301" s="4"/>
      <c r="U301" s="4"/>
      <c r="V301" s="4"/>
      <c r="W301" s="4"/>
    </row>
    <row r="302" spans="1:23" x14ac:dyDescent="0.2">
      <c r="A302" s="4">
        <v>50</v>
      </c>
      <c r="B302" s="4">
        <v>0</v>
      </c>
      <c r="C302" s="4">
        <v>0</v>
      </c>
      <c r="D302" s="4">
        <v>1</v>
      </c>
      <c r="E302" s="4">
        <v>208</v>
      </c>
      <c r="F302" s="4">
        <f>Source!V279</f>
        <v>2.6998920000000002</v>
      </c>
      <c r="G302" s="4" t="s">
        <v>251</v>
      </c>
      <c r="H302" s="4" t="s">
        <v>252</v>
      </c>
      <c r="I302" s="4"/>
      <c r="J302" s="4"/>
      <c r="K302" s="4">
        <v>208</v>
      </c>
      <c r="L302" s="4">
        <v>22</v>
      </c>
      <c r="M302" s="4">
        <v>3</v>
      </c>
      <c r="N302" s="4" t="s">
        <v>3</v>
      </c>
      <c r="O302" s="4">
        <v>-1</v>
      </c>
      <c r="P302" s="4"/>
      <c r="Q302" s="4"/>
      <c r="R302" s="4"/>
      <c r="S302" s="4"/>
      <c r="T302" s="4"/>
      <c r="U302" s="4"/>
      <c r="V302" s="4"/>
      <c r="W302" s="4"/>
    </row>
    <row r="303" spans="1:23" x14ac:dyDescent="0.2">
      <c r="A303" s="4">
        <v>50</v>
      </c>
      <c r="B303" s="4">
        <v>0</v>
      </c>
      <c r="C303" s="4">
        <v>0</v>
      </c>
      <c r="D303" s="4">
        <v>1</v>
      </c>
      <c r="E303" s="4">
        <v>209</v>
      </c>
      <c r="F303" s="4">
        <f>ROUND(Source!W279,O303)</f>
        <v>0</v>
      </c>
      <c r="G303" s="4" t="s">
        <v>253</v>
      </c>
      <c r="H303" s="4" t="s">
        <v>254</v>
      </c>
      <c r="I303" s="4"/>
      <c r="J303" s="4"/>
      <c r="K303" s="4">
        <v>209</v>
      </c>
      <c r="L303" s="4">
        <v>23</v>
      </c>
      <c r="M303" s="4">
        <v>3</v>
      </c>
      <c r="N303" s="4" t="s">
        <v>3</v>
      </c>
      <c r="O303" s="4">
        <v>2</v>
      </c>
      <c r="P303" s="4"/>
      <c r="Q303" s="4"/>
      <c r="R303" s="4"/>
      <c r="S303" s="4"/>
      <c r="T303" s="4"/>
      <c r="U303" s="4"/>
      <c r="V303" s="4"/>
      <c r="W303" s="4"/>
    </row>
    <row r="304" spans="1:23" x14ac:dyDescent="0.2">
      <c r="A304" s="4">
        <v>50</v>
      </c>
      <c r="B304" s="4">
        <v>0</v>
      </c>
      <c r="C304" s="4">
        <v>0</v>
      </c>
      <c r="D304" s="4">
        <v>1</v>
      </c>
      <c r="E304" s="4">
        <v>233</v>
      </c>
      <c r="F304" s="4">
        <f>ROUND(Source!BD279,O304)</f>
        <v>0</v>
      </c>
      <c r="G304" s="4" t="s">
        <v>255</v>
      </c>
      <c r="H304" s="4" t="s">
        <v>256</v>
      </c>
      <c r="I304" s="4"/>
      <c r="J304" s="4"/>
      <c r="K304" s="4">
        <v>233</v>
      </c>
      <c r="L304" s="4">
        <v>24</v>
      </c>
      <c r="M304" s="4">
        <v>3</v>
      </c>
      <c r="N304" s="4" t="s">
        <v>3</v>
      </c>
      <c r="O304" s="4">
        <v>2</v>
      </c>
      <c r="P304" s="4"/>
      <c r="Q304" s="4"/>
      <c r="R304" s="4"/>
      <c r="S304" s="4"/>
      <c r="T304" s="4"/>
      <c r="U304" s="4"/>
      <c r="V304" s="4"/>
      <c r="W304" s="4"/>
    </row>
    <row r="305" spans="1:245" x14ac:dyDescent="0.2">
      <c r="A305" s="4">
        <v>50</v>
      </c>
      <c r="B305" s="4">
        <v>0</v>
      </c>
      <c r="C305" s="4">
        <v>0</v>
      </c>
      <c r="D305" s="4">
        <v>1</v>
      </c>
      <c r="E305" s="4">
        <v>210</v>
      </c>
      <c r="F305" s="4">
        <f>ROUND(Source!X279,O305)</f>
        <v>529391.9</v>
      </c>
      <c r="G305" s="4" t="s">
        <v>257</v>
      </c>
      <c r="H305" s="4" t="s">
        <v>258</v>
      </c>
      <c r="I305" s="4"/>
      <c r="J305" s="4"/>
      <c r="K305" s="4">
        <v>210</v>
      </c>
      <c r="L305" s="4">
        <v>25</v>
      </c>
      <c r="M305" s="4">
        <v>3</v>
      </c>
      <c r="N305" s="4" t="s">
        <v>3</v>
      </c>
      <c r="O305" s="4">
        <v>2</v>
      </c>
      <c r="P305" s="4"/>
      <c r="Q305" s="4"/>
      <c r="R305" s="4"/>
      <c r="S305" s="4"/>
      <c r="T305" s="4"/>
      <c r="U305" s="4"/>
      <c r="V305" s="4"/>
      <c r="W305" s="4"/>
    </row>
    <row r="306" spans="1:245" x14ac:dyDescent="0.2">
      <c r="A306" s="4">
        <v>50</v>
      </c>
      <c r="B306" s="4">
        <v>0</v>
      </c>
      <c r="C306" s="4">
        <v>0</v>
      </c>
      <c r="D306" s="4">
        <v>1</v>
      </c>
      <c r="E306" s="4">
        <v>211</v>
      </c>
      <c r="F306" s="4">
        <f>ROUND(Source!Y279,O306)</f>
        <v>360984.77</v>
      </c>
      <c r="G306" s="4" t="s">
        <v>259</v>
      </c>
      <c r="H306" s="4" t="s">
        <v>260</v>
      </c>
      <c r="I306" s="4"/>
      <c r="J306" s="4"/>
      <c r="K306" s="4">
        <v>211</v>
      </c>
      <c r="L306" s="4">
        <v>26</v>
      </c>
      <c r="M306" s="4">
        <v>3</v>
      </c>
      <c r="N306" s="4" t="s">
        <v>3</v>
      </c>
      <c r="O306" s="4">
        <v>2</v>
      </c>
      <c r="P306" s="4"/>
      <c r="Q306" s="4"/>
      <c r="R306" s="4"/>
      <c r="S306" s="4"/>
      <c r="T306" s="4"/>
      <c r="U306" s="4"/>
      <c r="V306" s="4"/>
      <c r="W306" s="4"/>
    </row>
    <row r="307" spans="1:245" x14ac:dyDescent="0.2">
      <c r="A307" s="4">
        <v>50</v>
      </c>
      <c r="B307" s="4">
        <v>0</v>
      </c>
      <c r="C307" s="4">
        <v>0</v>
      </c>
      <c r="D307" s="4">
        <v>1</v>
      </c>
      <c r="E307" s="4">
        <v>224</v>
      </c>
      <c r="F307" s="4">
        <f>ROUND(Source!AR279,O307)</f>
        <v>2267044.06</v>
      </c>
      <c r="G307" s="4" t="s">
        <v>261</v>
      </c>
      <c r="H307" s="4" t="s">
        <v>262</v>
      </c>
      <c r="I307" s="4"/>
      <c r="J307" s="4"/>
      <c r="K307" s="4">
        <v>224</v>
      </c>
      <c r="L307" s="4">
        <v>27</v>
      </c>
      <c r="M307" s="4">
        <v>3</v>
      </c>
      <c r="N307" s="4" t="s">
        <v>3</v>
      </c>
      <c r="O307" s="4">
        <v>2</v>
      </c>
      <c r="P307" s="4"/>
      <c r="Q307" s="4"/>
      <c r="R307" s="4"/>
      <c r="S307" s="4"/>
      <c r="T307" s="4"/>
      <c r="U307" s="4"/>
      <c r="V307" s="4"/>
      <c r="W307" s="4"/>
    </row>
    <row r="309" spans="1:245" x14ac:dyDescent="0.2">
      <c r="A309" s="1">
        <v>5</v>
      </c>
      <c r="B309" s="1">
        <v>1</v>
      </c>
      <c r="C309" s="1"/>
      <c r="D309" s="1">
        <f>ROW(A322)</f>
        <v>322</v>
      </c>
      <c r="E309" s="1"/>
      <c r="F309" s="1" t="s">
        <v>14</v>
      </c>
      <c r="G309" s="1" t="s">
        <v>184</v>
      </c>
      <c r="H309" s="1" t="s">
        <v>3</v>
      </c>
      <c r="I309" s="1">
        <v>0</v>
      </c>
      <c r="J309" s="1"/>
      <c r="K309" s="1">
        <v>0</v>
      </c>
      <c r="L309" s="1"/>
      <c r="M309" s="1"/>
      <c r="N309" s="1"/>
      <c r="O309" s="1"/>
      <c r="P309" s="1"/>
      <c r="Q309" s="1"/>
      <c r="R309" s="1"/>
      <c r="S309" s="1"/>
      <c r="T309" s="1"/>
      <c r="U309" s="1" t="s">
        <v>3</v>
      </c>
      <c r="V309" s="1">
        <v>0</v>
      </c>
      <c r="W309" s="1"/>
      <c r="X309" s="1"/>
      <c r="Y309" s="1"/>
      <c r="Z309" s="1"/>
      <c r="AA309" s="1"/>
      <c r="AB309" s="1" t="s">
        <v>3</v>
      </c>
      <c r="AC309" s="1" t="s">
        <v>3</v>
      </c>
      <c r="AD309" s="1" t="s">
        <v>3</v>
      </c>
      <c r="AE309" s="1" t="s">
        <v>3</v>
      </c>
      <c r="AF309" s="1" t="s">
        <v>3</v>
      </c>
      <c r="AG309" s="1" t="s">
        <v>3</v>
      </c>
      <c r="AH309" s="1"/>
      <c r="AI309" s="1"/>
      <c r="AJ309" s="1"/>
      <c r="AK309" s="1"/>
      <c r="AL309" s="1"/>
      <c r="AM309" s="1"/>
      <c r="AN309" s="1"/>
      <c r="AO309" s="1"/>
      <c r="AP309" s="1" t="s">
        <v>3</v>
      </c>
      <c r="AQ309" s="1" t="s">
        <v>3</v>
      </c>
      <c r="AR309" s="1" t="s">
        <v>3</v>
      </c>
      <c r="AS309" s="1"/>
      <c r="AT309" s="1"/>
      <c r="AU309" s="1"/>
      <c r="AV309" s="1"/>
      <c r="AW309" s="1"/>
      <c r="AX309" s="1"/>
      <c r="AY309" s="1"/>
      <c r="AZ309" s="1" t="s">
        <v>3</v>
      </c>
      <c r="BA309" s="1"/>
      <c r="BB309" s="1" t="s">
        <v>3</v>
      </c>
      <c r="BC309" s="1" t="s">
        <v>3</v>
      </c>
      <c r="BD309" s="1" t="s">
        <v>3</v>
      </c>
      <c r="BE309" s="1" t="s">
        <v>3</v>
      </c>
      <c r="BF309" s="1" t="s">
        <v>3</v>
      </c>
      <c r="BG309" s="1" t="s">
        <v>3</v>
      </c>
      <c r="BH309" s="1" t="s">
        <v>3</v>
      </c>
      <c r="BI309" s="1" t="s">
        <v>3</v>
      </c>
      <c r="BJ309" s="1" t="s">
        <v>3</v>
      </c>
      <c r="BK309" s="1" t="s">
        <v>3</v>
      </c>
      <c r="BL309" s="1" t="s">
        <v>3</v>
      </c>
      <c r="BM309" s="1" t="s">
        <v>3</v>
      </c>
      <c r="BN309" s="1" t="s">
        <v>3</v>
      </c>
      <c r="BO309" s="1" t="s">
        <v>3</v>
      </c>
      <c r="BP309" s="1" t="s">
        <v>3</v>
      </c>
      <c r="BQ309" s="1"/>
      <c r="BR309" s="1"/>
      <c r="BS309" s="1"/>
      <c r="BT309" s="1"/>
      <c r="BU309" s="1"/>
      <c r="BV309" s="1"/>
      <c r="BW309" s="1"/>
      <c r="BX309" s="1">
        <v>0</v>
      </c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>
        <v>0</v>
      </c>
    </row>
    <row r="311" spans="1:245" x14ac:dyDescent="0.2">
      <c r="A311" s="2">
        <v>52</v>
      </c>
      <c r="B311" s="2">
        <f t="shared" ref="B311:G311" si="268">B322</f>
        <v>1</v>
      </c>
      <c r="C311" s="2">
        <f t="shared" si="268"/>
        <v>5</v>
      </c>
      <c r="D311" s="2">
        <f t="shared" si="268"/>
        <v>309</v>
      </c>
      <c r="E311" s="2">
        <f t="shared" si="268"/>
        <v>0</v>
      </c>
      <c r="F311" s="2" t="str">
        <f t="shared" si="268"/>
        <v>Новый подраздел</v>
      </c>
      <c r="G311" s="2" t="str">
        <f t="shared" si="268"/>
        <v>Монтажные работы</v>
      </c>
      <c r="H311" s="2"/>
      <c r="I311" s="2"/>
      <c r="J311" s="2"/>
      <c r="K311" s="2"/>
      <c r="L311" s="2"/>
      <c r="M311" s="2"/>
      <c r="N311" s="2"/>
      <c r="O311" s="2">
        <f t="shared" ref="O311:AT311" si="269">O322</f>
        <v>385258.98</v>
      </c>
      <c r="P311" s="2">
        <f t="shared" si="269"/>
        <v>240082.85</v>
      </c>
      <c r="Q311" s="2">
        <f t="shared" si="269"/>
        <v>11791.34</v>
      </c>
      <c r="R311" s="2">
        <f t="shared" si="269"/>
        <v>5637.8</v>
      </c>
      <c r="S311" s="2">
        <f t="shared" si="269"/>
        <v>133384.79</v>
      </c>
      <c r="T311" s="2">
        <f t="shared" si="269"/>
        <v>0</v>
      </c>
      <c r="U311" s="2">
        <f t="shared" si="269"/>
        <v>435.81689840000001</v>
      </c>
      <c r="V311" s="2">
        <f t="shared" si="269"/>
        <v>14.789148749999999</v>
      </c>
      <c r="W311" s="2">
        <f t="shared" si="269"/>
        <v>0</v>
      </c>
      <c r="X311" s="2">
        <f t="shared" si="269"/>
        <v>139707.85999999999</v>
      </c>
      <c r="Y311" s="2">
        <f t="shared" si="269"/>
        <v>95260.01</v>
      </c>
      <c r="Z311" s="2">
        <f t="shared" si="269"/>
        <v>0</v>
      </c>
      <c r="AA311" s="2">
        <f t="shared" si="269"/>
        <v>0</v>
      </c>
      <c r="AB311" s="2">
        <f t="shared" si="269"/>
        <v>385258.98</v>
      </c>
      <c r="AC311" s="2">
        <f t="shared" si="269"/>
        <v>240082.85</v>
      </c>
      <c r="AD311" s="2">
        <f t="shared" si="269"/>
        <v>11791.34</v>
      </c>
      <c r="AE311" s="2">
        <f t="shared" si="269"/>
        <v>5637.8</v>
      </c>
      <c r="AF311" s="2">
        <f t="shared" si="269"/>
        <v>133384.79</v>
      </c>
      <c r="AG311" s="2">
        <f t="shared" si="269"/>
        <v>0</v>
      </c>
      <c r="AH311" s="2">
        <f t="shared" si="269"/>
        <v>435.81689840000001</v>
      </c>
      <c r="AI311" s="2">
        <f t="shared" si="269"/>
        <v>14.789148749999999</v>
      </c>
      <c r="AJ311" s="2">
        <f t="shared" si="269"/>
        <v>0</v>
      </c>
      <c r="AK311" s="2">
        <f t="shared" si="269"/>
        <v>139707.85999999999</v>
      </c>
      <c r="AL311" s="2">
        <f t="shared" si="269"/>
        <v>95260.01</v>
      </c>
      <c r="AM311" s="2">
        <f t="shared" si="269"/>
        <v>0</v>
      </c>
      <c r="AN311" s="2">
        <f t="shared" si="269"/>
        <v>0</v>
      </c>
      <c r="AO311" s="2">
        <f t="shared" si="269"/>
        <v>0</v>
      </c>
      <c r="AP311" s="2">
        <f t="shared" si="269"/>
        <v>0</v>
      </c>
      <c r="AQ311" s="2">
        <f t="shared" si="269"/>
        <v>0</v>
      </c>
      <c r="AR311" s="2">
        <f t="shared" si="269"/>
        <v>620226.85</v>
      </c>
      <c r="AS311" s="2">
        <f t="shared" si="269"/>
        <v>620226.85</v>
      </c>
      <c r="AT311" s="2">
        <f t="shared" si="269"/>
        <v>0</v>
      </c>
      <c r="AU311" s="2">
        <f t="shared" ref="AU311:BZ311" si="270">AU322</f>
        <v>0</v>
      </c>
      <c r="AV311" s="2">
        <f t="shared" si="270"/>
        <v>240082.85</v>
      </c>
      <c r="AW311" s="2">
        <f t="shared" si="270"/>
        <v>240082.85</v>
      </c>
      <c r="AX311" s="2">
        <f t="shared" si="270"/>
        <v>0</v>
      </c>
      <c r="AY311" s="2">
        <f t="shared" si="270"/>
        <v>240082.85</v>
      </c>
      <c r="AZ311" s="2">
        <f t="shared" si="270"/>
        <v>0</v>
      </c>
      <c r="BA311" s="2">
        <f t="shared" si="270"/>
        <v>0</v>
      </c>
      <c r="BB311" s="2">
        <f t="shared" si="270"/>
        <v>0</v>
      </c>
      <c r="BC311" s="2">
        <f t="shared" si="270"/>
        <v>0</v>
      </c>
      <c r="BD311" s="2">
        <f t="shared" si="270"/>
        <v>0</v>
      </c>
      <c r="BE311" s="2">
        <f t="shared" si="270"/>
        <v>0</v>
      </c>
      <c r="BF311" s="2">
        <f t="shared" si="270"/>
        <v>0</v>
      </c>
      <c r="BG311" s="2">
        <f t="shared" si="270"/>
        <v>0</v>
      </c>
      <c r="BH311" s="2">
        <f t="shared" si="270"/>
        <v>0</v>
      </c>
      <c r="BI311" s="2">
        <f t="shared" si="270"/>
        <v>0</v>
      </c>
      <c r="BJ311" s="2">
        <f t="shared" si="270"/>
        <v>0</v>
      </c>
      <c r="BK311" s="2">
        <f t="shared" si="270"/>
        <v>0</v>
      </c>
      <c r="BL311" s="2">
        <f t="shared" si="270"/>
        <v>0</v>
      </c>
      <c r="BM311" s="2">
        <f t="shared" si="270"/>
        <v>0</v>
      </c>
      <c r="BN311" s="2">
        <f t="shared" si="270"/>
        <v>0</v>
      </c>
      <c r="BO311" s="2">
        <f t="shared" si="270"/>
        <v>0</v>
      </c>
      <c r="BP311" s="2">
        <f t="shared" si="270"/>
        <v>0</v>
      </c>
      <c r="BQ311" s="2">
        <f t="shared" si="270"/>
        <v>0</v>
      </c>
      <c r="BR311" s="2">
        <f t="shared" si="270"/>
        <v>0</v>
      </c>
      <c r="BS311" s="2">
        <f t="shared" si="270"/>
        <v>0</v>
      </c>
      <c r="BT311" s="2">
        <f t="shared" si="270"/>
        <v>0</v>
      </c>
      <c r="BU311" s="2">
        <f t="shared" si="270"/>
        <v>0</v>
      </c>
      <c r="BV311" s="2">
        <f t="shared" si="270"/>
        <v>0</v>
      </c>
      <c r="BW311" s="2">
        <f t="shared" si="270"/>
        <v>0</v>
      </c>
      <c r="BX311" s="2">
        <f t="shared" si="270"/>
        <v>0</v>
      </c>
      <c r="BY311" s="2">
        <f t="shared" si="270"/>
        <v>0</v>
      </c>
      <c r="BZ311" s="2">
        <f t="shared" si="270"/>
        <v>0</v>
      </c>
      <c r="CA311" s="2">
        <f t="shared" ref="CA311:DF311" si="271">CA322</f>
        <v>620226.85</v>
      </c>
      <c r="CB311" s="2">
        <f t="shared" si="271"/>
        <v>620226.85</v>
      </c>
      <c r="CC311" s="2">
        <f t="shared" si="271"/>
        <v>0</v>
      </c>
      <c r="CD311" s="2">
        <f t="shared" si="271"/>
        <v>0</v>
      </c>
      <c r="CE311" s="2">
        <f t="shared" si="271"/>
        <v>240082.85</v>
      </c>
      <c r="CF311" s="2">
        <f t="shared" si="271"/>
        <v>240082.85</v>
      </c>
      <c r="CG311" s="2">
        <f t="shared" si="271"/>
        <v>0</v>
      </c>
      <c r="CH311" s="2">
        <f t="shared" si="271"/>
        <v>240082.85</v>
      </c>
      <c r="CI311" s="2">
        <f t="shared" si="271"/>
        <v>0</v>
      </c>
      <c r="CJ311" s="2">
        <f t="shared" si="271"/>
        <v>0</v>
      </c>
      <c r="CK311" s="2">
        <f t="shared" si="271"/>
        <v>0</v>
      </c>
      <c r="CL311" s="2">
        <f t="shared" si="271"/>
        <v>0</v>
      </c>
      <c r="CM311" s="2">
        <f t="shared" si="271"/>
        <v>0</v>
      </c>
      <c r="CN311" s="2">
        <f t="shared" si="271"/>
        <v>0</v>
      </c>
      <c r="CO311" s="2">
        <f t="shared" si="271"/>
        <v>0</v>
      </c>
      <c r="CP311" s="2">
        <f t="shared" si="271"/>
        <v>0</v>
      </c>
      <c r="CQ311" s="2">
        <f t="shared" si="271"/>
        <v>0</v>
      </c>
      <c r="CR311" s="2">
        <f t="shared" si="271"/>
        <v>0</v>
      </c>
      <c r="CS311" s="2">
        <f t="shared" si="271"/>
        <v>0</v>
      </c>
      <c r="CT311" s="2">
        <f t="shared" si="271"/>
        <v>0</v>
      </c>
      <c r="CU311" s="2">
        <f t="shared" si="271"/>
        <v>0</v>
      </c>
      <c r="CV311" s="2">
        <f t="shared" si="271"/>
        <v>0</v>
      </c>
      <c r="CW311" s="2">
        <f t="shared" si="271"/>
        <v>0</v>
      </c>
      <c r="CX311" s="2">
        <f t="shared" si="271"/>
        <v>0</v>
      </c>
      <c r="CY311" s="2">
        <f t="shared" si="271"/>
        <v>0</v>
      </c>
      <c r="CZ311" s="2">
        <f t="shared" si="271"/>
        <v>0</v>
      </c>
      <c r="DA311" s="2">
        <f t="shared" si="271"/>
        <v>0</v>
      </c>
      <c r="DB311" s="2">
        <f t="shared" si="271"/>
        <v>0</v>
      </c>
      <c r="DC311" s="2">
        <f t="shared" si="271"/>
        <v>0</v>
      </c>
      <c r="DD311" s="2">
        <f t="shared" si="271"/>
        <v>0</v>
      </c>
      <c r="DE311" s="2">
        <f t="shared" si="271"/>
        <v>0</v>
      </c>
      <c r="DF311" s="2">
        <f t="shared" si="271"/>
        <v>0</v>
      </c>
      <c r="DG311" s="3">
        <f t="shared" ref="DG311:EL311" si="272">DG322</f>
        <v>0</v>
      </c>
      <c r="DH311" s="3">
        <f t="shared" si="272"/>
        <v>0</v>
      </c>
      <c r="DI311" s="3">
        <f t="shared" si="272"/>
        <v>0</v>
      </c>
      <c r="DJ311" s="3">
        <f t="shared" si="272"/>
        <v>0</v>
      </c>
      <c r="DK311" s="3">
        <f t="shared" si="272"/>
        <v>0</v>
      </c>
      <c r="DL311" s="3">
        <f t="shared" si="272"/>
        <v>0</v>
      </c>
      <c r="DM311" s="3">
        <f t="shared" si="272"/>
        <v>0</v>
      </c>
      <c r="DN311" s="3">
        <f t="shared" si="272"/>
        <v>0</v>
      </c>
      <c r="DO311" s="3">
        <f t="shared" si="272"/>
        <v>0</v>
      </c>
      <c r="DP311" s="3">
        <f t="shared" si="272"/>
        <v>0</v>
      </c>
      <c r="DQ311" s="3">
        <f t="shared" si="272"/>
        <v>0</v>
      </c>
      <c r="DR311" s="3">
        <f t="shared" si="272"/>
        <v>0</v>
      </c>
      <c r="DS311" s="3">
        <f t="shared" si="272"/>
        <v>0</v>
      </c>
      <c r="DT311" s="3">
        <f t="shared" si="272"/>
        <v>0</v>
      </c>
      <c r="DU311" s="3">
        <f t="shared" si="272"/>
        <v>0</v>
      </c>
      <c r="DV311" s="3">
        <f t="shared" si="272"/>
        <v>0</v>
      </c>
      <c r="DW311" s="3">
        <f t="shared" si="272"/>
        <v>0</v>
      </c>
      <c r="DX311" s="3">
        <f t="shared" si="272"/>
        <v>0</v>
      </c>
      <c r="DY311" s="3">
        <f t="shared" si="272"/>
        <v>0</v>
      </c>
      <c r="DZ311" s="3">
        <f t="shared" si="272"/>
        <v>0</v>
      </c>
      <c r="EA311" s="3">
        <f t="shared" si="272"/>
        <v>0</v>
      </c>
      <c r="EB311" s="3">
        <f t="shared" si="272"/>
        <v>0</v>
      </c>
      <c r="EC311" s="3">
        <f t="shared" si="272"/>
        <v>0</v>
      </c>
      <c r="ED311" s="3">
        <f t="shared" si="272"/>
        <v>0</v>
      </c>
      <c r="EE311" s="3">
        <f t="shared" si="272"/>
        <v>0</v>
      </c>
      <c r="EF311" s="3">
        <f t="shared" si="272"/>
        <v>0</v>
      </c>
      <c r="EG311" s="3">
        <f t="shared" si="272"/>
        <v>0</v>
      </c>
      <c r="EH311" s="3">
        <f t="shared" si="272"/>
        <v>0</v>
      </c>
      <c r="EI311" s="3">
        <f t="shared" si="272"/>
        <v>0</v>
      </c>
      <c r="EJ311" s="3">
        <f t="shared" si="272"/>
        <v>0</v>
      </c>
      <c r="EK311" s="3">
        <f t="shared" si="272"/>
        <v>0</v>
      </c>
      <c r="EL311" s="3">
        <f t="shared" si="272"/>
        <v>0</v>
      </c>
      <c r="EM311" s="3">
        <f t="shared" ref="EM311:FR311" si="273">EM322</f>
        <v>0</v>
      </c>
      <c r="EN311" s="3">
        <f t="shared" si="273"/>
        <v>0</v>
      </c>
      <c r="EO311" s="3">
        <f t="shared" si="273"/>
        <v>0</v>
      </c>
      <c r="EP311" s="3">
        <f t="shared" si="273"/>
        <v>0</v>
      </c>
      <c r="EQ311" s="3">
        <f t="shared" si="273"/>
        <v>0</v>
      </c>
      <c r="ER311" s="3">
        <f t="shared" si="273"/>
        <v>0</v>
      </c>
      <c r="ES311" s="3">
        <f t="shared" si="273"/>
        <v>0</v>
      </c>
      <c r="ET311" s="3">
        <f t="shared" si="273"/>
        <v>0</v>
      </c>
      <c r="EU311" s="3">
        <f t="shared" si="273"/>
        <v>0</v>
      </c>
      <c r="EV311" s="3">
        <f t="shared" si="273"/>
        <v>0</v>
      </c>
      <c r="EW311" s="3">
        <f t="shared" si="273"/>
        <v>0</v>
      </c>
      <c r="EX311" s="3">
        <f t="shared" si="273"/>
        <v>0</v>
      </c>
      <c r="EY311" s="3">
        <f t="shared" si="273"/>
        <v>0</v>
      </c>
      <c r="EZ311" s="3">
        <f t="shared" si="273"/>
        <v>0</v>
      </c>
      <c r="FA311" s="3">
        <f t="shared" si="273"/>
        <v>0</v>
      </c>
      <c r="FB311" s="3">
        <f t="shared" si="273"/>
        <v>0</v>
      </c>
      <c r="FC311" s="3">
        <f t="shared" si="273"/>
        <v>0</v>
      </c>
      <c r="FD311" s="3">
        <f t="shared" si="273"/>
        <v>0</v>
      </c>
      <c r="FE311" s="3">
        <f t="shared" si="273"/>
        <v>0</v>
      </c>
      <c r="FF311" s="3">
        <f t="shared" si="273"/>
        <v>0</v>
      </c>
      <c r="FG311" s="3">
        <f t="shared" si="273"/>
        <v>0</v>
      </c>
      <c r="FH311" s="3">
        <f t="shared" si="273"/>
        <v>0</v>
      </c>
      <c r="FI311" s="3">
        <f t="shared" si="273"/>
        <v>0</v>
      </c>
      <c r="FJ311" s="3">
        <f t="shared" si="273"/>
        <v>0</v>
      </c>
      <c r="FK311" s="3">
        <f t="shared" si="273"/>
        <v>0</v>
      </c>
      <c r="FL311" s="3">
        <f t="shared" si="273"/>
        <v>0</v>
      </c>
      <c r="FM311" s="3">
        <f t="shared" si="273"/>
        <v>0</v>
      </c>
      <c r="FN311" s="3">
        <f t="shared" si="273"/>
        <v>0</v>
      </c>
      <c r="FO311" s="3">
        <f t="shared" si="273"/>
        <v>0</v>
      </c>
      <c r="FP311" s="3">
        <f t="shared" si="273"/>
        <v>0</v>
      </c>
      <c r="FQ311" s="3">
        <f t="shared" si="273"/>
        <v>0</v>
      </c>
      <c r="FR311" s="3">
        <f t="shared" si="273"/>
        <v>0</v>
      </c>
      <c r="FS311" s="3">
        <f t="shared" ref="FS311:GX311" si="274">FS322</f>
        <v>0</v>
      </c>
      <c r="FT311" s="3">
        <f t="shared" si="274"/>
        <v>0</v>
      </c>
      <c r="FU311" s="3">
        <f t="shared" si="274"/>
        <v>0</v>
      </c>
      <c r="FV311" s="3">
        <f t="shared" si="274"/>
        <v>0</v>
      </c>
      <c r="FW311" s="3">
        <f t="shared" si="274"/>
        <v>0</v>
      </c>
      <c r="FX311" s="3">
        <f t="shared" si="274"/>
        <v>0</v>
      </c>
      <c r="FY311" s="3">
        <f t="shared" si="274"/>
        <v>0</v>
      </c>
      <c r="FZ311" s="3">
        <f t="shared" si="274"/>
        <v>0</v>
      </c>
      <c r="GA311" s="3">
        <f t="shared" si="274"/>
        <v>0</v>
      </c>
      <c r="GB311" s="3">
        <f t="shared" si="274"/>
        <v>0</v>
      </c>
      <c r="GC311" s="3">
        <f t="shared" si="274"/>
        <v>0</v>
      </c>
      <c r="GD311" s="3">
        <f t="shared" si="274"/>
        <v>0</v>
      </c>
      <c r="GE311" s="3">
        <f t="shared" si="274"/>
        <v>0</v>
      </c>
      <c r="GF311" s="3">
        <f t="shared" si="274"/>
        <v>0</v>
      </c>
      <c r="GG311" s="3">
        <f t="shared" si="274"/>
        <v>0</v>
      </c>
      <c r="GH311" s="3">
        <f t="shared" si="274"/>
        <v>0</v>
      </c>
      <c r="GI311" s="3">
        <f t="shared" si="274"/>
        <v>0</v>
      </c>
      <c r="GJ311" s="3">
        <f t="shared" si="274"/>
        <v>0</v>
      </c>
      <c r="GK311" s="3">
        <f t="shared" si="274"/>
        <v>0</v>
      </c>
      <c r="GL311" s="3">
        <f t="shared" si="274"/>
        <v>0</v>
      </c>
      <c r="GM311" s="3">
        <f t="shared" si="274"/>
        <v>0</v>
      </c>
      <c r="GN311" s="3">
        <f t="shared" si="274"/>
        <v>0</v>
      </c>
      <c r="GO311" s="3">
        <f t="shared" si="274"/>
        <v>0</v>
      </c>
      <c r="GP311" s="3">
        <f t="shared" si="274"/>
        <v>0</v>
      </c>
      <c r="GQ311" s="3">
        <f t="shared" si="274"/>
        <v>0</v>
      </c>
      <c r="GR311" s="3">
        <f t="shared" si="274"/>
        <v>0</v>
      </c>
      <c r="GS311" s="3">
        <f t="shared" si="274"/>
        <v>0</v>
      </c>
      <c r="GT311" s="3">
        <f t="shared" si="274"/>
        <v>0</v>
      </c>
      <c r="GU311" s="3">
        <f t="shared" si="274"/>
        <v>0</v>
      </c>
      <c r="GV311" s="3">
        <f t="shared" si="274"/>
        <v>0</v>
      </c>
      <c r="GW311" s="3">
        <f t="shared" si="274"/>
        <v>0</v>
      </c>
      <c r="GX311" s="3">
        <f t="shared" si="274"/>
        <v>0</v>
      </c>
    </row>
    <row r="313" spans="1:245" x14ac:dyDescent="0.2">
      <c r="A313">
        <v>17</v>
      </c>
      <c r="B313">
        <v>1</v>
      </c>
      <c r="C313">
        <f>ROW(SmtRes!A571)</f>
        <v>571</v>
      </c>
      <c r="D313">
        <f>ROW(EtalonRes!A582)</f>
        <v>582</v>
      </c>
      <c r="E313" t="s">
        <v>591</v>
      </c>
      <c r="F313" t="s">
        <v>592</v>
      </c>
      <c r="G313" t="s">
        <v>593</v>
      </c>
      <c r="H313" t="s">
        <v>19</v>
      </c>
      <c r="I313">
        <f>ROUND(90.014/100,9)</f>
        <v>0.90014000000000005</v>
      </c>
      <c r="J313">
        <v>0</v>
      </c>
      <c r="O313">
        <f t="shared" ref="O313:O320" si="275">ROUND(CP313,2)</f>
        <v>5366.5</v>
      </c>
      <c r="P313">
        <f t="shared" ref="P313:P320" si="276">ROUND(CQ313*I313,2)</f>
        <v>8.18</v>
      </c>
      <c r="Q313">
        <f t="shared" ref="Q313:Q320" si="277">ROUND(CR313*I313,2)</f>
        <v>22.78</v>
      </c>
      <c r="R313">
        <f t="shared" ref="R313:R320" si="278">ROUND(CS313*I313,2)</f>
        <v>13.59</v>
      </c>
      <c r="S313">
        <f t="shared" ref="S313:S320" si="279">ROUND(CT313*I313,2)</f>
        <v>5335.54</v>
      </c>
      <c r="T313">
        <f t="shared" ref="T313:T320" si="280">ROUND(CU313*I313,2)</f>
        <v>0</v>
      </c>
      <c r="U313">
        <f t="shared" ref="U313:U320" si="281">CV313*I313</f>
        <v>16.893827519999999</v>
      </c>
      <c r="V313">
        <f t="shared" ref="V313:V320" si="282">CW313*I313</f>
        <v>3.3755250000000001E-2</v>
      </c>
      <c r="W313">
        <f t="shared" ref="W313:W320" si="283">ROUND(CX313*I313,2)</f>
        <v>0</v>
      </c>
      <c r="X313">
        <f t="shared" ref="X313:Y320" si="284">ROUND(CY313,2)</f>
        <v>5616.59</v>
      </c>
      <c r="Y313">
        <f t="shared" si="284"/>
        <v>2942.02</v>
      </c>
      <c r="AA313">
        <v>144042116</v>
      </c>
      <c r="AB313">
        <f t="shared" ref="AB313:AB320" si="285">ROUND((AC313+AD313+AF313),2)</f>
        <v>182.93</v>
      </c>
      <c r="AC313">
        <f t="shared" ref="AC313:AC320" si="286">ROUND((ES313),2)</f>
        <v>0.36</v>
      </c>
      <c r="AD313">
        <f>ROUND(((((ET313*1.25))-((EU313*1.25)))+AE313),2)</f>
        <v>2.02</v>
      </c>
      <c r="AE313">
        <f>ROUND(((EU313*1.25)),2)</f>
        <v>0.46</v>
      </c>
      <c r="AF313">
        <f>ROUND(((EV313*1.15)),2)</f>
        <v>180.55</v>
      </c>
      <c r="AG313">
        <f t="shared" ref="AG313:AG320" si="287">ROUND((AP313),2)</f>
        <v>0</v>
      </c>
      <c r="AH313">
        <f>((EW313*1.15))</f>
        <v>18.767999999999997</v>
      </c>
      <c r="AI313">
        <f>((EX313*1.25))</f>
        <v>3.7499999999999999E-2</v>
      </c>
      <c r="AJ313">
        <f t="shared" ref="AJ313:AJ320" si="288">(AS313)</f>
        <v>0</v>
      </c>
      <c r="AK313">
        <v>158.97999999999999</v>
      </c>
      <c r="AL313">
        <v>0.36</v>
      </c>
      <c r="AM313">
        <v>1.62</v>
      </c>
      <c r="AN313">
        <v>0.37</v>
      </c>
      <c r="AO313">
        <v>157</v>
      </c>
      <c r="AP313">
        <v>0</v>
      </c>
      <c r="AQ313">
        <v>16.32</v>
      </c>
      <c r="AR313">
        <v>0.03</v>
      </c>
      <c r="AS313">
        <v>0</v>
      </c>
      <c r="AT313">
        <v>105</v>
      </c>
      <c r="AU313">
        <v>55</v>
      </c>
      <c r="AV313">
        <v>1</v>
      </c>
      <c r="AW313">
        <v>1</v>
      </c>
      <c r="AZ313">
        <v>1</v>
      </c>
      <c r="BA313">
        <v>32.83</v>
      </c>
      <c r="BB313">
        <v>12.53</v>
      </c>
      <c r="BC313">
        <v>25.23</v>
      </c>
      <c r="BD313" t="s">
        <v>3</v>
      </c>
      <c r="BE313" t="s">
        <v>3</v>
      </c>
      <c r="BF313" t="s">
        <v>3</v>
      </c>
      <c r="BG313" t="s">
        <v>3</v>
      </c>
      <c r="BH313">
        <v>0</v>
      </c>
      <c r="BI313">
        <v>1</v>
      </c>
      <c r="BJ313" t="s">
        <v>594</v>
      </c>
      <c r="BM313">
        <v>15001</v>
      </c>
      <c r="BN313">
        <v>0</v>
      </c>
      <c r="BO313" t="s">
        <v>592</v>
      </c>
      <c r="BP313">
        <v>1</v>
      </c>
      <c r="BQ313">
        <v>2</v>
      </c>
      <c r="BR313">
        <v>0</v>
      </c>
      <c r="BS313">
        <v>32.83</v>
      </c>
      <c r="BT313">
        <v>1</v>
      </c>
      <c r="BU313">
        <v>1</v>
      </c>
      <c r="BV313">
        <v>1</v>
      </c>
      <c r="BW313">
        <v>1</v>
      </c>
      <c r="BX313">
        <v>1</v>
      </c>
      <c r="BY313" t="s">
        <v>3</v>
      </c>
      <c r="BZ313">
        <v>105</v>
      </c>
      <c r="CA313">
        <v>55</v>
      </c>
      <c r="CE313">
        <v>0</v>
      </c>
      <c r="CF313">
        <v>0</v>
      </c>
      <c r="CG313">
        <v>0</v>
      </c>
      <c r="CM313">
        <v>0</v>
      </c>
      <c r="CN313" t="s">
        <v>1835</v>
      </c>
      <c r="CO313">
        <v>0</v>
      </c>
      <c r="CP313">
        <f t="shared" ref="CP313:CP320" si="289">(P313+Q313+S313)</f>
        <v>5366.5</v>
      </c>
      <c r="CQ313">
        <f t="shared" ref="CQ313:CQ320" si="290">AC313*BC313</f>
        <v>9.0828000000000007</v>
      </c>
      <c r="CR313">
        <f t="shared" ref="CR313:CR320" si="291">AD313*BB313</f>
        <v>25.310599999999997</v>
      </c>
      <c r="CS313">
        <f t="shared" ref="CS313:CS320" si="292">AE313*BS313</f>
        <v>15.101799999999999</v>
      </c>
      <c r="CT313">
        <f t="shared" ref="CT313:CT320" si="293">AF313*BA313</f>
        <v>5927.4565000000002</v>
      </c>
      <c r="CU313">
        <f t="shared" ref="CU313:CX320" si="294">AG313</f>
        <v>0</v>
      </c>
      <c r="CV313">
        <f t="shared" si="294"/>
        <v>18.767999999999997</v>
      </c>
      <c r="CW313">
        <f t="shared" si="294"/>
        <v>3.7499999999999999E-2</v>
      </c>
      <c r="CX313">
        <f t="shared" si="294"/>
        <v>0</v>
      </c>
      <c r="CY313">
        <f t="shared" ref="CY313:CY320" si="295">(((S313+R313)*AT313)/100)</f>
        <v>5616.5865000000003</v>
      </c>
      <c r="CZ313">
        <f t="shared" ref="CZ313:CZ320" si="296">(((S313+R313)*AU313)/100)</f>
        <v>2942.0215000000003</v>
      </c>
      <c r="DC313" t="s">
        <v>3</v>
      </c>
      <c r="DD313" t="s">
        <v>3</v>
      </c>
      <c r="DE313" t="s">
        <v>279</v>
      </c>
      <c r="DF313" t="s">
        <v>279</v>
      </c>
      <c r="DG313" t="s">
        <v>264</v>
      </c>
      <c r="DH313" t="s">
        <v>3</v>
      </c>
      <c r="DI313" t="s">
        <v>264</v>
      </c>
      <c r="DJ313" t="s">
        <v>279</v>
      </c>
      <c r="DK313" t="s">
        <v>3</v>
      </c>
      <c r="DL313" t="s">
        <v>3</v>
      </c>
      <c r="DM313" t="s">
        <v>3</v>
      </c>
      <c r="DN313">
        <v>0</v>
      </c>
      <c r="DO313">
        <v>0</v>
      </c>
      <c r="DP313">
        <v>1</v>
      </c>
      <c r="DQ313">
        <v>1</v>
      </c>
      <c r="DU313">
        <v>1005</v>
      </c>
      <c r="DV313" t="s">
        <v>19</v>
      </c>
      <c r="DW313" t="s">
        <v>19</v>
      </c>
      <c r="DX313">
        <v>100</v>
      </c>
      <c r="EE313">
        <v>123474929</v>
      </c>
      <c r="EF313">
        <v>2</v>
      </c>
      <c r="EG313" t="s">
        <v>24</v>
      </c>
      <c r="EH313">
        <v>0</v>
      </c>
      <c r="EI313" t="s">
        <v>3</v>
      </c>
      <c r="EJ313">
        <v>1</v>
      </c>
      <c r="EK313">
        <v>15001</v>
      </c>
      <c r="EL313" t="s">
        <v>280</v>
      </c>
      <c r="EM313" t="s">
        <v>281</v>
      </c>
      <c r="EO313" t="s">
        <v>282</v>
      </c>
      <c r="EQ313">
        <v>131072</v>
      </c>
      <c r="ER313">
        <v>158.97999999999999</v>
      </c>
      <c r="ES313">
        <v>0.36</v>
      </c>
      <c r="ET313">
        <v>1.62</v>
      </c>
      <c r="EU313">
        <v>0.37</v>
      </c>
      <c r="EV313">
        <v>157</v>
      </c>
      <c r="EW313">
        <v>16.32</v>
      </c>
      <c r="EX313">
        <v>0.03</v>
      </c>
      <c r="EY313">
        <v>0</v>
      </c>
      <c r="FQ313">
        <v>0</v>
      </c>
      <c r="FR313">
        <f t="shared" ref="FR313:FR320" si="297">ROUND(IF(AND(BH313=3,BI313=3),P313,0),2)</f>
        <v>0</v>
      </c>
      <c r="FS313">
        <v>0</v>
      </c>
      <c r="FX313">
        <v>105</v>
      </c>
      <c r="FY313">
        <v>55</v>
      </c>
      <c r="GA313" t="s">
        <v>3</v>
      </c>
      <c r="GD313">
        <v>1</v>
      </c>
      <c r="GF313">
        <v>-111982966</v>
      </c>
      <c r="GG313">
        <v>2</v>
      </c>
      <c r="GH313">
        <v>1</v>
      </c>
      <c r="GI313">
        <v>2</v>
      </c>
      <c r="GJ313">
        <v>0</v>
      </c>
      <c r="GK313">
        <v>0</v>
      </c>
      <c r="GL313">
        <f t="shared" ref="GL313:GL320" si="298">ROUND(IF(AND(BH313=3,BI313=3,FS313&lt;&gt;0),P313,0),2)</f>
        <v>0</v>
      </c>
      <c r="GM313">
        <f t="shared" ref="GM313:GM320" si="299">ROUND(O313+X313+Y313,2)+GX313</f>
        <v>13925.11</v>
      </c>
      <c r="GN313">
        <f t="shared" ref="GN313:GN320" si="300">IF(OR(BI313=0,BI313=1),ROUND(O313+X313+Y313,2),0)</f>
        <v>13925.11</v>
      </c>
      <c r="GO313">
        <f t="shared" ref="GO313:GO320" si="301">IF(BI313=2,ROUND(O313+X313+Y313,2),0)</f>
        <v>0</v>
      </c>
      <c r="GP313">
        <f t="shared" ref="GP313:GP320" si="302">IF(BI313=4,ROUND(O313+X313+Y313,2)+GX313,0)</f>
        <v>0</v>
      </c>
      <c r="GR313">
        <v>0</v>
      </c>
      <c r="GS313">
        <v>3</v>
      </c>
      <c r="GT313">
        <v>0</v>
      </c>
      <c r="GU313" t="s">
        <v>3</v>
      </c>
      <c r="GV313">
        <f t="shared" ref="GV313:GV320" si="303">ROUND((GT313),2)</f>
        <v>0</v>
      </c>
      <c r="GW313">
        <v>1</v>
      </c>
      <c r="GX313">
        <f t="shared" ref="GX313:GX320" si="304">ROUND(HC313*I313,2)</f>
        <v>0</v>
      </c>
      <c r="HA313">
        <v>0</v>
      </c>
      <c r="HB313">
        <v>0</v>
      </c>
      <c r="HC313">
        <f t="shared" ref="HC313:HC320" si="305">GV313*GW313</f>
        <v>0</v>
      </c>
      <c r="IK313">
        <v>0</v>
      </c>
    </row>
    <row r="314" spans="1:245" x14ac:dyDescent="0.2">
      <c r="A314">
        <v>18</v>
      </c>
      <c r="B314">
        <v>1</v>
      </c>
      <c r="C314">
        <v>571</v>
      </c>
      <c r="E314" t="s">
        <v>595</v>
      </c>
      <c r="F314" t="s">
        <v>596</v>
      </c>
      <c r="G314" t="s">
        <v>597</v>
      </c>
      <c r="H314" t="s">
        <v>598</v>
      </c>
      <c r="I314">
        <f>I313*J314</f>
        <v>18.002800000000001</v>
      </c>
      <c r="J314">
        <v>20</v>
      </c>
      <c r="O314">
        <f t="shared" si="275"/>
        <v>3264.97</v>
      </c>
      <c r="P314">
        <f t="shared" si="276"/>
        <v>3264.97</v>
      </c>
      <c r="Q314">
        <f t="shared" si="277"/>
        <v>0</v>
      </c>
      <c r="R314">
        <f t="shared" si="278"/>
        <v>0</v>
      </c>
      <c r="S314">
        <f t="shared" si="279"/>
        <v>0</v>
      </c>
      <c r="T314">
        <f t="shared" si="280"/>
        <v>0</v>
      </c>
      <c r="U314">
        <f t="shared" si="281"/>
        <v>0</v>
      </c>
      <c r="V314">
        <f t="shared" si="282"/>
        <v>0</v>
      </c>
      <c r="W314">
        <f t="shared" si="283"/>
        <v>0</v>
      </c>
      <c r="X314">
        <f t="shared" si="284"/>
        <v>0</v>
      </c>
      <c r="Y314">
        <f t="shared" si="284"/>
        <v>0</v>
      </c>
      <c r="AA314">
        <v>144042116</v>
      </c>
      <c r="AB314">
        <f t="shared" si="285"/>
        <v>68.180000000000007</v>
      </c>
      <c r="AC314">
        <f t="shared" si="286"/>
        <v>68.180000000000007</v>
      </c>
      <c r="AD314">
        <f>ROUND((((ET314)-(EU314))+AE314),2)</f>
        <v>0</v>
      </c>
      <c r="AE314">
        <f>ROUND((EU314),2)</f>
        <v>0</v>
      </c>
      <c r="AF314">
        <f>ROUND((EV314),2)</f>
        <v>0</v>
      </c>
      <c r="AG314">
        <f t="shared" si="287"/>
        <v>0</v>
      </c>
      <c r="AH314">
        <f>(EW314)</f>
        <v>0</v>
      </c>
      <c r="AI314">
        <f>(EX314)</f>
        <v>0</v>
      </c>
      <c r="AJ314">
        <f t="shared" si="288"/>
        <v>0</v>
      </c>
      <c r="AK314">
        <v>68.180000000000007</v>
      </c>
      <c r="AL314">
        <v>68.180000000000007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105</v>
      </c>
      <c r="AU314">
        <v>55</v>
      </c>
      <c r="AV314">
        <v>1</v>
      </c>
      <c r="AW314">
        <v>1</v>
      </c>
      <c r="AZ314">
        <v>1</v>
      </c>
      <c r="BA314">
        <v>1</v>
      </c>
      <c r="BB314">
        <v>1</v>
      </c>
      <c r="BC314">
        <v>2.66</v>
      </c>
      <c r="BD314" t="s">
        <v>3</v>
      </c>
      <c r="BE314" t="s">
        <v>3</v>
      </c>
      <c r="BF314" t="s">
        <v>3</v>
      </c>
      <c r="BG314" t="s">
        <v>3</v>
      </c>
      <c r="BH314">
        <v>3</v>
      </c>
      <c r="BI314">
        <v>1</v>
      </c>
      <c r="BJ314" t="s">
        <v>599</v>
      </c>
      <c r="BM314">
        <v>15001</v>
      </c>
      <c r="BN314">
        <v>0</v>
      </c>
      <c r="BO314" t="s">
        <v>596</v>
      </c>
      <c r="BP314">
        <v>1</v>
      </c>
      <c r="BQ314">
        <v>2</v>
      </c>
      <c r="BR314">
        <v>0</v>
      </c>
      <c r="BS314">
        <v>1</v>
      </c>
      <c r="BT314">
        <v>1</v>
      </c>
      <c r="BU314">
        <v>1</v>
      </c>
      <c r="BV314">
        <v>1</v>
      </c>
      <c r="BW314">
        <v>1</v>
      </c>
      <c r="BX314">
        <v>1</v>
      </c>
      <c r="BY314" t="s">
        <v>3</v>
      </c>
      <c r="BZ314">
        <v>105</v>
      </c>
      <c r="CA314">
        <v>55</v>
      </c>
      <c r="CE314">
        <v>0</v>
      </c>
      <c r="CF314">
        <v>0</v>
      </c>
      <c r="CG314">
        <v>0</v>
      </c>
      <c r="CM314">
        <v>0</v>
      </c>
      <c r="CN314" t="s">
        <v>3</v>
      </c>
      <c r="CO314">
        <v>0</v>
      </c>
      <c r="CP314">
        <f t="shared" si="289"/>
        <v>3264.97</v>
      </c>
      <c r="CQ314">
        <f t="shared" si="290"/>
        <v>181.35880000000003</v>
      </c>
      <c r="CR314">
        <f t="shared" si="291"/>
        <v>0</v>
      </c>
      <c r="CS314">
        <f t="shared" si="292"/>
        <v>0</v>
      </c>
      <c r="CT314">
        <f t="shared" si="293"/>
        <v>0</v>
      </c>
      <c r="CU314">
        <f t="shared" si="294"/>
        <v>0</v>
      </c>
      <c r="CV314">
        <f t="shared" si="294"/>
        <v>0</v>
      </c>
      <c r="CW314">
        <f t="shared" si="294"/>
        <v>0</v>
      </c>
      <c r="CX314">
        <f t="shared" si="294"/>
        <v>0</v>
      </c>
      <c r="CY314">
        <f t="shared" si="295"/>
        <v>0</v>
      </c>
      <c r="CZ314">
        <f t="shared" si="296"/>
        <v>0</v>
      </c>
      <c r="DC314" t="s">
        <v>3</v>
      </c>
      <c r="DD314" t="s">
        <v>3</v>
      </c>
      <c r="DE314" t="s">
        <v>3</v>
      </c>
      <c r="DF314" t="s">
        <v>3</v>
      </c>
      <c r="DG314" t="s">
        <v>3</v>
      </c>
      <c r="DH314" t="s">
        <v>3</v>
      </c>
      <c r="DI314" t="s">
        <v>3</v>
      </c>
      <c r="DJ314" t="s">
        <v>3</v>
      </c>
      <c r="DK314" t="s">
        <v>3</v>
      </c>
      <c r="DL314" t="s">
        <v>3</v>
      </c>
      <c r="DM314" t="s">
        <v>3</v>
      </c>
      <c r="DN314">
        <v>0</v>
      </c>
      <c r="DO314">
        <v>0</v>
      </c>
      <c r="DP314">
        <v>1</v>
      </c>
      <c r="DQ314">
        <v>1</v>
      </c>
      <c r="DU314">
        <v>1009</v>
      </c>
      <c r="DV314" t="s">
        <v>598</v>
      </c>
      <c r="DW314" t="s">
        <v>598</v>
      </c>
      <c r="DX314">
        <v>1</v>
      </c>
      <c r="EE314">
        <v>123474929</v>
      </c>
      <c r="EF314">
        <v>2</v>
      </c>
      <c r="EG314" t="s">
        <v>24</v>
      </c>
      <c r="EH314">
        <v>0</v>
      </c>
      <c r="EI314" t="s">
        <v>3</v>
      </c>
      <c r="EJ314">
        <v>1</v>
      </c>
      <c r="EK314">
        <v>15001</v>
      </c>
      <c r="EL314" t="s">
        <v>280</v>
      </c>
      <c r="EM314" t="s">
        <v>281</v>
      </c>
      <c r="EO314" t="s">
        <v>3</v>
      </c>
      <c r="EQ314">
        <v>0</v>
      </c>
      <c r="ER314">
        <v>68.180000000000007</v>
      </c>
      <c r="ES314">
        <v>68.180000000000007</v>
      </c>
      <c r="ET314">
        <v>0</v>
      </c>
      <c r="EU314">
        <v>0</v>
      </c>
      <c r="EV314">
        <v>0</v>
      </c>
      <c r="EW314">
        <v>0</v>
      </c>
      <c r="EX314">
        <v>0</v>
      </c>
      <c r="FQ314">
        <v>0</v>
      </c>
      <c r="FR314">
        <f t="shared" si="297"/>
        <v>0</v>
      </c>
      <c r="FS314">
        <v>0</v>
      </c>
      <c r="FX314">
        <v>105</v>
      </c>
      <c r="FY314">
        <v>55</v>
      </c>
      <c r="GA314" t="s">
        <v>3</v>
      </c>
      <c r="GD314">
        <v>1</v>
      </c>
      <c r="GF314">
        <v>406015753</v>
      </c>
      <c r="GG314">
        <v>2</v>
      </c>
      <c r="GH314">
        <v>1</v>
      </c>
      <c r="GI314">
        <v>2</v>
      </c>
      <c r="GJ314">
        <v>0</v>
      </c>
      <c r="GK314">
        <v>0</v>
      </c>
      <c r="GL314">
        <f t="shared" si="298"/>
        <v>0</v>
      </c>
      <c r="GM314">
        <f t="shared" si="299"/>
        <v>3264.97</v>
      </c>
      <c r="GN314">
        <f t="shared" si="300"/>
        <v>3264.97</v>
      </c>
      <c r="GO314">
        <f t="shared" si="301"/>
        <v>0</v>
      </c>
      <c r="GP314">
        <f t="shared" si="302"/>
        <v>0</v>
      </c>
      <c r="GR314">
        <v>0</v>
      </c>
      <c r="GS314">
        <v>3</v>
      </c>
      <c r="GT314">
        <v>0</v>
      </c>
      <c r="GU314" t="s">
        <v>3</v>
      </c>
      <c r="GV314">
        <f t="shared" si="303"/>
        <v>0</v>
      </c>
      <c r="GW314">
        <v>1</v>
      </c>
      <c r="GX314">
        <f t="shared" si="304"/>
        <v>0</v>
      </c>
      <c r="HA314">
        <v>0</v>
      </c>
      <c r="HB314">
        <v>0</v>
      </c>
      <c r="HC314">
        <f t="shared" si="305"/>
        <v>0</v>
      </c>
      <c r="IK314">
        <v>0</v>
      </c>
    </row>
    <row r="315" spans="1:245" x14ac:dyDescent="0.2">
      <c r="A315">
        <v>17</v>
      </c>
      <c r="B315">
        <v>1</v>
      </c>
      <c r="C315">
        <f>ROW(SmtRes!A582)</f>
        <v>582</v>
      </c>
      <c r="D315">
        <f>ROW(EtalonRes!A593)</f>
        <v>593</v>
      </c>
      <c r="E315" t="s">
        <v>600</v>
      </c>
      <c r="F315" t="s">
        <v>601</v>
      </c>
      <c r="G315" t="s">
        <v>602</v>
      </c>
      <c r="H315" t="s">
        <v>50</v>
      </c>
      <c r="I315">
        <v>9.0014000000000003</v>
      </c>
      <c r="J315">
        <v>0</v>
      </c>
      <c r="O315">
        <f t="shared" si="275"/>
        <v>58555.54</v>
      </c>
      <c r="P315">
        <f t="shared" si="276"/>
        <v>7252.18</v>
      </c>
      <c r="Q315">
        <f t="shared" si="277"/>
        <v>4579.33</v>
      </c>
      <c r="R315">
        <f t="shared" si="278"/>
        <v>2186.8200000000002</v>
      </c>
      <c r="S315">
        <f t="shared" si="279"/>
        <v>46724.03</v>
      </c>
      <c r="T315">
        <f t="shared" si="280"/>
        <v>0</v>
      </c>
      <c r="U315">
        <f t="shared" si="281"/>
        <v>153.20382799999999</v>
      </c>
      <c r="V315">
        <f t="shared" si="282"/>
        <v>5.7383924999999998</v>
      </c>
      <c r="W315">
        <f t="shared" si="283"/>
        <v>0</v>
      </c>
      <c r="X315">
        <f t="shared" si="284"/>
        <v>48910.85</v>
      </c>
      <c r="Y315">
        <f t="shared" si="284"/>
        <v>34237.599999999999</v>
      </c>
      <c r="AA315">
        <v>144042116</v>
      </c>
      <c r="AB315">
        <f t="shared" si="285"/>
        <v>335.72</v>
      </c>
      <c r="AC315">
        <f t="shared" si="286"/>
        <v>135.18</v>
      </c>
      <c r="AD315">
        <f>ROUND(((((ET315*1.25))-((EU315*1.25)))+AE315),2)</f>
        <v>42.43</v>
      </c>
      <c r="AE315">
        <f>ROUND(((EU315*1.25)),2)</f>
        <v>7.4</v>
      </c>
      <c r="AF315">
        <f>ROUND(((EV315*1.15)),2)</f>
        <v>158.11000000000001</v>
      </c>
      <c r="AG315">
        <f t="shared" si="287"/>
        <v>0</v>
      </c>
      <c r="AH315">
        <f>((EW315*1.15))</f>
        <v>17.02</v>
      </c>
      <c r="AI315">
        <f>((EX315*1.25))</f>
        <v>0.63749999999999996</v>
      </c>
      <c r="AJ315">
        <f t="shared" si="288"/>
        <v>0</v>
      </c>
      <c r="AK315">
        <v>306.61</v>
      </c>
      <c r="AL315">
        <v>135.18</v>
      </c>
      <c r="AM315">
        <v>33.94</v>
      </c>
      <c r="AN315">
        <v>5.92</v>
      </c>
      <c r="AO315">
        <v>137.49</v>
      </c>
      <c r="AP315">
        <v>0</v>
      </c>
      <c r="AQ315">
        <v>14.8</v>
      </c>
      <c r="AR315">
        <v>0.51</v>
      </c>
      <c r="AS315">
        <v>0</v>
      </c>
      <c r="AT315">
        <v>100</v>
      </c>
      <c r="AU315">
        <v>70</v>
      </c>
      <c r="AV315">
        <v>1</v>
      </c>
      <c r="AW315">
        <v>1</v>
      </c>
      <c r="AZ315">
        <v>1</v>
      </c>
      <c r="BA315">
        <v>32.83</v>
      </c>
      <c r="BB315">
        <v>11.99</v>
      </c>
      <c r="BC315">
        <v>5.96</v>
      </c>
      <c r="BD315" t="s">
        <v>3</v>
      </c>
      <c r="BE315" t="s">
        <v>3</v>
      </c>
      <c r="BF315" t="s">
        <v>3</v>
      </c>
      <c r="BG315" t="s">
        <v>3</v>
      </c>
      <c r="BH315">
        <v>0</v>
      </c>
      <c r="BI315">
        <v>1</v>
      </c>
      <c r="BJ315" t="s">
        <v>603</v>
      </c>
      <c r="BM315">
        <v>26001</v>
      </c>
      <c r="BN315">
        <v>0</v>
      </c>
      <c r="BO315" t="s">
        <v>601</v>
      </c>
      <c r="BP315">
        <v>1</v>
      </c>
      <c r="BQ315">
        <v>2</v>
      </c>
      <c r="BR315">
        <v>0</v>
      </c>
      <c r="BS315">
        <v>32.83</v>
      </c>
      <c r="BT315">
        <v>1</v>
      </c>
      <c r="BU315">
        <v>1</v>
      </c>
      <c r="BV315">
        <v>1</v>
      </c>
      <c r="BW315">
        <v>1</v>
      </c>
      <c r="BX315">
        <v>1</v>
      </c>
      <c r="BY315" t="s">
        <v>3</v>
      </c>
      <c r="BZ315">
        <v>100</v>
      </c>
      <c r="CA315">
        <v>70</v>
      </c>
      <c r="CE315">
        <v>0</v>
      </c>
      <c r="CF315">
        <v>0</v>
      </c>
      <c r="CG315">
        <v>0</v>
      </c>
      <c r="CM315">
        <v>0</v>
      </c>
      <c r="CN315" t="s">
        <v>1835</v>
      </c>
      <c r="CO315">
        <v>0</v>
      </c>
      <c r="CP315">
        <f t="shared" si="289"/>
        <v>58555.54</v>
      </c>
      <c r="CQ315">
        <f t="shared" si="290"/>
        <v>805.67280000000005</v>
      </c>
      <c r="CR315">
        <f t="shared" si="291"/>
        <v>508.73570000000001</v>
      </c>
      <c r="CS315">
        <f t="shared" si="292"/>
        <v>242.94200000000001</v>
      </c>
      <c r="CT315">
        <f t="shared" si="293"/>
        <v>5190.7512999999999</v>
      </c>
      <c r="CU315">
        <f t="shared" si="294"/>
        <v>0</v>
      </c>
      <c r="CV315">
        <f t="shared" si="294"/>
        <v>17.02</v>
      </c>
      <c r="CW315">
        <f t="shared" si="294"/>
        <v>0.63749999999999996</v>
      </c>
      <c r="CX315">
        <f t="shared" si="294"/>
        <v>0</v>
      </c>
      <c r="CY315">
        <f t="shared" si="295"/>
        <v>48910.85</v>
      </c>
      <c r="CZ315">
        <f t="shared" si="296"/>
        <v>34237.595000000001</v>
      </c>
      <c r="DC315" t="s">
        <v>3</v>
      </c>
      <c r="DD315" t="s">
        <v>3</v>
      </c>
      <c r="DE315" t="s">
        <v>279</v>
      </c>
      <c r="DF315" t="s">
        <v>279</v>
      </c>
      <c r="DG315" t="s">
        <v>264</v>
      </c>
      <c r="DH315" t="s">
        <v>3</v>
      </c>
      <c r="DI315" t="s">
        <v>264</v>
      </c>
      <c r="DJ315" t="s">
        <v>279</v>
      </c>
      <c r="DK315" t="s">
        <v>3</v>
      </c>
      <c r="DL315" t="s">
        <v>3</v>
      </c>
      <c r="DM315" t="s">
        <v>3</v>
      </c>
      <c r="DN315">
        <v>0</v>
      </c>
      <c r="DO315">
        <v>0</v>
      </c>
      <c r="DP315">
        <v>1</v>
      </c>
      <c r="DQ315">
        <v>1</v>
      </c>
      <c r="DU315">
        <v>1007</v>
      </c>
      <c r="DV315" t="s">
        <v>50</v>
      </c>
      <c r="DW315" t="s">
        <v>50</v>
      </c>
      <c r="DX315">
        <v>1</v>
      </c>
      <c r="EE315">
        <v>123474940</v>
      </c>
      <c r="EF315">
        <v>2</v>
      </c>
      <c r="EG315" t="s">
        <v>24</v>
      </c>
      <c r="EH315">
        <v>0</v>
      </c>
      <c r="EI315" t="s">
        <v>3</v>
      </c>
      <c r="EJ315">
        <v>1</v>
      </c>
      <c r="EK315">
        <v>26001</v>
      </c>
      <c r="EL315" t="s">
        <v>604</v>
      </c>
      <c r="EM315" t="s">
        <v>605</v>
      </c>
      <c r="EO315" t="s">
        <v>282</v>
      </c>
      <c r="EQ315">
        <v>131072</v>
      </c>
      <c r="ER315">
        <v>306.61</v>
      </c>
      <c r="ES315">
        <v>135.18</v>
      </c>
      <c r="ET315">
        <v>33.94</v>
      </c>
      <c r="EU315">
        <v>5.92</v>
      </c>
      <c r="EV315">
        <v>137.49</v>
      </c>
      <c r="EW315">
        <v>14.8</v>
      </c>
      <c r="EX315">
        <v>0.51</v>
      </c>
      <c r="EY315">
        <v>0</v>
      </c>
      <c r="FQ315">
        <v>0</v>
      </c>
      <c r="FR315">
        <f t="shared" si="297"/>
        <v>0</v>
      </c>
      <c r="FS315">
        <v>0</v>
      </c>
      <c r="FX315">
        <v>100</v>
      </c>
      <c r="FY315">
        <v>70</v>
      </c>
      <c r="GA315" t="s">
        <v>3</v>
      </c>
      <c r="GD315">
        <v>1</v>
      </c>
      <c r="GF315">
        <v>-77590656</v>
      </c>
      <c r="GG315">
        <v>2</v>
      </c>
      <c r="GH315">
        <v>1</v>
      </c>
      <c r="GI315">
        <v>2</v>
      </c>
      <c r="GJ315">
        <v>0</v>
      </c>
      <c r="GK315">
        <v>0</v>
      </c>
      <c r="GL315">
        <f t="shared" si="298"/>
        <v>0</v>
      </c>
      <c r="GM315">
        <f t="shared" si="299"/>
        <v>141703.99</v>
      </c>
      <c r="GN315">
        <f t="shared" si="300"/>
        <v>141703.99</v>
      </c>
      <c r="GO315">
        <f t="shared" si="301"/>
        <v>0</v>
      </c>
      <c r="GP315">
        <f t="shared" si="302"/>
        <v>0</v>
      </c>
      <c r="GR315">
        <v>0</v>
      </c>
      <c r="GS315">
        <v>3</v>
      </c>
      <c r="GT315">
        <v>0</v>
      </c>
      <c r="GU315" t="s">
        <v>3</v>
      </c>
      <c r="GV315">
        <f t="shared" si="303"/>
        <v>0</v>
      </c>
      <c r="GW315">
        <v>1</v>
      </c>
      <c r="GX315">
        <f t="shared" si="304"/>
        <v>0</v>
      </c>
      <c r="HA315">
        <v>0</v>
      </c>
      <c r="HB315">
        <v>0</v>
      </c>
      <c r="HC315">
        <f t="shared" si="305"/>
        <v>0</v>
      </c>
      <c r="IK315">
        <v>0</v>
      </c>
    </row>
    <row r="316" spans="1:245" x14ac:dyDescent="0.2">
      <c r="A316">
        <v>18</v>
      </c>
      <c r="B316">
        <v>1</v>
      </c>
      <c r="C316">
        <v>582</v>
      </c>
      <c r="E316" t="s">
        <v>606</v>
      </c>
      <c r="F316" t="s">
        <v>607</v>
      </c>
      <c r="G316" t="s">
        <v>608</v>
      </c>
      <c r="H316" t="s">
        <v>50</v>
      </c>
      <c r="I316">
        <f>I315*J316</f>
        <v>9.7215120000000006</v>
      </c>
      <c r="J316">
        <v>1.08</v>
      </c>
      <c r="O316">
        <f t="shared" si="275"/>
        <v>83178.080000000002</v>
      </c>
      <c r="P316">
        <f t="shared" si="276"/>
        <v>83178.080000000002</v>
      </c>
      <c r="Q316">
        <f t="shared" si="277"/>
        <v>0</v>
      </c>
      <c r="R316">
        <f t="shared" si="278"/>
        <v>0</v>
      </c>
      <c r="S316">
        <f t="shared" si="279"/>
        <v>0</v>
      </c>
      <c r="T316">
        <f t="shared" si="280"/>
        <v>0</v>
      </c>
      <c r="U316">
        <f t="shared" si="281"/>
        <v>0</v>
      </c>
      <c r="V316">
        <f t="shared" si="282"/>
        <v>0</v>
      </c>
      <c r="W316">
        <f t="shared" si="283"/>
        <v>0</v>
      </c>
      <c r="X316">
        <f t="shared" si="284"/>
        <v>0</v>
      </c>
      <c r="Y316">
        <f t="shared" si="284"/>
        <v>0</v>
      </c>
      <c r="AA316">
        <v>144042116</v>
      </c>
      <c r="AB316">
        <f t="shared" si="285"/>
        <v>1292.46</v>
      </c>
      <c r="AC316">
        <f t="shared" si="286"/>
        <v>1292.46</v>
      </c>
      <c r="AD316">
        <f>ROUND((((ET316)-(EU316))+AE316),2)</f>
        <v>0</v>
      </c>
      <c r="AE316">
        <f>ROUND((EU316),2)</f>
        <v>0</v>
      </c>
      <c r="AF316">
        <f>ROUND((EV316),2)</f>
        <v>0</v>
      </c>
      <c r="AG316">
        <f t="shared" si="287"/>
        <v>0</v>
      </c>
      <c r="AH316">
        <f>(EW316)</f>
        <v>0</v>
      </c>
      <c r="AI316">
        <f>(EX316)</f>
        <v>0</v>
      </c>
      <c r="AJ316">
        <f t="shared" si="288"/>
        <v>0</v>
      </c>
      <c r="AK316">
        <v>1292.46</v>
      </c>
      <c r="AL316">
        <v>1292.46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100</v>
      </c>
      <c r="AU316">
        <v>70</v>
      </c>
      <c r="AV316">
        <v>1</v>
      </c>
      <c r="AW316">
        <v>1</v>
      </c>
      <c r="AZ316">
        <v>1</v>
      </c>
      <c r="BA316">
        <v>1</v>
      </c>
      <c r="BB316">
        <v>1</v>
      </c>
      <c r="BC316">
        <v>6.62</v>
      </c>
      <c r="BD316" t="s">
        <v>3</v>
      </c>
      <c r="BE316" t="s">
        <v>3</v>
      </c>
      <c r="BF316" t="s">
        <v>3</v>
      </c>
      <c r="BG316" t="s">
        <v>3</v>
      </c>
      <c r="BH316">
        <v>3</v>
      </c>
      <c r="BI316">
        <v>1</v>
      </c>
      <c r="BJ316" t="s">
        <v>609</v>
      </c>
      <c r="BM316">
        <v>26001</v>
      </c>
      <c r="BN316">
        <v>0</v>
      </c>
      <c r="BO316" t="s">
        <v>607</v>
      </c>
      <c r="BP316">
        <v>1</v>
      </c>
      <c r="BQ316">
        <v>2</v>
      </c>
      <c r="BR316">
        <v>0</v>
      </c>
      <c r="BS316">
        <v>1</v>
      </c>
      <c r="BT316">
        <v>1</v>
      </c>
      <c r="BU316">
        <v>1</v>
      </c>
      <c r="BV316">
        <v>1</v>
      </c>
      <c r="BW316">
        <v>1</v>
      </c>
      <c r="BX316">
        <v>1</v>
      </c>
      <c r="BY316" t="s">
        <v>3</v>
      </c>
      <c r="BZ316">
        <v>100</v>
      </c>
      <c r="CA316">
        <v>70</v>
      </c>
      <c r="CE316">
        <v>0</v>
      </c>
      <c r="CF316">
        <v>0</v>
      </c>
      <c r="CG316">
        <v>0</v>
      </c>
      <c r="CM316">
        <v>0</v>
      </c>
      <c r="CN316" t="s">
        <v>3</v>
      </c>
      <c r="CO316">
        <v>0</v>
      </c>
      <c r="CP316">
        <f t="shared" si="289"/>
        <v>83178.080000000002</v>
      </c>
      <c r="CQ316">
        <f t="shared" si="290"/>
        <v>8556.0851999999995</v>
      </c>
      <c r="CR316">
        <f t="shared" si="291"/>
        <v>0</v>
      </c>
      <c r="CS316">
        <f t="shared" si="292"/>
        <v>0</v>
      </c>
      <c r="CT316">
        <f t="shared" si="293"/>
        <v>0</v>
      </c>
      <c r="CU316">
        <f t="shared" si="294"/>
        <v>0</v>
      </c>
      <c r="CV316">
        <f t="shared" si="294"/>
        <v>0</v>
      </c>
      <c r="CW316">
        <f t="shared" si="294"/>
        <v>0</v>
      </c>
      <c r="CX316">
        <f t="shared" si="294"/>
        <v>0</v>
      </c>
      <c r="CY316">
        <f t="shared" si="295"/>
        <v>0</v>
      </c>
      <c r="CZ316">
        <f t="shared" si="296"/>
        <v>0</v>
      </c>
      <c r="DC316" t="s">
        <v>3</v>
      </c>
      <c r="DD316" t="s">
        <v>3</v>
      </c>
      <c r="DE316" t="s">
        <v>3</v>
      </c>
      <c r="DF316" t="s">
        <v>3</v>
      </c>
      <c r="DG316" t="s">
        <v>3</v>
      </c>
      <c r="DH316" t="s">
        <v>3</v>
      </c>
      <c r="DI316" t="s">
        <v>3</v>
      </c>
      <c r="DJ316" t="s">
        <v>3</v>
      </c>
      <c r="DK316" t="s">
        <v>3</v>
      </c>
      <c r="DL316" t="s">
        <v>3</v>
      </c>
      <c r="DM316" t="s">
        <v>3</v>
      </c>
      <c r="DN316">
        <v>0</v>
      </c>
      <c r="DO316">
        <v>0</v>
      </c>
      <c r="DP316">
        <v>1</v>
      </c>
      <c r="DQ316">
        <v>1</v>
      </c>
      <c r="DU316">
        <v>1007</v>
      </c>
      <c r="DV316" t="s">
        <v>50</v>
      </c>
      <c r="DW316" t="s">
        <v>50</v>
      </c>
      <c r="DX316">
        <v>1</v>
      </c>
      <c r="EE316">
        <v>123474940</v>
      </c>
      <c r="EF316">
        <v>2</v>
      </c>
      <c r="EG316" t="s">
        <v>24</v>
      </c>
      <c r="EH316">
        <v>0</v>
      </c>
      <c r="EI316" t="s">
        <v>3</v>
      </c>
      <c r="EJ316">
        <v>1</v>
      </c>
      <c r="EK316">
        <v>26001</v>
      </c>
      <c r="EL316" t="s">
        <v>604</v>
      </c>
      <c r="EM316" t="s">
        <v>605</v>
      </c>
      <c r="EO316" t="s">
        <v>3</v>
      </c>
      <c r="EQ316">
        <v>0</v>
      </c>
      <c r="ER316">
        <v>1292.46</v>
      </c>
      <c r="ES316">
        <v>1292.46</v>
      </c>
      <c r="ET316">
        <v>0</v>
      </c>
      <c r="EU316">
        <v>0</v>
      </c>
      <c r="EV316">
        <v>0</v>
      </c>
      <c r="EW316">
        <v>0</v>
      </c>
      <c r="EX316">
        <v>0</v>
      </c>
      <c r="FQ316">
        <v>0</v>
      </c>
      <c r="FR316">
        <f t="shared" si="297"/>
        <v>0</v>
      </c>
      <c r="FS316">
        <v>0</v>
      </c>
      <c r="FX316">
        <v>100</v>
      </c>
      <c r="FY316">
        <v>70</v>
      </c>
      <c r="GA316" t="s">
        <v>3</v>
      </c>
      <c r="GD316">
        <v>1</v>
      </c>
      <c r="GF316">
        <v>1014355106</v>
      </c>
      <c r="GG316">
        <v>2</v>
      </c>
      <c r="GH316">
        <v>1</v>
      </c>
      <c r="GI316">
        <v>2</v>
      </c>
      <c r="GJ316">
        <v>0</v>
      </c>
      <c r="GK316">
        <v>0</v>
      </c>
      <c r="GL316">
        <f t="shared" si="298"/>
        <v>0</v>
      </c>
      <c r="GM316">
        <f t="shared" si="299"/>
        <v>83178.080000000002</v>
      </c>
      <c r="GN316">
        <f t="shared" si="300"/>
        <v>83178.080000000002</v>
      </c>
      <c r="GO316">
        <f t="shared" si="301"/>
        <v>0</v>
      </c>
      <c r="GP316">
        <f t="shared" si="302"/>
        <v>0</v>
      </c>
      <c r="GR316">
        <v>0</v>
      </c>
      <c r="GS316">
        <v>3</v>
      </c>
      <c r="GT316">
        <v>0</v>
      </c>
      <c r="GU316" t="s">
        <v>3</v>
      </c>
      <c r="GV316">
        <f t="shared" si="303"/>
        <v>0</v>
      </c>
      <c r="GW316">
        <v>1</v>
      </c>
      <c r="GX316">
        <f t="shared" si="304"/>
        <v>0</v>
      </c>
      <c r="HA316">
        <v>0</v>
      </c>
      <c r="HB316">
        <v>0</v>
      </c>
      <c r="HC316">
        <f t="shared" si="305"/>
        <v>0</v>
      </c>
      <c r="IK316">
        <v>0</v>
      </c>
    </row>
    <row r="317" spans="1:245" x14ac:dyDescent="0.2">
      <c r="A317">
        <v>17</v>
      </c>
      <c r="B317">
        <v>1</v>
      </c>
      <c r="C317">
        <f>ROW(SmtRes!A588)</f>
        <v>588</v>
      </c>
      <c r="D317">
        <f>ROW(EtalonRes!A599)</f>
        <v>599</v>
      </c>
      <c r="E317" t="s">
        <v>610</v>
      </c>
      <c r="F317" t="s">
        <v>592</v>
      </c>
      <c r="G317" t="s">
        <v>611</v>
      </c>
      <c r="H317" t="s">
        <v>19</v>
      </c>
      <c r="I317">
        <f>ROUND(140.616/100,9)</f>
        <v>1.4061600000000001</v>
      </c>
      <c r="J317">
        <v>0</v>
      </c>
      <c r="O317">
        <f t="shared" si="275"/>
        <v>8383.31</v>
      </c>
      <c r="P317">
        <f t="shared" si="276"/>
        <v>12.77</v>
      </c>
      <c r="Q317">
        <f t="shared" si="277"/>
        <v>35.590000000000003</v>
      </c>
      <c r="R317">
        <f t="shared" si="278"/>
        <v>21.24</v>
      </c>
      <c r="S317">
        <f t="shared" si="279"/>
        <v>8334.9500000000007</v>
      </c>
      <c r="T317">
        <f t="shared" si="280"/>
        <v>0</v>
      </c>
      <c r="U317">
        <f t="shared" si="281"/>
        <v>26.390810879999997</v>
      </c>
      <c r="V317">
        <f t="shared" si="282"/>
        <v>5.2731E-2</v>
      </c>
      <c r="W317">
        <f t="shared" si="283"/>
        <v>0</v>
      </c>
      <c r="X317">
        <f t="shared" si="284"/>
        <v>8774</v>
      </c>
      <c r="Y317">
        <f t="shared" si="284"/>
        <v>4595.8999999999996</v>
      </c>
      <c r="AA317">
        <v>144042116</v>
      </c>
      <c r="AB317">
        <f t="shared" si="285"/>
        <v>182.93</v>
      </c>
      <c r="AC317">
        <f t="shared" si="286"/>
        <v>0.36</v>
      </c>
      <c r="AD317">
        <f>ROUND(((((ET317*1.25))-((EU317*1.25)))+AE317),2)</f>
        <v>2.02</v>
      </c>
      <c r="AE317">
        <f>ROUND(((EU317*1.25)),2)</f>
        <v>0.46</v>
      </c>
      <c r="AF317">
        <f>ROUND(((EV317*1.15)),2)</f>
        <v>180.55</v>
      </c>
      <c r="AG317">
        <f t="shared" si="287"/>
        <v>0</v>
      </c>
      <c r="AH317">
        <f>((EW317*1.15))</f>
        <v>18.767999999999997</v>
      </c>
      <c r="AI317">
        <f>((EX317*1.25))</f>
        <v>3.7499999999999999E-2</v>
      </c>
      <c r="AJ317">
        <f t="shared" si="288"/>
        <v>0</v>
      </c>
      <c r="AK317">
        <v>158.97999999999999</v>
      </c>
      <c r="AL317">
        <v>0.36</v>
      </c>
      <c r="AM317">
        <v>1.62</v>
      </c>
      <c r="AN317">
        <v>0.37</v>
      </c>
      <c r="AO317">
        <v>157</v>
      </c>
      <c r="AP317">
        <v>0</v>
      </c>
      <c r="AQ317">
        <v>16.32</v>
      </c>
      <c r="AR317">
        <v>0.03</v>
      </c>
      <c r="AS317">
        <v>0</v>
      </c>
      <c r="AT317">
        <v>105</v>
      </c>
      <c r="AU317">
        <v>55</v>
      </c>
      <c r="AV317">
        <v>1</v>
      </c>
      <c r="AW317">
        <v>1</v>
      </c>
      <c r="AZ317">
        <v>1</v>
      </c>
      <c r="BA317">
        <v>32.83</v>
      </c>
      <c r="BB317">
        <v>12.53</v>
      </c>
      <c r="BC317">
        <v>25.23</v>
      </c>
      <c r="BD317" t="s">
        <v>3</v>
      </c>
      <c r="BE317" t="s">
        <v>3</v>
      </c>
      <c r="BF317" t="s">
        <v>3</v>
      </c>
      <c r="BG317" t="s">
        <v>3</v>
      </c>
      <c r="BH317">
        <v>0</v>
      </c>
      <c r="BI317">
        <v>1</v>
      </c>
      <c r="BJ317" t="s">
        <v>594</v>
      </c>
      <c r="BM317">
        <v>15001</v>
      </c>
      <c r="BN317">
        <v>0</v>
      </c>
      <c r="BO317" t="s">
        <v>592</v>
      </c>
      <c r="BP317">
        <v>1</v>
      </c>
      <c r="BQ317">
        <v>2</v>
      </c>
      <c r="BR317">
        <v>0</v>
      </c>
      <c r="BS317">
        <v>32.83</v>
      </c>
      <c r="BT317">
        <v>1</v>
      </c>
      <c r="BU317">
        <v>1</v>
      </c>
      <c r="BV317">
        <v>1</v>
      </c>
      <c r="BW317">
        <v>1</v>
      </c>
      <c r="BX317">
        <v>1</v>
      </c>
      <c r="BY317" t="s">
        <v>3</v>
      </c>
      <c r="BZ317">
        <v>105</v>
      </c>
      <c r="CA317">
        <v>55</v>
      </c>
      <c r="CE317">
        <v>0</v>
      </c>
      <c r="CF317">
        <v>0</v>
      </c>
      <c r="CG317">
        <v>0</v>
      </c>
      <c r="CM317">
        <v>0</v>
      </c>
      <c r="CN317" t="s">
        <v>1835</v>
      </c>
      <c r="CO317">
        <v>0</v>
      </c>
      <c r="CP317">
        <f t="shared" si="289"/>
        <v>8383.3100000000013</v>
      </c>
      <c r="CQ317">
        <f t="shared" si="290"/>
        <v>9.0828000000000007</v>
      </c>
      <c r="CR317">
        <f t="shared" si="291"/>
        <v>25.310599999999997</v>
      </c>
      <c r="CS317">
        <f t="shared" si="292"/>
        <v>15.101799999999999</v>
      </c>
      <c r="CT317">
        <f t="shared" si="293"/>
        <v>5927.4565000000002</v>
      </c>
      <c r="CU317">
        <f t="shared" si="294"/>
        <v>0</v>
      </c>
      <c r="CV317">
        <f t="shared" si="294"/>
        <v>18.767999999999997</v>
      </c>
      <c r="CW317">
        <f t="shared" si="294"/>
        <v>3.7499999999999999E-2</v>
      </c>
      <c r="CX317">
        <f t="shared" si="294"/>
        <v>0</v>
      </c>
      <c r="CY317">
        <f t="shared" si="295"/>
        <v>8773.9994999999999</v>
      </c>
      <c r="CZ317">
        <f t="shared" si="296"/>
        <v>4595.9045000000006</v>
      </c>
      <c r="DC317" t="s">
        <v>3</v>
      </c>
      <c r="DD317" t="s">
        <v>3</v>
      </c>
      <c r="DE317" t="s">
        <v>279</v>
      </c>
      <c r="DF317" t="s">
        <v>279</v>
      </c>
      <c r="DG317" t="s">
        <v>264</v>
      </c>
      <c r="DH317" t="s">
        <v>3</v>
      </c>
      <c r="DI317" t="s">
        <v>264</v>
      </c>
      <c r="DJ317" t="s">
        <v>279</v>
      </c>
      <c r="DK317" t="s">
        <v>3</v>
      </c>
      <c r="DL317" t="s">
        <v>3</v>
      </c>
      <c r="DM317" t="s">
        <v>3</v>
      </c>
      <c r="DN317">
        <v>0</v>
      </c>
      <c r="DO317">
        <v>0</v>
      </c>
      <c r="DP317">
        <v>1</v>
      </c>
      <c r="DQ317">
        <v>1</v>
      </c>
      <c r="DU317">
        <v>1005</v>
      </c>
      <c r="DV317" t="s">
        <v>19</v>
      </c>
      <c r="DW317" t="s">
        <v>19</v>
      </c>
      <c r="DX317">
        <v>100</v>
      </c>
      <c r="EE317">
        <v>123474929</v>
      </c>
      <c r="EF317">
        <v>2</v>
      </c>
      <c r="EG317" t="s">
        <v>24</v>
      </c>
      <c r="EH317">
        <v>0</v>
      </c>
      <c r="EI317" t="s">
        <v>3</v>
      </c>
      <c r="EJ317">
        <v>1</v>
      </c>
      <c r="EK317">
        <v>15001</v>
      </c>
      <c r="EL317" t="s">
        <v>280</v>
      </c>
      <c r="EM317" t="s">
        <v>281</v>
      </c>
      <c r="EO317" t="s">
        <v>282</v>
      </c>
      <c r="EQ317">
        <v>131072</v>
      </c>
      <c r="ER317">
        <v>158.97999999999999</v>
      </c>
      <c r="ES317">
        <v>0.36</v>
      </c>
      <c r="ET317">
        <v>1.62</v>
      </c>
      <c r="EU317">
        <v>0.37</v>
      </c>
      <c r="EV317">
        <v>157</v>
      </c>
      <c r="EW317">
        <v>16.32</v>
      </c>
      <c r="EX317">
        <v>0.03</v>
      </c>
      <c r="EY317">
        <v>0</v>
      </c>
      <c r="FQ317">
        <v>0</v>
      </c>
      <c r="FR317">
        <f t="shared" si="297"/>
        <v>0</v>
      </c>
      <c r="FS317">
        <v>0</v>
      </c>
      <c r="FX317">
        <v>105</v>
      </c>
      <c r="FY317">
        <v>55</v>
      </c>
      <c r="GA317" t="s">
        <v>3</v>
      </c>
      <c r="GD317">
        <v>1</v>
      </c>
      <c r="GF317">
        <v>-1199328697</v>
      </c>
      <c r="GG317">
        <v>2</v>
      </c>
      <c r="GH317">
        <v>1</v>
      </c>
      <c r="GI317">
        <v>2</v>
      </c>
      <c r="GJ317">
        <v>0</v>
      </c>
      <c r="GK317">
        <v>0</v>
      </c>
      <c r="GL317">
        <f t="shared" si="298"/>
        <v>0</v>
      </c>
      <c r="GM317">
        <f t="shared" si="299"/>
        <v>21753.21</v>
      </c>
      <c r="GN317">
        <f t="shared" si="300"/>
        <v>21753.21</v>
      </c>
      <c r="GO317">
        <f t="shared" si="301"/>
        <v>0</v>
      </c>
      <c r="GP317">
        <f t="shared" si="302"/>
        <v>0</v>
      </c>
      <c r="GR317">
        <v>0</v>
      </c>
      <c r="GS317">
        <v>3</v>
      </c>
      <c r="GT317">
        <v>0</v>
      </c>
      <c r="GU317" t="s">
        <v>3</v>
      </c>
      <c r="GV317">
        <f t="shared" si="303"/>
        <v>0</v>
      </c>
      <c r="GW317">
        <v>1</v>
      </c>
      <c r="GX317">
        <f t="shared" si="304"/>
        <v>0</v>
      </c>
      <c r="HA317">
        <v>0</v>
      </c>
      <c r="HB317">
        <v>0</v>
      </c>
      <c r="HC317">
        <f t="shared" si="305"/>
        <v>0</v>
      </c>
      <c r="IK317">
        <v>0</v>
      </c>
    </row>
    <row r="318" spans="1:245" x14ac:dyDescent="0.2">
      <c r="A318">
        <v>18</v>
      </c>
      <c r="B318">
        <v>1</v>
      </c>
      <c r="C318">
        <v>588</v>
      </c>
      <c r="E318" t="s">
        <v>612</v>
      </c>
      <c r="F318" t="s">
        <v>596</v>
      </c>
      <c r="G318" t="s">
        <v>597</v>
      </c>
      <c r="H318" t="s">
        <v>598</v>
      </c>
      <c r="I318">
        <f>I317*J318</f>
        <v>28.123200000000001</v>
      </c>
      <c r="J318">
        <v>20</v>
      </c>
      <c r="O318">
        <f t="shared" si="275"/>
        <v>5100.3900000000003</v>
      </c>
      <c r="P318">
        <f t="shared" si="276"/>
        <v>5100.3900000000003</v>
      </c>
      <c r="Q318">
        <f t="shared" si="277"/>
        <v>0</v>
      </c>
      <c r="R318">
        <f t="shared" si="278"/>
        <v>0</v>
      </c>
      <c r="S318">
        <f t="shared" si="279"/>
        <v>0</v>
      </c>
      <c r="T318">
        <f t="shared" si="280"/>
        <v>0</v>
      </c>
      <c r="U318">
        <f t="shared" si="281"/>
        <v>0</v>
      </c>
      <c r="V318">
        <f t="shared" si="282"/>
        <v>0</v>
      </c>
      <c r="W318">
        <f t="shared" si="283"/>
        <v>0</v>
      </c>
      <c r="X318">
        <f t="shared" si="284"/>
        <v>0</v>
      </c>
      <c r="Y318">
        <f t="shared" si="284"/>
        <v>0</v>
      </c>
      <c r="AA318">
        <v>144042116</v>
      </c>
      <c r="AB318">
        <f t="shared" si="285"/>
        <v>68.180000000000007</v>
      </c>
      <c r="AC318">
        <f t="shared" si="286"/>
        <v>68.180000000000007</v>
      </c>
      <c r="AD318">
        <f>ROUND((((ET318)-(EU318))+AE318),2)</f>
        <v>0</v>
      </c>
      <c r="AE318">
        <f>ROUND((EU318),2)</f>
        <v>0</v>
      </c>
      <c r="AF318">
        <f>ROUND((EV318),2)</f>
        <v>0</v>
      </c>
      <c r="AG318">
        <f t="shared" si="287"/>
        <v>0</v>
      </c>
      <c r="AH318">
        <f>(EW318)</f>
        <v>0</v>
      </c>
      <c r="AI318">
        <f>(EX318)</f>
        <v>0</v>
      </c>
      <c r="AJ318">
        <f t="shared" si="288"/>
        <v>0</v>
      </c>
      <c r="AK318">
        <v>68.180000000000007</v>
      </c>
      <c r="AL318">
        <v>68.180000000000007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105</v>
      </c>
      <c r="AU318">
        <v>55</v>
      </c>
      <c r="AV318">
        <v>1</v>
      </c>
      <c r="AW318">
        <v>1</v>
      </c>
      <c r="AZ318">
        <v>1</v>
      </c>
      <c r="BA318">
        <v>1</v>
      </c>
      <c r="BB318">
        <v>1</v>
      </c>
      <c r="BC318">
        <v>2.66</v>
      </c>
      <c r="BD318" t="s">
        <v>3</v>
      </c>
      <c r="BE318" t="s">
        <v>3</v>
      </c>
      <c r="BF318" t="s">
        <v>3</v>
      </c>
      <c r="BG318" t="s">
        <v>3</v>
      </c>
      <c r="BH318">
        <v>3</v>
      </c>
      <c r="BI318">
        <v>1</v>
      </c>
      <c r="BJ318" t="s">
        <v>599</v>
      </c>
      <c r="BM318">
        <v>15001</v>
      </c>
      <c r="BN318">
        <v>0</v>
      </c>
      <c r="BO318" t="s">
        <v>596</v>
      </c>
      <c r="BP318">
        <v>1</v>
      </c>
      <c r="BQ318">
        <v>2</v>
      </c>
      <c r="BR318">
        <v>0</v>
      </c>
      <c r="BS318">
        <v>1</v>
      </c>
      <c r="BT318">
        <v>1</v>
      </c>
      <c r="BU318">
        <v>1</v>
      </c>
      <c r="BV318">
        <v>1</v>
      </c>
      <c r="BW318">
        <v>1</v>
      </c>
      <c r="BX318">
        <v>1</v>
      </c>
      <c r="BY318" t="s">
        <v>3</v>
      </c>
      <c r="BZ318">
        <v>105</v>
      </c>
      <c r="CA318">
        <v>55</v>
      </c>
      <c r="CE318">
        <v>0</v>
      </c>
      <c r="CF318">
        <v>0</v>
      </c>
      <c r="CG318">
        <v>0</v>
      </c>
      <c r="CM318">
        <v>0</v>
      </c>
      <c r="CN318" t="s">
        <v>3</v>
      </c>
      <c r="CO318">
        <v>0</v>
      </c>
      <c r="CP318">
        <f t="shared" si="289"/>
        <v>5100.3900000000003</v>
      </c>
      <c r="CQ318">
        <f t="shared" si="290"/>
        <v>181.35880000000003</v>
      </c>
      <c r="CR318">
        <f t="shared" si="291"/>
        <v>0</v>
      </c>
      <c r="CS318">
        <f t="shared" si="292"/>
        <v>0</v>
      </c>
      <c r="CT318">
        <f t="shared" si="293"/>
        <v>0</v>
      </c>
      <c r="CU318">
        <f t="shared" si="294"/>
        <v>0</v>
      </c>
      <c r="CV318">
        <f t="shared" si="294"/>
        <v>0</v>
      </c>
      <c r="CW318">
        <f t="shared" si="294"/>
        <v>0</v>
      </c>
      <c r="CX318">
        <f t="shared" si="294"/>
        <v>0</v>
      </c>
      <c r="CY318">
        <f t="shared" si="295"/>
        <v>0</v>
      </c>
      <c r="CZ318">
        <f t="shared" si="296"/>
        <v>0</v>
      </c>
      <c r="DC318" t="s">
        <v>3</v>
      </c>
      <c r="DD318" t="s">
        <v>3</v>
      </c>
      <c r="DE318" t="s">
        <v>3</v>
      </c>
      <c r="DF318" t="s">
        <v>3</v>
      </c>
      <c r="DG318" t="s">
        <v>3</v>
      </c>
      <c r="DH318" t="s">
        <v>3</v>
      </c>
      <c r="DI318" t="s">
        <v>3</v>
      </c>
      <c r="DJ318" t="s">
        <v>3</v>
      </c>
      <c r="DK318" t="s">
        <v>3</v>
      </c>
      <c r="DL318" t="s">
        <v>3</v>
      </c>
      <c r="DM318" t="s">
        <v>3</v>
      </c>
      <c r="DN318">
        <v>0</v>
      </c>
      <c r="DO318">
        <v>0</v>
      </c>
      <c r="DP318">
        <v>1</v>
      </c>
      <c r="DQ318">
        <v>1</v>
      </c>
      <c r="DU318">
        <v>1009</v>
      </c>
      <c r="DV318" t="s">
        <v>598</v>
      </c>
      <c r="DW318" t="s">
        <v>598</v>
      </c>
      <c r="DX318">
        <v>1</v>
      </c>
      <c r="EE318">
        <v>123474929</v>
      </c>
      <c r="EF318">
        <v>2</v>
      </c>
      <c r="EG318" t="s">
        <v>24</v>
      </c>
      <c r="EH318">
        <v>0</v>
      </c>
      <c r="EI318" t="s">
        <v>3</v>
      </c>
      <c r="EJ318">
        <v>1</v>
      </c>
      <c r="EK318">
        <v>15001</v>
      </c>
      <c r="EL318" t="s">
        <v>280</v>
      </c>
      <c r="EM318" t="s">
        <v>281</v>
      </c>
      <c r="EO318" t="s">
        <v>3</v>
      </c>
      <c r="EQ318">
        <v>0</v>
      </c>
      <c r="ER318">
        <v>68.180000000000007</v>
      </c>
      <c r="ES318">
        <v>68.180000000000007</v>
      </c>
      <c r="ET318">
        <v>0</v>
      </c>
      <c r="EU318">
        <v>0</v>
      </c>
      <c r="EV318">
        <v>0</v>
      </c>
      <c r="EW318">
        <v>0</v>
      </c>
      <c r="EX318">
        <v>0</v>
      </c>
      <c r="FQ318">
        <v>0</v>
      </c>
      <c r="FR318">
        <f t="shared" si="297"/>
        <v>0</v>
      </c>
      <c r="FS318">
        <v>0</v>
      </c>
      <c r="FX318">
        <v>105</v>
      </c>
      <c r="FY318">
        <v>55</v>
      </c>
      <c r="GA318" t="s">
        <v>3</v>
      </c>
      <c r="GD318">
        <v>1</v>
      </c>
      <c r="GF318">
        <v>406015753</v>
      </c>
      <c r="GG318">
        <v>2</v>
      </c>
      <c r="GH318">
        <v>1</v>
      </c>
      <c r="GI318">
        <v>2</v>
      </c>
      <c r="GJ318">
        <v>0</v>
      </c>
      <c r="GK318">
        <v>0</v>
      </c>
      <c r="GL318">
        <f t="shared" si="298"/>
        <v>0</v>
      </c>
      <c r="GM318">
        <f t="shared" si="299"/>
        <v>5100.3900000000003</v>
      </c>
      <c r="GN318">
        <f t="shared" si="300"/>
        <v>5100.3900000000003</v>
      </c>
      <c r="GO318">
        <f t="shared" si="301"/>
        <v>0</v>
      </c>
      <c r="GP318">
        <f t="shared" si="302"/>
        <v>0</v>
      </c>
      <c r="GR318">
        <v>0</v>
      </c>
      <c r="GS318">
        <v>3</v>
      </c>
      <c r="GT318">
        <v>0</v>
      </c>
      <c r="GU318" t="s">
        <v>3</v>
      </c>
      <c r="GV318">
        <f t="shared" si="303"/>
        <v>0</v>
      </c>
      <c r="GW318">
        <v>1</v>
      </c>
      <c r="GX318">
        <f t="shared" si="304"/>
        <v>0</v>
      </c>
      <c r="HA318">
        <v>0</v>
      </c>
      <c r="HB318">
        <v>0</v>
      </c>
      <c r="HC318">
        <f t="shared" si="305"/>
        <v>0</v>
      </c>
      <c r="IK318">
        <v>0</v>
      </c>
    </row>
    <row r="319" spans="1:245" x14ac:dyDescent="0.2">
      <c r="A319">
        <v>17</v>
      </c>
      <c r="B319">
        <v>1</v>
      </c>
      <c r="C319">
        <f>ROW(SmtRes!A599)</f>
        <v>599</v>
      </c>
      <c r="D319">
        <f>ROW(EtalonRes!A610)</f>
        <v>610</v>
      </c>
      <c r="E319" t="s">
        <v>613</v>
      </c>
      <c r="F319" t="s">
        <v>601</v>
      </c>
      <c r="G319" t="s">
        <v>614</v>
      </c>
      <c r="H319" t="s">
        <v>50</v>
      </c>
      <c r="I319">
        <v>14.0616</v>
      </c>
      <c r="J319">
        <v>0</v>
      </c>
      <c r="O319">
        <f t="shared" si="275"/>
        <v>91472.960000000006</v>
      </c>
      <c r="P319">
        <f t="shared" si="276"/>
        <v>11329.05</v>
      </c>
      <c r="Q319">
        <f t="shared" si="277"/>
        <v>7153.64</v>
      </c>
      <c r="R319">
        <f t="shared" si="278"/>
        <v>3416.15</v>
      </c>
      <c r="S319">
        <f t="shared" si="279"/>
        <v>72990.27</v>
      </c>
      <c r="T319">
        <f t="shared" si="280"/>
        <v>0</v>
      </c>
      <c r="U319">
        <f t="shared" si="281"/>
        <v>239.32843199999999</v>
      </c>
      <c r="V319">
        <f t="shared" si="282"/>
        <v>8.9642699999999991</v>
      </c>
      <c r="W319">
        <f t="shared" si="283"/>
        <v>0</v>
      </c>
      <c r="X319">
        <f t="shared" si="284"/>
        <v>76406.42</v>
      </c>
      <c r="Y319">
        <f t="shared" si="284"/>
        <v>53484.49</v>
      </c>
      <c r="AA319">
        <v>144042116</v>
      </c>
      <c r="AB319">
        <f t="shared" si="285"/>
        <v>335.72</v>
      </c>
      <c r="AC319">
        <f t="shared" si="286"/>
        <v>135.18</v>
      </c>
      <c r="AD319">
        <f>ROUND(((((ET319*1.25))-((EU319*1.25)))+AE319),2)</f>
        <v>42.43</v>
      </c>
      <c r="AE319">
        <f>ROUND(((EU319*1.25)),2)</f>
        <v>7.4</v>
      </c>
      <c r="AF319">
        <f>ROUND(((EV319*1.15)),2)</f>
        <v>158.11000000000001</v>
      </c>
      <c r="AG319">
        <f t="shared" si="287"/>
        <v>0</v>
      </c>
      <c r="AH319">
        <f>((EW319*1.15))</f>
        <v>17.02</v>
      </c>
      <c r="AI319">
        <f>((EX319*1.25))</f>
        <v>0.63749999999999996</v>
      </c>
      <c r="AJ319">
        <f t="shared" si="288"/>
        <v>0</v>
      </c>
      <c r="AK319">
        <v>306.61</v>
      </c>
      <c r="AL319">
        <v>135.18</v>
      </c>
      <c r="AM319">
        <v>33.94</v>
      </c>
      <c r="AN319">
        <v>5.92</v>
      </c>
      <c r="AO319">
        <v>137.49</v>
      </c>
      <c r="AP319">
        <v>0</v>
      </c>
      <c r="AQ319">
        <v>14.8</v>
      </c>
      <c r="AR319">
        <v>0.51</v>
      </c>
      <c r="AS319">
        <v>0</v>
      </c>
      <c r="AT319">
        <v>100</v>
      </c>
      <c r="AU319">
        <v>70</v>
      </c>
      <c r="AV319">
        <v>1</v>
      </c>
      <c r="AW319">
        <v>1</v>
      </c>
      <c r="AZ319">
        <v>1</v>
      </c>
      <c r="BA319">
        <v>32.83</v>
      </c>
      <c r="BB319">
        <v>11.99</v>
      </c>
      <c r="BC319">
        <v>5.96</v>
      </c>
      <c r="BD319" t="s">
        <v>3</v>
      </c>
      <c r="BE319" t="s">
        <v>3</v>
      </c>
      <c r="BF319" t="s">
        <v>3</v>
      </c>
      <c r="BG319" t="s">
        <v>3</v>
      </c>
      <c r="BH319">
        <v>0</v>
      </c>
      <c r="BI319">
        <v>1</v>
      </c>
      <c r="BJ319" t="s">
        <v>603</v>
      </c>
      <c r="BM319">
        <v>26001</v>
      </c>
      <c r="BN319">
        <v>0</v>
      </c>
      <c r="BO319" t="s">
        <v>601</v>
      </c>
      <c r="BP319">
        <v>1</v>
      </c>
      <c r="BQ319">
        <v>2</v>
      </c>
      <c r="BR319">
        <v>0</v>
      </c>
      <c r="BS319">
        <v>32.83</v>
      </c>
      <c r="BT319">
        <v>1</v>
      </c>
      <c r="BU319">
        <v>1</v>
      </c>
      <c r="BV319">
        <v>1</v>
      </c>
      <c r="BW319">
        <v>1</v>
      </c>
      <c r="BX319">
        <v>1</v>
      </c>
      <c r="BY319" t="s">
        <v>3</v>
      </c>
      <c r="BZ319">
        <v>100</v>
      </c>
      <c r="CA319">
        <v>70</v>
      </c>
      <c r="CE319">
        <v>0</v>
      </c>
      <c r="CF319">
        <v>0</v>
      </c>
      <c r="CG319">
        <v>0</v>
      </c>
      <c r="CM319">
        <v>0</v>
      </c>
      <c r="CN319" t="s">
        <v>1835</v>
      </c>
      <c r="CO319">
        <v>0</v>
      </c>
      <c r="CP319">
        <f t="shared" si="289"/>
        <v>91472.960000000006</v>
      </c>
      <c r="CQ319">
        <f t="shared" si="290"/>
        <v>805.67280000000005</v>
      </c>
      <c r="CR319">
        <f t="shared" si="291"/>
        <v>508.73570000000001</v>
      </c>
      <c r="CS319">
        <f t="shared" si="292"/>
        <v>242.94200000000001</v>
      </c>
      <c r="CT319">
        <f t="shared" si="293"/>
        <v>5190.7512999999999</v>
      </c>
      <c r="CU319">
        <f t="shared" si="294"/>
        <v>0</v>
      </c>
      <c r="CV319">
        <f t="shared" si="294"/>
        <v>17.02</v>
      </c>
      <c r="CW319">
        <f t="shared" si="294"/>
        <v>0.63749999999999996</v>
      </c>
      <c r="CX319">
        <f t="shared" si="294"/>
        <v>0</v>
      </c>
      <c r="CY319">
        <f t="shared" si="295"/>
        <v>76406.42</v>
      </c>
      <c r="CZ319">
        <f t="shared" si="296"/>
        <v>53484.493999999992</v>
      </c>
      <c r="DC319" t="s">
        <v>3</v>
      </c>
      <c r="DD319" t="s">
        <v>3</v>
      </c>
      <c r="DE319" t="s">
        <v>279</v>
      </c>
      <c r="DF319" t="s">
        <v>279</v>
      </c>
      <c r="DG319" t="s">
        <v>264</v>
      </c>
      <c r="DH319" t="s">
        <v>3</v>
      </c>
      <c r="DI319" t="s">
        <v>264</v>
      </c>
      <c r="DJ319" t="s">
        <v>279</v>
      </c>
      <c r="DK319" t="s">
        <v>3</v>
      </c>
      <c r="DL319" t="s">
        <v>3</v>
      </c>
      <c r="DM319" t="s">
        <v>3</v>
      </c>
      <c r="DN319">
        <v>0</v>
      </c>
      <c r="DO319">
        <v>0</v>
      </c>
      <c r="DP319">
        <v>1</v>
      </c>
      <c r="DQ319">
        <v>1</v>
      </c>
      <c r="DU319">
        <v>1007</v>
      </c>
      <c r="DV319" t="s">
        <v>50</v>
      </c>
      <c r="DW319" t="s">
        <v>50</v>
      </c>
      <c r="DX319">
        <v>1</v>
      </c>
      <c r="EE319">
        <v>123474940</v>
      </c>
      <c r="EF319">
        <v>2</v>
      </c>
      <c r="EG319" t="s">
        <v>24</v>
      </c>
      <c r="EH319">
        <v>0</v>
      </c>
      <c r="EI319" t="s">
        <v>3</v>
      </c>
      <c r="EJ319">
        <v>1</v>
      </c>
      <c r="EK319">
        <v>26001</v>
      </c>
      <c r="EL319" t="s">
        <v>604</v>
      </c>
      <c r="EM319" t="s">
        <v>605</v>
      </c>
      <c r="EO319" t="s">
        <v>282</v>
      </c>
      <c r="EQ319">
        <v>131072</v>
      </c>
      <c r="ER319">
        <v>306.61</v>
      </c>
      <c r="ES319">
        <v>135.18</v>
      </c>
      <c r="ET319">
        <v>33.94</v>
      </c>
      <c r="EU319">
        <v>5.92</v>
      </c>
      <c r="EV319">
        <v>137.49</v>
      </c>
      <c r="EW319">
        <v>14.8</v>
      </c>
      <c r="EX319">
        <v>0.51</v>
      </c>
      <c r="EY319">
        <v>0</v>
      </c>
      <c r="FQ319">
        <v>0</v>
      </c>
      <c r="FR319">
        <f t="shared" si="297"/>
        <v>0</v>
      </c>
      <c r="FS319">
        <v>0</v>
      </c>
      <c r="FX319">
        <v>100</v>
      </c>
      <c r="FY319">
        <v>70</v>
      </c>
      <c r="GA319" t="s">
        <v>3</v>
      </c>
      <c r="GD319">
        <v>1</v>
      </c>
      <c r="GF319">
        <v>-1556128118</v>
      </c>
      <c r="GG319">
        <v>2</v>
      </c>
      <c r="GH319">
        <v>1</v>
      </c>
      <c r="GI319">
        <v>2</v>
      </c>
      <c r="GJ319">
        <v>0</v>
      </c>
      <c r="GK319">
        <v>0</v>
      </c>
      <c r="GL319">
        <f t="shared" si="298"/>
        <v>0</v>
      </c>
      <c r="GM319">
        <f t="shared" si="299"/>
        <v>221363.87</v>
      </c>
      <c r="GN319">
        <f t="shared" si="300"/>
        <v>221363.87</v>
      </c>
      <c r="GO319">
        <f t="shared" si="301"/>
        <v>0</v>
      </c>
      <c r="GP319">
        <f t="shared" si="302"/>
        <v>0</v>
      </c>
      <c r="GR319">
        <v>0</v>
      </c>
      <c r="GS319">
        <v>3</v>
      </c>
      <c r="GT319">
        <v>0</v>
      </c>
      <c r="GU319" t="s">
        <v>3</v>
      </c>
      <c r="GV319">
        <f t="shared" si="303"/>
        <v>0</v>
      </c>
      <c r="GW319">
        <v>1</v>
      </c>
      <c r="GX319">
        <f t="shared" si="304"/>
        <v>0</v>
      </c>
      <c r="HA319">
        <v>0</v>
      </c>
      <c r="HB319">
        <v>0</v>
      </c>
      <c r="HC319">
        <f t="shared" si="305"/>
        <v>0</v>
      </c>
      <c r="IK319">
        <v>0</v>
      </c>
    </row>
    <row r="320" spans="1:245" x14ac:dyDescent="0.2">
      <c r="A320">
        <v>18</v>
      </c>
      <c r="B320">
        <v>1</v>
      </c>
      <c r="C320">
        <v>599</v>
      </c>
      <c r="E320" t="s">
        <v>615</v>
      </c>
      <c r="F320" t="s">
        <v>607</v>
      </c>
      <c r="G320" t="s">
        <v>608</v>
      </c>
      <c r="H320" t="s">
        <v>50</v>
      </c>
      <c r="I320">
        <f>I319*J320</f>
        <v>15.186527999999997</v>
      </c>
      <c r="J320">
        <v>1.0799999999999998</v>
      </c>
      <c r="O320">
        <f t="shared" si="275"/>
        <v>129937.23</v>
      </c>
      <c r="P320">
        <f t="shared" si="276"/>
        <v>129937.23</v>
      </c>
      <c r="Q320">
        <f t="shared" si="277"/>
        <v>0</v>
      </c>
      <c r="R320">
        <f t="shared" si="278"/>
        <v>0</v>
      </c>
      <c r="S320">
        <f t="shared" si="279"/>
        <v>0</v>
      </c>
      <c r="T320">
        <f t="shared" si="280"/>
        <v>0</v>
      </c>
      <c r="U320">
        <f t="shared" si="281"/>
        <v>0</v>
      </c>
      <c r="V320">
        <f t="shared" si="282"/>
        <v>0</v>
      </c>
      <c r="W320">
        <f t="shared" si="283"/>
        <v>0</v>
      </c>
      <c r="X320">
        <f t="shared" si="284"/>
        <v>0</v>
      </c>
      <c r="Y320">
        <f t="shared" si="284"/>
        <v>0</v>
      </c>
      <c r="AA320">
        <v>144042116</v>
      </c>
      <c r="AB320">
        <f t="shared" si="285"/>
        <v>1292.46</v>
      </c>
      <c r="AC320">
        <f t="shared" si="286"/>
        <v>1292.46</v>
      </c>
      <c r="AD320">
        <f>ROUND((((ET320)-(EU320))+AE320),2)</f>
        <v>0</v>
      </c>
      <c r="AE320">
        <f>ROUND((EU320),2)</f>
        <v>0</v>
      </c>
      <c r="AF320">
        <f>ROUND((EV320),2)</f>
        <v>0</v>
      </c>
      <c r="AG320">
        <f t="shared" si="287"/>
        <v>0</v>
      </c>
      <c r="AH320">
        <f>(EW320)</f>
        <v>0</v>
      </c>
      <c r="AI320">
        <f>(EX320)</f>
        <v>0</v>
      </c>
      <c r="AJ320">
        <f t="shared" si="288"/>
        <v>0</v>
      </c>
      <c r="AK320">
        <v>1292.46</v>
      </c>
      <c r="AL320">
        <v>1292.46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100</v>
      </c>
      <c r="AU320">
        <v>70</v>
      </c>
      <c r="AV320">
        <v>1</v>
      </c>
      <c r="AW320">
        <v>1</v>
      </c>
      <c r="AZ320">
        <v>1</v>
      </c>
      <c r="BA320">
        <v>1</v>
      </c>
      <c r="BB320">
        <v>1</v>
      </c>
      <c r="BC320">
        <v>6.62</v>
      </c>
      <c r="BD320" t="s">
        <v>3</v>
      </c>
      <c r="BE320" t="s">
        <v>3</v>
      </c>
      <c r="BF320" t="s">
        <v>3</v>
      </c>
      <c r="BG320" t="s">
        <v>3</v>
      </c>
      <c r="BH320">
        <v>3</v>
      </c>
      <c r="BI320">
        <v>1</v>
      </c>
      <c r="BJ320" t="s">
        <v>609</v>
      </c>
      <c r="BM320">
        <v>26001</v>
      </c>
      <c r="BN320">
        <v>0</v>
      </c>
      <c r="BO320" t="s">
        <v>607</v>
      </c>
      <c r="BP320">
        <v>1</v>
      </c>
      <c r="BQ320">
        <v>2</v>
      </c>
      <c r="BR320">
        <v>0</v>
      </c>
      <c r="BS320">
        <v>1</v>
      </c>
      <c r="BT320">
        <v>1</v>
      </c>
      <c r="BU320">
        <v>1</v>
      </c>
      <c r="BV320">
        <v>1</v>
      </c>
      <c r="BW320">
        <v>1</v>
      </c>
      <c r="BX320">
        <v>1</v>
      </c>
      <c r="BY320" t="s">
        <v>3</v>
      </c>
      <c r="BZ320">
        <v>100</v>
      </c>
      <c r="CA320">
        <v>70</v>
      </c>
      <c r="CE320">
        <v>0</v>
      </c>
      <c r="CF320">
        <v>0</v>
      </c>
      <c r="CG320">
        <v>0</v>
      </c>
      <c r="CM320">
        <v>0</v>
      </c>
      <c r="CN320" t="s">
        <v>3</v>
      </c>
      <c r="CO320">
        <v>0</v>
      </c>
      <c r="CP320">
        <f t="shared" si="289"/>
        <v>129937.23</v>
      </c>
      <c r="CQ320">
        <f t="shared" si="290"/>
        <v>8556.0851999999995</v>
      </c>
      <c r="CR320">
        <f t="shared" si="291"/>
        <v>0</v>
      </c>
      <c r="CS320">
        <f t="shared" si="292"/>
        <v>0</v>
      </c>
      <c r="CT320">
        <f t="shared" si="293"/>
        <v>0</v>
      </c>
      <c r="CU320">
        <f t="shared" si="294"/>
        <v>0</v>
      </c>
      <c r="CV320">
        <f t="shared" si="294"/>
        <v>0</v>
      </c>
      <c r="CW320">
        <f t="shared" si="294"/>
        <v>0</v>
      </c>
      <c r="CX320">
        <f t="shared" si="294"/>
        <v>0</v>
      </c>
      <c r="CY320">
        <f t="shared" si="295"/>
        <v>0</v>
      </c>
      <c r="CZ320">
        <f t="shared" si="296"/>
        <v>0</v>
      </c>
      <c r="DC320" t="s">
        <v>3</v>
      </c>
      <c r="DD320" t="s">
        <v>3</v>
      </c>
      <c r="DE320" t="s">
        <v>3</v>
      </c>
      <c r="DF320" t="s">
        <v>3</v>
      </c>
      <c r="DG320" t="s">
        <v>3</v>
      </c>
      <c r="DH320" t="s">
        <v>3</v>
      </c>
      <c r="DI320" t="s">
        <v>3</v>
      </c>
      <c r="DJ320" t="s">
        <v>3</v>
      </c>
      <c r="DK320" t="s">
        <v>3</v>
      </c>
      <c r="DL320" t="s">
        <v>3</v>
      </c>
      <c r="DM320" t="s">
        <v>3</v>
      </c>
      <c r="DN320">
        <v>0</v>
      </c>
      <c r="DO320">
        <v>0</v>
      </c>
      <c r="DP320">
        <v>1</v>
      </c>
      <c r="DQ320">
        <v>1</v>
      </c>
      <c r="DU320">
        <v>1007</v>
      </c>
      <c r="DV320" t="s">
        <v>50</v>
      </c>
      <c r="DW320" t="s">
        <v>50</v>
      </c>
      <c r="DX320">
        <v>1</v>
      </c>
      <c r="EE320">
        <v>123474940</v>
      </c>
      <c r="EF320">
        <v>2</v>
      </c>
      <c r="EG320" t="s">
        <v>24</v>
      </c>
      <c r="EH320">
        <v>0</v>
      </c>
      <c r="EI320" t="s">
        <v>3</v>
      </c>
      <c r="EJ320">
        <v>1</v>
      </c>
      <c r="EK320">
        <v>26001</v>
      </c>
      <c r="EL320" t="s">
        <v>604</v>
      </c>
      <c r="EM320" t="s">
        <v>605</v>
      </c>
      <c r="EO320" t="s">
        <v>3</v>
      </c>
      <c r="EQ320">
        <v>0</v>
      </c>
      <c r="ER320">
        <v>1292.46</v>
      </c>
      <c r="ES320">
        <v>1292.46</v>
      </c>
      <c r="ET320">
        <v>0</v>
      </c>
      <c r="EU320">
        <v>0</v>
      </c>
      <c r="EV320">
        <v>0</v>
      </c>
      <c r="EW320">
        <v>0</v>
      </c>
      <c r="EX320">
        <v>0</v>
      </c>
      <c r="FQ320">
        <v>0</v>
      </c>
      <c r="FR320">
        <f t="shared" si="297"/>
        <v>0</v>
      </c>
      <c r="FS320">
        <v>0</v>
      </c>
      <c r="FX320">
        <v>100</v>
      </c>
      <c r="FY320">
        <v>70</v>
      </c>
      <c r="GA320" t="s">
        <v>3</v>
      </c>
      <c r="GD320">
        <v>1</v>
      </c>
      <c r="GF320">
        <v>1014355106</v>
      </c>
      <c r="GG320">
        <v>2</v>
      </c>
      <c r="GH320">
        <v>1</v>
      </c>
      <c r="GI320">
        <v>2</v>
      </c>
      <c r="GJ320">
        <v>0</v>
      </c>
      <c r="GK320">
        <v>0</v>
      </c>
      <c r="GL320">
        <f t="shared" si="298"/>
        <v>0</v>
      </c>
      <c r="GM320">
        <f t="shared" si="299"/>
        <v>129937.23</v>
      </c>
      <c r="GN320">
        <f t="shared" si="300"/>
        <v>129937.23</v>
      </c>
      <c r="GO320">
        <f t="shared" si="301"/>
        <v>0</v>
      </c>
      <c r="GP320">
        <f t="shared" si="302"/>
        <v>0</v>
      </c>
      <c r="GR320">
        <v>0</v>
      </c>
      <c r="GS320">
        <v>3</v>
      </c>
      <c r="GT320">
        <v>0</v>
      </c>
      <c r="GU320" t="s">
        <v>3</v>
      </c>
      <c r="GV320">
        <f t="shared" si="303"/>
        <v>0</v>
      </c>
      <c r="GW320">
        <v>1</v>
      </c>
      <c r="GX320">
        <f t="shared" si="304"/>
        <v>0</v>
      </c>
      <c r="HA320">
        <v>0</v>
      </c>
      <c r="HB320">
        <v>0</v>
      </c>
      <c r="HC320">
        <f t="shared" si="305"/>
        <v>0</v>
      </c>
      <c r="IK320">
        <v>0</v>
      </c>
    </row>
    <row r="322" spans="1:206" x14ac:dyDescent="0.2">
      <c r="A322" s="2">
        <v>51</v>
      </c>
      <c r="B322" s="2">
        <f>B309</f>
        <v>1</v>
      </c>
      <c r="C322" s="2">
        <f>A309</f>
        <v>5</v>
      </c>
      <c r="D322" s="2">
        <f>ROW(A309)</f>
        <v>309</v>
      </c>
      <c r="E322" s="2"/>
      <c r="F322" s="2" t="str">
        <f>IF(F309&lt;&gt;"",F309,"")</f>
        <v>Новый подраздел</v>
      </c>
      <c r="G322" s="2" t="str">
        <f>IF(G309&lt;&gt;"",G309,"")</f>
        <v>Монтажные работы</v>
      </c>
      <c r="H322" s="2">
        <v>0</v>
      </c>
      <c r="I322" s="2"/>
      <c r="J322" s="2"/>
      <c r="K322" s="2"/>
      <c r="L322" s="2"/>
      <c r="M322" s="2"/>
      <c r="N322" s="2"/>
      <c r="O322" s="2">
        <f t="shared" ref="O322:T322" si="306">ROUND(AB322,2)</f>
        <v>385258.98</v>
      </c>
      <c r="P322" s="2">
        <f t="shared" si="306"/>
        <v>240082.85</v>
      </c>
      <c r="Q322" s="2">
        <f t="shared" si="306"/>
        <v>11791.34</v>
      </c>
      <c r="R322" s="2">
        <f t="shared" si="306"/>
        <v>5637.8</v>
      </c>
      <c r="S322" s="2">
        <f t="shared" si="306"/>
        <v>133384.79</v>
      </c>
      <c r="T322" s="2">
        <f t="shared" si="306"/>
        <v>0</v>
      </c>
      <c r="U322" s="2">
        <f>AH322</f>
        <v>435.81689840000001</v>
      </c>
      <c r="V322" s="2">
        <f>AI322</f>
        <v>14.789148749999999</v>
      </c>
      <c r="W322" s="2">
        <f>ROUND(AJ322,2)</f>
        <v>0</v>
      </c>
      <c r="X322" s="2">
        <f>ROUND(AK322,2)</f>
        <v>139707.85999999999</v>
      </c>
      <c r="Y322" s="2">
        <f>ROUND(AL322,2)</f>
        <v>95260.01</v>
      </c>
      <c r="Z322" s="2"/>
      <c r="AA322" s="2"/>
      <c r="AB322" s="2">
        <f>ROUND(SUMIF(AA313:AA320,"=144042116",O313:O320),2)</f>
        <v>385258.98</v>
      </c>
      <c r="AC322" s="2">
        <f>ROUND(SUMIF(AA313:AA320,"=144042116",P313:P320),2)</f>
        <v>240082.85</v>
      </c>
      <c r="AD322" s="2">
        <f>ROUND(SUMIF(AA313:AA320,"=144042116",Q313:Q320),2)</f>
        <v>11791.34</v>
      </c>
      <c r="AE322" s="2">
        <f>ROUND(SUMIF(AA313:AA320,"=144042116",R313:R320),2)</f>
        <v>5637.8</v>
      </c>
      <c r="AF322" s="2">
        <f>ROUND(SUMIF(AA313:AA320,"=144042116",S313:S320),2)</f>
        <v>133384.79</v>
      </c>
      <c r="AG322" s="2">
        <f>ROUND(SUMIF(AA313:AA320,"=144042116",T313:T320),2)</f>
        <v>0</v>
      </c>
      <c r="AH322" s="2">
        <f>SUMIF(AA313:AA320,"=144042116",U313:U320)</f>
        <v>435.81689840000001</v>
      </c>
      <c r="AI322" s="2">
        <f>SUMIF(AA313:AA320,"=144042116",V313:V320)</f>
        <v>14.789148749999999</v>
      </c>
      <c r="AJ322" s="2">
        <f>ROUND(SUMIF(AA313:AA320,"=144042116",W313:W320),2)</f>
        <v>0</v>
      </c>
      <c r="AK322" s="2">
        <f>ROUND(SUMIF(AA313:AA320,"=144042116",X313:X320),2)</f>
        <v>139707.85999999999</v>
      </c>
      <c r="AL322" s="2">
        <f>ROUND(SUMIF(AA313:AA320,"=144042116",Y313:Y320),2)</f>
        <v>95260.01</v>
      </c>
      <c r="AM322" s="2"/>
      <c r="AN322" s="2"/>
      <c r="AO322" s="2">
        <f t="shared" ref="AO322:BD322" si="307">ROUND(BX322,2)</f>
        <v>0</v>
      </c>
      <c r="AP322" s="2">
        <f t="shared" si="307"/>
        <v>0</v>
      </c>
      <c r="AQ322" s="2">
        <f t="shared" si="307"/>
        <v>0</v>
      </c>
      <c r="AR322" s="2">
        <f t="shared" si="307"/>
        <v>620226.85</v>
      </c>
      <c r="AS322" s="2">
        <f t="shared" si="307"/>
        <v>620226.85</v>
      </c>
      <c r="AT322" s="2">
        <f t="shared" si="307"/>
        <v>0</v>
      </c>
      <c r="AU322" s="2">
        <f t="shared" si="307"/>
        <v>0</v>
      </c>
      <c r="AV322" s="2">
        <f t="shared" si="307"/>
        <v>240082.85</v>
      </c>
      <c r="AW322" s="2">
        <f t="shared" si="307"/>
        <v>240082.85</v>
      </c>
      <c r="AX322" s="2">
        <f t="shared" si="307"/>
        <v>0</v>
      </c>
      <c r="AY322" s="2">
        <f t="shared" si="307"/>
        <v>240082.85</v>
      </c>
      <c r="AZ322" s="2">
        <f t="shared" si="307"/>
        <v>0</v>
      </c>
      <c r="BA322" s="2">
        <f t="shared" si="307"/>
        <v>0</v>
      </c>
      <c r="BB322" s="2">
        <f t="shared" si="307"/>
        <v>0</v>
      </c>
      <c r="BC322" s="2">
        <f t="shared" si="307"/>
        <v>0</v>
      </c>
      <c r="BD322" s="2">
        <f t="shared" si="307"/>
        <v>0</v>
      </c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>
        <f>ROUND(SUMIF(AA313:AA320,"=144042116",FQ313:FQ320),2)</f>
        <v>0</v>
      </c>
      <c r="BY322" s="2">
        <f>ROUND(SUMIF(AA313:AA320,"=144042116",FR313:FR320),2)</f>
        <v>0</v>
      </c>
      <c r="BZ322" s="2">
        <f>ROUND(SUMIF(AA313:AA320,"=144042116",GL313:GL320),2)</f>
        <v>0</v>
      </c>
      <c r="CA322" s="2">
        <f>ROUND(SUMIF(AA313:AA320,"=144042116",GM313:GM320),2)</f>
        <v>620226.85</v>
      </c>
      <c r="CB322" s="2">
        <f>ROUND(SUMIF(AA313:AA320,"=144042116",GN313:GN320),2)</f>
        <v>620226.85</v>
      </c>
      <c r="CC322" s="2">
        <f>ROUND(SUMIF(AA313:AA320,"=144042116",GO313:GO320),2)</f>
        <v>0</v>
      </c>
      <c r="CD322" s="2">
        <f>ROUND(SUMIF(AA313:AA320,"=144042116",GP313:GP320),2)</f>
        <v>0</v>
      </c>
      <c r="CE322" s="2">
        <f>AC322-BX322</f>
        <v>240082.85</v>
      </c>
      <c r="CF322" s="2">
        <f>AC322-BY322</f>
        <v>240082.85</v>
      </c>
      <c r="CG322" s="2">
        <f>BX322-BZ322</f>
        <v>0</v>
      </c>
      <c r="CH322" s="2">
        <f>AC322-BX322-BY322+BZ322</f>
        <v>240082.85</v>
      </c>
      <c r="CI322" s="2">
        <f>BY322-BZ322</f>
        <v>0</v>
      </c>
      <c r="CJ322" s="2">
        <f>ROUND(SUMIF(AA313:AA320,"=144042116",GX313:GX320),2)</f>
        <v>0</v>
      </c>
      <c r="CK322" s="2">
        <f>ROUND(SUMIF(AA313:AA320,"=144042116",GY313:GY320),2)</f>
        <v>0</v>
      </c>
      <c r="CL322" s="2">
        <f>ROUND(SUMIF(AA313:AA320,"=144042116",GZ313:GZ320),2)</f>
        <v>0</v>
      </c>
      <c r="CM322" s="2">
        <f>ROUND(SUMIF(AA313:AA320,"=144042116",HD313:HD320),2)</f>
        <v>0</v>
      </c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>
        <v>0</v>
      </c>
    </row>
    <row r="324" spans="1:206" x14ac:dyDescent="0.2">
      <c r="A324" s="4">
        <v>50</v>
      </c>
      <c r="B324" s="4">
        <v>0</v>
      </c>
      <c r="C324" s="4">
        <v>0</v>
      </c>
      <c r="D324" s="4">
        <v>1</v>
      </c>
      <c r="E324" s="4">
        <v>201</v>
      </c>
      <c r="F324" s="4">
        <f>ROUND(Source!O322,O324)</f>
        <v>385258.98</v>
      </c>
      <c r="G324" s="4" t="s">
        <v>209</v>
      </c>
      <c r="H324" s="4" t="s">
        <v>210</v>
      </c>
      <c r="I324" s="4"/>
      <c r="J324" s="4"/>
      <c r="K324" s="4">
        <v>201</v>
      </c>
      <c r="L324" s="4">
        <v>1</v>
      </c>
      <c r="M324" s="4">
        <v>3</v>
      </c>
      <c r="N324" s="4" t="s">
        <v>3</v>
      </c>
      <c r="O324" s="4">
        <v>2</v>
      </c>
      <c r="P324" s="4"/>
      <c r="Q324" s="4"/>
      <c r="R324" s="4"/>
      <c r="S324" s="4"/>
      <c r="T324" s="4"/>
      <c r="U324" s="4"/>
      <c r="V324" s="4"/>
      <c r="W324" s="4"/>
    </row>
    <row r="325" spans="1:206" x14ac:dyDescent="0.2">
      <c r="A325" s="4">
        <v>50</v>
      </c>
      <c r="B325" s="4">
        <v>0</v>
      </c>
      <c r="C325" s="4">
        <v>0</v>
      </c>
      <c r="D325" s="4">
        <v>1</v>
      </c>
      <c r="E325" s="4">
        <v>202</v>
      </c>
      <c r="F325" s="4">
        <f>ROUND(Source!P322,O325)</f>
        <v>240082.85</v>
      </c>
      <c r="G325" s="4" t="s">
        <v>211</v>
      </c>
      <c r="H325" s="4" t="s">
        <v>212</v>
      </c>
      <c r="I325" s="4"/>
      <c r="J325" s="4"/>
      <c r="K325" s="4">
        <v>202</v>
      </c>
      <c r="L325" s="4">
        <v>2</v>
      </c>
      <c r="M325" s="4">
        <v>3</v>
      </c>
      <c r="N325" s="4" t="s">
        <v>3</v>
      </c>
      <c r="O325" s="4">
        <v>2</v>
      </c>
      <c r="P325" s="4"/>
      <c r="Q325" s="4"/>
      <c r="R325" s="4"/>
      <c r="S325" s="4"/>
      <c r="T325" s="4"/>
      <c r="U325" s="4"/>
      <c r="V325" s="4"/>
      <c r="W325" s="4"/>
    </row>
    <row r="326" spans="1:206" x14ac:dyDescent="0.2">
      <c r="A326" s="4">
        <v>50</v>
      </c>
      <c r="B326" s="4">
        <v>0</v>
      </c>
      <c r="C326" s="4">
        <v>0</v>
      </c>
      <c r="D326" s="4">
        <v>1</v>
      </c>
      <c r="E326" s="4">
        <v>222</v>
      </c>
      <c r="F326" s="4">
        <f>ROUND(Source!AO322,O326)</f>
        <v>0</v>
      </c>
      <c r="G326" s="4" t="s">
        <v>213</v>
      </c>
      <c r="H326" s="4" t="s">
        <v>214</v>
      </c>
      <c r="I326" s="4"/>
      <c r="J326" s="4"/>
      <c r="K326" s="4">
        <v>222</v>
      </c>
      <c r="L326" s="4">
        <v>3</v>
      </c>
      <c r="M326" s="4">
        <v>3</v>
      </c>
      <c r="N326" s="4" t="s">
        <v>3</v>
      </c>
      <c r="O326" s="4">
        <v>2</v>
      </c>
      <c r="P326" s="4"/>
      <c r="Q326" s="4"/>
      <c r="R326" s="4"/>
      <c r="S326" s="4"/>
      <c r="T326" s="4"/>
      <c r="U326" s="4"/>
      <c r="V326" s="4"/>
      <c r="W326" s="4"/>
    </row>
    <row r="327" spans="1:206" x14ac:dyDescent="0.2">
      <c r="A327" s="4">
        <v>50</v>
      </c>
      <c r="B327" s="4">
        <v>0</v>
      </c>
      <c r="C327" s="4">
        <v>0</v>
      </c>
      <c r="D327" s="4">
        <v>1</v>
      </c>
      <c r="E327" s="4">
        <v>225</v>
      </c>
      <c r="F327" s="4">
        <f>ROUND(Source!AV322,O327)</f>
        <v>240082.85</v>
      </c>
      <c r="G327" s="4" t="s">
        <v>215</v>
      </c>
      <c r="H327" s="4" t="s">
        <v>216</v>
      </c>
      <c r="I327" s="4"/>
      <c r="J327" s="4"/>
      <c r="K327" s="4">
        <v>225</v>
      </c>
      <c r="L327" s="4">
        <v>4</v>
      </c>
      <c r="M327" s="4">
        <v>3</v>
      </c>
      <c r="N327" s="4" t="s">
        <v>3</v>
      </c>
      <c r="O327" s="4">
        <v>2</v>
      </c>
      <c r="P327" s="4"/>
      <c r="Q327" s="4"/>
      <c r="R327" s="4"/>
      <c r="S327" s="4"/>
      <c r="T327" s="4"/>
      <c r="U327" s="4"/>
      <c r="V327" s="4"/>
      <c r="W327" s="4"/>
    </row>
    <row r="328" spans="1:206" x14ac:dyDescent="0.2">
      <c r="A328" s="4">
        <v>50</v>
      </c>
      <c r="B328" s="4">
        <v>0</v>
      </c>
      <c r="C328" s="4">
        <v>0</v>
      </c>
      <c r="D328" s="4">
        <v>1</v>
      </c>
      <c r="E328" s="4">
        <v>226</v>
      </c>
      <c r="F328" s="4">
        <f>ROUND(Source!AW322,O328)</f>
        <v>240082.85</v>
      </c>
      <c r="G328" s="4" t="s">
        <v>217</v>
      </c>
      <c r="H328" s="4" t="s">
        <v>218</v>
      </c>
      <c r="I328" s="4"/>
      <c r="J328" s="4"/>
      <c r="K328" s="4">
        <v>226</v>
      </c>
      <c r="L328" s="4">
        <v>5</v>
      </c>
      <c r="M328" s="4">
        <v>3</v>
      </c>
      <c r="N328" s="4" t="s">
        <v>3</v>
      </c>
      <c r="O328" s="4">
        <v>2</v>
      </c>
      <c r="P328" s="4"/>
      <c r="Q328" s="4"/>
      <c r="R328" s="4"/>
      <c r="S328" s="4"/>
      <c r="T328" s="4"/>
      <c r="U328" s="4"/>
      <c r="V328" s="4"/>
      <c r="W328" s="4"/>
    </row>
    <row r="329" spans="1:206" x14ac:dyDescent="0.2">
      <c r="A329" s="4">
        <v>50</v>
      </c>
      <c r="B329" s="4">
        <v>0</v>
      </c>
      <c r="C329" s="4">
        <v>0</v>
      </c>
      <c r="D329" s="4">
        <v>1</v>
      </c>
      <c r="E329" s="4">
        <v>227</v>
      </c>
      <c r="F329" s="4">
        <f>ROUND(Source!AX322,O329)</f>
        <v>0</v>
      </c>
      <c r="G329" s="4" t="s">
        <v>219</v>
      </c>
      <c r="H329" s="4" t="s">
        <v>220</v>
      </c>
      <c r="I329" s="4"/>
      <c r="J329" s="4"/>
      <c r="K329" s="4">
        <v>227</v>
      </c>
      <c r="L329" s="4">
        <v>6</v>
      </c>
      <c r="M329" s="4">
        <v>3</v>
      </c>
      <c r="N329" s="4" t="s">
        <v>3</v>
      </c>
      <c r="O329" s="4">
        <v>2</v>
      </c>
      <c r="P329" s="4"/>
      <c r="Q329" s="4"/>
      <c r="R329" s="4"/>
      <c r="S329" s="4"/>
      <c r="T329" s="4"/>
      <c r="U329" s="4"/>
      <c r="V329" s="4"/>
      <c r="W329" s="4"/>
    </row>
    <row r="330" spans="1:206" x14ac:dyDescent="0.2">
      <c r="A330" s="4">
        <v>50</v>
      </c>
      <c r="B330" s="4">
        <v>0</v>
      </c>
      <c r="C330" s="4">
        <v>0</v>
      </c>
      <c r="D330" s="4">
        <v>1</v>
      </c>
      <c r="E330" s="4">
        <v>228</v>
      </c>
      <c r="F330" s="4">
        <f>ROUND(Source!AY322,O330)</f>
        <v>240082.85</v>
      </c>
      <c r="G330" s="4" t="s">
        <v>221</v>
      </c>
      <c r="H330" s="4" t="s">
        <v>222</v>
      </c>
      <c r="I330" s="4"/>
      <c r="J330" s="4"/>
      <c r="K330" s="4">
        <v>228</v>
      </c>
      <c r="L330" s="4">
        <v>7</v>
      </c>
      <c r="M330" s="4">
        <v>3</v>
      </c>
      <c r="N330" s="4" t="s">
        <v>3</v>
      </c>
      <c r="O330" s="4">
        <v>2</v>
      </c>
      <c r="P330" s="4"/>
      <c r="Q330" s="4"/>
      <c r="R330" s="4"/>
      <c r="S330" s="4"/>
      <c r="T330" s="4"/>
      <c r="U330" s="4"/>
      <c r="V330" s="4"/>
      <c r="W330" s="4"/>
    </row>
    <row r="331" spans="1:206" x14ac:dyDescent="0.2">
      <c r="A331" s="4">
        <v>50</v>
      </c>
      <c r="B331" s="4">
        <v>0</v>
      </c>
      <c r="C331" s="4">
        <v>0</v>
      </c>
      <c r="D331" s="4">
        <v>1</v>
      </c>
      <c r="E331" s="4">
        <v>216</v>
      </c>
      <c r="F331" s="4">
        <f>ROUND(Source!AP322,O331)</f>
        <v>0</v>
      </c>
      <c r="G331" s="4" t="s">
        <v>223</v>
      </c>
      <c r="H331" s="4" t="s">
        <v>224</v>
      </c>
      <c r="I331" s="4"/>
      <c r="J331" s="4"/>
      <c r="K331" s="4">
        <v>216</v>
      </c>
      <c r="L331" s="4">
        <v>8</v>
      </c>
      <c r="M331" s="4">
        <v>3</v>
      </c>
      <c r="N331" s="4" t="s">
        <v>3</v>
      </c>
      <c r="O331" s="4">
        <v>2</v>
      </c>
      <c r="P331" s="4"/>
      <c r="Q331" s="4"/>
      <c r="R331" s="4"/>
      <c r="S331" s="4"/>
      <c r="T331" s="4"/>
      <c r="U331" s="4"/>
      <c r="V331" s="4"/>
      <c r="W331" s="4"/>
    </row>
    <row r="332" spans="1:206" x14ac:dyDescent="0.2">
      <c r="A332" s="4">
        <v>50</v>
      </c>
      <c r="B332" s="4">
        <v>0</v>
      </c>
      <c r="C332" s="4">
        <v>0</v>
      </c>
      <c r="D332" s="4">
        <v>1</v>
      </c>
      <c r="E332" s="4">
        <v>223</v>
      </c>
      <c r="F332" s="4">
        <f>ROUND(Source!AQ322,O332)</f>
        <v>0</v>
      </c>
      <c r="G332" s="4" t="s">
        <v>225</v>
      </c>
      <c r="H332" s="4" t="s">
        <v>226</v>
      </c>
      <c r="I332" s="4"/>
      <c r="J332" s="4"/>
      <c r="K332" s="4">
        <v>223</v>
      </c>
      <c r="L332" s="4">
        <v>9</v>
      </c>
      <c r="M332" s="4">
        <v>3</v>
      </c>
      <c r="N332" s="4" t="s">
        <v>3</v>
      </c>
      <c r="O332" s="4">
        <v>2</v>
      </c>
      <c r="P332" s="4"/>
      <c r="Q332" s="4"/>
      <c r="R332" s="4"/>
      <c r="S332" s="4"/>
      <c r="T332" s="4"/>
      <c r="U332" s="4"/>
      <c r="V332" s="4"/>
      <c r="W332" s="4"/>
    </row>
    <row r="333" spans="1:206" x14ac:dyDescent="0.2">
      <c r="A333" s="4">
        <v>50</v>
      </c>
      <c r="B333" s="4">
        <v>0</v>
      </c>
      <c r="C333" s="4">
        <v>0</v>
      </c>
      <c r="D333" s="4">
        <v>1</v>
      </c>
      <c r="E333" s="4">
        <v>229</v>
      </c>
      <c r="F333" s="4">
        <f>ROUND(Source!AZ322,O333)</f>
        <v>0</v>
      </c>
      <c r="G333" s="4" t="s">
        <v>227</v>
      </c>
      <c r="H333" s="4" t="s">
        <v>228</v>
      </c>
      <c r="I333" s="4"/>
      <c r="J333" s="4"/>
      <c r="K333" s="4">
        <v>229</v>
      </c>
      <c r="L333" s="4">
        <v>10</v>
      </c>
      <c r="M333" s="4">
        <v>3</v>
      </c>
      <c r="N333" s="4" t="s">
        <v>3</v>
      </c>
      <c r="O333" s="4">
        <v>2</v>
      </c>
      <c r="P333" s="4"/>
      <c r="Q333" s="4"/>
      <c r="R333" s="4"/>
      <c r="S333" s="4"/>
      <c r="T333" s="4"/>
      <c r="U333" s="4"/>
      <c r="V333" s="4"/>
      <c r="W333" s="4"/>
    </row>
    <row r="334" spans="1:206" x14ac:dyDescent="0.2">
      <c r="A334" s="4">
        <v>50</v>
      </c>
      <c r="B334" s="4">
        <v>0</v>
      </c>
      <c r="C334" s="4">
        <v>0</v>
      </c>
      <c r="D334" s="4">
        <v>1</v>
      </c>
      <c r="E334" s="4">
        <v>203</v>
      </c>
      <c r="F334" s="4">
        <f>ROUND(Source!Q322,O334)</f>
        <v>11791.34</v>
      </c>
      <c r="G334" s="4" t="s">
        <v>229</v>
      </c>
      <c r="H334" s="4" t="s">
        <v>230</v>
      </c>
      <c r="I334" s="4"/>
      <c r="J334" s="4"/>
      <c r="K334" s="4">
        <v>203</v>
      </c>
      <c r="L334" s="4">
        <v>11</v>
      </c>
      <c r="M334" s="4">
        <v>3</v>
      </c>
      <c r="N334" s="4" t="s">
        <v>3</v>
      </c>
      <c r="O334" s="4">
        <v>2</v>
      </c>
      <c r="P334" s="4"/>
      <c r="Q334" s="4"/>
      <c r="R334" s="4"/>
      <c r="S334" s="4"/>
      <c r="T334" s="4"/>
      <c r="U334" s="4"/>
      <c r="V334" s="4"/>
      <c r="W334" s="4"/>
    </row>
    <row r="335" spans="1:206" x14ac:dyDescent="0.2">
      <c r="A335" s="4">
        <v>50</v>
      </c>
      <c r="B335" s="4">
        <v>0</v>
      </c>
      <c r="C335" s="4">
        <v>0</v>
      </c>
      <c r="D335" s="4">
        <v>1</v>
      </c>
      <c r="E335" s="4">
        <v>231</v>
      </c>
      <c r="F335" s="4">
        <f>ROUND(Source!BB322,O335)</f>
        <v>0</v>
      </c>
      <c r="G335" s="4" t="s">
        <v>231</v>
      </c>
      <c r="H335" s="4" t="s">
        <v>232</v>
      </c>
      <c r="I335" s="4"/>
      <c r="J335" s="4"/>
      <c r="K335" s="4">
        <v>231</v>
      </c>
      <c r="L335" s="4">
        <v>12</v>
      </c>
      <c r="M335" s="4">
        <v>3</v>
      </c>
      <c r="N335" s="4" t="s">
        <v>3</v>
      </c>
      <c r="O335" s="4">
        <v>2</v>
      </c>
      <c r="P335" s="4"/>
      <c r="Q335" s="4"/>
      <c r="R335" s="4"/>
      <c r="S335" s="4"/>
      <c r="T335" s="4"/>
      <c r="U335" s="4"/>
      <c r="V335" s="4"/>
      <c r="W335" s="4"/>
    </row>
    <row r="336" spans="1:206" x14ac:dyDescent="0.2">
      <c r="A336" s="4">
        <v>50</v>
      </c>
      <c r="B336" s="4">
        <v>0</v>
      </c>
      <c r="C336" s="4">
        <v>0</v>
      </c>
      <c r="D336" s="4">
        <v>1</v>
      </c>
      <c r="E336" s="4">
        <v>204</v>
      </c>
      <c r="F336" s="4">
        <f>ROUND(Source!R322,O336)</f>
        <v>5637.8</v>
      </c>
      <c r="G336" s="4" t="s">
        <v>233</v>
      </c>
      <c r="H336" s="4" t="s">
        <v>234</v>
      </c>
      <c r="I336" s="4"/>
      <c r="J336" s="4"/>
      <c r="K336" s="4">
        <v>204</v>
      </c>
      <c r="L336" s="4">
        <v>13</v>
      </c>
      <c r="M336" s="4">
        <v>3</v>
      </c>
      <c r="N336" s="4" t="s">
        <v>3</v>
      </c>
      <c r="O336" s="4">
        <v>2</v>
      </c>
      <c r="P336" s="4"/>
      <c r="Q336" s="4"/>
      <c r="R336" s="4"/>
      <c r="S336" s="4"/>
      <c r="T336" s="4"/>
      <c r="U336" s="4"/>
      <c r="V336" s="4"/>
      <c r="W336" s="4"/>
    </row>
    <row r="337" spans="1:206" x14ac:dyDescent="0.2">
      <c r="A337" s="4">
        <v>50</v>
      </c>
      <c r="B337" s="4">
        <v>0</v>
      </c>
      <c r="C337" s="4">
        <v>0</v>
      </c>
      <c r="D337" s="4">
        <v>1</v>
      </c>
      <c r="E337" s="4">
        <v>205</v>
      </c>
      <c r="F337" s="4">
        <f>ROUND(Source!S322,O337)</f>
        <v>133384.79</v>
      </c>
      <c r="G337" s="4" t="s">
        <v>235</v>
      </c>
      <c r="H337" s="4" t="s">
        <v>236</v>
      </c>
      <c r="I337" s="4"/>
      <c r="J337" s="4"/>
      <c r="K337" s="4">
        <v>205</v>
      </c>
      <c r="L337" s="4">
        <v>14</v>
      </c>
      <c r="M337" s="4">
        <v>3</v>
      </c>
      <c r="N337" s="4" t="s">
        <v>3</v>
      </c>
      <c r="O337" s="4">
        <v>2</v>
      </c>
      <c r="P337" s="4"/>
      <c r="Q337" s="4"/>
      <c r="R337" s="4"/>
      <c r="S337" s="4"/>
      <c r="T337" s="4"/>
      <c r="U337" s="4"/>
      <c r="V337" s="4"/>
      <c r="W337" s="4"/>
    </row>
    <row r="338" spans="1:206" x14ac:dyDescent="0.2">
      <c r="A338" s="4">
        <v>50</v>
      </c>
      <c r="B338" s="4">
        <v>0</v>
      </c>
      <c r="C338" s="4">
        <v>0</v>
      </c>
      <c r="D338" s="4">
        <v>1</v>
      </c>
      <c r="E338" s="4">
        <v>232</v>
      </c>
      <c r="F338" s="4">
        <f>ROUND(Source!BC322,O338)</f>
        <v>0</v>
      </c>
      <c r="G338" s="4" t="s">
        <v>237</v>
      </c>
      <c r="H338" s="4" t="s">
        <v>238</v>
      </c>
      <c r="I338" s="4"/>
      <c r="J338" s="4"/>
      <c r="K338" s="4">
        <v>232</v>
      </c>
      <c r="L338" s="4">
        <v>15</v>
      </c>
      <c r="M338" s="4">
        <v>3</v>
      </c>
      <c r="N338" s="4" t="s">
        <v>3</v>
      </c>
      <c r="O338" s="4">
        <v>2</v>
      </c>
      <c r="P338" s="4"/>
      <c r="Q338" s="4"/>
      <c r="R338" s="4"/>
      <c r="S338" s="4"/>
      <c r="T338" s="4"/>
      <c r="U338" s="4"/>
      <c r="V338" s="4"/>
      <c r="W338" s="4"/>
    </row>
    <row r="339" spans="1:206" x14ac:dyDescent="0.2">
      <c r="A339" s="4">
        <v>50</v>
      </c>
      <c r="B339" s="4">
        <v>0</v>
      </c>
      <c r="C339" s="4">
        <v>0</v>
      </c>
      <c r="D339" s="4">
        <v>1</v>
      </c>
      <c r="E339" s="4">
        <v>214</v>
      </c>
      <c r="F339" s="4">
        <f>ROUND(Source!AS322,O339)</f>
        <v>620226.85</v>
      </c>
      <c r="G339" s="4" t="s">
        <v>239</v>
      </c>
      <c r="H339" s="4" t="s">
        <v>240</v>
      </c>
      <c r="I339" s="4"/>
      <c r="J339" s="4"/>
      <c r="K339" s="4">
        <v>214</v>
      </c>
      <c r="L339" s="4">
        <v>16</v>
      </c>
      <c r="M339" s="4">
        <v>3</v>
      </c>
      <c r="N339" s="4" t="s">
        <v>3</v>
      </c>
      <c r="O339" s="4">
        <v>2</v>
      </c>
      <c r="P339" s="4"/>
      <c r="Q339" s="4"/>
      <c r="R339" s="4"/>
      <c r="S339" s="4"/>
      <c r="T339" s="4"/>
      <c r="U339" s="4"/>
      <c r="V339" s="4"/>
      <c r="W339" s="4"/>
    </row>
    <row r="340" spans="1:206" x14ac:dyDescent="0.2">
      <c r="A340" s="4">
        <v>50</v>
      </c>
      <c r="B340" s="4">
        <v>0</v>
      </c>
      <c r="C340" s="4">
        <v>0</v>
      </c>
      <c r="D340" s="4">
        <v>1</v>
      </c>
      <c r="E340" s="4">
        <v>215</v>
      </c>
      <c r="F340" s="4">
        <f>ROUND(Source!AT322,O340)</f>
        <v>0</v>
      </c>
      <c r="G340" s="4" t="s">
        <v>241</v>
      </c>
      <c r="H340" s="4" t="s">
        <v>242</v>
      </c>
      <c r="I340" s="4"/>
      <c r="J340" s="4"/>
      <c r="K340" s="4">
        <v>215</v>
      </c>
      <c r="L340" s="4">
        <v>17</v>
      </c>
      <c r="M340" s="4">
        <v>3</v>
      </c>
      <c r="N340" s="4" t="s">
        <v>3</v>
      </c>
      <c r="O340" s="4">
        <v>2</v>
      </c>
      <c r="P340" s="4"/>
      <c r="Q340" s="4"/>
      <c r="R340" s="4"/>
      <c r="S340" s="4"/>
      <c r="T340" s="4"/>
      <c r="U340" s="4"/>
      <c r="V340" s="4"/>
      <c r="W340" s="4"/>
    </row>
    <row r="341" spans="1:206" x14ac:dyDescent="0.2">
      <c r="A341" s="4">
        <v>50</v>
      </c>
      <c r="B341" s="4">
        <v>0</v>
      </c>
      <c r="C341" s="4">
        <v>0</v>
      </c>
      <c r="D341" s="4">
        <v>1</v>
      </c>
      <c r="E341" s="4">
        <v>217</v>
      </c>
      <c r="F341" s="4">
        <f>ROUND(Source!AU322,O341)</f>
        <v>0</v>
      </c>
      <c r="G341" s="4" t="s">
        <v>243</v>
      </c>
      <c r="H341" s="4" t="s">
        <v>244</v>
      </c>
      <c r="I341" s="4"/>
      <c r="J341" s="4"/>
      <c r="K341" s="4">
        <v>217</v>
      </c>
      <c r="L341" s="4">
        <v>18</v>
      </c>
      <c r="M341" s="4">
        <v>3</v>
      </c>
      <c r="N341" s="4" t="s">
        <v>3</v>
      </c>
      <c r="O341" s="4">
        <v>2</v>
      </c>
      <c r="P341" s="4"/>
      <c r="Q341" s="4"/>
      <c r="R341" s="4"/>
      <c r="S341" s="4"/>
      <c r="T341" s="4"/>
      <c r="U341" s="4"/>
      <c r="V341" s="4"/>
      <c r="W341" s="4"/>
    </row>
    <row r="342" spans="1:206" x14ac:dyDescent="0.2">
      <c r="A342" s="4">
        <v>50</v>
      </c>
      <c r="B342" s="4">
        <v>0</v>
      </c>
      <c r="C342" s="4">
        <v>0</v>
      </c>
      <c r="D342" s="4">
        <v>1</v>
      </c>
      <c r="E342" s="4">
        <v>230</v>
      </c>
      <c r="F342" s="4">
        <f>ROUND(Source!BA322,O342)</f>
        <v>0</v>
      </c>
      <c r="G342" s="4" t="s">
        <v>245</v>
      </c>
      <c r="H342" s="4" t="s">
        <v>246</v>
      </c>
      <c r="I342" s="4"/>
      <c r="J342" s="4"/>
      <c r="K342" s="4">
        <v>230</v>
      </c>
      <c r="L342" s="4">
        <v>19</v>
      </c>
      <c r="M342" s="4">
        <v>3</v>
      </c>
      <c r="N342" s="4" t="s">
        <v>3</v>
      </c>
      <c r="O342" s="4">
        <v>2</v>
      </c>
      <c r="P342" s="4"/>
      <c r="Q342" s="4"/>
      <c r="R342" s="4"/>
      <c r="S342" s="4"/>
      <c r="T342" s="4"/>
      <c r="U342" s="4"/>
      <c r="V342" s="4"/>
      <c r="W342" s="4"/>
    </row>
    <row r="343" spans="1:206" x14ac:dyDescent="0.2">
      <c r="A343" s="4">
        <v>50</v>
      </c>
      <c r="B343" s="4">
        <v>0</v>
      </c>
      <c r="C343" s="4">
        <v>0</v>
      </c>
      <c r="D343" s="4">
        <v>1</v>
      </c>
      <c r="E343" s="4">
        <v>206</v>
      </c>
      <c r="F343" s="4">
        <f>ROUND(Source!T322,O343)</f>
        <v>0</v>
      </c>
      <c r="G343" s="4" t="s">
        <v>247</v>
      </c>
      <c r="H343" s="4" t="s">
        <v>248</v>
      </c>
      <c r="I343" s="4"/>
      <c r="J343" s="4"/>
      <c r="K343" s="4">
        <v>206</v>
      </c>
      <c r="L343" s="4">
        <v>20</v>
      </c>
      <c r="M343" s="4">
        <v>3</v>
      </c>
      <c r="N343" s="4" t="s">
        <v>3</v>
      </c>
      <c r="O343" s="4">
        <v>2</v>
      </c>
      <c r="P343" s="4"/>
      <c r="Q343" s="4"/>
      <c r="R343" s="4"/>
      <c r="S343" s="4"/>
      <c r="T343" s="4"/>
      <c r="U343" s="4"/>
      <c r="V343" s="4"/>
      <c r="W343" s="4"/>
    </row>
    <row r="344" spans="1:206" x14ac:dyDescent="0.2">
      <c r="A344" s="4">
        <v>50</v>
      </c>
      <c r="B344" s="4">
        <v>0</v>
      </c>
      <c r="C344" s="4">
        <v>0</v>
      </c>
      <c r="D344" s="4">
        <v>1</v>
      </c>
      <c r="E344" s="4">
        <v>207</v>
      </c>
      <c r="F344" s="4">
        <f>Source!U322</f>
        <v>435.81689840000001</v>
      </c>
      <c r="G344" s="4" t="s">
        <v>249</v>
      </c>
      <c r="H344" s="4" t="s">
        <v>250</v>
      </c>
      <c r="I344" s="4"/>
      <c r="J344" s="4"/>
      <c r="K344" s="4">
        <v>207</v>
      </c>
      <c r="L344" s="4">
        <v>21</v>
      </c>
      <c r="M344" s="4">
        <v>3</v>
      </c>
      <c r="N344" s="4" t="s">
        <v>3</v>
      </c>
      <c r="O344" s="4">
        <v>-1</v>
      </c>
      <c r="P344" s="4"/>
      <c r="Q344" s="4"/>
      <c r="R344" s="4"/>
      <c r="S344" s="4"/>
      <c r="T344" s="4"/>
      <c r="U344" s="4"/>
      <c r="V344" s="4"/>
      <c r="W344" s="4"/>
    </row>
    <row r="345" spans="1:206" x14ac:dyDescent="0.2">
      <c r="A345" s="4">
        <v>50</v>
      </c>
      <c r="B345" s="4">
        <v>0</v>
      </c>
      <c r="C345" s="4">
        <v>0</v>
      </c>
      <c r="D345" s="4">
        <v>1</v>
      </c>
      <c r="E345" s="4">
        <v>208</v>
      </c>
      <c r="F345" s="4">
        <f>Source!V322</f>
        <v>14.789148749999999</v>
      </c>
      <c r="G345" s="4" t="s">
        <v>251</v>
      </c>
      <c r="H345" s="4" t="s">
        <v>252</v>
      </c>
      <c r="I345" s="4"/>
      <c r="J345" s="4"/>
      <c r="K345" s="4">
        <v>208</v>
      </c>
      <c r="L345" s="4">
        <v>22</v>
      </c>
      <c r="M345" s="4">
        <v>3</v>
      </c>
      <c r="N345" s="4" t="s">
        <v>3</v>
      </c>
      <c r="O345" s="4">
        <v>-1</v>
      </c>
      <c r="P345" s="4"/>
      <c r="Q345" s="4"/>
      <c r="R345" s="4"/>
      <c r="S345" s="4"/>
      <c r="T345" s="4"/>
      <c r="U345" s="4"/>
      <c r="V345" s="4"/>
      <c r="W345" s="4"/>
    </row>
    <row r="346" spans="1:206" x14ac:dyDescent="0.2">
      <c r="A346" s="4">
        <v>50</v>
      </c>
      <c r="B346" s="4">
        <v>0</v>
      </c>
      <c r="C346" s="4">
        <v>0</v>
      </c>
      <c r="D346" s="4">
        <v>1</v>
      </c>
      <c r="E346" s="4">
        <v>209</v>
      </c>
      <c r="F346" s="4">
        <f>ROUND(Source!W322,O346)</f>
        <v>0</v>
      </c>
      <c r="G346" s="4" t="s">
        <v>253</v>
      </c>
      <c r="H346" s="4" t="s">
        <v>254</v>
      </c>
      <c r="I346" s="4"/>
      <c r="J346" s="4"/>
      <c r="K346" s="4">
        <v>209</v>
      </c>
      <c r="L346" s="4">
        <v>23</v>
      </c>
      <c r="M346" s="4">
        <v>3</v>
      </c>
      <c r="N346" s="4" t="s">
        <v>3</v>
      </c>
      <c r="O346" s="4">
        <v>2</v>
      </c>
      <c r="P346" s="4"/>
      <c r="Q346" s="4"/>
      <c r="R346" s="4"/>
      <c r="S346" s="4"/>
      <c r="T346" s="4"/>
      <c r="U346" s="4"/>
      <c r="V346" s="4"/>
      <c r="W346" s="4"/>
    </row>
    <row r="347" spans="1:206" x14ac:dyDescent="0.2">
      <c r="A347" s="4">
        <v>50</v>
      </c>
      <c r="B347" s="4">
        <v>0</v>
      </c>
      <c r="C347" s="4">
        <v>0</v>
      </c>
      <c r="D347" s="4">
        <v>1</v>
      </c>
      <c r="E347" s="4">
        <v>233</v>
      </c>
      <c r="F347" s="4">
        <f>ROUND(Source!BD322,O347)</f>
        <v>0</v>
      </c>
      <c r="G347" s="4" t="s">
        <v>255</v>
      </c>
      <c r="H347" s="4" t="s">
        <v>256</v>
      </c>
      <c r="I347" s="4"/>
      <c r="J347" s="4"/>
      <c r="K347" s="4">
        <v>233</v>
      </c>
      <c r="L347" s="4">
        <v>24</v>
      </c>
      <c r="M347" s="4">
        <v>3</v>
      </c>
      <c r="N347" s="4" t="s">
        <v>3</v>
      </c>
      <c r="O347" s="4">
        <v>2</v>
      </c>
      <c r="P347" s="4"/>
      <c r="Q347" s="4"/>
      <c r="R347" s="4"/>
      <c r="S347" s="4"/>
      <c r="T347" s="4"/>
      <c r="U347" s="4"/>
      <c r="V347" s="4"/>
      <c r="W347" s="4"/>
    </row>
    <row r="348" spans="1:206" x14ac:dyDescent="0.2">
      <c r="A348" s="4">
        <v>50</v>
      </c>
      <c r="B348" s="4">
        <v>0</v>
      </c>
      <c r="C348" s="4">
        <v>0</v>
      </c>
      <c r="D348" s="4">
        <v>1</v>
      </c>
      <c r="E348" s="4">
        <v>210</v>
      </c>
      <c r="F348" s="4">
        <f>ROUND(Source!X322,O348)</f>
        <v>139707.85999999999</v>
      </c>
      <c r="G348" s="4" t="s">
        <v>257</v>
      </c>
      <c r="H348" s="4" t="s">
        <v>258</v>
      </c>
      <c r="I348" s="4"/>
      <c r="J348" s="4"/>
      <c r="K348" s="4">
        <v>210</v>
      </c>
      <c r="L348" s="4">
        <v>25</v>
      </c>
      <c r="M348" s="4">
        <v>3</v>
      </c>
      <c r="N348" s="4" t="s">
        <v>3</v>
      </c>
      <c r="O348" s="4">
        <v>2</v>
      </c>
      <c r="P348" s="4"/>
      <c r="Q348" s="4"/>
      <c r="R348" s="4"/>
      <c r="S348" s="4"/>
      <c r="T348" s="4"/>
      <c r="U348" s="4"/>
      <c r="V348" s="4"/>
      <c r="W348" s="4"/>
    </row>
    <row r="349" spans="1:206" x14ac:dyDescent="0.2">
      <c r="A349" s="4">
        <v>50</v>
      </c>
      <c r="B349" s="4">
        <v>0</v>
      </c>
      <c r="C349" s="4">
        <v>0</v>
      </c>
      <c r="D349" s="4">
        <v>1</v>
      </c>
      <c r="E349" s="4">
        <v>211</v>
      </c>
      <c r="F349" s="4">
        <f>ROUND(Source!Y322,O349)</f>
        <v>95260.01</v>
      </c>
      <c r="G349" s="4" t="s">
        <v>259</v>
      </c>
      <c r="H349" s="4" t="s">
        <v>260</v>
      </c>
      <c r="I349" s="4"/>
      <c r="J349" s="4"/>
      <c r="K349" s="4">
        <v>211</v>
      </c>
      <c r="L349" s="4">
        <v>26</v>
      </c>
      <c r="M349" s="4">
        <v>3</v>
      </c>
      <c r="N349" s="4" t="s">
        <v>3</v>
      </c>
      <c r="O349" s="4">
        <v>2</v>
      </c>
      <c r="P349" s="4"/>
      <c r="Q349" s="4"/>
      <c r="R349" s="4"/>
      <c r="S349" s="4"/>
      <c r="T349" s="4"/>
      <c r="U349" s="4"/>
      <c r="V349" s="4"/>
      <c r="W349" s="4"/>
    </row>
    <row r="350" spans="1:206" x14ac:dyDescent="0.2">
      <c r="A350" s="4">
        <v>50</v>
      </c>
      <c r="B350" s="4">
        <v>0</v>
      </c>
      <c r="C350" s="4">
        <v>0</v>
      </c>
      <c r="D350" s="4">
        <v>1</v>
      </c>
      <c r="E350" s="4">
        <v>224</v>
      </c>
      <c r="F350" s="4">
        <f>ROUND(Source!AR322,O350)</f>
        <v>620226.85</v>
      </c>
      <c r="G350" s="4" t="s">
        <v>261</v>
      </c>
      <c r="H350" s="4" t="s">
        <v>262</v>
      </c>
      <c r="I350" s="4"/>
      <c r="J350" s="4"/>
      <c r="K350" s="4">
        <v>224</v>
      </c>
      <c r="L350" s="4">
        <v>27</v>
      </c>
      <c r="M350" s="4">
        <v>3</v>
      </c>
      <c r="N350" s="4" t="s">
        <v>3</v>
      </c>
      <c r="O350" s="4">
        <v>2</v>
      </c>
      <c r="P350" s="4"/>
      <c r="Q350" s="4"/>
      <c r="R350" s="4"/>
      <c r="S350" s="4"/>
      <c r="T350" s="4"/>
      <c r="U350" s="4"/>
      <c r="V350" s="4"/>
      <c r="W350" s="4"/>
    </row>
    <row r="352" spans="1:206" x14ac:dyDescent="0.2">
      <c r="A352" s="2">
        <v>51</v>
      </c>
      <c r="B352" s="2">
        <f>B260</f>
        <v>1</v>
      </c>
      <c r="C352" s="2">
        <f>A260</f>
        <v>4</v>
      </c>
      <c r="D352" s="2">
        <f>ROW(A260)</f>
        <v>260</v>
      </c>
      <c r="E352" s="2"/>
      <c r="F352" s="2" t="str">
        <f>IF(F260&lt;&gt;"",F260,"")</f>
        <v>Новый раздел</v>
      </c>
      <c r="G352" s="2" t="str">
        <f>IF(G260&lt;&gt;"",G260,"")</f>
        <v>Утепление карниза между 4 и 5 этажами центральной части корпус 65</v>
      </c>
      <c r="H352" s="2">
        <v>0</v>
      </c>
      <c r="I352" s="2"/>
      <c r="J352" s="2"/>
      <c r="K352" s="2"/>
      <c r="L352" s="2"/>
      <c r="M352" s="2"/>
      <c r="N352" s="2"/>
      <c r="O352" s="2">
        <f t="shared" ref="O352:T352" si="308">ROUND(O279+O322+AB352,2)</f>
        <v>1761926.37</v>
      </c>
      <c r="P352" s="2">
        <f t="shared" si="308"/>
        <v>324064.87</v>
      </c>
      <c r="Q352" s="2">
        <f t="shared" si="308"/>
        <v>834451.9</v>
      </c>
      <c r="R352" s="2">
        <f t="shared" si="308"/>
        <v>198354.01</v>
      </c>
      <c r="S352" s="2">
        <f t="shared" si="308"/>
        <v>603409.6</v>
      </c>
      <c r="T352" s="2">
        <f t="shared" si="308"/>
        <v>0</v>
      </c>
      <c r="U352" s="2">
        <f>U279+U322+AH352</f>
        <v>2099.0232092000001</v>
      </c>
      <c r="V352" s="2">
        <f>V279+V322+AI352</f>
        <v>17.489040750000001</v>
      </c>
      <c r="W352" s="2">
        <f>ROUND(W279+W322+AJ352,2)</f>
        <v>0</v>
      </c>
      <c r="X352" s="2">
        <f>ROUND(X279+X322+AK352,2)</f>
        <v>669099.76</v>
      </c>
      <c r="Y352" s="2">
        <f>ROUND(Y279+Y322+AL352,2)</f>
        <v>456244.78</v>
      </c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>
        <f t="shared" ref="AO352:BD352" si="309">ROUND(AO279+AO322+BX352,2)</f>
        <v>0</v>
      </c>
      <c r="AP352" s="2">
        <f t="shared" si="309"/>
        <v>0</v>
      </c>
      <c r="AQ352" s="2">
        <f t="shared" si="309"/>
        <v>0</v>
      </c>
      <c r="AR352" s="2">
        <f t="shared" si="309"/>
        <v>2887270.91</v>
      </c>
      <c r="AS352" s="2">
        <f t="shared" si="309"/>
        <v>2887270.91</v>
      </c>
      <c r="AT352" s="2">
        <f t="shared" si="309"/>
        <v>0</v>
      </c>
      <c r="AU352" s="2">
        <f t="shared" si="309"/>
        <v>0</v>
      </c>
      <c r="AV352" s="2">
        <f t="shared" si="309"/>
        <v>324064.87</v>
      </c>
      <c r="AW352" s="2">
        <f t="shared" si="309"/>
        <v>324064.87</v>
      </c>
      <c r="AX352" s="2">
        <f t="shared" si="309"/>
        <v>0</v>
      </c>
      <c r="AY352" s="2">
        <f t="shared" si="309"/>
        <v>324064.87</v>
      </c>
      <c r="AZ352" s="2">
        <f t="shared" si="309"/>
        <v>0</v>
      </c>
      <c r="BA352" s="2">
        <f t="shared" si="309"/>
        <v>0</v>
      </c>
      <c r="BB352" s="2">
        <f t="shared" si="309"/>
        <v>0</v>
      </c>
      <c r="BC352" s="2">
        <f t="shared" si="309"/>
        <v>0</v>
      </c>
      <c r="BD352" s="2">
        <f t="shared" si="309"/>
        <v>0</v>
      </c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>
        <v>0</v>
      </c>
    </row>
    <row r="354" spans="1:23" x14ac:dyDescent="0.2">
      <c r="A354" s="4">
        <v>50</v>
      </c>
      <c r="B354" s="4">
        <v>0</v>
      </c>
      <c r="C354" s="4">
        <v>0</v>
      </c>
      <c r="D354" s="4">
        <v>1</v>
      </c>
      <c r="E354" s="4">
        <v>201</v>
      </c>
      <c r="F354" s="4">
        <f>ROUND(Source!O352,O354)</f>
        <v>1761926.37</v>
      </c>
      <c r="G354" s="4" t="s">
        <v>209</v>
      </c>
      <c r="H354" s="4" t="s">
        <v>210</v>
      </c>
      <c r="I354" s="4"/>
      <c r="J354" s="4"/>
      <c r="K354" s="4">
        <v>201</v>
      </c>
      <c r="L354" s="4">
        <v>1</v>
      </c>
      <c r="M354" s="4">
        <v>3</v>
      </c>
      <c r="N354" s="4" t="s">
        <v>3</v>
      </c>
      <c r="O354" s="4">
        <v>2</v>
      </c>
      <c r="P354" s="4"/>
      <c r="Q354" s="4"/>
      <c r="R354" s="4"/>
      <c r="S354" s="4"/>
      <c r="T354" s="4"/>
      <c r="U354" s="4"/>
      <c r="V354" s="4"/>
      <c r="W354" s="4"/>
    </row>
    <row r="355" spans="1:23" x14ac:dyDescent="0.2">
      <c r="A355" s="4">
        <v>50</v>
      </c>
      <c r="B355" s="4">
        <v>0</v>
      </c>
      <c r="C355" s="4">
        <v>0</v>
      </c>
      <c r="D355" s="4">
        <v>1</v>
      </c>
      <c r="E355" s="4">
        <v>202</v>
      </c>
      <c r="F355" s="4">
        <f>ROUND(Source!P352,O355)</f>
        <v>324064.87</v>
      </c>
      <c r="G355" s="4" t="s">
        <v>211</v>
      </c>
      <c r="H355" s="4" t="s">
        <v>212</v>
      </c>
      <c r="I355" s="4"/>
      <c r="J355" s="4"/>
      <c r="K355" s="4">
        <v>202</v>
      </c>
      <c r="L355" s="4">
        <v>2</v>
      </c>
      <c r="M355" s="4">
        <v>3</v>
      </c>
      <c r="N355" s="4" t="s">
        <v>3</v>
      </c>
      <c r="O355" s="4">
        <v>2</v>
      </c>
      <c r="P355" s="4"/>
      <c r="Q355" s="4"/>
      <c r="R355" s="4"/>
      <c r="S355" s="4"/>
      <c r="T355" s="4"/>
      <c r="U355" s="4"/>
      <c r="V355" s="4"/>
      <c r="W355" s="4"/>
    </row>
    <row r="356" spans="1:23" x14ac:dyDescent="0.2">
      <c r="A356" s="4">
        <v>50</v>
      </c>
      <c r="B356" s="4">
        <v>0</v>
      </c>
      <c r="C356" s="4">
        <v>0</v>
      </c>
      <c r="D356" s="4">
        <v>1</v>
      </c>
      <c r="E356" s="4">
        <v>222</v>
      </c>
      <c r="F356" s="4">
        <f>ROUND(Source!AO352,O356)</f>
        <v>0</v>
      </c>
      <c r="G356" s="4" t="s">
        <v>213</v>
      </c>
      <c r="H356" s="4" t="s">
        <v>214</v>
      </c>
      <c r="I356" s="4"/>
      <c r="J356" s="4"/>
      <c r="K356" s="4">
        <v>222</v>
      </c>
      <c r="L356" s="4">
        <v>3</v>
      </c>
      <c r="M356" s="4">
        <v>3</v>
      </c>
      <c r="N356" s="4" t="s">
        <v>3</v>
      </c>
      <c r="O356" s="4">
        <v>2</v>
      </c>
      <c r="P356" s="4"/>
      <c r="Q356" s="4"/>
      <c r="R356" s="4"/>
      <c r="S356" s="4"/>
      <c r="T356" s="4"/>
      <c r="U356" s="4"/>
      <c r="V356" s="4"/>
      <c r="W356" s="4"/>
    </row>
    <row r="357" spans="1:23" x14ac:dyDescent="0.2">
      <c r="A357" s="4">
        <v>50</v>
      </c>
      <c r="B357" s="4">
        <v>0</v>
      </c>
      <c r="C357" s="4">
        <v>0</v>
      </c>
      <c r="D357" s="4">
        <v>1</v>
      </c>
      <c r="E357" s="4">
        <v>225</v>
      </c>
      <c r="F357" s="4">
        <f>ROUND(Source!AV352,O357)</f>
        <v>324064.87</v>
      </c>
      <c r="G357" s="4" t="s">
        <v>215</v>
      </c>
      <c r="H357" s="4" t="s">
        <v>216</v>
      </c>
      <c r="I357" s="4"/>
      <c r="J357" s="4"/>
      <c r="K357" s="4">
        <v>225</v>
      </c>
      <c r="L357" s="4">
        <v>4</v>
      </c>
      <c r="M357" s="4">
        <v>3</v>
      </c>
      <c r="N357" s="4" t="s">
        <v>3</v>
      </c>
      <c r="O357" s="4">
        <v>2</v>
      </c>
      <c r="P357" s="4"/>
      <c r="Q357" s="4"/>
      <c r="R357" s="4"/>
      <c r="S357" s="4"/>
      <c r="T357" s="4"/>
      <c r="U357" s="4"/>
      <c r="V357" s="4"/>
      <c r="W357" s="4"/>
    </row>
    <row r="358" spans="1:23" x14ac:dyDescent="0.2">
      <c r="A358" s="4">
        <v>50</v>
      </c>
      <c r="B358" s="4">
        <v>0</v>
      </c>
      <c r="C358" s="4">
        <v>0</v>
      </c>
      <c r="D358" s="4">
        <v>1</v>
      </c>
      <c r="E358" s="4">
        <v>226</v>
      </c>
      <c r="F358" s="4">
        <f>ROUND(Source!AW352,O358)</f>
        <v>324064.87</v>
      </c>
      <c r="G358" s="4" t="s">
        <v>217</v>
      </c>
      <c r="H358" s="4" t="s">
        <v>218</v>
      </c>
      <c r="I358" s="4"/>
      <c r="J358" s="4"/>
      <c r="K358" s="4">
        <v>226</v>
      </c>
      <c r="L358" s="4">
        <v>5</v>
      </c>
      <c r="M358" s="4">
        <v>3</v>
      </c>
      <c r="N358" s="4" t="s">
        <v>3</v>
      </c>
      <c r="O358" s="4">
        <v>2</v>
      </c>
      <c r="P358" s="4"/>
      <c r="Q358" s="4"/>
      <c r="R358" s="4"/>
      <c r="S358" s="4"/>
      <c r="T358" s="4"/>
      <c r="U358" s="4"/>
      <c r="V358" s="4"/>
      <c r="W358" s="4"/>
    </row>
    <row r="359" spans="1:23" x14ac:dyDescent="0.2">
      <c r="A359" s="4">
        <v>50</v>
      </c>
      <c r="B359" s="4">
        <v>0</v>
      </c>
      <c r="C359" s="4">
        <v>0</v>
      </c>
      <c r="D359" s="4">
        <v>1</v>
      </c>
      <c r="E359" s="4">
        <v>227</v>
      </c>
      <c r="F359" s="4">
        <f>ROUND(Source!AX352,O359)</f>
        <v>0</v>
      </c>
      <c r="G359" s="4" t="s">
        <v>219</v>
      </c>
      <c r="H359" s="4" t="s">
        <v>220</v>
      </c>
      <c r="I359" s="4"/>
      <c r="J359" s="4"/>
      <c r="K359" s="4">
        <v>227</v>
      </c>
      <c r="L359" s="4">
        <v>6</v>
      </c>
      <c r="M359" s="4">
        <v>3</v>
      </c>
      <c r="N359" s="4" t="s">
        <v>3</v>
      </c>
      <c r="O359" s="4">
        <v>2</v>
      </c>
      <c r="P359" s="4"/>
      <c r="Q359" s="4"/>
      <c r="R359" s="4"/>
      <c r="S359" s="4"/>
      <c r="T359" s="4"/>
      <c r="U359" s="4"/>
      <c r="V359" s="4"/>
      <c r="W359" s="4"/>
    </row>
    <row r="360" spans="1:23" x14ac:dyDescent="0.2">
      <c r="A360" s="4">
        <v>50</v>
      </c>
      <c r="B360" s="4">
        <v>0</v>
      </c>
      <c r="C360" s="4">
        <v>0</v>
      </c>
      <c r="D360" s="4">
        <v>1</v>
      </c>
      <c r="E360" s="4">
        <v>228</v>
      </c>
      <c r="F360" s="4">
        <f>ROUND(Source!AY352,O360)</f>
        <v>324064.87</v>
      </c>
      <c r="G360" s="4" t="s">
        <v>221</v>
      </c>
      <c r="H360" s="4" t="s">
        <v>222</v>
      </c>
      <c r="I360" s="4"/>
      <c r="J360" s="4"/>
      <c r="K360" s="4">
        <v>228</v>
      </c>
      <c r="L360" s="4">
        <v>7</v>
      </c>
      <c r="M360" s="4">
        <v>3</v>
      </c>
      <c r="N360" s="4" t="s">
        <v>3</v>
      </c>
      <c r="O360" s="4">
        <v>2</v>
      </c>
      <c r="P360" s="4"/>
      <c r="Q360" s="4"/>
      <c r="R360" s="4"/>
      <c r="S360" s="4"/>
      <c r="T360" s="4"/>
      <c r="U360" s="4"/>
      <c r="V360" s="4"/>
      <c r="W360" s="4"/>
    </row>
    <row r="361" spans="1:23" x14ac:dyDescent="0.2">
      <c r="A361" s="4">
        <v>50</v>
      </c>
      <c r="B361" s="4">
        <v>0</v>
      </c>
      <c r="C361" s="4">
        <v>0</v>
      </c>
      <c r="D361" s="4">
        <v>1</v>
      </c>
      <c r="E361" s="4">
        <v>216</v>
      </c>
      <c r="F361" s="4">
        <f>ROUND(Source!AP352,O361)</f>
        <v>0</v>
      </c>
      <c r="G361" s="4" t="s">
        <v>223</v>
      </c>
      <c r="H361" s="4" t="s">
        <v>224</v>
      </c>
      <c r="I361" s="4"/>
      <c r="J361" s="4"/>
      <c r="K361" s="4">
        <v>216</v>
      </c>
      <c r="L361" s="4">
        <v>8</v>
      </c>
      <c r="M361" s="4">
        <v>3</v>
      </c>
      <c r="N361" s="4" t="s">
        <v>3</v>
      </c>
      <c r="O361" s="4">
        <v>2</v>
      </c>
      <c r="P361" s="4"/>
      <c r="Q361" s="4"/>
      <c r="R361" s="4"/>
      <c r="S361" s="4"/>
      <c r="T361" s="4"/>
      <c r="U361" s="4"/>
      <c r="V361" s="4"/>
      <c r="W361" s="4"/>
    </row>
    <row r="362" spans="1:23" x14ac:dyDescent="0.2">
      <c r="A362" s="4">
        <v>50</v>
      </c>
      <c r="B362" s="4">
        <v>0</v>
      </c>
      <c r="C362" s="4">
        <v>0</v>
      </c>
      <c r="D362" s="4">
        <v>1</v>
      </c>
      <c r="E362" s="4">
        <v>223</v>
      </c>
      <c r="F362" s="4">
        <f>ROUND(Source!AQ352,O362)</f>
        <v>0</v>
      </c>
      <c r="G362" s="4" t="s">
        <v>225</v>
      </c>
      <c r="H362" s="4" t="s">
        <v>226</v>
      </c>
      <c r="I362" s="4"/>
      <c r="J362" s="4"/>
      <c r="K362" s="4">
        <v>223</v>
      </c>
      <c r="L362" s="4">
        <v>9</v>
      </c>
      <c r="M362" s="4">
        <v>3</v>
      </c>
      <c r="N362" s="4" t="s">
        <v>3</v>
      </c>
      <c r="O362" s="4">
        <v>2</v>
      </c>
      <c r="P362" s="4"/>
      <c r="Q362" s="4"/>
      <c r="R362" s="4"/>
      <c r="S362" s="4"/>
      <c r="T362" s="4"/>
      <c r="U362" s="4"/>
      <c r="V362" s="4"/>
      <c r="W362" s="4"/>
    </row>
    <row r="363" spans="1:23" x14ac:dyDescent="0.2">
      <c r="A363" s="4">
        <v>50</v>
      </c>
      <c r="B363" s="4">
        <v>0</v>
      </c>
      <c r="C363" s="4">
        <v>0</v>
      </c>
      <c r="D363" s="4">
        <v>1</v>
      </c>
      <c r="E363" s="4">
        <v>229</v>
      </c>
      <c r="F363" s="4">
        <f>ROUND(Source!AZ352,O363)</f>
        <v>0</v>
      </c>
      <c r="G363" s="4" t="s">
        <v>227</v>
      </c>
      <c r="H363" s="4" t="s">
        <v>228</v>
      </c>
      <c r="I363" s="4"/>
      <c r="J363" s="4"/>
      <c r="K363" s="4">
        <v>229</v>
      </c>
      <c r="L363" s="4">
        <v>10</v>
      </c>
      <c r="M363" s="4">
        <v>3</v>
      </c>
      <c r="N363" s="4" t="s">
        <v>3</v>
      </c>
      <c r="O363" s="4">
        <v>2</v>
      </c>
      <c r="P363" s="4"/>
      <c r="Q363" s="4"/>
      <c r="R363" s="4"/>
      <c r="S363" s="4"/>
      <c r="T363" s="4"/>
      <c r="U363" s="4"/>
      <c r="V363" s="4"/>
      <c r="W363" s="4"/>
    </row>
    <row r="364" spans="1:23" x14ac:dyDescent="0.2">
      <c r="A364" s="4">
        <v>50</v>
      </c>
      <c r="B364" s="4">
        <v>0</v>
      </c>
      <c r="C364" s="4">
        <v>0</v>
      </c>
      <c r="D364" s="4">
        <v>1</v>
      </c>
      <c r="E364" s="4">
        <v>203</v>
      </c>
      <c r="F364" s="4">
        <f>ROUND(Source!Q352,O364)</f>
        <v>834451.9</v>
      </c>
      <c r="G364" s="4" t="s">
        <v>229</v>
      </c>
      <c r="H364" s="4" t="s">
        <v>230</v>
      </c>
      <c r="I364" s="4"/>
      <c r="J364" s="4"/>
      <c r="K364" s="4">
        <v>203</v>
      </c>
      <c r="L364" s="4">
        <v>11</v>
      </c>
      <c r="M364" s="4">
        <v>3</v>
      </c>
      <c r="N364" s="4" t="s">
        <v>3</v>
      </c>
      <c r="O364" s="4">
        <v>2</v>
      </c>
      <c r="P364" s="4"/>
      <c r="Q364" s="4"/>
      <c r="R364" s="4"/>
      <c r="S364" s="4"/>
      <c r="T364" s="4"/>
      <c r="U364" s="4"/>
      <c r="V364" s="4"/>
      <c r="W364" s="4"/>
    </row>
    <row r="365" spans="1:23" x14ac:dyDescent="0.2">
      <c r="A365" s="4">
        <v>50</v>
      </c>
      <c r="B365" s="4">
        <v>0</v>
      </c>
      <c r="C365" s="4">
        <v>0</v>
      </c>
      <c r="D365" s="4">
        <v>1</v>
      </c>
      <c r="E365" s="4">
        <v>231</v>
      </c>
      <c r="F365" s="4">
        <f>ROUND(Source!BB352,O365)</f>
        <v>0</v>
      </c>
      <c r="G365" s="4" t="s">
        <v>231</v>
      </c>
      <c r="H365" s="4" t="s">
        <v>232</v>
      </c>
      <c r="I365" s="4"/>
      <c r="J365" s="4"/>
      <c r="K365" s="4">
        <v>231</v>
      </c>
      <c r="L365" s="4">
        <v>12</v>
      </c>
      <c r="M365" s="4">
        <v>3</v>
      </c>
      <c r="N365" s="4" t="s">
        <v>3</v>
      </c>
      <c r="O365" s="4">
        <v>2</v>
      </c>
      <c r="P365" s="4"/>
      <c r="Q365" s="4"/>
      <c r="R365" s="4"/>
      <c r="S365" s="4"/>
      <c r="T365" s="4"/>
      <c r="U365" s="4"/>
      <c r="V365" s="4"/>
      <c r="W365" s="4"/>
    </row>
    <row r="366" spans="1:23" x14ac:dyDescent="0.2">
      <c r="A366" s="4">
        <v>50</v>
      </c>
      <c r="B366" s="4">
        <v>0</v>
      </c>
      <c r="C366" s="4">
        <v>0</v>
      </c>
      <c r="D366" s="4">
        <v>1</v>
      </c>
      <c r="E366" s="4">
        <v>204</v>
      </c>
      <c r="F366" s="4">
        <f>ROUND(Source!R352,O366)</f>
        <v>198354.01</v>
      </c>
      <c r="G366" s="4" t="s">
        <v>233</v>
      </c>
      <c r="H366" s="4" t="s">
        <v>234</v>
      </c>
      <c r="I366" s="4"/>
      <c r="J366" s="4"/>
      <c r="K366" s="4">
        <v>204</v>
      </c>
      <c r="L366" s="4">
        <v>13</v>
      </c>
      <c r="M366" s="4">
        <v>3</v>
      </c>
      <c r="N366" s="4" t="s">
        <v>3</v>
      </c>
      <c r="O366" s="4">
        <v>2</v>
      </c>
      <c r="P366" s="4"/>
      <c r="Q366" s="4"/>
      <c r="R366" s="4"/>
      <c r="S366" s="4"/>
      <c r="T366" s="4"/>
      <c r="U366" s="4"/>
      <c r="V366" s="4"/>
      <c r="W366" s="4"/>
    </row>
    <row r="367" spans="1:23" x14ac:dyDescent="0.2">
      <c r="A367" s="4">
        <v>50</v>
      </c>
      <c r="B367" s="4">
        <v>0</v>
      </c>
      <c r="C367" s="4">
        <v>0</v>
      </c>
      <c r="D367" s="4">
        <v>1</v>
      </c>
      <c r="E367" s="4">
        <v>205</v>
      </c>
      <c r="F367" s="4">
        <f>ROUND(Source!S352,O367)</f>
        <v>603409.6</v>
      </c>
      <c r="G367" s="4" t="s">
        <v>235</v>
      </c>
      <c r="H367" s="4" t="s">
        <v>236</v>
      </c>
      <c r="I367" s="4"/>
      <c r="J367" s="4"/>
      <c r="K367" s="4">
        <v>205</v>
      </c>
      <c r="L367" s="4">
        <v>14</v>
      </c>
      <c r="M367" s="4">
        <v>3</v>
      </c>
      <c r="N367" s="4" t="s">
        <v>3</v>
      </c>
      <c r="O367" s="4">
        <v>2</v>
      </c>
      <c r="P367" s="4"/>
      <c r="Q367" s="4"/>
      <c r="R367" s="4"/>
      <c r="S367" s="4"/>
      <c r="T367" s="4"/>
      <c r="U367" s="4"/>
      <c r="V367" s="4"/>
      <c r="W367" s="4"/>
    </row>
    <row r="368" spans="1:23" x14ac:dyDescent="0.2">
      <c r="A368" s="4">
        <v>50</v>
      </c>
      <c r="B368" s="4">
        <v>0</v>
      </c>
      <c r="C368" s="4">
        <v>0</v>
      </c>
      <c r="D368" s="4">
        <v>1</v>
      </c>
      <c r="E368" s="4">
        <v>232</v>
      </c>
      <c r="F368" s="4">
        <f>ROUND(Source!BC352,O368)</f>
        <v>0</v>
      </c>
      <c r="G368" s="4" t="s">
        <v>237</v>
      </c>
      <c r="H368" s="4" t="s">
        <v>238</v>
      </c>
      <c r="I368" s="4"/>
      <c r="J368" s="4"/>
      <c r="K368" s="4">
        <v>232</v>
      </c>
      <c r="L368" s="4">
        <v>15</v>
      </c>
      <c r="M368" s="4">
        <v>3</v>
      </c>
      <c r="N368" s="4" t="s">
        <v>3</v>
      </c>
      <c r="O368" s="4">
        <v>2</v>
      </c>
      <c r="P368" s="4"/>
      <c r="Q368" s="4"/>
      <c r="R368" s="4"/>
      <c r="S368" s="4"/>
      <c r="T368" s="4"/>
      <c r="U368" s="4"/>
      <c r="V368" s="4"/>
      <c r="W368" s="4"/>
    </row>
    <row r="369" spans="1:206" x14ac:dyDescent="0.2">
      <c r="A369" s="4">
        <v>50</v>
      </c>
      <c r="B369" s="4">
        <v>0</v>
      </c>
      <c r="C369" s="4">
        <v>0</v>
      </c>
      <c r="D369" s="4">
        <v>1</v>
      </c>
      <c r="E369" s="4">
        <v>214</v>
      </c>
      <c r="F369" s="4">
        <f>ROUND(Source!AS352,O369)</f>
        <v>2887270.91</v>
      </c>
      <c r="G369" s="4" t="s">
        <v>239</v>
      </c>
      <c r="H369" s="4" t="s">
        <v>240</v>
      </c>
      <c r="I369" s="4"/>
      <c r="J369" s="4"/>
      <c r="K369" s="4">
        <v>214</v>
      </c>
      <c r="L369" s="4">
        <v>16</v>
      </c>
      <c r="M369" s="4">
        <v>3</v>
      </c>
      <c r="N369" s="4" t="s">
        <v>3</v>
      </c>
      <c r="O369" s="4">
        <v>2</v>
      </c>
      <c r="P369" s="4"/>
      <c r="Q369" s="4"/>
      <c r="R369" s="4"/>
      <c r="S369" s="4"/>
      <c r="T369" s="4"/>
      <c r="U369" s="4"/>
      <c r="V369" s="4"/>
      <c r="W369" s="4"/>
    </row>
    <row r="370" spans="1:206" x14ac:dyDescent="0.2">
      <c r="A370" s="4">
        <v>50</v>
      </c>
      <c r="B370" s="4">
        <v>0</v>
      </c>
      <c r="C370" s="4">
        <v>0</v>
      </c>
      <c r="D370" s="4">
        <v>1</v>
      </c>
      <c r="E370" s="4">
        <v>215</v>
      </c>
      <c r="F370" s="4">
        <f>ROUND(Source!AT352,O370)</f>
        <v>0</v>
      </c>
      <c r="G370" s="4" t="s">
        <v>241</v>
      </c>
      <c r="H370" s="4" t="s">
        <v>242</v>
      </c>
      <c r="I370" s="4"/>
      <c r="J370" s="4"/>
      <c r="K370" s="4">
        <v>215</v>
      </c>
      <c r="L370" s="4">
        <v>17</v>
      </c>
      <c r="M370" s="4">
        <v>3</v>
      </c>
      <c r="N370" s="4" t="s">
        <v>3</v>
      </c>
      <c r="O370" s="4">
        <v>2</v>
      </c>
      <c r="P370" s="4"/>
      <c r="Q370" s="4"/>
      <c r="R370" s="4"/>
      <c r="S370" s="4"/>
      <c r="T370" s="4"/>
      <c r="U370" s="4"/>
      <c r="V370" s="4"/>
      <c r="W370" s="4"/>
    </row>
    <row r="371" spans="1:206" x14ac:dyDescent="0.2">
      <c r="A371" s="4">
        <v>50</v>
      </c>
      <c r="B371" s="4">
        <v>0</v>
      </c>
      <c r="C371" s="4">
        <v>0</v>
      </c>
      <c r="D371" s="4">
        <v>1</v>
      </c>
      <c r="E371" s="4">
        <v>217</v>
      </c>
      <c r="F371" s="4">
        <f>ROUND(Source!AU352,O371)</f>
        <v>0</v>
      </c>
      <c r="G371" s="4" t="s">
        <v>243</v>
      </c>
      <c r="H371" s="4" t="s">
        <v>244</v>
      </c>
      <c r="I371" s="4"/>
      <c r="J371" s="4"/>
      <c r="K371" s="4">
        <v>217</v>
      </c>
      <c r="L371" s="4">
        <v>18</v>
      </c>
      <c r="M371" s="4">
        <v>3</v>
      </c>
      <c r="N371" s="4" t="s">
        <v>3</v>
      </c>
      <c r="O371" s="4">
        <v>2</v>
      </c>
      <c r="P371" s="4"/>
      <c r="Q371" s="4"/>
      <c r="R371" s="4"/>
      <c r="S371" s="4"/>
      <c r="T371" s="4"/>
      <c r="U371" s="4"/>
      <c r="V371" s="4"/>
      <c r="W371" s="4"/>
    </row>
    <row r="372" spans="1:206" x14ac:dyDescent="0.2">
      <c r="A372" s="4">
        <v>50</v>
      </c>
      <c r="B372" s="4">
        <v>0</v>
      </c>
      <c r="C372" s="4">
        <v>0</v>
      </c>
      <c r="D372" s="4">
        <v>1</v>
      </c>
      <c r="E372" s="4">
        <v>230</v>
      </c>
      <c r="F372" s="4">
        <f>ROUND(Source!BA352,O372)</f>
        <v>0</v>
      </c>
      <c r="G372" s="4" t="s">
        <v>245</v>
      </c>
      <c r="H372" s="4" t="s">
        <v>246</v>
      </c>
      <c r="I372" s="4"/>
      <c r="J372" s="4"/>
      <c r="K372" s="4">
        <v>230</v>
      </c>
      <c r="L372" s="4">
        <v>19</v>
      </c>
      <c r="M372" s="4">
        <v>3</v>
      </c>
      <c r="N372" s="4" t="s">
        <v>3</v>
      </c>
      <c r="O372" s="4">
        <v>2</v>
      </c>
      <c r="P372" s="4"/>
      <c r="Q372" s="4"/>
      <c r="R372" s="4"/>
      <c r="S372" s="4"/>
      <c r="T372" s="4"/>
      <c r="U372" s="4"/>
      <c r="V372" s="4"/>
      <c r="W372" s="4"/>
    </row>
    <row r="373" spans="1:206" x14ac:dyDescent="0.2">
      <c r="A373" s="4">
        <v>50</v>
      </c>
      <c r="B373" s="4">
        <v>0</v>
      </c>
      <c r="C373" s="4">
        <v>0</v>
      </c>
      <c r="D373" s="4">
        <v>1</v>
      </c>
      <c r="E373" s="4">
        <v>206</v>
      </c>
      <c r="F373" s="4">
        <f>ROUND(Source!T352,O373)</f>
        <v>0</v>
      </c>
      <c r="G373" s="4" t="s">
        <v>247</v>
      </c>
      <c r="H373" s="4" t="s">
        <v>248</v>
      </c>
      <c r="I373" s="4"/>
      <c r="J373" s="4"/>
      <c r="K373" s="4">
        <v>206</v>
      </c>
      <c r="L373" s="4">
        <v>20</v>
      </c>
      <c r="M373" s="4">
        <v>3</v>
      </c>
      <c r="N373" s="4" t="s">
        <v>3</v>
      </c>
      <c r="O373" s="4">
        <v>2</v>
      </c>
      <c r="P373" s="4"/>
      <c r="Q373" s="4"/>
      <c r="R373" s="4"/>
      <c r="S373" s="4"/>
      <c r="T373" s="4"/>
      <c r="U373" s="4"/>
      <c r="V373" s="4"/>
      <c r="W373" s="4"/>
    </row>
    <row r="374" spans="1:206" x14ac:dyDescent="0.2">
      <c r="A374" s="4">
        <v>50</v>
      </c>
      <c r="B374" s="4">
        <v>0</v>
      </c>
      <c r="C374" s="4">
        <v>0</v>
      </c>
      <c r="D374" s="4">
        <v>1</v>
      </c>
      <c r="E374" s="4">
        <v>207</v>
      </c>
      <c r="F374" s="4">
        <f>Source!U352</f>
        <v>2099.0232092000001</v>
      </c>
      <c r="G374" s="4" t="s">
        <v>249</v>
      </c>
      <c r="H374" s="4" t="s">
        <v>250</v>
      </c>
      <c r="I374" s="4"/>
      <c r="J374" s="4"/>
      <c r="K374" s="4">
        <v>207</v>
      </c>
      <c r="L374" s="4">
        <v>21</v>
      </c>
      <c r="M374" s="4">
        <v>3</v>
      </c>
      <c r="N374" s="4" t="s">
        <v>3</v>
      </c>
      <c r="O374" s="4">
        <v>-1</v>
      </c>
      <c r="P374" s="4"/>
      <c r="Q374" s="4"/>
      <c r="R374" s="4"/>
      <c r="S374" s="4"/>
      <c r="T374" s="4"/>
      <c r="U374" s="4"/>
      <c r="V374" s="4"/>
      <c r="W374" s="4"/>
    </row>
    <row r="375" spans="1:206" x14ac:dyDescent="0.2">
      <c r="A375" s="4">
        <v>50</v>
      </c>
      <c r="B375" s="4">
        <v>0</v>
      </c>
      <c r="C375" s="4">
        <v>0</v>
      </c>
      <c r="D375" s="4">
        <v>1</v>
      </c>
      <c r="E375" s="4">
        <v>208</v>
      </c>
      <c r="F375" s="4">
        <f>Source!V352</f>
        <v>17.489040750000001</v>
      </c>
      <c r="G375" s="4" t="s">
        <v>251</v>
      </c>
      <c r="H375" s="4" t="s">
        <v>252</v>
      </c>
      <c r="I375" s="4"/>
      <c r="J375" s="4"/>
      <c r="K375" s="4">
        <v>208</v>
      </c>
      <c r="L375" s="4">
        <v>22</v>
      </c>
      <c r="M375" s="4">
        <v>3</v>
      </c>
      <c r="N375" s="4" t="s">
        <v>3</v>
      </c>
      <c r="O375" s="4">
        <v>-1</v>
      </c>
      <c r="P375" s="4"/>
      <c r="Q375" s="4"/>
      <c r="R375" s="4"/>
      <c r="S375" s="4"/>
      <c r="T375" s="4"/>
      <c r="U375" s="4"/>
      <c r="V375" s="4"/>
      <c r="W375" s="4"/>
    </row>
    <row r="376" spans="1:206" x14ac:dyDescent="0.2">
      <c r="A376" s="4">
        <v>50</v>
      </c>
      <c r="B376" s="4">
        <v>0</v>
      </c>
      <c r="C376" s="4">
        <v>0</v>
      </c>
      <c r="D376" s="4">
        <v>1</v>
      </c>
      <c r="E376" s="4">
        <v>209</v>
      </c>
      <c r="F376" s="4">
        <f>ROUND(Source!W352,O376)</f>
        <v>0</v>
      </c>
      <c r="G376" s="4" t="s">
        <v>253</v>
      </c>
      <c r="H376" s="4" t="s">
        <v>254</v>
      </c>
      <c r="I376" s="4"/>
      <c r="J376" s="4"/>
      <c r="K376" s="4">
        <v>209</v>
      </c>
      <c r="L376" s="4">
        <v>23</v>
      </c>
      <c r="M376" s="4">
        <v>3</v>
      </c>
      <c r="N376" s="4" t="s">
        <v>3</v>
      </c>
      <c r="O376" s="4">
        <v>2</v>
      </c>
      <c r="P376" s="4"/>
      <c r="Q376" s="4"/>
      <c r="R376" s="4"/>
      <c r="S376" s="4"/>
      <c r="T376" s="4"/>
      <c r="U376" s="4"/>
      <c r="V376" s="4"/>
      <c r="W376" s="4"/>
    </row>
    <row r="377" spans="1:206" x14ac:dyDescent="0.2">
      <c r="A377" s="4">
        <v>50</v>
      </c>
      <c r="B377" s="4">
        <v>0</v>
      </c>
      <c r="C377" s="4">
        <v>0</v>
      </c>
      <c r="D377" s="4">
        <v>1</v>
      </c>
      <c r="E377" s="4">
        <v>233</v>
      </c>
      <c r="F377" s="4">
        <f>ROUND(Source!BD352,O377)</f>
        <v>0</v>
      </c>
      <c r="G377" s="4" t="s">
        <v>255</v>
      </c>
      <c r="H377" s="4" t="s">
        <v>256</v>
      </c>
      <c r="I377" s="4"/>
      <c r="J377" s="4"/>
      <c r="K377" s="4">
        <v>233</v>
      </c>
      <c r="L377" s="4">
        <v>24</v>
      </c>
      <c r="M377" s="4">
        <v>3</v>
      </c>
      <c r="N377" s="4" t="s">
        <v>3</v>
      </c>
      <c r="O377" s="4">
        <v>2</v>
      </c>
      <c r="P377" s="4"/>
      <c r="Q377" s="4"/>
      <c r="R377" s="4"/>
      <c r="S377" s="4"/>
      <c r="T377" s="4"/>
      <c r="U377" s="4"/>
      <c r="V377" s="4"/>
      <c r="W377" s="4"/>
    </row>
    <row r="378" spans="1:206" x14ac:dyDescent="0.2">
      <c r="A378" s="4">
        <v>50</v>
      </c>
      <c r="B378" s="4">
        <v>0</v>
      </c>
      <c r="C378" s="4">
        <v>0</v>
      </c>
      <c r="D378" s="4">
        <v>1</v>
      </c>
      <c r="E378" s="4">
        <v>210</v>
      </c>
      <c r="F378" s="4">
        <f>ROUND(Source!X352,O378)</f>
        <v>669099.76</v>
      </c>
      <c r="G378" s="4" t="s">
        <v>257</v>
      </c>
      <c r="H378" s="4" t="s">
        <v>258</v>
      </c>
      <c r="I378" s="4"/>
      <c r="J378" s="4"/>
      <c r="K378" s="4">
        <v>210</v>
      </c>
      <c r="L378" s="4">
        <v>25</v>
      </c>
      <c r="M378" s="4">
        <v>3</v>
      </c>
      <c r="N378" s="4" t="s">
        <v>3</v>
      </c>
      <c r="O378" s="4">
        <v>2</v>
      </c>
      <c r="P378" s="4"/>
      <c r="Q378" s="4"/>
      <c r="R378" s="4"/>
      <c r="S378" s="4"/>
      <c r="T378" s="4"/>
      <c r="U378" s="4"/>
      <c r="V378" s="4"/>
      <c r="W378" s="4"/>
    </row>
    <row r="379" spans="1:206" x14ac:dyDescent="0.2">
      <c r="A379" s="4">
        <v>50</v>
      </c>
      <c r="B379" s="4">
        <v>0</v>
      </c>
      <c r="C379" s="4">
        <v>0</v>
      </c>
      <c r="D379" s="4">
        <v>1</v>
      </c>
      <c r="E379" s="4">
        <v>211</v>
      </c>
      <c r="F379" s="4">
        <f>ROUND(Source!Y352,O379)</f>
        <v>456244.78</v>
      </c>
      <c r="G379" s="4" t="s">
        <v>259</v>
      </c>
      <c r="H379" s="4" t="s">
        <v>260</v>
      </c>
      <c r="I379" s="4"/>
      <c r="J379" s="4"/>
      <c r="K379" s="4">
        <v>211</v>
      </c>
      <c r="L379" s="4">
        <v>26</v>
      </c>
      <c r="M379" s="4">
        <v>3</v>
      </c>
      <c r="N379" s="4" t="s">
        <v>3</v>
      </c>
      <c r="O379" s="4">
        <v>2</v>
      </c>
      <c r="P379" s="4"/>
      <c r="Q379" s="4"/>
      <c r="R379" s="4"/>
      <c r="S379" s="4"/>
      <c r="T379" s="4"/>
      <c r="U379" s="4"/>
      <c r="V379" s="4"/>
      <c r="W379" s="4"/>
    </row>
    <row r="380" spans="1:206" x14ac:dyDescent="0.2">
      <c r="A380" s="4">
        <v>50</v>
      </c>
      <c r="B380" s="4">
        <v>0</v>
      </c>
      <c r="C380" s="4">
        <v>0</v>
      </c>
      <c r="D380" s="4">
        <v>1</v>
      </c>
      <c r="E380" s="4">
        <v>224</v>
      </c>
      <c r="F380" s="4">
        <f>ROUND(Source!AR352,O380)</f>
        <v>2887270.91</v>
      </c>
      <c r="G380" s="4" t="s">
        <v>261</v>
      </c>
      <c r="H380" s="4" t="s">
        <v>262</v>
      </c>
      <c r="I380" s="4"/>
      <c r="J380" s="4"/>
      <c r="K380" s="4">
        <v>224</v>
      </c>
      <c r="L380" s="4">
        <v>27</v>
      </c>
      <c r="M380" s="4">
        <v>3</v>
      </c>
      <c r="N380" s="4" t="s">
        <v>3</v>
      </c>
      <c r="O380" s="4">
        <v>2</v>
      </c>
      <c r="P380" s="4"/>
      <c r="Q380" s="4"/>
      <c r="R380" s="4"/>
      <c r="S380" s="4"/>
      <c r="T380" s="4"/>
      <c r="U380" s="4"/>
      <c r="V380" s="4"/>
      <c r="W380" s="4"/>
    </row>
    <row r="382" spans="1:206" x14ac:dyDescent="0.2">
      <c r="A382" s="1">
        <v>4</v>
      </c>
      <c r="B382" s="1">
        <v>1</v>
      </c>
      <c r="C382" s="1"/>
      <c r="D382" s="1">
        <f>ROW(A518)</f>
        <v>518</v>
      </c>
      <c r="E382" s="1"/>
      <c r="F382" s="1" t="s">
        <v>12</v>
      </c>
      <c r="G382" s="1" t="s">
        <v>616</v>
      </c>
      <c r="H382" s="1" t="s">
        <v>3</v>
      </c>
      <c r="I382" s="1">
        <v>0</v>
      </c>
      <c r="J382" s="1"/>
      <c r="K382" s="1">
        <v>0</v>
      </c>
      <c r="L382" s="1"/>
      <c r="M382" s="1"/>
      <c r="N382" s="1"/>
      <c r="O382" s="1"/>
      <c r="P382" s="1"/>
      <c r="Q382" s="1"/>
      <c r="R382" s="1"/>
      <c r="S382" s="1"/>
      <c r="T382" s="1"/>
      <c r="U382" s="1" t="s">
        <v>3</v>
      </c>
      <c r="V382" s="1">
        <v>0</v>
      </c>
      <c r="W382" s="1"/>
      <c r="X382" s="1"/>
      <c r="Y382" s="1"/>
      <c r="Z382" s="1"/>
      <c r="AA382" s="1"/>
      <c r="AB382" s="1" t="s">
        <v>3</v>
      </c>
      <c r="AC382" s="1" t="s">
        <v>3</v>
      </c>
      <c r="AD382" s="1" t="s">
        <v>3</v>
      </c>
      <c r="AE382" s="1" t="s">
        <v>3</v>
      </c>
      <c r="AF382" s="1" t="s">
        <v>3</v>
      </c>
      <c r="AG382" s="1" t="s">
        <v>3</v>
      </c>
      <c r="AH382" s="1"/>
      <c r="AI382" s="1"/>
      <c r="AJ382" s="1"/>
      <c r="AK382" s="1"/>
      <c r="AL382" s="1"/>
      <c r="AM382" s="1"/>
      <c r="AN382" s="1"/>
      <c r="AO382" s="1"/>
      <c r="AP382" s="1" t="s">
        <v>3</v>
      </c>
      <c r="AQ382" s="1" t="s">
        <v>3</v>
      </c>
      <c r="AR382" s="1" t="s">
        <v>3</v>
      </c>
      <c r="AS382" s="1"/>
      <c r="AT382" s="1"/>
      <c r="AU382" s="1"/>
      <c r="AV382" s="1"/>
      <c r="AW382" s="1"/>
      <c r="AX382" s="1"/>
      <c r="AY382" s="1"/>
      <c r="AZ382" s="1" t="s">
        <v>3</v>
      </c>
      <c r="BA382" s="1"/>
      <c r="BB382" s="1" t="s">
        <v>3</v>
      </c>
      <c r="BC382" s="1" t="s">
        <v>3</v>
      </c>
      <c r="BD382" s="1" t="s">
        <v>3</v>
      </c>
      <c r="BE382" s="1" t="s">
        <v>3</v>
      </c>
      <c r="BF382" s="1" t="s">
        <v>3</v>
      </c>
      <c r="BG382" s="1" t="s">
        <v>3</v>
      </c>
      <c r="BH382" s="1" t="s">
        <v>3</v>
      </c>
      <c r="BI382" s="1" t="s">
        <v>3</v>
      </c>
      <c r="BJ382" s="1" t="s">
        <v>3</v>
      </c>
      <c r="BK382" s="1" t="s">
        <v>3</v>
      </c>
      <c r="BL382" s="1" t="s">
        <v>3</v>
      </c>
      <c r="BM382" s="1" t="s">
        <v>3</v>
      </c>
      <c r="BN382" s="1" t="s">
        <v>3</v>
      </c>
      <c r="BO382" s="1" t="s">
        <v>3</v>
      </c>
      <c r="BP382" s="1" t="s">
        <v>3</v>
      </c>
      <c r="BQ382" s="1"/>
      <c r="BR382" s="1"/>
      <c r="BS382" s="1"/>
      <c r="BT382" s="1"/>
      <c r="BU382" s="1"/>
      <c r="BV382" s="1"/>
      <c r="BW382" s="1"/>
      <c r="BX382" s="1">
        <v>0</v>
      </c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>
        <v>0</v>
      </c>
    </row>
    <row r="384" spans="1:206" x14ac:dyDescent="0.2">
      <c r="A384" s="2">
        <v>52</v>
      </c>
      <c r="B384" s="2">
        <f t="shared" ref="B384:G384" si="310">B518</f>
        <v>1</v>
      </c>
      <c r="C384" s="2">
        <f t="shared" si="310"/>
        <v>4</v>
      </c>
      <c r="D384" s="2">
        <f t="shared" si="310"/>
        <v>382</v>
      </c>
      <c r="E384" s="2">
        <f t="shared" si="310"/>
        <v>0</v>
      </c>
      <c r="F384" s="2" t="str">
        <f t="shared" si="310"/>
        <v>Новый раздел</v>
      </c>
      <c r="G384" s="2" t="str">
        <f t="shared" si="310"/>
        <v>Помещение вентиляционных камер на антрисоли 5 этажа.</v>
      </c>
      <c r="H384" s="2"/>
      <c r="I384" s="2"/>
      <c r="J384" s="2"/>
      <c r="K384" s="2"/>
      <c r="L384" s="2"/>
      <c r="M384" s="2"/>
      <c r="N384" s="2"/>
      <c r="O384" s="2">
        <f t="shared" ref="O384:AT384" si="311">O518</f>
        <v>444749.6</v>
      </c>
      <c r="P384" s="2">
        <f t="shared" si="311"/>
        <v>331637.06</v>
      </c>
      <c r="Q384" s="2">
        <f t="shared" si="311"/>
        <v>4122.03</v>
      </c>
      <c r="R384" s="2">
        <f t="shared" si="311"/>
        <v>2332.58</v>
      </c>
      <c r="S384" s="2">
        <f t="shared" si="311"/>
        <v>108990.51</v>
      </c>
      <c r="T384" s="2">
        <f t="shared" si="311"/>
        <v>0</v>
      </c>
      <c r="U384" s="2">
        <f t="shared" si="311"/>
        <v>372.27381359999998</v>
      </c>
      <c r="V384" s="2">
        <f t="shared" si="311"/>
        <v>5.6136479999999995</v>
      </c>
      <c r="W384" s="2">
        <f t="shared" si="311"/>
        <v>0</v>
      </c>
      <c r="X384" s="2">
        <f t="shared" si="311"/>
        <v>119547.98</v>
      </c>
      <c r="Y384" s="2">
        <f t="shared" si="311"/>
        <v>67413.47</v>
      </c>
      <c r="Z384" s="2">
        <f t="shared" si="311"/>
        <v>0</v>
      </c>
      <c r="AA384" s="2">
        <f t="shared" si="311"/>
        <v>0</v>
      </c>
      <c r="AB384" s="2">
        <f t="shared" si="311"/>
        <v>0</v>
      </c>
      <c r="AC384" s="2">
        <f t="shared" si="311"/>
        <v>0</v>
      </c>
      <c r="AD384" s="2">
        <f t="shared" si="311"/>
        <v>0</v>
      </c>
      <c r="AE384" s="2">
        <f t="shared" si="311"/>
        <v>0</v>
      </c>
      <c r="AF384" s="2">
        <f t="shared" si="311"/>
        <v>0</v>
      </c>
      <c r="AG384" s="2">
        <f t="shared" si="311"/>
        <v>0</v>
      </c>
      <c r="AH384" s="2">
        <f t="shared" si="311"/>
        <v>0</v>
      </c>
      <c r="AI384" s="2">
        <f t="shared" si="311"/>
        <v>0</v>
      </c>
      <c r="AJ384" s="2">
        <f t="shared" si="311"/>
        <v>0</v>
      </c>
      <c r="AK384" s="2">
        <f t="shared" si="311"/>
        <v>0</v>
      </c>
      <c r="AL384" s="2">
        <f t="shared" si="311"/>
        <v>0</v>
      </c>
      <c r="AM384" s="2">
        <f t="shared" si="311"/>
        <v>0</v>
      </c>
      <c r="AN384" s="2">
        <f t="shared" si="311"/>
        <v>0</v>
      </c>
      <c r="AO384" s="2">
        <f t="shared" si="311"/>
        <v>0</v>
      </c>
      <c r="AP384" s="2">
        <f t="shared" si="311"/>
        <v>0</v>
      </c>
      <c r="AQ384" s="2">
        <f t="shared" si="311"/>
        <v>0</v>
      </c>
      <c r="AR384" s="2">
        <f t="shared" si="311"/>
        <v>637532.66</v>
      </c>
      <c r="AS384" s="2">
        <f t="shared" si="311"/>
        <v>576167.57999999996</v>
      </c>
      <c r="AT384" s="2">
        <f t="shared" si="311"/>
        <v>61365.08</v>
      </c>
      <c r="AU384" s="2">
        <f t="shared" ref="AU384:BZ384" si="312">AU518</f>
        <v>0</v>
      </c>
      <c r="AV384" s="2">
        <f t="shared" si="312"/>
        <v>331637.06</v>
      </c>
      <c r="AW384" s="2">
        <f t="shared" si="312"/>
        <v>331637.06</v>
      </c>
      <c r="AX384" s="2">
        <f t="shared" si="312"/>
        <v>0</v>
      </c>
      <c r="AY384" s="2">
        <f t="shared" si="312"/>
        <v>331637.06</v>
      </c>
      <c r="AZ384" s="2">
        <f t="shared" si="312"/>
        <v>0</v>
      </c>
      <c r="BA384" s="2">
        <f t="shared" si="312"/>
        <v>0</v>
      </c>
      <c r="BB384" s="2">
        <f t="shared" si="312"/>
        <v>0</v>
      </c>
      <c r="BC384" s="2">
        <f t="shared" si="312"/>
        <v>0</v>
      </c>
      <c r="BD384" s="2">
        <f t="shared" si="312"/>
        <v>5821.61</v>
      </c>
      <c r="BE384" s="2">
        <f t="shared" si="312"/>
        <v>0</v>
      </c>
      <c r="BF384" s="2">
        <f t="shared" si="312"/>
        <v>0</v>
      </c>
      <c r="BG384" s="2">
        <f t="shared" si="312"/>
        <v>0</v>
      </c>
      <c r="BH384" s="2">
        <f t="shared" si="312"/>
        <v>0</v>
      </c>
      <c r="BI384" s="2">
        <f t="shared" si="312"/>
        <v>0</v>
      </c>
      <c r="BJ384" s="2">
        <f t="shared" si="312"/>
        <v>0</v>
      </c>
      <c r="BK384" s="2">
        <f t="shared" si="312"/>
        <v>0</v>
      </c>
      <c r="BL384" s="2">
        <f t="shared" si="312"/>
        <v>0</v>
      </c>
      <c r="BM384" s="2">
        <f t="shared" si="312"/>
        <v>0</v>
      </c>
      <c r="BN384" s="2">
        <f t="shared" si="312"/>
        <v>0</v>
      </c>
      <c r="BO384" s="2">
        <f t="shared" si="312"/>
        <v>0</v>
      </c>
      <c r="BP384" s="2">
        <f t="shared" si="312"/>
        <v>0</v>
      </c>
      <c r="BQ384" s="2">
        <f t="shared" si="312"/>
        <v>0</v>
      </c>
      <c r="BR384" s="2">
        <f t="shared" si="312"/>
        <v>0</v>
      </c>
      <c r="BS384" s="2">
        <f t="shared" si="312"/>
        <v>0</v>
      </c>
      <c r="BT384" s="2">
        <f t="shared" si="312"/>
        <v>0</v>
      </c>
      <c r="BU384" s="2">
        <f t="shared" si="312"/>
        <v>0</v>
      </c>
      <c r="BV384" s="2">
        <f t="shared" si="312"/>
        <v>0</v>
      </c>
      <c r="BW384" s="2">
        <f t="shared" si="312"/>
        <v>0</v>
      </c>
      <c r="BX384" s="2">
        <f t="shared" si="312"/>
        <v>0</v>
      </c>
      <c r="BY384" s="2">
        <f t="shared" si="312"/>
        <v>0</v>
      </c>
      <c r="BZ384" s="2">
        <f t="shared" si="312"/>
        <v>0</v>
      </c>
      <c r="CA384" s="2">
        <f t="shared" ref="CA384:DF384" si="313">CA518</f>
        <v>0</v>
      </c>
      <c r="CB384" s="2">
        <f t="shared" si="313"/>
        <v>0</v>
      </c>
      <c r="CC384" s="2">
        <f t="shared" si="313"/>
        <v>0</v>
      </c>
      <c r="CD384" s="2">
        <f t="shared" si="313"/>
        <v>0</v>
      </c>
      <c r="CE384" s="2">
        <f t="shared" si="313"/>
        <v>0</v>
      </c>
      <c r="CF384" s="2">
        <f t="shared" si="313"/>
        <v>0</v>
      </c>
      <c r="CG384" s="2">
        <f t="shared" si="313"/>
        <v>0</v>
      </c>
      <c r="CH384" s="2">
        <f t="shared" si="313"/>
        <v>0</v>
      </c>
      <c r="CI384" s="2">
        <f t="shared" si="313"/>
        <v>0</v>
      </c>
      <c r="CJ384" s="2">
        <f t="shared" si="313"/>
        <v>0</v>
      </c>
      <c r="CK384" s="2">
        <f t="shared" si="313"/>
        <v>0</v>
      </c>
      <c r="CL384" s="2">
        <f t="shared" si="313"/>
        <v>0</v>
      </c>
      <c r="CM384" s="2">
        <f t="shared" si="313"/>
        <v>0</v>
      </c>
      <c r="CN384" s="2">
        <f t="shared" si="313"/>
        <v>0</v>
      </c>
      <c r="CO384" s="2">
        <f t="shared" si="313"/>
        <v>0</v>
      </c>
      <c r="CP384" s="2">
        <f t="shared" si="313"/>
        <v>0</v>
      </c>
      <c r="CQ384" s="2">
        <f t="shared" si="313"/>
        <v>0</v>
      </c>
      <c r="CR384" s="2">
        <f t="shared" si="313"/>
        <v>0</v>
      </c>
      <c r="CS384" s="2">
        <f t="shared" si="313"/>
        <v>0</v>
      </c>
      <c r="CT384" s="2">
        <f t="shared" si="313"/>
        <v>0</v>
      </c>
      <c r="CU384" s="2">
        <f t="shared" si="313"/>
        <v>0</v>
      </c>
      <c r="CV384" s="2">
        <f t="shared" si="313"/>
        <v>0</v>
      </c>
      <c r="CW384" s="2">
        <f t="shared" si="313"/>
        <v>0</v>
      </c>
      <c r="CX384" s="2">
        <f t="shared" si="313"/>
        <v>0</v>
      </c>
      <c r="CY384" s="2">
        <f t="shared" si="313"/>
        <v>0</v>
      </c>
      <c r="CZ384" s="2">
        <f t="shared" si="313"/>
        <v>0</v>
      </c>
      <c r="DA384" s="2">
        <f t="shared" si="313"/>
        <v>0</v>
      </c>
      <c r="DB384" s="2">
        <f t="shared" si="313"/>
        <v>0</v>
      </c>
      <c r="DC384" s="2">
        <f t="shared" si="313"/>
        <v>0</v>
      </c>
      <c r="DD384" s="2">
        <f t="shared" si="313"/>
        <v>0</v>
      </c>
      <c r="DE384" s="2">
        <f t="shared" si="313"/>
        <v>0</v>
      </c>
      <c r="DF384" s="2">
        <f t="shared" si="313"/>
        <v>0</v>
      </c>
      <c r="DG384" s="3">
        <f t="shared" ref="DG384:EL384" si="314">DG518</f>
        <v>0</v>
      </c>
      <c r="DH384" s="3">
        <f t="shared" si="314"/>
        <v>0</v>
      </c>
      <c r="DI384" s="3">
        <f t="shared" si="314"/>
        <v>0</v>
      </c>
      <c r="DJ384" s="3">
        <f t="shared" si="314"/>
        <v>0</v>
      </c>
      <c r="DK384" s="3">
        <f t="shared" si="314"/>
        <v>0</v>
      </c>
      <c r="DL384" s="3">
        <f t="shared" si="314"/>
        <v>0</v>
      </c>
      <c r="DM384" s="3">
        <f t="shared" si="314"/>
        <v>0</v>
      </c>
      <c r="DN384" s="3">
        <f t="shared" si="314"/>
        <v>0</v>
      </c>
      <c r="DO384" s="3">
        <f t="shared" si="314"/>
        <v>0</v>
      </c>
      <c r="DP384" s="3">
        <f t="shared" si="314"/>
        <v>0</v>
      </c>
      <c r="DQ384" s="3">
        <f t="shared" si="314"/>
        <v>0</v>
      </c>
      <c r="DR384" s="3">
        <f t="shared" si="314"/>
        <v>0</v>
      </c>
      <c r="DS384" s="3">
        <f t="shared" si="314"/>
        <v>0</v>
      </c>
      <c r="DT384" s="3">
        <f t="shared" si="314"/>
        <v>0</v>
      </c>
      <c r="DU384" s="3">
        <f t="shared" si="314"/>
        <v>0</v>
      </c>
      <c r="DV384" s="3">
        <f t="shared" si="314"/>
        <v>0</v>
      </c>
      <c r="DW384" s="3">
        <f t="shared" si="314"/>
        <v>0</v>
      </c>
      <c r="DX384" s="3">
        <f t="shared" si="314"/>
        <v>0</v>
      </c>
      <c r="DY384" s="3">
        <f t="shared" si="314"/>
        <v>0</v>
      </c>
      <c r="DZ384" s="3">
        <f t="shared" si="314"/>
        <v>0</v>
      </c>
      <c r="EA384" s="3">
        <f t="shared" si="314"/>
        <v>0</v>
      </c>
      <c r="EB384" s="3">
        <f t="shared" si="314"/>
        <v>0</v>
      </c>
      <c r="EC384" s="3">
        <f t="shared" si="314"/>
        <v>0</v>
      </c>
      <c r="ED384" s="3">
        <f t="shared" si="314"/>
        <v>0</v>
      </c>
      <c r="EE384" s="3">
        <f t="shared" si="314"/>
        <v>0</v>
      </c>
      <c r="EF384" s="3">
        <f t="shared" si="314"/>
        <v>0</v>
      </c>
      <c r="EG384" s="3">
        <f t="shared" si="314"/>
        <v>0</v>
      </c>
      <c r="EH384" s="3">
        <f t="shared" si="314"/>
        <v>0</v>
      </c>
      <c r="EI384" s="3">
        <f t="shared" si="314"/>
        <v>0</v>
      </c>
      <c r="EJ384" s="3">
        <f t="shared" si="314"/>
        <v>0</v>
      </c>
      <c r="EK384" s="3">
        <f t="shared" si="314"/>
        <v>0</v>
      </c>
      <c r="EL384" s="3">
        <f t="shared" si="314"/>
        <v>0</v>
      </c>
      <c r="EM384" s="3">
        <f t="shared" ref="EM384:FR384" si="315">EM518</f>
        <v>0</v>
      </c>
      <c r="EN384" s="3">
        <f t="shared" si="315"/>
        <v>0</v>
      </c>
      <c r="EO384" s="3">
        <f t="shared" si="315"/>
        <v>0</v>
      </c>
      <c r="EP384" s="3">
        <f t="shared" si="315"/>
        <v>0</v>
      </c>
      <c r="EQ384" s="3">
        <f t="shared" si="315"/>
        <v>0</v>
      </c>
      <c r="ER384" s="3">
        <f t="shared" si="315"/>
        <v>0</v>
      </c>
      <c r="ES384" s="3">
        <f t="shared" si="315"/>
        <v>0</v>
      </c>
      <c r="ET384" s="3">
        <f t="shared" si="315"/>
        <v>0</v>
      </c>
      <c r="EU384" s="3">
        <f t="shared" si="315"/>
        <v>0</v>
      </c>
      <c r="EV384" s="3">
        <f t="shared" si="315"/>
        <v>0</v>
      </c>
      <c r="EW384" s="3">
        <f t="shared" si="315"/>
        <v>0</v>
      </c>
      <c r="EX384" s="3">
        <f t="shared" si="315"/>
        <v>0</v>
      </c>
      <c r="EY384" s="3">
        <f t="shared" si="315"/>
        <v>0</v>
      </c>
      <c r="EZ384" s="3">
        <f t="shared" si="315"/>
        <v>0</v>
      </c>
      <c r="FA384" s="3">
        <f t="shared" si="315"/>
        <v>0</v>
      </c>
      <c r="FB384" s="3">
        <f t="shared" si="315"/>
        <v>0</v>
      </c>
      <c r="FC384" s="3">
        <f t="shared" si="315"/>
        <v>0</v>
      </c>
      <c r="FD384" s="3">
        <f t="shared" si="315"/>
        <v>0</v>
      </c>
      <c r="FE384" s="3">
        <f t="shared" si="315"/>
        <v>0</v>
      </c>
      <c r="FF384" s="3">
        <f t="shared" si="315"/>
        <v>0</v>
      </c>
      <c r="FG384" s="3">
        <f t="shared" si="315"/>
        <v>0</v>
      </c>
      <c r="FH384" s="3">
        <f t="shared" si="315"/>
        <v>0</v>
      </c>
      <c r="FI384" s="3">
        <f t="shared" si="315"/>
        <v>0</v>
      </c>
      <c r="FJ384" s="3">
        <f t="shared" si="315"/>
        <v>0</v>
      </c>
      <c r="FK384" s="3">
        <f t="shared" si="315"/>
        <v>0</v>
      </c>
      <c r="FL384" s="3">
        <f t="shared" si="315"/>
        <v>0</v>
      </c>
      <c r="FM384" s="3">
        <f t="shared" si="315"/>
        <v>0</v>
      </c>
      <c r="FN384" s="3">
        <f t="shared" si="315"/>
        <v>0</v>
      </c>
      <c r="FO384" s="3">
        <f t="shared" si="315"/>
        <v>0</v>
      </c>
      <c r="FP384" s="3">
        <f t="shared" si="315"/>
        <v>0</v>
      </c>
      <c r="FQ384" s="3">
        <f t="shared" si="315"/>
        <v>0</v>
      </c>
      <c r="FR384" s="3">
        <f t="shared" si="315"/>
        <v>0</v>
      </c>
      <c r="FS384" s="3">
        <f t="shared" ref="FS384:GX384" si="316">FS518</f>
        <v>0</v>
      </c>
      <c r="FT384" s="3">
        <f t="shared" si="316"/>
        <v>0</v>
      </c>
      <c r="FU384" s="3">
        <f t="shared" si="316"/>
        <v>0</v>
      </c>
      <c r="FV384" s="3">
        <f t="shared" si="316"/>
        <v>0</v>
      </c>
      <c r="FW384" s="3">
        <f t="shared" si="316"/>
        <v>0</v>
      </c>
      <c r="FX384" s="3">
        <f t="shared" si="316"/>
        <v>0</v>
      </c>
      <c r="FY384" s="3">
        <f t="shared" si="316"/>
        <v>0</v>
      </c>
      <c r="FZ384" s="3">
        <f t="shared" si="316"/>
        <v>0</v>
      </c>
      <c r="GA384" s="3">
        <f t="shared" si="316"/>
        <v>0</v>
      </c>
      <c r="GB384" s="3">
        <f t="shared" si="316"/>
        <v>0</v>
      </c>
      <c r="GC384" s="3">
        <f t="shared" si="316"/>
        <v>0</v>
      </c>
      <c r="GD384" s="3">
        <f t="shared" si="316"/>
        <v>0</v>
      </c>
      <c r="GE384" s="3">
        <f t="shared" si="316"/>
        <v>0</v>
      </c>
      <c r="GF384" s="3">
        <f t="shared" si="316"/>
        <v>0</v>
      </c>
      <c r="GG384" s="3">
        <f t="shared" si="316"/>
        <v>0</v>
      </c>
      <c r="GH384" s="3">
        <f t="shared" si="316"/>
        <v>0</v>
      </c>
      <c r="GI384" s="3">
        <f t="shared" si="316"/>
        <v>0</v>
      </c>
      <c r="GJ384" s="3">
        <f t="shared" si="316"/>
        <v>0</v>
      </c>
      <c r="GK384" s="3">
        <f t="shared" si="316"/>
        <v>0</v>
      </c>
      <c r="GL384" s="3">
        <f t="shared" si="316"/>
        <v>0</v>
      </c>
      <c r="GM384" s="3">
        <f t="shared" si="316"/>
        <v>0</v>
      </c>
      <c r="GN384" s="3">
        <f t="shared" si="316"/>
        <v>0</v>
      </c>
      <c r="GO384" s="3">
        <f t="shared" si="316"/>
        <v>0</v>
      </c>
      <c r="GP384" s="3">
        <f t="shared" si="316"/>
        <v>0</v>
      </c>
      <c r="GQ384" s="3">
        <f t="shared" si="316"/>
        <v>0</v>
      </c>
      <c r="GR384" s="3">
        <f t="shared" si="316"/>
        <v>0</v>
      </c>
      <c r="GS384" s="3">
        <f t="shared" si="316"/>
        <v>0</v>
      </c>
      <c r="GT384" s="3">
        <f t="shared" si="316"/>
        <v>0</v>
      </c>
      <c r="GU384" s="3">
        <f t="shared" si="316"/>
        <v>0</v>
      </c>
      <c r="GV384" s="3">
        <f t="shared" si="316"/>
        <v>0</v>
      </c>
      <c r="GW384" s="3">
        <f t="shared" si="316"/>
        <v>0</v>
      </c>
      <c r="GX384" s="3">
        <f t="shared" si="316"/>
        <v>0</v>
      </c>
    </row>
    <row r="386" spans="1:245" x14ac:dyDescent="0.2">
      <c r="A386" s="1">
        <v>5</v>
      </c>
      <c r="B386" s="1">
        <v>1</v>
      </c>
      <c r="C386" s="1"/>
      <c r="D386" s="1">
        <f>ROW(A410)</f>
        <v>410</v>
      </c>
      <c r="E386" s="1"/>
      <c r="F386" s="1" t="s">
        <v>14</v>
      </c>
      <c r="G386" s="1" t="s">
        <v>15</v>
      </c>
      <c r="H386" s="1" t="s">
        <v>3</v>
      </c>
      <c r="I386" s="1">
        <v>0</v>
      </c>
      <c r="J386" s="1"/>
      <c r="K386" s="1">
        <v>0</v>
      </c>
      <c r="L386" s="1"/>
      <c r="M386" s="1"/>
      <c r="N386" s="1"/>
      <c r="O386" s="1"/>
      <c r="P386" s="1"/>
      <c r="Q386" s="1"/>
      <c r="R386" s="1"/>
      <c r="S386" s="1"/>
      <c r="T386" s="1"/>
      <c r="U386" s="1" t="s">
        <v>3</v>
      </c>
      <c r="V386" s="1">
        <v>0</v>
      </c>
      <c r="W386" s="1"/>
      <c r="X386" s="1"/>
      <c r="Y386" s="1"/>
      <c r="Z386" s="1"/>
      <c r="AA386" s="1"/>
      <c r="AB386" s="1" t="s">
        <v>3</v>
      </c>
      <c r="AC386" s="1" t="s">
        <v>3</v>
      </c>
      <c r="AD386" s="1" t="s">
        <v>3</v>
      </c>
      <c r="AE386" s="1" t="s">
        <v>3</v>
      </c>
      <c r="AF386" s="1" t="s">
        <v>3</v>
      </c>
      <c r="AG386" s="1" t="s">
        <v>3</v>
      </c>
      <c r="AH386" s="1"/>
      <c r="AI386" s="1"/>
      <c r="AJ386" s="1"/>
      <c r="AK386" s="1"/>
      <c r="AL386" s="1"/>
      <c r="AM386" s="1"/>
      <c r="AN386" s="1"/>
      <c r="AO386" s="1"/>
      <c r="AP386" s="1" t="s">
        <v>3</v>
      </c>
      <c r="AQ386" s="1" t="s">
        <v>3</v>
      </c>
      <c r="AR386" s="1" t="s">
        <v>3</v>
      </c>
      <c r="AS386" s="1"/>
      <c r="AT386" s="1"/>
      <c r="AU386" s="1"/>
      <c r="AV386" s="1"/>
      <c r="AW386" s="1"/>
      <c r="AX386" s="1"/>
      <c r="AY386" s="1"/>
      <c r="AZ386" s="1" t="s">
        <v>3</v>
      </c>
      <c r="BA386" s="1"/>
      <c r="BB386" s="1" t="s">
        <v>3</v>
      </c>
      <c r="BC386" s="1" t="s">
        <v>3</v>
      </c>
      <c r="BD386" s="1" t="s">
        <v>3</v>
      </c>
      <c r="BE386" s="1" t="s">
        <v>3</v>
      </c>
      <c r="BF386" s="1" t="s">
        <v>3</v>
      </c>
      <c r="BG386" s="1" t="s">
        <v>3</v>
      </c>
      <c r="BH386" s="1" t="s">
        <v>3</v>
      </c>
      <c r="BI386" s="1" t="s">
        <v>3</v>
      </c>
      <c r="BJ386" s="1" t="s">
        <v>3</v>
      </c>
      <c r="BK386" s="1" t="s">
        <v>3</v>
      </c>
      <c r="BL386" s="1" t="s">
        <v>3</v>
      </c>
      <c r="BM386" s="1" t="s">
        <v>3</v>
      </c>
      <c r="BN386" s="1" t="s">
        <v>3</v>
      </c>
      <c r="BO386" s="1" t="s">
        <v>3</v>
      </c>
      <c r="BP386" s="1" t="s">
        <v>3</v>
      </c>
      <c r="BQ386" s="1"/>
      <c r="BR386" s="1"/>
      <c r="BS386" s="1"/>
      <c r="BT386" s="1"/>
      <c r="BU386" s="1"/>
      <c r="BV386" s="1"/>
      <c r="BW386" s="1"/>
      <c r="BX386" s="1">
        <v>0</v>
      </c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>
        <v>0</v>
      </c>
    </row>
    <row r="388" spans="1:245" x14ac:dyDescent="0.2">
      <c r="A388" s="2">
        <v>52</v>
      </c>
      <c r="B388" s="2">
        <f t="shared" ref="B388:G388" si="317">B410</f>
        <v>1</v>
      </c>
      <c r="C388" s="2">
        <f t="shared" si="317"/>
        <v>5</v>
      </c>
      <c r="D388" s="2">
        <f t="shared" si="317"/>
        <v>386</v>
      </c>
      <c r="E388" s="2">
        <f t="shared" si="317"/>
        <v>0</v>
      </c>
      <c r="F388" s="2" t="str">
        <f t="shared" si="317"/>
        <v>Новый подраздел</v>
      </c>
      <c r="G388" s="2" t="str">
        <f t="shared" si="317"/>
        <v>Демонтажные работы</v>
      </c>
      <c r="H388" s="2"/>
      <c r="I388" s="2"/>
      <c r="J388" s="2"/>
      <c r="K388" s="2"/>
      <c r="L388" s="2"/>
      <c r="M388" s="2"/>
      <c r="N388" s="2"/>
      <c r="O388" s="2">
        <f t="shared" ref="O388:AT388" si="318">O410</f>
        <v>17507.98</v>
      </c>
      <c r="P388" s="2">
        <f t="shared" si="318"/>
        <v>798.4</v>
      </c>
      <c r="Q388" s="2">
        <f t="shared" si="318"/>
        <v>567.67999999999995</v>
      </c>
      <c r="R388" s="2">
        <f t="shared" si="318"/>
        <v>230.93</v>
      </c>
      <c r="S388" s="2">
        <f t="shared" si="318"/>
        <v>16141.9</v>
      </c>
      <c r="T388" s="2">
        <f t="shared" si="318"/>
        <v>0</v>
      </c>
      <c r="U388" s="2">
        <f t="shared" si="318"/>
        <v>61.997810999999999</v>
      </c>
      <c r="V388" s="2">
        <f t="shared" si="318"/>
        <v>0.55384800000000001</v>
      </c>
      <c r="W388" s="2">
        <f t="shared" si="318"/>
        <v>0</v>
      </c>
      <c r="X388" s="2">
        <f t="shared" si="318"/>
        <v>16790.52</v>
      </c>
      <c r="Y388" s="2">
        <f t="shared" si="318"/>
        <v>10772.84</v>
      </c>
      <c r="Z388" s="2">
        <f t="shared" si="318"/>
        <v>0</v>
      </c>
      <c r="AA388" s="2">
        <f t="shared" si="318"/>
        <v>0</v>
      </c>
      <c r="AB388" s="2">
        <f t="shared" si="318"/>
        <v>17507.98</v>
      </c>
      <c r="AC388" s="2">
        <f t="shared" si="318"/>
        <v>798.4</v>
      </c>
      <c r="AD388" s="2">
        <f t="shared" si="318"/>
        <v>567.67999999999995</v>
      </c>
      <c r="AE388" s="2">
        <f t="shared" si="318"/>
        <v>230.93</v>
      </c>
      <c r="AF388" s="2">
        <f t="shared" si="318"/>
        <v>16141.9</v>
      </c>
      <c r="AG388" s="2">
        <f t="shared" si="318"/>
        <v>0</v>
      </c>
      <c r="AH388" s="2">
        <f t="shared" si="318"/>
        <v>61.997810999999999</v>
      </c>
      <c r="AI388" s="2">
        <f t="shared" si="318"/>
        <v>0.55384800000000001</v>
      </c>
      <c r="AJ388" s="2">
        <f t="shared" si="318"/>
        <v>0</v>
      </c>
      <c r="AK388" s="2">
        <f t="shared" si="318"/>
        <v>16790.52</v>
      </c>
      <c r="AL388" s="2">
        <f t="shared" si="318"/>
        <v>10772.84</v>
      </c>
      <c r="AM388" s="2">
        <f t="shared" si="318"/>
        <v>0</v>
      </c>
      <c r="AN388" s="2">
        <f t="shared" si="318"/>
        <v>0</v>
      </c>
      <c r="AO388" s="2">
        <f t="shared" si="318"/>
        <v>0</v>
      </c>
      <c r="AP388" s="2">
        <f t="shared" si="318"/>
        <v>0</v>
      </c>
      <c r="AQ388" s="2">
        <f t="shared" si="318"/>
        <v>0</v>
      </c>
      <c r="AR388" s="2">
        <f t="shared" si="318"/>
        <v>50892.95</v>
      </c>
      <c r="AS388" s="2">
        <f t="shared" si="318"/>
        <v>50892.95</v>
      </c>
      <c r="AT388" s="2">
        <f t="shared" si="318"/>
        <v>0</v>
      </c>
      <c r="AU388" s="2">
        <f t="shared" ref="AU388:BZ388" si="319">AU410</f>
        <v>0</v>
      </c>
      <c r="AV388" s="2">
        <f t="shared" si="319"/>
        <v>798.4</v>
      </c>
      <c r="AW388" s="2">
        <f t="shared" si="319"/>
        <v>798.4</v>
      </c>
      <c r="AX388" s="2">
        <f t="shared" si="319"/>
        <v>0</v>
      </c>
      <c r="AY388" s="2">
        <f t="shared" si="319"/>
        <v>798.4</v>
      </c>
      <c r="AZ388" s="2">
        <f t="shared" si="319"/>
        <v>0</v>
      </c>
      <c r="BA388" s="2">
        <f t="shared" si="319"/>
        <v>0</v>
      </c>
      <c r="BB388" s="2">
        <f t="shared" si="319"/>
        <v>0</v>
      </c>
      <c r="BC388" s="2">
        <f t="shared" si="319"/>
        <v>0</v>
      </c>
      <c r="BD388" s="2">
        <f t="shared" si="319"/>
        <v>5821.61</v>
      </c>
      <c r="BE388" s="2">
        <f t="shared" si="319"/>
        <v>0</v>
      </c>
      <c r="BF388" s="2">
        <f t="shared" si="319"/>
        <v>0</v>
      </c>
      <c r="BG388" s="2">
        <f t="shared" si="319"/>
        <v>0</v>
      </c>
      <c r="BH388" s="2">
        <f t="shared" si="319"/>
        <v>0</v>
      </c>
      <c r="BI388" s="2">
        <f t="shared" si="319"/>
        <v>0</v>
      </c>
      <c r="BJ388" s="2">
        <f t="shared" si="319"/>
        <v>0</v>
      </c>
      <c r="BK388" s="2">
        <f t="shared" si="319"/>
        <v>0</v>
      </c>
      <c r="BL388" s="2">
        <f t="shared" si="319"/>
        <v>0</v>
      </c>
      <c r="BM388" s="2">
        <f t="shared" si="319"/>
        <v>0</v>
      </c>
      <c r="BN388" s="2">
        <f t="shared" si="319"/>
        <v>0</v>
      </c>
      <c r="BO388" s="2">
        <f t="shared" si="319"/>
        <v>0</v>
      </c>
      <c r="BP388" s="2">
        <f t="shared" si="319"/>
        <v>0</v>
      </c>
      <c r="BQ388" s="2">
        <f t="shared" si="319"/>
        <v>0</v>
      </c>
      <c r="BR388" s="2">
        <f t="shared" si="319"/>
        <v>0</v>
      </c>
      <c r="BS388" s="2">
        <f t="shared" si="319"/>
        <v>0</v>
      </c>
      <c r="BT388" s="2">
        <f t="shared" si="319"/>
        <v>0</v>
      </c>
      <c r="BU388" s="2">
        <f t="shared" si="319"/>
        <v>0</v>
      </c>
      <c r="BV388" s="2">
        <f t="shared" si="319"/>
        <v>0</v>
      </c>
      <c r="BW388" s="2">
        <f t="shared" si="319"/>
        <v>0</v>
      </c>
      <c r="BX388" s="2">
        <f t="shared" si="319"/>
        <v>0</v>
      </c>
      <c r="BY388" s="2">
        <f t="shared" si="319"/>
        <v>0</v>
      </c>
      <c r="BZ388" s="2">
        <f t="shared" si="319"/>
        <v>0</v>
      </c>
      <c r="CA388" s="2">
        <f t="shared" ref="CA388:DF388" si="320">CA410</f>
        <v>50892.95</v>
      </c>
      <c r="CB388" s="2">
        <f t="shared" si="320"/>
        <v>50892.95</v>
      </c>
      <c r="CC388" s="2">
        <f t="shared" si="320"/>
        <v>0</v>
      </c>
      <c r="CD388" s="2">
        <f t="shared" si="320"/>
        <v>0</v>
      </c>
      <c r="CE388" s="2">
        <f t="shared" si="320"/>
        <v>798.4</v>
      </c>
      <c r="CF388" s="2">
        <f t="shared" si="320"/>
        <v>798.4</v>
      </c>
      <c r="CG388" s="2">
        <f t="shared" si="320"/>
        <v>0</v>
      </c>
      <c r="CH388" s="2">
        <f t="shared" si="320"/>
        <v>798.4</v>
      </c>
      <c r="CI388" s="2">
        <f t="shared" si="320"/>
        <v>0</v>
      </c>
      <c r="CJ388" s="2">
        <f t="shared" si="320"/>
        <v>0</v>
      </c>
      <c r="CK388" s="2">
        <f t="shared" si="320"/>
        <v>0</v>
      </c>
      <c r="CL388" s="2">
        <f t="shared" si="320"/>
        <v>0</v>
      </c>
      <c r="CM388" s="2">
        <f t="shared" si="320"/>
        <v>5821.61</v>
      </c>
      <c r="CN388" s="2">
        <f t="shared" si="320"/>
        <v>0</v>
      </c>
      <c r="CO388" s="2">
        <f t="shared" si="320"/>
        <v>0</v>
      </c>
      <c r="CP388" s="2">
        <f t="shared" si="320"/>
        <v>0</v>
      </c>
      <c r="CQ388" s="2">
        <f t="shared" si="320"/>
        <v>0</v>
      </c>
      <c r="CR388" s="2">
        <f t="shared" si="320"/>
        <v>0</v>
      </c>
      <c r="CS388" s="2">
        <f t="shared" si="320"/>
        <v>0</v>
      </c>
      <c r="CT388" s="2">
        <f t="shared" si="320"/>
        <v>0</v>
      </c>
      <c r="CU388" s="2">
        <f t="shared" si="320"/>
        <v>0</v>
      </c>
      <c r="CV388" s="2">
        <f t="shared" si="320"/>
        <v>0</v>
      </c>
      <c r="CW388" s="2">
        <f t="shared" si="320"/>
        <v>0</v>
      </c>
      <c r="CX388" s="2">
        <f t="shared" si="320"/>
        <v>0</v>
      </c>
      <c r="CY388" s="2">
        <f t="shared" si="320"/>
        <v>0</v>
      </c>
      <c r="CZ388" s="2">
        <f t="shared" si="320"/>
        <v>0</v>
      </c>
      <c r="DA388" s="2">
        <f t="shared" si="320"/>
        <v>0</v>
      </c>
      <c r="DB388" s="2">
        <f t="shared" si="320"/>
        <v>0</v>
      </c>
      <c r="DC388" s="2">
        <f t="shared" si="320"/>
        <v>0</v>
      </c>
      <c r="DD388" s="2">
        <f t="shared" si="320"/>
        <v>0</v>
      </c>
      <c r="DE388" s="2">
        <f t="shared" si="320"/>
        <v>0</v>
      </c>
      <c r="DF388" s="2">
        <f t="shared" si="320"/>
        <v>0</v>
      </c>
      <c r="DG388" s="3">
        <f t="shared" ref="DG388:EL388" si="321">DG410</f>
        <v>0</v>
      </c>
      <c r="DH388" s="3">
        <f t="shared" si="321"/>
        <v>0</v>
      </c>
      <c r="DI388" s="3">
        <f t="shared" si="321"/>
        <v>0</v>
      </c>
      <c r="DJ388" s="3">
        <f t="shared" si="321"/>
        <v>0</v>
      </c>
      <c r="DK388" s="3">
        <f t="shared" si="321"/>
        <v>0</v>
      </c>
      <c r="DL388" s="3">
        <f t="shared" si="321"/>
        <v>0</v>
      </c>
      <c r="DM388" s="3">
        <f t="shared" si="321"/>
        <v>0</v>
      </c>
      <c r="DN388" s="3">
        <f t="shared" si="321"/>
        <v>0</v>
      </c>
      <c r="DO388" s="3">
        <f t="shared" si="321"/>
        <v>0</v>
      </c>
      <c r="DP388" s="3">
        <f t="shared" si="321"/>
        <v>0</v>
      </c>
      <c r="DQ388" s="3">
        <f t="shared" si="321"/>
        <v>0</v>
      </c>
      <c r="DR388" s="3">
        <f t="shared" si="321"/>
        <v>0</v>
      </c>
      <c r="DS388" s="3">
        <f t="shared" si="321"/>
        <v>0</v>
      </c>
      <c r="DT388" s="3">
        <f t="shared" si="321"/>
        <v>0</v>
      </c>
      <c r="DU388" s="3">
        <f t="shared" si="321"/>
        <v>0</v>
      </c>
      <c r="DV388" s="3">
        <f t="shared" si="321"/>
        <v>0</v>
      </c>
      <c r="DW388" s="3">
        <f t="shared" si="321"/>
        <v>0</v>
      </c>
      <c r="DX388" s="3">
        <f t="shared" si="321"/>
        <v>0</v>
      </c>
      <c r="DY388" s="3">
        <f t="shared" si="321"/>
        <v>0</v>
      </c>
      <c r="DZ388" s="3">
        <f t="shared" si="321"/>
        <v>0</v>
      </c>
      <c r="EA388" s="3">
        <f t="shared" si="321"/>
        <v>0</v>
      </c>
      <c r="EB388" s="3">
        <f t="shared" si="321"/>
        <v>0</v>
      </c>
      <c r="EC388" s="3">
        <f t="shared" si="321"/>
        <v>0</v>
      </c>
      <c r="ED388" s="3">
        <f t="shared" si="321"/>
        <v>0</v>
      </c>
      <c r="EE388" s="3">
        <f t="shared" si="321"/>
        <v>0</v>
      </c>
      <c r="EF388" s="3">
        <f t="shared" si="321"/>
        <v>0</v>
      </c>
      <c r="EG388" s="3">
        <f t="shared" si="321"/>
        <v>0</v>
      </c>
      <c r="EH388" s="3">
        <f t="shared" si="321"/>
        <v>0</v>
      </c>
      <c r="EI388" s="3">
        <f t="shared" si="321"/>
        <v>0</v>
      </c>
      <c r="EJ388" s="3">
        <f t="shared" si="321"/>
        <v>0</v>
      </c>
      <c r="EK388" s="3">
        <f t="shared" si="321"/>
        <v>0</v>
      </c>
      <c r="EL388" s="3">
        <f t="shared" si="321"/>
        <v>0</v>
      </c>
      <c r="EM388" s="3">
        <f t="shared" ref="EM388:FR388" si="322">EM410</f>
        <v>0</v>
      </c>
      <c r="EN388" s="3">
        <f t="shared" si="322"/>
        <v>0</v>
      </c>
      <c r="EO388" s="3">
        <f t="shared" si="322"/>
        <v>0</v>
      </c>
      <c r="EP388" s="3">
        <f t="shared" si="322"/>
        <v>0</v>
      </c>
      <c r="EQ388" s="3">
        <f t="shared" si="322"/>
        <v>0</v>
      </c>
      <c r="ER388" s="3">
        <f t="shared" si="322"/>
        <v>0</v>
      </c>
      <c r="ES388" s="3">
        <f t="shared" si="322"/>
        <v>0</v>
      </c>
      <c r="ET388" s="3">
        <f t="shared" si="322"/>
        <v>0</v>
      </c>
      <c r="EU388" s="3">
        <f t="shared" si="322"/>
        <v>0</v>
      </c>
      <c r="EV388" s="3">
        <f t="shared" si="322"/>
        <v>0</v>
      </c>
      <c r="EW388" s="3">
        <f t="shared" si="322"/>
        <v>0</v>
      </c>
      <c r="EX388" s="3">
        <f t="shared" si="322"/>
        <v>0</v>
      </c>
      <c r="EY388" s="3">
        <f t="shared" si="322"/>
        <v>0</v>
      </c>
      <c r="EZ388" s="3">
        <f t="shared" si="322"/>
        <v>0</v>
      </c>
      <c r="FA388" s="3">
        <f t="shared" si="322"/>
        <v>0</v>
      </c>
      <c r="FB388" s="3">
        <f t="shared" si="322"/>
        <v>0</v>
      </c>
      <c r="FC388" s="3">
        <f t="shared" si="322"/>
        <v>0</v>
      </c>
      <c r="FD388" s="3">
        <f t="shared" si="322"/>
        <v>0</v>
      </c>
      <c r="FE388" s="3">
        <f t="shared" si="322"/>
        <v>0</v>
      </c>
      <c r="FF388" s="3">
        <f t="shared" si="322"/>
        <v>0</v>
      </c>
      <c r="FG388" s="3">
        <f t="shared" si="322"/>
        <v>0</v>
      </c>
      <c r="FH388" s="3">
        <f t="shared" si="322"/>
        <v>0</v>
      </c>
      <c r="FI388" s="3">
        <f t="shared" si="322"/>
        <v>0</v>
      </c>
      <c r="FJ388" s="3">
        <f t="shared" si="322"/>
        <v>0</v>
      </c>
      <c r="FK388" s="3">
        <f t="shared" si="322"/>
        <v>0</v>
      </c>
      <c r="FL388" s="3">
        <f t="shared" si="322"/>
        <v>0</v>
      </c>
      <c r="FM388" s="3">
        <f t="shared" si="322"/>
        <v>0</v>
      </c>
      <c r="FN388" s="3">
        <f t="shared" si="322"/>
        <v>0</v>
      </c>
      <c r="FO388" s="3">
        <f t="shared" si="322"/>
        <v>0</v>
      </c>
      <c r="FP388" s="3">
        <f t="shared" si="322"/>
        <v>0</v>
      </c>
      <c r="FQ388" s="3">
        <f t="shared" si="322"/>
        <v>0</v>
      </c>
      <c r="FR388" s="3">
        <f t="shared" si="322"/>
        <v>0</v>
      </c>
      <c r="FS388" s="3">
        <f t="shared" ref="FS388:GX388" si="323">FS410</f>
        <v>0</v>
      </c>
      <c r="FT388" s="3">
        <f t="shared" si="323"/>
        <v>0</v>
      </c>
      <c r="FU388" s="3">
        <f t="shared" si="323"/>
        <v>0</v>
      </c>
      <c r="FV388" s="3">
        <f t="shared" si="323"/>
        <v>0</v>
      </c>
      <c r="FW388" s="3">
        <f t="shared" si="323"/>
        <v>0</v>
      </c>
      <c r="FX388" s="3">
        <f t="shared" si="323"/>
        <v>0</v>
      </c>
      <c r="FY388" s="3">
        <f t="shared" si="323"/>
        <v>0</v>
      </c>
      <c r="FZ388" s="3">
        <f t="shared" si="323"/>
        <v>0</v>
      </c>
      <c r="GA388" s="3">
        <f t="shared" si="323"/>
        <v>0</v>
      </c>
      <c r="GB388" s="3">
        <f t="shared" si="323"/>
        <v>0</v>
      </c>
      <c r="GC388" s="3">
        <f t="shared" si="323"/>
        <v>0</v>
      </c>
      <c r="GD388" s="3">
        <f t="shared" si="323"/>
        <v>0</v>
      </c>
      <c r="GE388" s="3">
        <f t="shared" si="323"/>
        <v>0</v>
      </c>
      <c r="GF388" s="3">
        <f t="shared" si="323"/>
        <v>0</v>
      </c>
      <c r="GG388" s="3">
        <f t="shared" si="323"/>
        <v>0</v>
      </c>
      <c r="GH388" s="3">
        <f t="shared" si="323"/>
        <v>0</v>
      </c>
      <c r="GI388" s="3">
        <f t="shared" si="323"/>
        <v>0</v>
      </c>
      <c r="GJ388" s="3">
        <f t="shared" si="323"/>
        <v>0</v>
      </c>
      <c r="GK388" s="3">
        <f t="shared" si="323"/>
        <v>0</v>
      </c>
      <c r="GL388" s="3">
        <f t="shared" si="323"/>
        <v>0</v>
      </c>
      <c r="GM388" s="3">
        <f t="shared" si="323"/>
        <v>0</v>
      </c>
      <c r="GN388" s="3">
        <f t="shared" si="323"/>
        <v>0</v>
      </c>
      <c r="GO388" s="3">
        <f t="shared" si="323"/>
        <v>0</v>
      </c>
      <c r="GP388" s="3">
        <f t="shared" si="323"/>
        <v>0</v>
      </c>
      <c r="GQ388" s="3">
        <f t="shared" si="323"/>
        <v>0</v>
      </c>
      <c r="GR388" s="3">
        <f t="shared" si="323"/>
        <v>0</v>
      </c>
      <c r="GS388" s="3">
        <f t="shared" si="323"/>
        <v>0</v>
      </c>
      <c r="GT388" s="3">
        <f t="shared" si="323"/>
        <v>0</v>
      </c>
      <c r="GU388" s="3">
        <f t="shared" si="323"/>
        <v>0</v>
      </c>
      <c r="GV388" s="3">
        <f t="shared" si="323"/>
        <v>0</v>
      </c>
      <c r="GW388" s="3">
        <f t="shared" si="323"/>
        <v>0</v>
      </c>
      <c r="GX388" s="3">
        <f t="shared" si="323"/>
        <v>0</v>
      </c>
    </row>
    <row r="390" spans="1:245" x14ac:dyDescent="0.2">
      <c r="A390">
        <v>17</v>
      </c>
      <c r="B390">
        <v>1</v>
      </c>
      <c r="C390">
        <f>ROW(SmtRes!A601)</f>
        <v>601</v>
      </c>
      <c r="D390">
        <f>ROW(EtalonRes!A612)</f>
        <v>612</v>
      </c>
      <c r="E390" t="s">
        <v>617</v>
      </c>
      <c r="F390" t="s">
        <v>618</v>
      </c>
      <c r="G390" t="s">
        <v>619</v>
      </c>
      <c r="H390" t="s">
        <v>19</v>
      </c>
      <c r="I390">
        <f>ROUND(119.62/100,9)</f>
        <v>1.1961999999999999</v>
      </c>
      <c r="J390">
        <v>0</v>
      </c>
      <c r="O390">
        <f t="shared" ref="O390:O406" si="324">ROUND(CP390,2)</f>
        <v>6990.28</v>
      </c>
      <c r="P390">
        <f t="shared" ref="P390:P406" si="325">ROUND(CQ390*I390,2)</f>
        <v>0</v>
      </c>
      <c r="Q390">
        <f t="shared" ref="Q390:Q406" si="326">ROUND(CR390*I390,2)</f>
        <v>0</v>
      </c>
      <c r="R390">
        <f t="shared" ref="R390:R406" si="327">ROUND(CS390*I390,2)</f>
        <v>0</v>
      </c>
      <c r="S390">
        <f t="shared" ref="S390:S406" si="328">ROUND(CT390*I390,2)</f>
        <v>6990.28</v>
      </c>
      <c r="T390">
        <f t="shared" ref="T390:T406" si="329">ROUND(CU390*I390,2)</f>
        <v>0</v>
      </c>
      <c r="U390">
        <f t="shared" ref="U390:U406" si="330">CV390*I390</f>
        <v>27.297283999999998</v>
      </c>
      <c r="V390">
        <f t="shared" ref="V390:V406" si="331">CW390*I390</f>
        <v>0</v>
      </c>
      <c r="W390">
        <f t="shared" ref="W390:W406" si="332">ROUND(CX390*I390,2)</f>
        <v>0</v>
      </c>
      <c r="X390">
        <f t="shared" ref="X390:X406" si="333">ROUND(CY390,2)</f>
        <v>7689.31</v>
      </c>
      <c r="Y390">
        <f t="shared" ref="Y390:Y406" si="334">ROUND(CZ390,2)</f>
        <v>4893.2</v>
      </c>
      <c r="AA390">
        <v>144042116</v>
      </c>
      <c r="AB390">
        <f t="shared" ref="AB390:AB406" si="335">ROUND((AC390+AD390+AF390),2)</f>
        <v>178</v>
      </c>
      <c r="AC390">
        <f>ROUND((ES390),2)</f>
        <v>0</v>
      </c>
      <c r="AD390">
        <f>ROUND((((ET390)-(EU390))+AE390),2)</f>
        <v>0</v>
      </c>
      <c r="AE390">
        <f>ROUND((EU390),2)</f>
        <v>0</v>
      </c>
      <c r="AF390">
        <f>ROUND((EV390),2)</f>
        <v>178</v>
      </c>
      <c r="AG390">
        <f t="shared" ref="AG390:AG406" si="336">ROUND((AP390),2)</f>
        <v>0</v>
      </c>
      <c r="AH390">
        <f>(EW390)</f>
        <v>22.82</v>
      </c>
      <c r="AI390">
        <f>(EX390)</f>
        <v>0</v>
      </c>
      <c r="AJ390">
        <f t="shared" ref="AJ390:AJ406" si="337">(AS390)</f>
        <v>0</v>
      </c>
      <c r="AK390">
        <v>178</v>
      </c>
      <c r="AL390">
        <v>0</v>
      </c>
      <c r="AM390">
        <v>0</v>
      </c>
      <c r="AN390">
        <v>0</v>
      </c>
      <c r="AO390">
        <v>178</v>
      </c>
      <c r="AP390">
        <v>0</v>
      </c>
      <c r="AQ390">
        <v>22.82</v>
      </c>
      <c r="AR390">
        <v>0</v>
      </c>
      <c r="AS390">
        <v>0</v>
      </c>
      <c r="AT390">
        <v>110</v>
      </c>
      <c r="AU390">
        <v>70</v>
      </c>
      <c r="AV390">
        <v>1</v>
      </c>
      <c r="AW390">
        <v>1</v>
      </c>
      <c r="AZ390">
        <v>1</v>
      </c>
      <c r="BA390">
        <v>32.83</v>
      </c>
      <c r="BB390">
        <v>1</v>
      </c>
      <c r="BC390">
        <v>1</v>
      </c>
      <c r="BD390" t="s">
        <v>3</v>
      </c>
      <c r="BE390" t="s">
        <v>3</v>
      </c>
      <c r="BF390" t="s">
        <v>3</v>
      </c>
      <c r="BG390" t="s">
        <v>3</v>
      </c>
      <c r="BH390">
        <v>0</v>
      </c>
      <c r="BI390">
        <v>1</v>
      </c>
      <c r="BJ390" t="s">
        <v>620</v>
      </c>
      <c r="BM390">
        <v>46001</v>
      </c>
      <c r="BN390">
        <v>0</v>
      </c>
      <c r="BO390" t="s">
        <v>618</v>
      </c>
      <c r="BP390">
        <v>1</v>
      </c>
      <c r="BQ390">
        <v>2</v>
      </c>
      <c r="BR390">
        <v>0</v>
      </c>
      <c r="BS390">
        <v>32.83</v>
      </c>
      <c r="BT390">
        <v>1</v>
      </c>
      <c r="BU390">
        <v>1</v>
      </c>
      <c r="BV390">
        <v>1</v>
      </c>
      <c r="BW390">
        <v>1</v>
      </c>
      <c r="BX390">
        <v>1</v>
      </c>
      <c r="BY390" t="s">
        <v>3</v>
      </c>
      <c r="BZ390">
        <v>110</v>
      </c>
      <c r="CA390">
        <v>70</v>
      </c>
      <c r="CE390">
        <v>0</v>
      </c>
      <c r="CF390">
        <v>0</v>
      </c>
      <c r="CG390">
        <v>0</v>
      </c>
      <c r="CM390">
        <v>0</v>
      </c>
      <c r="CN390" t="s">
        <v>3</v>
      </c>
      <c r="CO390">
        <v>0</v>
      </c>
      <c r="CP390">
        <f t="shared" ref="CP390:CP406" si="338">(P390+Q390+S390)</f>
        <v>6990.28</v>
      </c>
      <c r="CQ390">
        <f t="shared" ref="CQ390:CQ406" si="339">AC390*BC390</f>
        <v>0</v>
      </c>
      <c r="CR390">
        <f t="shared" ref="CR390:CR406" si="340">AD390*BB390</f>
        <v>0</v>
      </c>
      <c r="CS390">
        <f t="shared" ref="CS390:CS406" si="341">AE390*BS390</f>
        <v>0</v>
      </c>
      <c r="CT390">
        <f t="shared" ref="CT390:CT406" si="342">AF390*BA390</f>
        <v>5843.74</v>
      </c>
      <c r="CU390">
        <f t="shared" ref="CU390:CU406" si="343">AG390</f>
        <v>0</v>
      </c>
      <c r="CV390">
        <f t="shared" ref="CV390:CV406" si="344">AH390</f>
        <v>22.82</v>
      </c>
      <c r="CW390">
        <f t="shared" ref="CW390:CW406" si="345">AI390</f>
        <v>0</v>
      </c>
      <c r="CX390">
        <f t="shared" ref="CX390:CX406" si="346">AJ390</f>
        <v>0</v>
      </c>
      <c r="CY390">
        <f t="shared" ref="CY390:CY406" si="347">(((S390+R390)*AT390)/100)</f>
        <v>7689.3079999999991</v>
      </c>
      <c r="CZ390">
        <f t="shared" ref="CZ390:CZ406" si="348">(((S390+R390)*AU390)/100)</f>
        <v>4893.1959999999999</v>
      </c>
      <c r="DC390" t="s">
        <v>3</v>
      </c>
      <c r="DD390" t="s">
        <v>3</v>
      </c>
      <c r="DE390" t="s">
        <v>3</v>
      </c>
      <c r="DF390" t="s">
        <v>3</v>
      </c>
      <c r="DG390" t="s">
        <v>3</v>
      </c>
      <c r="DH390" t="s">
        <v>3</v>
      </c>
      <c r="DI390" t="s">
        <v>3</v>
      </c>
      <c r="DJ390" t="s">
        <v>3</v>
      </c>
      <c r="DK390" t="s">
        <v>3</v>
      </c>
      <c r="DL390" t="s">
        <v>3</v>
      </c>
      <c r="DM390" t="s">
        <v>3</v>
      </c>
      <c r="DN390">
        <v>0</v>
      </c>
      <c r="DO390">
        <v>0</v>
      </c>
      <c r="DP390">
        <v>1</v>
      </c>
      <c r="DQ390">
        <v>1</v>
      </c>
      <c r="DU390">
        <v>1005</v>
      </c>
      <c r="DV390" t="s">
        <v>19</v>
      </c>
      <c r="DW390" t="s">
        <v>19</v>
      </c>
      <c r="DX390">
        <v>100</v>
      </c>
      <c r="EE390">
        <v>123474967</v>
      </c>
      <c r="EF390">
        <v>2</v>
      </c>
      <c r="EG390" t="s">
        <v>24</v>
      </c>
      <c r="EH390">
        <v>0</v>
      </c>
      <c r="EI390" t="s">
        <v>3</v>
      </c>
      <c r="EJ390">
        <v>1</v>
      </c>
      <c r="EK390">
        <v>46001</v>
      </c>
      <c r="EL390" t="s">
        <v>52</v>
      </c>
      <c r="EM390" t="s">
        <v>53</v>
      </c>
      <c r="EO390" t="s">
        <v>3</v>
      </c>
      <c r="EQ390">
        <v>131072</v>
      </c>
      <c r="ER390">
        <v>178</v>
      </c>
      <c r="ES390">
        <v>0</v>
      </c>
      <c r="ET390">
        <v>0</v>
      </c>
      <c r="EU390">
        <v>0</v>
      </c>
      <c r="EV390">
        <v>178</v>
      </c>
      <c r="EW390">
        <v>22.82</v>
      </c>
      <c r="EX390">
        <v>0</v>
      </c>
      <c r="EY390">
        <v>0</v>
      </c>
      <c r="FQ390">
        <v>0</v>
      </c>
      <c r="FR390">
        <f t="shared" ref="FR390:FR408" si="349">ROUND(IF(AND(BH390=3,BI390=3),P390,0),2)</f>
        <v>0</v>
      </c>
      <c r="FS390">
        <v>0</v>
      </c>
      <c r="FX390">
        <v>110</v>
      </c>
      <c r="FY390">
        <v>70</v>
      </c>
      <c r="GA390" t="s">
        <v>3</v>
      </c>
      <c r="GD390">
        <v>1</v>
      </c>
      <c r="GF390">
        <v>1413825100</v>
      </c>
      <c r="GG390">
        <v>2</v>
      </c>
      <c r="GH390">
        <v>1</v>
      </c>
      <c r="GI390">
        <v>2</v>
      </c>
      <c r="GJ390">
        <v>0</v>
      </c>
      <c r="GK390">
        <v>0</v>
      </c>
      <c r="GL390">
        <f t="shared" ref="GL390:GL408" si="350">ROUND(IF(AND(BH390=3,BI390=3,FS390&lt;&gt;0),P390,0),2)</f>
        <v>0</v>
      </c>
      <c r="GM390">
        <f t="shared" ref="GM390:GM406" si="351">ROUND(O390+X390+Y390,2)+GX390</f>
        <v>19572.79</v>
      </c>
      <c r="GN390">
        <f t="shared" ref="GN390:GN406" si="352">IF(OR(BI390=0,BI390=1),ROUND(O390+X390+Y390,2),0)</f>
        <v>19572.79</v>
      </c>
      <c r="GO390">
        <f t="shared" ref="GO390:GO406" si="353">IF(BI390=2,ROUND(O390+X390+Y390,2),0)</f>
        <v>0</v>
      </c>
      <c r="GP390">
        <f t="shared" ref="GP390:GP406" si="354">IF(BI390=4,ROUND(O390+X390+Y390,2)+GX390,0)</f>
        <v>0</v>
      </c>
      <c r="GR390">
        <v>0</v>
      </c>
      <c r="GS390">
        <v>3</v>
      </c>
      <c r="GT390">
        <v>0</v>
      </c>
      <c r="GU390" t="s">
        <v>3</v>
      </c>
      <c r="GV390">
        <f t="shared" ref="GV390:GV406" si="355">ROUND((GT390),2)</f>
        <v>0</v>
      </c>
      <c r="GW390">
        <v>1</v>
      </c>
      <c r="GX390">
        <f t="shared" ref="GX390:GX406" si="356">ROUND(HC390*I390,2)</f>
        <v>0</v>
      </c>
      <c r="HA390">
        <v>0</v>
      </c>
      <c r="HB390">
        <v>0</v>
      </c>
      <c r="HC390">
        <f t="shared" ref="HC390:HC406" si="357">GV390*GW390</f>
        <v>0</v>
      </c>
      <c r="IK390">
        <v>0</v>
      </c>
    </row>
    <row r="391" spans="1:245" x14ac:dyDescent="0.2">
      <c r="A391">
        <v>18</v>
      </c>
      <c r="B391">
        <v>1</v>
      </c>
      <c r="C391">
        <v>601</v>
      </c>
      <c r="E391" t="s">
        <v>621</v>
      </c>
      <c r="F391" t="s">
        <v>29</v>
      </c>
      <c r="G391" t="s">
        <v>30</v>
      </c>
      <c r="H391" t="s">
        <v>31</v>
      </c>
      <c r="I391">
        <f>I390*J391</f>
        <v>5.5025199999999996</v>
      </c>
      <c r="J391">
        <v>4.5999999999999996</v>
      </c>
      <c r="O391">
        <f t="shared" si="324"/>
        <v>0</v>
      </c>
      <c r="P391">
        <f t="shared" si="325"/>
        <v>0</v>
      </c>
      <c r="Q391">
        <f t="shared" si="326"/>
        <v>0</v>
      </c>
      <c r="R391">
        <f t="shared" si="327"/>
        <v>0</v>
      </c>
      <c r="S391">
        <f t="shared" si="328"/>
        <v>0</v>
      </c>
      <c r="T391">
        <f t="shared" si="329"/>
        <v>0</v>
      </c>
      <c r="U391">
        <f t="shared" si="330"/>
        <v>0</v>
      </c>
      <c r="V391">
        <f t="shared" si="331"/>
        <v>0</v>
      </c>
      <c r="W391">
        <f t="shared" si="332"/>
        <v>0</v>
      </c>
      <c r="X391">
        <f t="shared" si="333"/>
        <v>0</v>
      </c>
      <c r="Y391">
        <f t="shared" si="334"/>
        <v>0</v>
      </c>
      <c r="AA391">
        <v>144042116</v>
      </c>
      <c r="AB391">
        <f t="shared" si="335"/>
        <v>0</v>
      </c>
      <c r="AC391">
        <f>ROUND((ES391),2)</f>
        <v>0</v>
      </c>
      <c r="AD391">
        <f>ROUND((((ET391)-(EU391))+AE391),2)</f>
        <v>0</v>
      </c>
      <c r="AE391">
        <f>ROUND((EU391),2)</f>
        <v>0</v>
      </c>
      <c r="AF391">
        <f>ROUND((EV391),2)</f>
        <v>0</v>
      </c>
      <c r="AG391">
        <f t="shared" si="336"/>
        <v>0</v>
      </c>
      <c r="AH391">
        <f>(EW391)</f>
        <v>0</v>
      </c>
      <c r="AI391">
        <f>(EX391)</f>
        <v>0</v>
      </c>
      <c r="AJ391">
        <f t="shared" si="337"/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110</v>
      </c>
      <c r="AU391">
        <v>70</v>
      </c>
      <c r="AV391">
        <v>1</v>
      </c>
      <c r="AW391">
        <v>1</v>
      </c>
      <c r="AZ391">
        <v>1</v>
      </c>
      <c r="BA391">
        <v>1</v>
      </c>
      <c r="BB391">
        <v>1</v>
      </c>
      <c r="BC391">
        <v>1</v>
      </c>
      <c r="BD391" t="s">
        <v>3</v>
      </c>
      <c r="BE391" t="s">
        <v>3</v>
      </c>
      <c r="BF391" t="s">
        <v>3</v>
      </c>
      <c r="BG391" t="s">
        <v>3</v>
      </c>
      <c r="BH391">
        <v>3</v>
      </c>
      <c r="BI391">
        <v>1</v>
      </c>
      <c r="BJ391" t="s">
        <v>3</v>
      </c>
      <c r="BM391">
        <v>46001</v>
      </c>
      <c r="BN391">
        <v>0</v>
      </c>
      <c r="BO391" t="s">
        <v>3</v>
      </c>
      <c r="BP391">
        <v>0</v>
      </c>
      <c r="BQ391">
        <v>2</v>
      </c>
      <c r="BR391">
        <v>0</v>
      </c>
      <c r="BS391">
        <v>1</v>
      </c>
      <c r="BT391">
        <v>1</v>
      </c>
      <c r="BU391">
        <v>1</v>
      </c>
      <c r="BV391">
        <v>1</v>
      </c>
      <c r="BW391">
        <v>1</v>
      </c>
      <c r="BX391">
        <v>1</v>
      </c>
      <c r="BY391" t="s">
        <v>3</v>
      </c>
      <c r="BZ391">
        <v>110</v>
      </c>
      <c r="CA391">
        <v>70</v>
      </c>
      <c r="CE391">
        <v>0</v>
      </c>
      <c r="CF391">
        <v>0</v>
      </c>
      <c r="CG391">
        <v>0</v>
      </c>
      <c r="CM391">
        <v>0</v>
      </c>
      <c r="CN391" t="s">
        <v>3</v>
      </c>
      <c r="CO391">
        <v>0</v>
      </c>
      <c r="CP391">
        <f t="shared" si="338"/>
        <v>0</v>
      </c>
      <c r="CQ391">
        <f t="shared" si="339"/>
        <v>0</v>
      </c>
      <c r="CR391">
        <f t="shared" si="340"/>
        <v>0</v>
      </c>
      <c r="CS391">
        <f t="shared" si="341"/>
        <v>0</v>
      </c>
      <c r="CT391">
        <f t="shared" si="342"/>
        <v>0</v>
      </c>
      <c r="CU391">
        <f t="shared" si="343"/>
        <v>0</v>
      </c>
      <c r="CV391">
        <f t="shared" si="344"/>
        <v>0</v>
      </c>
      <c r="CW391">
        <f t="shared" si="345"/>
        <v>0</v>
      </c>
      <c r="CX391">
        <f t="shared" si="346"/>
        <v>0</v>
      </c>
      <c r="CY391">
        <f t="shared" si="347"/>
        <v>0</v>
      </c>
      <c r="CZ391">
        <f t="shared" si="348"/>
        <v>0</v>
      </c>
      <c r="DC391" t="s">
        <v>3</v>
      </c>
      <c r="DD391" t="s">
        <v>3</v>
      </c>
      <c r="DE391" t="s">
        <v>3</v>
      </c>
      <c r="DF391" t="s">
        <v>3</v>
      </c>
      <c r="DG391" t="s">
        <v>3</v>
      </c>
      <c r="DH391" t="s">
        <v>3</v>
      </c>
      <c r="DI391" t="s">
        <v>3</v>
      </c>
      <c r="DJ391" t="s">
        <v>3</v>
      </c>
      <c r="DK391" t="s">
        <v>3</v>
      </c>
      <c r="DL391" t="s">
        <v>3</v>
      </c>
      <c r="DM391" t="s">
        <v>3</v>
      </c>
      <c r="DN391">
        <v>0</v>
      </c>
      <c r="DO391">
        <v>0</v>
      </c>
      <c r="DP391">
        <v>1</v>
      </c>
      <c r="DQ391">
        <v>1</v>
      </c>
      <c r="DU391">
        <v>1009</v>
      </c>
      <c r="DV391" t="s">
        <v>31</v>
      </c>
      <c r="DW391" t="s">
        <v>31</v>
      </c>
      <c r="DX391">
        <v>1000</v>
      </c>
      <c r="EE391">
        <v>123474967</v>
      </c>
      <c r="EF391">
        <v>2</v>
      </c>
      <c r="EG391" t="s">
        <v>24</v>
      </c>
      <c r="EH391">
        <v>0</v>
      </c>
      <c r="EI391" t="s">
        <v>3</v>
      </c>
      <c r="EJ391">
        <v>1</v>
      </c>
      <c r="EK391">
        <v>46001</v>
      </c>
      <c r="EL391" t="s">
        <v>52</v>
      </c>
      <c r="EM391" t="s">
        <v>53</v>
      </c>
      <c r="EO391" t="s">
        <v>3</v>
      </c>
      <c r="EQ391">
        <v>0</v>
      </c>
      <c r="ER391">
        <v>0</v>
      </c>
      <c r="ES391">
        <v>0</v>
      </c>
      <c r="ET391">
        <v>0</v>
      </c>
      <c r="EU391">
        <v>0</v>
      </c>
      <c r="EV391">
        <v>0</v>
      </c>
      <c r="EW391">
        <v>0</v>
      </c>
      <c r="EX391">
        <v>0</v>
      </c>
      <c r="FQ391">
        <v>0</v>
      </c>
      <c r="FR391">
        <f t="shared" si="349"/>
        <v>0</v>
      </c>
      <c r="FS391">
        <v>0</v>
      </c>
      <c r="FX391">
        <v>110</v>
      </c>
      <c r="FY391">
        <v>70</v>
      </c>
      <c r="GA391" t="s">
        <v>3</v>
      </c>
      <c r="GD391">
        <v>1</v>
      </c>
      <c r="GF391">
        <v>2102561428</v>
      </c>
      <c r="GG391">
        <v>2</v>
      </c>
      <c r="GH391">
        <v>1</v>
      </c>
      <c r="GI391">
        <v>-2</v>
      </c>
      <c r="GJ391">
        <v>0</v>
      </c>
      <c r="GK391">
        <v>0</v>
      </c>
      <c r="GL391">
        <f t="shared" si="350"/>
        <v>0</v>
      </c>
      <c r="GM391">
        <f t="shared" si="351"/>
        <v>0</v>
      </c>
      <c r="GN391">
        <f t="shared" si="352"/>
        <v>0</v>
      </c>
      <c r="GO391">
        <f t="shared" si="353"/>
        <v>0</v>
      </c>
      <c r="GP391">
        <f t="shared" si="354"/>
        <v>0</v>
      </c>
      <c r="GR391">
        <v>0</v>
      </c>
      <c r="GS391">
        <v>3</v>
      </c>
      <c r="GT391">
        <v>0</v>
      </c>
      <c r="GU391" t="s">
        <v>3</v>
      </c>
      <c r="GV391">
        <f t="shared" si="355"/>
        <v>0</v>
      </c>
      <c r="GW391">
        <v>1</v>
      </c>
      <c r="GX391">
        <f t="shared" si="356"/>
        <v>0</v>
      </c>
      <c r="HA391">
        <v>0</v>
      </c>
      <c r="HB391">
        <v>0</v>
      </c>
      <c r="HC391">
        <f t="shared" si="357"/>
        <v>0</v>
      </c>
      <c r="IK391">
        <v>0</v>
      </c>
    </row>
    <row r="392" spans="1:245" x14ac:dyDescent="0.2">
      <c r="A392">
        <v>17</v>
      </c>
      <c r="B392">
        <v>1</v>
      </c>
      <c r="C392">
        <f>ROW(SmtRes!A609)</f>
        <v>609</v>
      </c>
      <c r="D392">
        <f>ROW(EtalonRes!A620)</f>
        <v>620</v>
      </c>
      <c r="E392" t="s">
        <v>622</v>
      </c>
      <c r="F392" t="s">
        <v>623</v>
      </c>
      <c r="G392" t="s">
        <v>624</v>
      </c>
      <c r="H392" t="s">
        <v>19</v>
      </c>
      <c r="I392">
        <f>ROUND(23.9/100,9)</f>
        <v>0.23899999999999999</v>
      </c>
      <c r="J392">
        <v>0</v>
      </c>
      <c r="O392">
        <f t="shared" si="324"/>
        <v>1956.18</v>
      </c>
      <c r="P392">
        <f t="shared" si="325"/>
        <v>0</v>
      </c>
      <c r="Q392">
        <f t="shared" si="326"/>
        <v>321.31</v>
      </c>
      <c r="R392">
        <f t="shared" si="327"/>
        <v>143.12</v>
      </c>
      <c r="S392">
        <f t="shared" si="328"/>
        <v>1634.87</v>
      </c>
      <c r="T392">
        <f t="shared" si="329"/>
        <v>0</v>
      </c>
      <c r="U392">
        <f t="shared" si="330"/>
        <v>5.6977600000000006</v>
      </c>
      <c r="V392">
        <f t="shared" si="331"/>
        <v>0.34224800000000005</v>
      </c>
      <c r="W392">
        <f t="shared" si="332"/>
        <v>0</v>
      </c>
      <c r="X392">
        <f t="shared" si="333"/>
        <v>2098.0300000000002</v>
      </c>
      <c r="Y392">
        <f t="shared" si="334"/>
        <v>1120.1300000000001</v>
      </c>
      <c r="AA392">
        <v>144042116</v>
      </c>
      <c r="AB392">
        <f t="shared" si="335"/>
        <v>347.82</v>
      </c>
      <c r="AC392">
        <f>ROUND(((ES392*0)),2)</f>
        <v>0</v>
      </c>
      <c r="AD392">
        <f>ROUND(((((ET392*0.8))-((EU392*0.8)))+AE392),2)</f>
        <v>139.46</v>
      </c>
      <c r="AE392">
        <f>ROUND(((EU392*0.8)),2)</f>
        <v>18.239999999999998</v>
      </c>
      <c r="AF392">
        <f>ROUND(((EV392*0.8)),2)</f>
        <v>208.36</v>
      </c>
      <c r="AG392">
        <f t="shared" si="336"/>
        <v>0</v>
      </c>
      <c r="AH392">
        <f>((EW392*0.8))</f>
        <v>23.840000000000003</v>
      </c>
      <c r="AI392">
        <f>((EX392*0.8))</f>
        <v>1.4320000000000002</v>
      </c>
      <c r="AJ392">
        <f t="shared" si="337"/>
        <v>0</v>
      </c>
      <c r="AK392">
        <v>7433.38</v>
      </c>
      <c r="AL392">
        <v>6998.6</v>
      </c>
      <c r="AM392">
        <v>174.33</v>
      </c>
      <c r="AN392">
        <v>22.8</v>
      </c>
      <c r="AO392">
        <v>260.45</v>
      </c>
      <c r="AP392">
        <v>0</v>
      </c>
      <c r="AQ392">
        <v>29.8</v>
      </c>
      <c r="AR392">
        <v>1.79</v>
      </c>
      <c r="AS392">
        <v>0</v>
      </c>
      <c r="AT392">
        <v>118</v>
      </c>
      <c r="AU392">
        <v>63</v>
      </c>
      <c r="AV392">
        <v>1</v>
      </c>
      <c r="AW392">
        <v>1</v>
      </c>
      <c r="AZ392">
        <v>1</v>
      </c>
      <c r="BA392">
        <v>32.83</v>
      </c>
      <c r="BB392">
        <v>9.64</v>
      </c>
      <c r="BC392">
        <v>4.9400000000000004</v>
      </c>
      <c r="BD392" t="s">
        <v>3</v>
      </c>
      <c r="BE392" t="s">
        <v>3</v>
      </c>
      <c r="BF392" t="s">
        <v>3</v>
      </c>
      <c r="BG392" t="s">
        <v>3</v>
      </c>
      <c r="BH392">
        <v>0</v>
      </c>
      <c r="BI392">
        <v>1</v>
      </c>
      <c r="BJ392" t="s">
        <v>625</v>
      </c>
      <c r="BM392">
        <v>10001</v>
      </c>
      <c r="BN392">
        <v>0</v>
      </c>
      <c r="BO392" t="s">
        <v>623</v>
      </c>
      <c r="BP392">
        <v>1</v>
      </c>
      <c r="BQ392">
        <v>2</v>
      </c>
      <c r="BR392">
        <v>0</v>
      </c>
      <c r="BS392">
        <v>32.83</v>
      </c>
      <c r="BT392">
        <v>1</v>
      </c>
      <c r="BU392">
        <v>1</v>
      </c>
      <c r="BV392">
        <v>1</v>
      </c>
      <c r="BW392">
        <v>1</v>
      </c>
      <c r="BX392">
        <v>1</v>
      </c>
      <c r="BY392" t="s">
        <v>3</v>
      </c>
      <c r="BZ392">
        <v>118</v>
      </c>
      <c r="CA392">
        <v>63</v>
      </c>
      <c r="CE392">
        <v>0</v>
      </c>
      <c r="CF392">
        <v>0</v>
      </c>
      <c r="CG392">
        <v>0</v>
      </c>
      <c r="CM392">
        <v>0</v>
      </c>
      <c r="CN392" t="s">
        <v>21</v>
      </c>
      <c r="CO392">
        <v>0</v>
      </c>
      <c r="CP392">
        <f t="shared" si="338"/>
        <v>1956.1799999999998</v>
      </c>
      <c r="CQ392">
        <f t="shared" si="339"/>
        <v>0</v>
      </c>
      <c r="CR392">
        <f t="shared" si="340"/>
        <v>1344.3944000000001</v>
      </c>
      <c r="CS392">
        <f t="shared" si="341"/>
        <v>598.81919999999991</v>
      </c>
      <c r="CT392">
        <f t="shared" si="342"/>
        <v>6840.4588000000003</v>
      </c>
      <c r="CU392">
        <f t="shared" si="343"/>
        <v>0</v>
      </c>
      <c r="CV392">
        <f t="shared" si="344"/>
        <v>23.840000000000003</v>
      </c>
      <c r="CW392">
        <f t="shared" si="345"/>
        <v>1.4320000000000002</v>
      </c>
      <c r="CX392">
        <f t="shared" si="346"/>
        <v>0</v>
      </c>
      <c r="CY392">
        <f t="shared" si="347"/>
        <v>2098.0281999999997</v>
      </c>
      <c r="CZ392">
        <f t="shared" si="348"/>
        <v>1120.1336999999999</v>
      </c>
      <c r="DC392" t="s">
        <v>3</v>
      </c>
      <c r="DD392" t="s">
        <v>22</v>
      </c>
      <c r="DE392" t="s">
        <v>23</v>
      </c>
      <c r="DF392" t="s">
        <v>23</v>
      </c>
      <c r="DG392" t="s">
        <v>23</v>
      </c>
      <c r="DH392" t="s">
        <v>3</v>
      </c>
      <c r="DI392" t="s">
        <v>23</v>
      </c>
      <c r="DJ392" t="s">
        <v>23</v>
      </c>
      <c r="DK392" t="s">
        <v>3</v>
      </c>
      <c r="DL392" t="s">
        <v>3</v>
      </c>
      <c r="DM392" t="s">
        <v>3</v>
      </c>
      <c r="DN392">
        <v>0</v>
      </c>
      <c r="DO392">
        <v>0</v>
      </c>
      <c r="DP392">
        <v>1</v>
      </c>
      <c r="DQ392">
        <v>1</v>
      </c>
      <c r="DU392">
        <v>1005</v>
      </c>
      <c r="DV392" t="s">
        <v>19</v>
      </c>
      <c r="DW392" t="s">
        <v>19</v>
      </c>
      <c r="DX392">
        <v>100</v>
      </c>
      <c r="EE392">
        <v>123474906</v>
      </c>
      <c r="EF392">
        <v>2</v>
      </c>
      <c r="EG392" t="s">
        <v>24</v>
      </c>
      <c r="EH392">
        <v>0</v>
      </c>
      <c r="EI392" t="s">
        <v>3</v>
      </c>
      <c r="EJ392">
        <v>1</v>
      </c>
      <c r="EK392">
        <v>10001</v>
      </c>
      <c r="EL392" t="s">
        <v>25</v>
      </c>
      <c r="EM392" t="s">
        <v>26</v>
      </c>
      <c r="EO392" t="s">
        <v>27</v>
      </c>
      <c r="EQ392">
        <v>131072</v>
      </c>
      <c r="ER392">
        <v>7433.38</v>
      </c>
      <c r="ES392">
        <v>6998.6</v>
      </c>
      <c r="ET392">
        <v>174.33</v>
      </c>
      <c r="EU392">
        <v>22.8</v>
      </c>
      <c r="EV392">
        <v>260.45</v>
      </c>
      <c r="EW392">
        <v>29.8</v>
      </c>
      <c r="EX392">
        <v>1.79</v>
      </c>
      <c r="EY392">
        <v>0</v>
      </c>
      <c r="FQ392">
        <v>0</v>
      </c>
      <c r="FR392">
        <f t="shared" si="349"/>
        <v>0</v>
      </c>
      <c r="FS392">
        <v>0</v>
      </c>
      <c r="FX392">
        <v>118</v>
      </c>
      <c r="FY392">
        <v>63</v>
      </c>
      <c r="GA392" t="s">
        <v>3</v>
      </c>
      <c r="GD392">
        <v>1</v>
      </c>
      <c r="GF392">
        <v>751211859</v>
      </c>
      <c r="GG392">
        <v>2</v>
      </c>
      <c r="GH392">
        <v>1</v>
      </c>
      <c r="GI392">
        <v>2</v>
      </c>
      <c r="GJ392">
        <v>0</v>
      </c>
      <c r="GK392">
        <v>0</v>
      </c>
      <c r="GL392">
        <f t="shared" si="350"/>
        <v>0</v>
      </c>
      <c r="GM392">
        <f t="shared" si="351"/>
        <v>5174.34</v>
      </c>
      <c r="GN392">
        <f t="shared" si="352"/>
        <v>5174.34</v>
      </c>
      <c r="GO392">
        <f t="shared" si="353"/>
        <v>0</v>
      </c>
      <c r="GP392">
        <f t="shared" si="354"/>
        <v>0</v>
      </c>
      <c r="GR392">
        <v>0</v>
      </c>
      <c r="GS392">
        <v>3</v>
      </c>
      <c r="GT392">
        <v>0</v>
      </c>
      <c r="GU392" t="s">
        <v>3</v>
      </c>
      <c r="GV392">
        <f t="shared" si="355"/>
        <v>0</v>
      </c>
      <c r="GW392">
        <v>1</v>
      </c>
      <c r="GX392">
        <f t="shared" si="356"/>
        <v>0</v>
      </c>
      <c r="HA392">
        <v>0</v>
      </c>
      <c r="HB392">
        <v>0</v>
      </c>
      <c r="HC392">
        <f t="shared" si="357"/>
        <v>0</v>
      </c>
      <c r="IK392">
        <v>0</v>
      </c>
    </row>
    <row r="393" spans="1:245" x14ac:dyDescent="0.2">
      <c r="A393">
        <v>17</v>
      </c>
      <c r="B393">
        <v>1</v>
      </c>
      <c r="C393">
        <f>ROW(SmtRes!A612)</f>
        <v>612</v>
      </c>
      <c r="D393">
        <f>ROW(EtalonRes!A623)</f>
        <v>623</v>
      </c>
      <c r="E393" t="s">
        <v>626</v>
      </c>
      <c r="F393" t="s">
        <v>123</v>
      </c>
      <c r="G393" t="s">
        <v>124</v>
      </c>
      <c r="H393" t="s">
        <v>88</v>
      </c>
      <c r="I393">
        <f>ROUND(2/100,9)</f>
        <v>0.02</v>
      </c>
      <c r="J393">
        <v>0</v>
      </c>
      <c r="O393">
        <f t="shared" si="324"/>
        <v>94.93</v>
      </c>
      <c r="P393">
        <f t="shared" si="325"/>
        <v>0</v>
      </c>
      <c r="Q393">
        <f t="shared" si="326"/>
        <v>0.72</v>
      </c>
      <c r="R393">
        <f t="shared" si="327"/>
        <v>0.71</v>
      </c>
      <c r="S393">
        <f t="shared" si="328"/>
        <v>94.21</v>
      </c>
      <c r="T393">
        <f t="shared" si="329"/>
        <v>0</v>
      </c>
      <c r="U393">
        <f t="shared" si="330"/>
        <v>0.35780000000000001</v>
      </c>
      <c r="V393">
        <f t="shared" si="331"/>
        <v>1.6000000000000001E-3</v>
      </c>
      <c r="W393">
        <f t="shared" si="332"/>
        <v>0</v>
      </c>
      <c r="X393">
        <f t="shared" si="333"/>
        <v>80.680000000000007</v>
      </c>
      <c r="Y393">
        <f t="shared" si="334"/>
        <v>61.7</v>
      </c>
      <c r="AA393">
        <v>144042116</v>
      </c>
      <c r="AB393">
        <f t="shared" si="335"/>
        <v>145.97999999999999</v>
      </c>
      <c r="AC393">
        <f t="shared" ref="AC393:AC404" si="358">ROUND((ES393),2)</f>
        <v>0</v>
      </c>
      <c r="AD393">
        <f t="shared" ref="AD393:AD404" si="359">ROUND((((ET393)-(EU393))+AE393),2)</f>
        <v>2.5</v>
      </c>
      <c r="AE393">
        <f t="shared" ref="AE393:AE404" si="360">ROUND((EU393),2)</f>
        <v>1.08</v>
      </c>
      <c r="AF393">
        <f t="shared" ref="AF393:AF404" si="361">ROUND((EV393),2)</f>
        <v>143.47999999999999</v>
      </c>
      <c r="AG393">
        <f t="shared" si="336"/>
        <v>0</v>
      </c>
      <c r="AH393">
        <f t="shared" ref="AH393:AH404" si="362">(EW393)</f>
        <v>17.89</v>
      </c>
      <c r="AI393">
        <f t="shared" ref="AI393:AI404" si="363">(EX393)</f>
        <v>0.08</v>
      </c>
      <c r="AJ393">
        <f t="shared" si="337"/>
        <v>0</v>
      </c>
      <c r="AK393">
        <v>145.97999999999999</v>
      </c>
      <c r="AL393">
        <v>0</v>
      </c>
      <c r="AM393">
        <v>2.5</v>
      </c>
      <c r="AN393">
        <v>1.08</v>
      </c>
      <c r="AO393">
        <v>143.47999999999999</v>
      </c>
      <c r="AP393">
        <v>0</v>
      </c>
      <c r="AQ393">
        <v>17.89</v>
      </c>
      <c r="AR393">
        <v>0.08</v>
      </c>
      <c r="AS393">
        <v>0</v>
      </c>
      <c r="AT393">
        <v>85</v>
      </c>
      <c r="AU393">
        <v>65</v>
      </c>
      <c r="AV393">
        <v>1</v>
      </c>
      <c r="AW393">
        <v>1</v>
      </c>
      <c r="AZ393">
        <v>1</v>
      </c>
      <c r="BA393">
        <v>32.83</v>
      </c>
      <c r="BB393">
        <v>14.32</v>
      </c>
      <c r="BC393">
        <v>1</v>
      </c>
      <c r="BD393" t="s">
        <v>3</v>
      </c>
      <c r="BE393" t="s">
        <v>3</v>
      </c>
      <c r="BF393" t="s">
        <v>3</v>
      </c>
      <c r="BG393" t="s">
        <v>3</v>
      </c>
      <c r="BH393">
        <v>0</v>
      </c>
      <c r="BI393">
        <v>1</v>
      </c>
      <c r="BJ393" t="s">
        <v>125</v>
      </c>
      <c r="BM393">
        <v>67001</v>
      </c>
      <c r="BN393">
        <v>0</v>
      </c>
      <c r="BO393" t="s">
        <v>123</v>
      </c>
      <c r="BP393">
        <v>1</v>
      </c>
      <c r="BQ393">
        <v>6</v>
      </c>
      <c r="BR393">
        <v>0</v>
      </c>
      <c r="BS393">
        <v>32.83</v>
      </c>
      <c r="BT393">
        <v>1</v>
      </c>
      <c r="BU393">
        <v>1</v>
      </c>
      <c r="BV393">
        <v>1</v>
      </c>
      <c r="BW393">
        <v>1</v>
      </c>
      <c r="BX393">
        <v>1</v>
      </c>
      <c r="BY393" t="s">
        <v>3</v>
      </c>
      <c r="BZ393">
        <v>85</v>
      </c>
      <c r="CA393">
        <v>65</v>
      </c>
      <c r="CE393">
        <v>0</v>
      </c>
      <c r="CF393">
        <v>0</v>
      </c>
      <c r="CG393">
        <v>0</v>
      </c>
      <c r="CM393">
        <v>0</v>
      </c>
      <c r="CN393" t="s">
        <v>3</v>
      </c>
      <c r="CO393">
        <v>0</v>
      </c>
      <c r="CP393">
        <f t="shared" si="338"/>
        <v>94.929999999999993</v>
      </c>
      <c r="CQ393">
        <f t="shared" si="339"/>
        <v>0</v>
      </c>
      <c r="CR393">
        <f t="shared" si="340"/>
        <v>35.799999999999997</v>
      </c>
      <c r="CS393">
        <f t="shared" si="341"/>
        <v>35.456400000000002</v>
      </c>
      <c r="CT393">
        <f t="shared" si="342"/>
        <v>4710.4483999999993</v>
      </c>
      <c r="CU393">
        <f t="shared" si="343"/>
        <v>0</v>
      </c>
      <c r="CV393">
        <f t="shared" si="344"/>
        <v>17.89</v>
      </c>
      <c r="CW393">
        <f t="shared" si="345"/>
        <v>0.08</v>
      </c>
      <c r="CX393">
        <f t="shared" si="346"/>
        <v>0</v>
      </c>
      <c r="CY393">
        <f t="shared" si="347"/>
        <v>80.681999999999988</v>
      </c>
      <c r="CZ393">
        <f t="shared" si="348"/>
        <v>61.697999999999993</v>
      </c>
      <c r="DC393" t="s">
        <v>3</v>
      </c>
      <c r="DD393" t="s">
        <v>3</v>
      </c>
      <c r="DE393" t="s">
        <v>3</v>
      </c>
      <c r="DF393" t="s">
        <v>3</v>
      </c>
      <c r="DG393" t="s">
        <v>3</v>
      </c>
      <c r="DH393" t="s">
        <v>3</v>
      </c>
      <c r="DI393" t="s">
        <v>3</v>
      </c>
      <c r="DJ393" t="s">
        <v>3</v>
      </c>
      <c r="DK393" t="s">
        <v>3</v>
      </c>
      <c r="DL393" t="s">
        <v>3</v>
      </c>
      <c r="DM393" t="s">
        <v>3</v>
      </c>
      <c r="DN393">
        <v>0</v>
      </c>
      <c r="DO393">
        <v>0</v>
      </c>
      <c r="DP393">
        <v>1</v>
      </c>
      <c r="DQ393">
        <v>1</v>
      </c>
      <c r="DU393">
        <v>1013</v>
      </c>
      <c r="DV393" t="s">
        <v>88</v>
      </c>
      <c r="DW393" t="s">
        <v>88</v>
      </c>
      <c r="DX393">
        <v>1</v>
      </c>
      <c r="EE393">
        <v>123475011</v>
      </c>
      <c r="EF393">
        <v>6</v>
      </c>
      <c r="EG393" t="s">
        <v>36</v>
      </c>
      <c r="EH393">
        <v>0</v>
      </c>
      <c r="EI393" t="s">
        <v>3</v>
      </c>
      <c r="EJ393">
        <v>1</v>
      </c>
      <c r="EK393">
        <v>67001</v>
      </c>
      <c r="EL393" t="s">
        <v>126</v>
      </c>
      <c r="EM393" t="s">
        <v>127</v>
      </c>
      <c r="EO393" t="s">
        <v>3</v>
      </c>
      <c r="EQ393">
        <v>131072</v>
      </c>
      <c r="ER393">
        <v>145.97999999999999</v>
      </c>
      <c r="ES393">
        <v>0</v>
      </c>
      <c r="ET393">
        <v>2.5</v>
      </c>
      <c r="EU393">
        <v>1.08</v>
      </c>
      <c r="EV393">
        <v>143.47999999999999</v>
      </c>
      <c r="EW393">
        <v>17.89</v>
      </c>
      <c r="EX393">
        <v>0.08</v>
      </c>
      <c r="EY393">
        <v>0</v>
      </c>
      <c r="FQ393">
        <v>0</v>
      </c>
      <c r="FR393">
        <f t="shared" si="349"/>
        <v>0</v>
      </c>
      <c r="FS393">
        <v>0</v>
      </c>
      <c r="FX393">
        <v>85</v>
      </c>
      <c r="FY393">
        <v>65</v>
      </c>
      <c r="GA393" t="s">
        <v>3</v>
      </c>
      <c r="GD393">
        <v>1</v>
      </c>
      <c r="GF393">
        <v>923682110</v>
      </c>
      <c r="GG393">
        <v>2</v>
      </c>
      <c r="GH393">
        <v>1</v>
      </c>
      <c r="GI393">
        <v>2</v>
      </c>
      <c r="GJ393">
        <v>0</v>
      </c>
      <c r="GK393">
        <v>0</v>
      </c>
      <c r="GL393">
        <f t="shared" si="350"/>
        <v>0</v>
      </c>
      <c r="GM393">
        <f t="shared" si="351"/>
        <v>237.31</v>
      </c>
      <c r="GN393">
        <f t="shared" si="352"/>
        <v>237.31</v>
      </c>
      <c r="GO393">
        <f t="shared" si="353"/>
        <v>0</v>
      </c>
      <c r="GP393">
        <f t="shared" si="354"/>
        <v>0</v>
      </c>
      <c r="GR393">
        <v>0</v>
      </c>
      <c r="GS393">
        <v>3</v>
      </c>
      <c r="GT393">
        <v>0</v>
      </c>
      <c r="GU393" t="s">
        <v>3</v>
      </c>
      <c r="GV393">
        <f t="shared" si="355"/>
        <v>0</v>
      </c>
      <c r="GW393">
        <v>1</v>
      </c>
      <c r="GX393">
        <f t="shared" si="356"/>
        <v>0</v>
      </c>
      <c r="HA393">
        <v>0</v>
      </c>
      <c r="HB393">
        <v>0</v>
      </c>
      <c r="HC393">
        <f t="shared" si="357"/>
        <v>0</v>
      </c>
      <c r="IK393">
        <v>0</v>
      </c>
    </row>
    <row r="394" spans="1:245" x14ac:dyDescent="0.2">
      <c r="A394">
        <v>17</v>
      </c>
      <c r="B394">
        <v>1</v>
      </c>
      <c r="C394">
        <f>ROW(SmtRes!A614)</f>
        <v>614</v>
      </c>
      <c r="D394">
        <f>ROW(EtalonRes!A625)</f>
        <v>625</v>
      </c>
      <c r="E394" t="s">
        <v>627</v>
      </c>
      <c r="F394" t="s">
        <v>133</v>
      </c>
      <c r="G394" t="s">
        <v>134</v>
      </c>
      <c r="H394" t="s">
        <v>99</v>
      </c>
      <c r="I394">
        <f>ROUND(4/100,9)</f>
        <v>0.04</v>
      </c>
      <c r="J394">
        <v>0</v>
      </c>
      <c r="O394">
        <f t="shared" si="324"/>
        <v>26.01</v>
      </c>
      <c r="P394">
        <f t="shared" si="325"/>
        <v>0</v>
      </c>
      <c r="Q394">
        <f t="shared" si="326"/>
        <v>0</v>
      </c>
      <c r="R394">
        <f t="shared" si="327"/>
        <v>0</v>
      </c>
      <c r="S394">
        <f t="shared" si="328"/>
        <v>26.01</v>
      </c>
      <c r="T394">
        <f t="shared" si="329"/>
        <v>0</v>
      </c>
      <c r="U394">
        <f t="shared" si="330"/>
        <v>0.10160000000000001</v>
      </c>
      <c r="V394">
        <f t="shared" si="331"/>
        <v>0</v>
      </c>
      <c r="W394">
        <f t="shared" si="332"/>
        <v>0</v>
      </c>
      <c r="X394">
        <f t="shared" si="333"/>
        <v>22.11</v>
      </c>
      <c r="Y394">
        <f t="shared" si="334"/>
        <v>16.91</v>
      </c>
      <c r="AA394">
        <v>144042116</v>
      </c>
      <c r="AB394">
        <f t="shared" si="335"/>
        <v>19.809999999999999</v>
      </c>
      <c r="AC394">
        <f t="shared" si="358"/>
        <v>0</v>
      </c>
      <c r="AD394">
        <f t="shared" si="359"/>
        <v>0</v>
      </c>
      <c r="AE394">
        <f t="shared" si="360"/>
        <v>0</v>
      </c>
      <c r="AF394">
        <f t="shared" si="361"/>
        <v>19.809999999999999</v>
      </c>
      <c r="AG394">
        <f t="shared" si="336"/>
        <v>0</v>
      </c>
      <c r="AH394">
        <f t="shared" si="362"/>
        <v>2.54</v>
      </c>
      <c r="AI394">
        <f t="shared" si="363"/>
        <v>0</v>
      </c>
      <c r="AJ394">
        <f t="shared" si="337"/>
        <v>0</v>
      </c>
      <c r="AK394">
        <v>19.809999999999999</v>
      </c>
      <c r="AL394">
        <v>0</v>
      </c>
      <c r="AM394">
        <v>0</v>
      </c>
      <c r="AN394">
        <v>0</v>
      </c>
      <c r="AO394">
        <v>19.809999999999999</v>
      </c>
      <c r="AP394">
        <v>0</v>
      </c>
      <c r="AQ394">
        <v>2.54</v>
      </c>
      <c r="AR394">
        <v>0</v>
      </c>
      <c r="AS394">
        <v>0</v>
      </c>
      <c r="AT394">
        <v>85</v>
      </c>
      <c r="AU394">
        <v>65</v>
      </c>
      <c r="AV394">
        <v>1</v>
      </c>
      <c r="AW394">
        <v>1</v>
      </c>
      <c r="AZ394">
        <v>1</v>
      </c>
      <c r="BA394">
        <v>32.83</v>
      </c>
      <c r="BB394">
        <v>1</v>
      </c>
      <c r="BC394">
        <v>1</v>
      </c>
      <c r="BD394" t="s">
        <v>3</v>
      </c>
      <c r="BE394" t="s">
        <v>3</v>
      </c>
      <c r="BF394" t="s">
        <v>3</v>
      </c>
      <c r="BG394" t="s">
        <v>3</v>
      </c>
      <c r="BH394">
        <v>0</v>
      </c>
      <c r="BI394">
        <v>1</v>
      </c>
      <c r="BJ394" t="s">
        <v>135</v>
      </c>
      <c r="BM394">
        <v>67001</v>
      </c>
      <c r="BN394">
        <v>0</v>
      </c>
      <c r="BO394" t="s">
        <v>133</v>
      </c>
      <c r="BP394">
        <v>1</v>
      </c>
      <c r="BQ394">
        <v>6</v>
      </c>
      <c r="BR394">
        <v>0</v>
      </c>
      <c r="BS394">
        <v>32.83</v>
      </c>
      <c r="BT394">
        <v>1</v>
      </c>
      <c r="BU394">
        <v>1</v>
      </c>
      <c r="BV394">
        <v>1</v>
      </c>
      <c r="BW394">
        <v>1</v>
      </c>
      <c r="BX394">
        <v>1</v>
      </c>
      <c r="BY394" t="s">
        <v>3</v>
      </c>
      <c r="BZ394">
        <v>85</v>
      </c>
      <c r="CA394">
        <v>65</v>
      </c>
      <c r="CE394">
        <v>0</v>
      </c>
      <c r="CF394">
        <v>0</v>
      </c>
      <c r="CG394">
        <v>0</v>
      </c>
      <c r="CM394">
        <v>0</v>
      </c>
      <c r="CN394" t="s">
        <v>3</v>
      </c>
      <c r="CO394">
        <v>0</v>
      </c>
      <c r="CP394">
        <f t="shared" si="338"/>
        <v>26.01</v>
      </c>
      <c r="CQ394">
        <f t="shared" si="339"/>
        <v>0</v>
      </c>
      <c r="CR394">
        <f t="shared" si="340"/>
        <v>0</v>
      </c>
      <c r="CS394">
        <f t="shared" si="341"/>
        <v>0</v>
      </c>
      <c r="CT394">
        <f t="shared" si="342"/>
        <v>650.36229999999989</v>
      </c>
      <c r="CU394">
        <f t="shared" si="343"/>
        <v>0</v>
      </c>
      <c r="CV394">
        <f t="shared" si="344"/>
        <v>2.54</v>
      </c>
      <c r="CW394">
        <f t="shared" si="345"/>
        <v>0</v>
      </c>
      <c r="CX394">
        <f t="shared" si="346"/>
        <v>0</v>
      </c>
      <c r="CY394">
        <f t="shared" si="347"/>
        <v>22.108499999999999</v>
      </c>
      <c r="CZ394">
        <f t="shared" si="348"/>
        <v>16.906500000000001</v>
      </c>
      <c r="DC394" t="s">
        <v>3</v>
      </c>
      <c r="DD394" t="s">
        <v>3</v>
      </c>
      <c r="DE394" t="s">
        <v>3</v>
      </c>
      <c r="DF394" t="s">
        <v>3</v>
      </c>
      <c r="DG394" t="s">
        <v>3</v>
      </c>
      <c r="DH394" t="s">
        <v>3</v>
      </c>
      <c r="DI394" t="s">
        <v>3</v>
      </c>
      <c r="DJ394" t="s">
        <v>3</v>
      </c>
      <c r="DK394" t="s">
        <v>3</v>
      </c>
      <c r="DL394" t="s">
        <v>3</v>
      </c>
      <c r="DM394" t="s">
        <v>3</v>
      </c>
      <c r="DN394">
        <v>0</v>
      </c>
      <c r="DO394">
        <v>0</v>
      </c>
      <c r="DP394">
        <v>1</v>
      </c>
      <c r="DQ394">
        <v>1</v>
      </c>
      <c r="DU394">
        <v>1003</v>
      </c>
      <c r="DV394" t="s">
        <v>99</v>
      </c>
      <c r="DW394" t="s">
        <v>99</v>
      </c>
      <c r="DX394">
        <v>100</v>
      </c>
      <c r="EE394">
        <v>123475011</v>
      </c>
      <c r="EF394">
        <v>6</v>
      </c>
      <c r="EG394" t="s">
        <v>36</v>
      </c>
      <c r="EH394">
        <v>0</v>
      </c>
      <c r="EI394" t="s">
        <v>3</v>
      </c>
      <c r="EJ394">
        <v>1</v>
      </c>
      <c r="EK394">
        <v>67001</v>
      </c>
      <c r="EL394" t="s">
        <v>126</v>
      </c>
      <c r="EM394" t="s">
        <v>127</v>
      </c>
      <c r="EO394" t="s">
        <v>3</v>
      </c>
      <c r="EQ394">
        <v>131072</v>
      </c>
      <c r="ER394">
        <v>19.809999999999999</v>
      </c>
      <c r="ES394">
        <v>0</v>
      </c>
      <c r="ET394">
        <v>0</v>
      </c>
      <c r="EU394">
        <v>0</v>
      </c>
      <c r="EV394">
        <v>19.809999999999999</v>
      </c>
      <c r="EW394">
        <v>2.54</v>
      </c>
      <c r="EX394">
        <v>0</v>
      </c>
      <c r="EY394">
        <v>0</v>
      </c>
      <c r="FQ394">
        <v>0</v>
      </c>
      <c r="FR394">
        <f t="shared" si="349"/>
        <v>0</v>
      </c>
      <c r="FS394">
        <v>0</v>
      </c>
      <c r="FX394">
        <v>85</v>
      </c>
      <c r="FY394">
        <v>65</v>
      </c>
      <c r="GA394" t="s">
        <v>3</v>
      </c>
      <c r="GD394">
        <v>1</v>
      </c>
      <c r="GF394">
        <v>-48453638</v>
      </c>
      <c r="GG394">
        <v>2</v>
      </c>
      <c r="GH394">
        <v>1</v>
      </c>
      <c r="GI394">
        <v>2</v>
      </c>
      <c r="GJ394">
        <v>0</v>
      </c>
      <c r="GK394">
        <v>0</v>
      </c>
      <c r="GL394">
        <f t="shared" si="350"/>
        <v>0</v>
      </c>
      <c r="GM394">
        <f t="shared" si="351"/>
        <v>65.03</v>
      </c>
      <c r="GN394">
        <f t="shared" si="352"/>
        <v>65.03</v>
      </c>
      <c r="GO394">
        <f t="shared" si="353"/>
        <v>0</v>
      </c>
      <c r="GP394">
        <f t="shared" si="354"/>
        <v>0</v>
      </c>
      <c r="GR394">
        <v>0</v>
      </c>
      <c r="GS394">
        <v>3</v>
      </c>
      <c r="GT394">
        <v>0</v>
      </c>
      <c r="GU394" t="s">
        <v>3</v>
      </c>
      <c r="GV394">
        <f t="shared" si="355"/>
        <v>0</v>
      </c>
      <c r="GW394">
        <v>1</v>
      </c>
      <c r="GX394">
        <f t="shared" si="356"/>
        <v>0</v>
      </c>
      <c r="HA394">
        <v>0</v>
      </c>
      <c r="HB394">
        <v>0</v>
      </c>
      <c r="HC394">
        <f t="shared" si="357"/>
        <v>0</v>
      </c>
      <c r="IK394">
        <v>0</v>
      </c>
    </row>
    <row r="395" spans="1:245" x14ac:dyDescent="0.2">
      <c r="A395">
        <v>18</v>
      </c>
      <c r="B395">
        <v>1</v>
      </c>
      <c r="C395">
        <v>614</v>
      </c>
      <c r="E395" t="s">
        <v>628</v>
      </c>
      <c r="F395" t="s">
        <v>29</v>
      </c>
      <c r="G395" t="s">
        <v>30</v>
      </c>
      <c r="H395" t="s">
        <v>31</v>
      </c>
      <c r="I395">
        <f>I394*J395</f>
        <v>1.6000000000000001E-4</v>
      </c>
      <c r="J395">
        <v>4.0000000000000001E-3</v>
      </c>
      <c r="O395">
        <f t="shared" si="324"/>
        <v>0</v>
      </c>
      <c r="P395">
        <f t="shared" si="325"/>
        <v>0</v>
      </c>
      <c r="Q395">
        <f t="shared" si="326"/>
        <v>0</v>
      </c>
      <c r="R395">
        <f t="shared" si="327"/>
        <v>0</v>
      </c>
      <c r="S395">
        <f t="shared" si="328"/>
        <v>0</v>
      </c>
      <c r="T395">
        <f t="shared" si="329"/>
        <v>0</v>
      </c>
      <c r="U395">
        <f t="shared" si="330"/>
        <v>0</v>
      </c>
      <c r="V395">
        <f t="shared" si="331"/>
        <v>0</v>
      </c>
      <c r="W395">
        <f t="shared" si="332"/>
        <v>0</v>
      </c>
      <c r="X395">
        <f t="shared" si="333"/>
        <v>0</v>
      </c>
      <c r="Y395">
        <f t="shared" si="334"/>
        <v>0</v>
      </c>
      <c r="AA395">
        <v>144042116</v>
      </c>
      <c r="AB395">
        <f t="shared" si="335"/>
        <v>0</v>
      </c>
      <c r="AC395">
        <f t="shared" si="358"/>
        <v>0</v>
      </c>
      <c r="AD395">
        <f t="shared" si="359"/>
        <v>0</v>
      </c>
      <c r="AE395">
        <f t="shared" si="360"/>
        <v>0</v>
      </c>
      <c r="AF395">
        <f t="shared" si="361"/>
        <v>0</v>
      </c>
      <c r="AG395">
        <f t="shared" si="336"/>
        <v>0</v>
      </c>
      <c r="AH395">
        <f t="shared" si="362"/>
        <v>0</v>
      </c>
      <c r="AI395">
        <f t="shared" si="363"/>
        <v>0</v>
      </c>
      <c r="AJ395">
        <f t="shared" si="337"/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85</v>
      </c>
      <c r="AU395">
        <v>65</v>
      </c>
      <c r="AV395">
        <v>1</v>
      </c>
      <c r="AW395">
        <v>1</v>
      </c>
      <c r="AZ395">
        <v>1</v>
      </c>
      <c r="BA395">
        <v>1</v>
      </c>
      <c r="BB395">
        <v>1</v>
      </c>
      <c r="BC395">
        <v>1</v>
      </c>
      <c r="BD395" t="s">
        <v>3</v>
      </c>
      <c r="BE395" t="s">
        <v>3</v>
      </c>
      <c r="BF395" t="s">
        <v>3</v>
      </c>
      <c r="BG395" t="s">
        <v>3</v>
      </c>
      <c r="BH395">
        <v>3</v>
      </c>
      <c r="BI395">
        <v>1</v>
      </c>
      <c r="BJ395" t="s">
        <v>3</v>
      </c>
      <c r="BM395">
        <v>67001</v>
      </c>
      <c r="BN395">
        <v>0</v>
      </c>
      <c r="BO395" t="s">
        <v>3</v>
      </c>
      <c r="BP395">
        <v>0</v>
      </c>
      <c r="BQ395">
        <v>6</v>
      </c>
      <c r="BR395">
        <v>0</v>
      </c>
      <c r="BS395">
        <v>1</v>
      </c>
      <c r="BT395">
        <v>1</v>
      </c>
      <c r="BU395">
        <v>1</v>
      </c>
      <c r="BV395">
        <v>1</v>
      </c>
      <c r="BW395">
        <v>1</v>
      </c>
      <c r="BX395">
        <v>1</v>
      </c>
      <c r="BY395" t="s">
        <v>3</v>
      </c>
      <c r="BZ395">
        <v>85</v>
      </c>
      <c r="CA395">
        <v>65</v>
      </c>
      <c r="CE395">
        <v>0</v>
      </c>
      <c r="CF395">
        <v>0</v>
      </c>
      <c r="CG395">
        <v>0</v>
      </c>
      <c r="CM395">
        <v>0</v>
      </c>
      <c r="CN395" t="s">
        <v>3</v>
      </c>
      <c r="CO395">
        <v>0</v>
      </c>
      <c r="CP395">
        <f t="shared" si="338"/>
        <v>0</v>
      </c>
      <c r="CQ395">
        <f t="shared" si="339"/>
        <v>0</v>
      </c>
      <c r="CR395">
        <f t="shared" si="340"/>
        <v>0</v>
      </c>
      <c r="CS395">
        <f t="shared" si="341"/>
        <v>0</v>
      </c>
      <c r="CT395">
        <f t="shared" si="342"/>
        <v>0</v>
      </c>
      <c r="CU395">
        <f t="shared" si="343"/>
        <v>0</v>
      </c>
      <c r="CV395">
        <f t="shared" si="344"/>
        <v>0</v>
      </c>
      <c r="CW395">
        <f t="shared" si="345"/>
        <v>0</v>
      </c>
      <c r="CX395">
        <f t="shared" si="346"/>
        <v>0</v>
      </c>
      <c r="CY395">
        <f t="shared" si="347"/>
        <v>0</v>
      </c>
      <c r="CZ395">
        <f t="shared" si="348"/>
        <v>0</v>
      </c>
      <c r="DC395" t="s">
        <v>3</v>
      </c>
      <c r="DD395" t="s">
        <v>3</v>
      </c>
      <c r="DE395" t="s">
        <v>3</v>
      </c>
      <c r="DF395" t="s">
        <v>3</v>
      </c>
      <c r="DG395" t="s">
        <v>3</v>
      </c>
      <c r="DH395" t="s">
        <v>3</v>
      </c>
      <c r="DI395" t="s">
        <v>3</v>
      </c>
      <c r="DJ395" t="s">
        <v>3</v>
      </c>
      <c r="DK395" t="s">
        <v>3</v>
      </c>
      <c r="DL395" t="s">
        <v>3</v>
      </c>
      <c r="DM395" t="s">
        <v>3</v>
      </c>
      <c r="DN395">
        <v>0</v>
      </c>
      <c r="DO395">
        <v>0</v>
      </c>
      <c r="DP395">
        <v>1</v>
      </c>
      <c r="DQ395">
        <v>1</v>
      </c>
      <c r="DU395">
        <v>1009</v>
      </c>
      <c r="DV395" t="s">
        <v>31</v>
      </c>
      <c r="DW395" t="s">
        <v>31</v>
      </c>
      <c r="DX395">
        <v>1000</v>
      </c>
      <c r="EE395">
        <v>123475011</v>
      </c>
      <c r="EF395">
        <v>6</v>
      </c>
      <c r="EG395" t="s">
        <v>36</v>
      </c>
      <c r="EH395">
        <v>0</v>
      </c>
      <c r="EI395" t="s">
        <v>3</v>
      </c>
      <c r="EJ395">
        <v>1</v>
      </c>
      <c r="EK395">
        <v>67001</v>
      </c>
      <c r="EL395" t="s">
        <v>126</v>
      </c>
      <c r="EM395" t="s">
        <v>127</v>
      </c>
      <c r="EO395" t="s">
        <v>3</v>
      </c>
      <c r="EQ395">
        <v>0</v>
      </c>
      <c r="ER395">
        <v>0</v>
      </c>
      <c r="ES395">
        <v>0</v>
      </c>
      <c r="ET395">
        <v>0</v>
      </c>
      <c r="EU395">
        <v>0</v>
      </c>
      <c r="EV395">
        <v>0</v>
      </c>
      <c r="EW395">
        <v>0</v>
      </c>
      <c r="EX395">
        <v>0</v>
      </c>
      <c r="FQ395">
        <v>0</v>
      </c>
      <c r="FR395">
        <f t="shared" si="349"/>
        <v>0</v>
      </c>
      <c r="FS395">
        <v>0</v>
      </c>
      <c r="FX395">
        <v>85</v>
      </c>
      <c r="FY395">
        <v>65</v>
      </c>
      <c r="GA395" t="s">
        <v>3</v>
      </c>
      <c r="GD395">
        <v>1</v>
      </c>
      <c r="GF395">
        <v>2102561428</v>
      </c>
      <c r="GG395">
        <v>2</v>
      </c>
      <c r="GH395">
        <v>1</v>
      </c>
      <c r="GI395">
        <v>-2</v>
      </c>
      <c r="GJ395">
        <v>0</v>
      </c>
      <c r="GK395">
        <v>0</v>
      </c>
      <c r="GL395">
        <f t="shared" si="350"/>
        <v>0</v>
      </c>
      <c r="GM395">
        <f t="shared" si="351"/>
        <v>0</v>
      </c>
      <c r="GN395">
        <f t="shared" si="352"/>
        <v>0</v>
      </c>
      <c r="GO395">
        <f t="shared" si="353"/>
        <v>0</v>
      </c>
      <c r="GP395">
        <f t="shared" si="354"/>
        <v>0</v>
      </c>
      <c r="GR395">
        <v>0</v>
      </c>
      <c r="GS395">
        <v>3</v>
      </c>
      <c r="GT395">
        <v>0</v>
      </c>
      <c r="GU395" t="s">
        <v>3</v>
      </c>
      <c r="GV395">
        <f t="shared" si="355"/>
        <v>0</v>
      </c>
      <c r="GW395">
        <v>1</v>
      </c>
      <c r="GX395">
        <f t="shared" si="356"/>
        <v>0</v>
      </c>
      <c r="HA395">
        <v>0</v>
      </c>
      <c r="HB395">
        <v>0</v>
      </c>
      <c r="HC395">
        <f t="shared" si="357"/>
        <v>0</v>
      </c>
      <c r="IK395">
        <v>0</v>
      </c>
    </row>
    <row r="396" spans="1:245" x14ac:dyDescent="0.2">
      <c r="A396">
        <v>17</v>
      </c>
      <c r="B396">
        <v>1</v>
      </c>
      <c r="C396">
        <f>ROW(SmtRes!A616)</f>
        <v>616</v>
      </c>
      <c r="D396">
        <f>ROW(EtalonRes!A627)</f>
        <v>627</v>
      </c>
      <c r="E396" t="s">
        <v>629</v>
      </c>
      <c r="F396" t="s">
        <v>113</v>
      </c>
      <c r="G396" t="s">
        <v>114</v>
      </c>
      <c r="H396" t="s">
        <v>19</v>
      </c>
      <c r="I396">
        <f>ROUND(4/100,9)</f>
        <v>0.04</v>
      </c>
      <c r="J396">
        <v>0</v>
      </c>
      <c r="O396">
        <f t="shared" si="324"/>
        <v>378.28</v>
      </c>
      <c r="P396">
        <f t="shared" si="325"/>
        <v>0</v>
      </c>
      <c r="Q396">
        <f t="shared" si="326"/>
        <v>0</v>
      </c>
      <c r="R396">
        <f t="shared" si="327"/>
        <v>0</v>
      </c>
      <c r="S396">
        <f t="shared" si="328"/>
        <v>378.28</v>
      </c>
      <c r="T396">
        <f t="shared" si="329"/>
        <v>0</v>
      </c>
      <c r="U396">
        <f t="shared" si="330"/>
        <v>1.4512</v>
      </c>
      <c r="V396">
        <f t="shared" si="331"/>
        <v>0</v>
      </c>
      <c r="W396">
        <f t="shared" si="332"/>
        <v>0</v>
      </c>
      <c r="X396">
        <f t="shared" si="333"/>
        <v>310.19</v>
      </c>
      <c r="Y396">
        <f t="shared" si="334"/>
        <v>234.53</v>
      </c>
      <c r="AA396">
        <v>144042116</v>
      </c>
      <c r="AB396">
        <f t="shared" si="335"/>
        <v>288.06</v>
      </c>
      <c r="AC396">
        <f t="shared" si="358"/>
        <v>0</v>
      </c>
      <c r="AD396">
        <f t="shared" si="359"/>
        <v>0</v>
      </c>
      <c r="AE396">
        <f t="shared" si="360"/>
        <v>0</v>
      </c>
      <c r="AF396">
        <f t="shared" si="361"/>
        <v>288.06</v>
      </c>
      <c r="AG396">
        <f t="shared" si="336"/>
        <v>0</v>
      </c>
      <c r="AH396">
        <f t="shared" si="362"/>
        <v>36.28</v>
      </c>
      <c r="AI396">
        <f t="shared" si="363"/>
        <v>0</v>
      </c>
      <c r="AJ396">
        <f t="shared" si="337"/>
        <v>0</v>
      </c>
      <c r="AK396">
        <v>288.06</v>
      </c>
      <c r="AL396">
        <v>0</v>
      </c>
      <c r="AM396">
        <v>0</v>
      </c>
      <c r="AN396">
        <v>0</v>
      </c>
      <c r="AO396">
        <v>288.06</v>
      </c>
      <c r="AP396">
        <v>0</v>
      </c>
      <c r="AQ396">
        <v>36.28</v>
      </c>
      <c r="AR396">
        <v>0</v>
      </c>
      <c r="AS396">
        <v>0</v>
      </c>
      <c r="AT396">
        <v>82</v>
      </c>
      <c r="AU396">
        <v>62</v>
      </c>
      <c r="AV396">
        <v>1</v>
      </c>
      <c r="AW396">
        <v>1</v>
      </c>
      <c r="AZ396">
        <v>1</v>
      </c>
      <c r="BA396">
        <v>32.83</v>
      </c>
      <c r="BB396">
        <v>1</v>
      </c>
      <c r="BC396">
        <v>1</v>
      </c>
      <c r="BD396" t="s">
        <v>3</v>
      </c>
      <c r="BE396" t="s">
        <v>3</v>
      </c>
      <c r="BF396" t="s">
        <v>3</v>
      </c>
      <c r="BG396" t="s">
        <v>3</v>
      </c>
      <c r="BH396">
        <v>0</v>
      </c>
      <c r="BI396">
        <v>1</v>
      </c>
      <c r="BJ396" t="s">
        <v>115</v>
      </c>
      <c r="BM396">
        <v>56001</v>
      </c>
      <c r="BN396">
        <v>0</v>
      </c>
      <c r="BO396" t="s">
        <v>113</v>
      </c>
      <c r="BP396">
        <v>1</v>
      </c>
      <c r="BQ396">
        <v>6</v>
      </c>
      <c r="BR396">
        <v>0</v>
      </c>
      <c r="BS396">
        <v>32.83</v>
      </c>
      <c r="BT396">
        <v>1</v>
      </c>
      <c r="BU396">
        <v>1</v>
      </c>
      <c r="BV396">
        <v>1</v>
      </c>
      <c r="BW396">
        <v>1</v>
      </c>
      <c r="BX396">
        <v>1</v>
      </c>
      <c r="BY396" t="s">
        <v>3</v>
      </c>
      <c r="BZ396">
        <v>82</v>
      </c>
      <c r="CA396">
        <v>62</v>
      </c>
      <c r="CE396">
        <v>0</v>
      </c>
      <c r="CF396">
        <v>0</v>
      </c>
      <c r="CG396">
        <v>0</v>
      </c>
      <c r="CM396">
        <v>0</v>
      </c>
      <c r="CN396" t="s">
        <v>3</v>
      </c>
      <c r="CO396">
        <v>0</v>
      </c>
      <c r="CP396">
        <f t="shared" si="338"/>
        <v>378.28</v>
      </c>
      <c r="CQ396">
        <f t="shared" si="339"/>
        <v>0</v>
      </c>
      <c r="CR396">
        <f t="shared" si="340"/>
        <v>0</v>
      </c>
      <c r="CS396">
        <f t="shared" si="341"/>
        <v>0</v>
      </c>
      <c r="CT396">
        <f t="shared" si="342"/>
        <v>9457.0097999999998</v>
      </c>
      <c r="CU396">
        <f t="shared" si="343"/>
        <v>0</v>
      </c>
      <c r="CV396">
        <f t="shared" si="344"/>
        <v>36.28</v>
      </c>
      <c r="CW396">
        <f t="shared" si="345"/>
        <v>0</v>
      </c>
      <c r="CX396">
        <f t="shared" si="346"/>
        <v>0</v>
      </c>
      <c r="CY396">
        <f t="shared" si="347"/>
        <v>310.18959999999998</v>
      </c>
      <c r="CZ396">
        <f t="shared" si="348"/>
        <v>234.53359999999998</v>
      </c>
      <c r="DC396" t="s">
        <v>3</v>
      </c>
      <c r="DD396" t="s">
        <v>3</v>
      </c>
      <c r="DE396" t="s">
        <v>3</v>
      </c>
      <c r="DF396" t="s">
        <v>3</v>
      </c>
      <c r="DG396" t="s">
        <v>3</v>
      </c>
      <c r="DH396" t="s">
        <v>3</v>
      </c>
      <c r="DI396" t="s">
        <v>3</v>
      </c>
      <c r="DJ396" t="s">
        <v>3</v>
      </c>
      <c r="DK396" t="s">
        <v>3</v>
      </c>
      <c r="DL396" t="s">
        <v>3</v>
      </c>
      <c r="DM396" t="s">
        <v>3</v>
      </c>
      <c r="DN396">
        <v>0</v>
      </c>
      <c r="DO396">
        <v>0</v>
      </c>
      <c r="DP396">
        <v>1</v>
      </c>
      <c r="DQ396">
        <v>1</v>
      </c>
      <c r="DU396">
        <v>1005</v>
      </c>
      <c r="DV396" t="s">
        <v>19</v>
      </c>
      <c r="DW396" t="s">
        <v>19</v>
      </c>
      <c r="DX396">
        <v>100</v>
      </c>
      <c r="EE396">
        <v>123474980</v>
      </c>
      <c r="EF396">
        <v>6</v>
      </c>
      <c r="EG396" t="s">
        <v>36</v>
      </c>
      <c r="EH396">
        <v>0</v>
      </c>
      <c r="EI396" t="s">
        <v>3</v>
      </c>
      <c r="EJ396">
        <v>1</v>
      </c>
      <c r="EK396">
        <v>56001</v>
      </c>
      <c r="EL396" t="s">
        <v>82</v>
      </c>
      <c r="EM396" t="s">
        <v>83</v>
      </c>
      <c r="EO396" t="s">
        <v>3</v>
      </c>
      <c r="EQ396">
        <v>131072</v>
      </c>
      <c r="ER396">
        <v>288.06</v>
      </c>
      <c r="ES396">
        <v>0</v>
      </c>
      <c r="ET396">
        <v>0</v>
      </c>
      <c r="EU396">
        <v>0</v>
      </c>
      <c r="EV396">
        <v>288.06</v>
      </c>
      <c r="EW396">
        <v>36.28</v>
      </c>
      <c r="EX396">
        <v>0</v>
      </c>
      <c r="EY396">
        <v>0</v>
      </c>
      <c r="FQ396">
        <v>0</v>
      </c>
      <c r="FR396">
        <f t="shared" si="349"/>
        <v>0</v>
      </c>
      <c r="FS396">
        <v>0</v>
      </c>
      <c r="FX396">
        <v>82</v>
      </c>
      <c r="FY396">
        <v>62</v>
      </c>
      <c r="GA396" t="s">
        <v>3</v>
      </c>
      <c r="GD396">
        <v>1</v>
      </c>
      <c r="GF396">
        <v>-1022790747</v>
      </c>
      <c r="GG396">
        <v>2</v>
      </c>
      <c r="GH396">
        <v>1</v>
      </c>
      <c r="GI396">
        <v>2</v>
      </c>
      <c r="GJ396">
        <v>0</v>
      </c>
      <c r="GK396">
        <v>0</v>
      </c>
      <c r="GL396">
        <f t="shared" si="350"/>
        <v>0</v>
      </c>
      <c r="GM396">
        <f t="shared" si="351"/>
        <v>923</v>
      </c>
      <c r="GN396">
        <f t="shared" si="352"/>
        <v>923</v>
      </c>
      <c r="GO396">
        <f t="shared" si="353"/>
        <v>0</v>
      </c>
      <c r="GP396">
        <f t="shared" si="354"/>
        <v>0</v>
      </c>
      <c r="GR396">
        <v>0</v>
      </c>
      <c r="GS396">
        <v>3</v>
      </c>
      <c r="GT396">
        <v>0</v>
      </c>
      <c r="GU396" t="s">
        <v>3</v>
      </c>
      <c r="GV396">
        <f t="shared" si="355"/>
        <v>0</v>
      </c>
      <c r="GW396">
        <v>1</v>
      </c>
      <c r="GX396">
        <f t="shared" si="356"/>
        <v>0</v>
      </c>
      <c r="HA396">
        <v>0</v>
      </c>
      <c r="HB396">
        <v>0</v>
      </c>
      <c r="HC396">
        <f t="shared" si="357"/>
        <v>0</v>
      </c>
      <c r="IK396">
        <v>0</v>
      </c>
    </row>
    <row r="397" spans="1:245" x14ac:dyDescent="0.2">
      <c r="A397">
        <v>18</v>
      </c>
      <c r="B397">
        <v>1</v>
      </c>
      <c r="C397">
        <v>616</v>
      </c>
      <c r="E397" t="s">
        <v>630</v>
      </c>
      <c r="F397" t="s">
        <v>29</v>
      </c>
      <c r="G397" t="s">
        <v>30</v>
      </c>
      <c r="H397" t="s">
        <v>31</v>
      </c>
      <c r="I397">
        <f>I396*J397</f>
        <v>4.7199999999999999E-2</v>
      </c>
      <c r="J397">
        <v>1.18</v>
      </c>
      <c r="O397">
        <f t="shared" si="324"/>
        <v>0</v>
      </c>
      <c r="P397">
        <f t="shared" si="325"/>
        <v>0</v>
      </c>
      <c r="Q397">
        <f t="shared" si="326"/>
        <v>0</v>
      </c>
      <c r="R397">
        <f t="shared" si="327"/>
        <v>0</v>
      </c>
      <c r="S397">
        <f t="shared" si="328"/>
        <v>0</v>
      </c>
      <c r="T397">
        <f t="shared" si="329"/>
        <v>0</v>
      </c>
      <c r="U397">
        <f t="shared" si="330"/>
        <v>0</v>
      </c>
      <c r="V397">
        <f t="shared" si="331"/>
        <v>0</v>
      </c>
      <c r="W397">
        <f t="shared" si="332"/>
        <v>0</v>
      </c>
      <c r="X397">
        <f t="shared" si="333"/>
        <v>0</v>
      </c>
      <c r="Y397">
        <f t="shared" si="334"/>
        <v>0</v>
      </c>
      <c r="AA397">
        <v>144042116</v>
      </c>
      <c r="AB397">
        <f t="shared" si="335"/>
        <v>0</v>
      </c>
      <c r="AC397">
        <f t="shared" si="358"/>
        <v>0</v>
      </c>
      <c r="AD397">
        <f t="shared" si="359"/>
        <v>0</v>
      </c>
      <c r="AE397">
        <f t="shared" si="360"/>
        <v>0</v>
      </c>
      <c r="AF397">
        <f t="shared" si="361"/>
        <v>0</v>
      </c>
      <c r="AG397">
        <f t="shared" si="336"/>
        <v>0</v>
      </c>
      <c r="AH397">
        <f t="shared" si="362"/>
        <v>0</v>
      </c>
      <c r="AI397">
        <f t="shared" si="363"/>
        <v>0</v>
      </c>
      <c r="AJ397">
        <f t="shared" si="337"/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82</v>
      </c>
      <c r="AU397">
        <v>62</v>
      </c>
      <c r="AV397">
        <v>1</v>
      </c>
      <c r="AW397">
        <v>1</v>
      </c>
      <c r="AZ397">
        <v>1</v>
      </c>
      <c r="BA397">
        <v>1</v>
      </c>
      <c r="BB397">
        <v>1</v>
      </c>
      <c r="BC397">
        <v>1</v>
      </c>
      <c r="BD397" t="s">
        <v>3</v>
      </c>
      <c r="BE397" t="s">
        <v>3</v>
      </c>
      <c r="BF397" t="s">
        <v>3</v>
      </c>
      <c r="BG397" t="s">
        <v>3</v>
      </c>
      <c r="BH397">
        <v>3</v>
      </c>
      <c r="BI397">
        <v>1</v>
      </c>
      <c r="BJ397" t="s">
        <v>3</v>
      </c>
      <c r="BM397">
        <v>56001</v>
      </c>
      <c r="BN397">
        <v>0</v>
      </c>
      <c r="BO397" t="s">
        <v>3</v>
      </c>
      <c r="BP397">
        <v>0</v>
      </c>
      <c r="BQ397">
        <v>6</v>
      </c>
      <c r="BR397">
        <v>0</v>
      </c>
      <c r="BS397">
        <v>1</v>
      </c>
      <c r="BT397">
        <v>1</v>
      </c>
      <c r="BU397">
        <v>1</v>
      </c>
      <c r="BV397">
        <v>1</v>
      </c>
      <c r="BW397">
        <v>1</v>
      </c>
      <c r="BX397">
        <v>1</v>
      </c>
      <c r="BY397" t="s">
        <v>3</v>
      </c>
      <c r="BZ397">
        <v>82</v>
      </c>
      <c r="CA397">
        <v>62</v>
      </c>
      <c r="CE397">
        <v>0</v>
      </c>
      <c r="CF397">
        <v>0</v>
      </c>
      <c r="CG397">
        <v>0</v>
      </c>
      <c r="CM397">
        <v>0</v>
      </c>
      <c r="CN397" t="s">
        <v>3</v>
      </c>
      <c r="CO397">
        <v>0</v>
      </c>
      <c r="CP397">
        <f t="shared" si="338"/>
        <v>0</v>
      </c>
      <c r="CQ397">
        <f t="shared" si="339"/>
        <v>0</v>
      </c>
      <c r="CR397">
        <f t="shared" si="340"/>
        <v>0</v>
      </c>
      <c r="CS397">
        <f t="shared" si="341"/>
        <v>0</v>
      </c>
      <c r="CT397">
        <f t="shared" si="342"/>
        <v>0</v>
      </c>
      <c r="CU397">
        <f t="shared" si="343"/>
        <v>0</v>
      </c>
      <c r="CV397">
        <f t="shared" si="344"/>
        <v>0</v>
      </c>
      <c r="CW397">
        <f t="shared" si="345"/>
        <v>0</v>
      </c>
      <c r="CX397">
        <f t="shared" si="346"/>
        <v>0</v>
      </c>
      <c r="CY397">
        <f t="shared" si="347"/>
        <v>0</v>
      </c>
      <c r="CZ397">
        <f t="shared" si="348"/>
        <v>0</v>
      </c>
      <c r="DC397" t="s">
        <v>3</v>
      </c>
      <c r="DD397" t="s">
        <v>3</v>
      </c>
      <c r="DE397" t="s">
        <v>3</v>
      </c>
      <c r="DF397" t="s">
        <v>3</v>
      </c>
      <c r="DG397" t="s">
        <v>3</v>
      </c>
      <c r="DH397" t="s">
        <v>3</v>
      </c>
      <c r="DI397" t="s">
        <v>3</v>
      </c>
      <c r="DJ397" t="s">
        <v>3</v>
      </c>
      <c r="DK397" t="s">
        <v>3</v>
      </c>
      <c r="DL397" t="s">
        <v>3</v>
      </c>
      <c r="DM397" t="s">
        <v>3</v>
      </c>
      <c r="DN397">
        <v>0</v>
      </c>
      <c r="DO397">
        <v>0</v>
      </c>
      <c r="DP397">
        <v>1</v>
      </c>
      <c r="DQ397">
        <v>1</v>
      </c>
      <c r="DU397">
        <v>1009</v>
      </c>
      <c r="DV397" t="s">
        <v>31</v>
      </c>
      <c r="DW397" t="s">
        <v>31</v>
      </c>
      <c r="DX397">
        <v>1000</v>
      </c>
      <c r="EE397">
        <v>123474980</v>
      </c>
      <c r="EF397">
        <v>6</v>
      </c>
      <c r="EG397" t="s">
        <v>36</v>
      </c>
      <c r="EH397">
        <v>0</v>
      </c>
      <c r="EI397" t="s">
        <v>3</v>
      </c>
      <c r="EJ397">
        <v>1</v>
      </c>
      <c r="EK397">
        <v>56001</v>
      </c>
      <c r="EL397" t="s">
        <v>82</v>
      </c>
      <c r="EM397" t="s">
        <v>83</v>
      </c>
      <c r="EO397" t="s">
        <v>3</v>
      </c>
      <c r="EQ397">
        <v>0</v>
      </c>
      <c r="ER397">
        <v>0</v>
      </c>
      <c r="ES397">
        <v>0</v>
      </c>
      <c r="ET397">
        <v>0</v>
      </c>
      <c r="EU397">
        <v>0</v>
      </c>
      <c r="EV397">
        <v>0</v>
      </c>
      <c r="EW397">
        <v>0</v>
      </c>
      <c r="EX397">
        <v>0</v>
      </c>
      <c r="FQ397">
        <v>0</v>
      </c>
      <c r="FR397">
        <f t="shared" si="349"/>
        <v>0</v>
      </c>
      <c r="FS397">
        <v>0</v>
      </c>
      <c r="FX397">
        <v>82</v>
      </c>
      <c r="FY397">
        <v>62</v>
      </c>
      <c r="GA397" t="s">
        <v>3</v>
      </c>
      <c r="GD397">
        <v>1</v>
      </c>
      <c r="GF397">
        <v>2102561428</v>
      </c>
      <c r="GG397">
        <v>2</v>
      </c>
      <c r="GH397">
        <v>1</v>
      </c>
      <c r="GI397">
        <v>-2</v>
      </c>
      <c r="GJ397">
        <v>0</v>
      </c>
      <c r="GK397">
        <v>0</v>
      </c>
      <c r="GL397">
        <f t="shared" si="350"/>
        <v>0</v>
      </c>
      <c r="GM397">
        <f t="shared" si="351"/>
        <v>0</v>
      </c>
      <c r="GN397">
        <f t="shared" si="352"/>
        <v>0</v>
      </c>
      <c r="GO397">
        <f t="shared" si="353"/>
        <v>0</v>
      </c>
      <c r="GP397">
        <f t="shared" si="354"/>
        <v>0</v>
      </c>
      <c r="GR397">
        <v>0</v>
      </c>
      <c r="GS397">
        <v>3</v>
      </c>
      <c r="GT397">
        <v>0</v>
      </c>
      <c r="GU397" t="s">
        <v>3</v>
      </c>
      <c r="GV397">
        <f t="shared" si="355"/>
        <v>0</v>
      </c>
      <c r="GW397">
        <v>1</v>
      </c>
      <c r="GX397">
        <f t="shared" si="356"/>
        <v>0</v>
      </c>
      <c r="HA397">
        <v>0</v>
      </c>
      <c r="HB397">
        <v>0</v>
      </c>
      <c r="HC397">
        <f t="shared" si="357"/>
        <v>0</v>
      </c>
      <c r="IK397">
        <v>0</v>
      </c>
    </row>
    <row r="398" spans="1:245" x14ac:dyDescent="0.2">
      <c r="A398">
        <v>17</v>
      </c>
      <c r="B398">
        <v>1</v>
      </c>
      <c r="C398">
        <f>ROW(SmtRes!A620)</f>
        <v>620</v>
      </c>
      <c r="D398">
        <f>ROW(EtalonRes!A631)</f>
        <v>631</v>
      </c>
      <c r="E398" t="s">
        <v>631</v>
      </c>
      <c r="F398" t="s">
        <v>632</v>
      </c>
      <c r="G398" t="s">
        <v>633</v>
      </c>
      <c r="H398" t="s">
        <v>88</v>
      </c>
      <c r="I398">
        <f>ROUND(2/100,9)</f>
        <v>0.02</v>
      </c>
      <c r="J398">
        <v>0</v>
      </c>
      <c r="O398">
        <f t="shared" si="324"/>
        <v>2378.9299999999998</v>
      </c>
      <c r="P398">
        <f t="shared" si="325"/>
        <v>0</v>
      </c>
      <c r="Q398">
        <f t="shared" si="326"/>
        <v>11.37</v>
      </c>
      <c r="R398">
        <f t="shared" si="327"/>
        <v>0</v>
      </c>
      <c r="S398">
        <f t="shared" si="328"/>
        <v>2367.56</v>
      </c>
      <c r="T398">
        <f t="shared" si="329"/>
        <v>0</v>
      </c>
      <c r="U398">
        <f t="shared" si="330"/>
        <v>8.9920000000000009</v>
      </c>
      <c r="V398">
        <f t="shared" si="331"/>
        <v>0</v>
      </c>
      <c r="W398">
        <f t="shared" si="332"/>
        <v>0</v>
      </c>
      <c r="X398">
        <f t="shared" si="333"/>
        <v>1941.4</v>
      </c>
      <c r="Y398">
        <f t="shared" si="334"/>
        <v>1467.89</v>
      </c>
      <c r="AA398">
        <v>144042116</v>
      </c>
      <c r="AB398">
        <f t="shared" si="335"/>
        <v>3811.7</v>
      </c>
      <c r="AC398">
        <f t="shared" si="358"/>
        <v>0</v>
      </c>
      <c r="AD398">
        <f t="shared" si="359"/>
        <v>205.91</v>
      </c>
      <c r="AE398">
        <f t="shared" si="360"/>
        <v>0</v>
      </c>
      <c r="AF398">
        <f t="shared" si="361"/>
        <v>3605.79</v>
      </c>
      <c r="AG398">
        <f t="shared" si="336"/>
        <v>0</v>
      </c>
      <c r="AH398">
        <f t="shared" si="362"/>
        <v>449.6</v>
      </c>
      <c r="AI398">
        <f t="shared" si="363"/>
        <v>0</v>
      </c>
      <c r="AJ398">
        <f t="shared" si="337"/>
        <v>0</v>
      </c>
      <c r="AK398">
        <v>3811.7</v>
      </c>
      <c r="AL398">
        <v>0</v>
      </c>
      <c r="AM398">
        <v>205.91</v>
      </c>
      <c r="AN398">
        <v>0</v>
      </c>
      <c r="AO398">
        <v>3605.79</v>
      </c>
      <c r="AP398">
        <v>0</v>
      </c>
      <c r="AQ398">
        <v>449.6</v>
      </c>
      <c r="AR398">
        <v>0</v>
      </c>
      <c r="AS398">
        <v>0</v>
      </c>
      <c r="AT398">
        <v>82</v>
      </c>
      <c r="AU398">
        <v>62</v>
      </c>
      <c r="AV398">
        <v>1</v>
      </c>
      <c r="AW398">
        <v>1</v>
      </c>
      <c r="AZ398">
        <v>1</v>
      </c>
      <c r="BA398">
        <v>32.83</v>
      </c>
      <c r="BB398">
        <v>2.76</v>
      </c>
      <c r="BC398">
        <v>1</v>
      </c>
      <c r="BD398" t="s">
        <v>3</v>
      </c>
      <c r="BE398" t="s">
        <v>3</v>
      </c>
      <c r="BF398" t="s">
        <v>3</v>
      </c>
      <c r="BG398" t="s">
        <v>3</v>
      </c>
      <c r="BH398">
        <v>0</v>
      </c>
      <c r="BI398">
        <v>1</v>
      </c>
      <c r="BJ398" t="s">
        <v>634</v>
      </c>
      <c r="BM398">
        <v>56001</v>
      </c>
      <c r="BN398">
        <v>0</v>
      </c>
      <c r="BO398" t="s">
        <v>632</v>
      </c>
      <c r="BP398">
        <v>1</v>
      </c>
      <c r="BQ398">
        <v>6</v>
      </c>
      <c r="BR398">
        <v>0</v>
      </c>
      <c r="BS398">
        <v>32.83</v>
      </c>
      <c r="BT398">
        <v>1</v>
      </c>
      <c r="BU398">
        <v>1</v>
      </c>
      <c r="BV398">
        <v>1</v>
      </c>
      <c r="BW398">
        <v>1</v>
      </c>
      <c r="BX398">
        <v>1</v>
      </c>
      <c r="BY398" t="s">
        <v>3</v>
      </c>
      <c r="BZ398">
        <v>82</v>
      </c>
      <c r="CA398">
        <v>62</v>
      </c>
      <c r="CE398">
        <v>0</v>
      </c>
      <c r="CF398">
        <v>0</v>
      </c>
      <c r="CG398">
        <v>0</v>
      </c>
      <c r="CM398">
        <v>0</v>
      </c>
      <c r="CN398" t="s">
        <v>3</v>
      </c>
      <c r="CO398">
        <v>0</v>
      </c>
      <c r="CP398">
        <f t="shared" si="338"/>
        <v>2378.9299999999998</v>
      </c>
      <c r="CQ398">
        <f t="shared" si="339"/>
        <v>0</v>
      </c>
      <c r="CR398">
        <f t="shared" si="340"/>
        <v>568.3116</v>
      </c>
      <c r="CS398">
        <f t="shared" si="341"/>
        <v>0</v>
      </c>
      <c r="CT398">
        <f t="shared" si="342"/>
        <v>118378.0857</v>
      </c>
      <c r="CU398">
        <f t="shared" si="343"/>
        <v>0</v>
      </c>
      <c r="CV398">
        <f t="shared" si="344"/>
        <v>449.6</v>
      </c>
      <c r="CW398">
        <f t="shared" si="345"/>
        <v>0</v>
      </c>
      <c r="CX398">
        <f t="shared" si="346"/>
        <v>0</v>
      </c>
      <c r="CY398">
        <f t="shared" si="347"/>
        <v>1941.3991999999998</v>
      </c>
      <c r="CZ398">
        <f t="shared" si="348"/>
        <v>1467.8872000000001</v>
      </c>
      <c r="DC398" t="s">
        <v>3</v>
      </c>
      <c r="DD398" t="s">
        <v>3</v>
      </c>
      <c r="DE398" t="s">
        <v>3</v>
      </c>
      <c r="DF398" t="s">
        <v>3</v>
      </c>
      <c r="DG398" t="s">
        <v>3</v>
      </c>
      <c r="DH398" t="s">
        <v>3</v>
      </c>
      <c r="DI398" t="s">
        <v>3</v>
      </c>
      <c r="DJ398" t="s">
        <v>3</v>
      </c>
      <c r="DK398" t="s">
        <v>3</v>
      </c>
      <c r="DL398" t="s">
        <v>3</v>
      </c>
      <c r="DM398" t="s">
        <v>3</v>
      </c>
      <c r="DN398">
        <v>0</v>
      </c>
      <c r="DO398">
        <v>0</v>
      </c>
      <c r="DP398">
        <v>1</v>
      </c>
      <c r="DQ398">
        <v>1</v>
      </c>
      <c r="DU398">
        <v>1013</v>
      </c>
      <c r="DV398" t="s">
        <v>88</v>
      </c>
      <c r="DW398" t="s">
        <v>88</v>
      </c>
      <c r="DX398">
        <v>1</v>
      </c>
      <c r="EE398">
        <v>123474980</v>
      </c>
      <c r="EF398">
        <v>6</v>
      </c>
      <c r="EG398" t="s">
        <v>36</v>
      </c>
      <c r="EH398">
        <v>0</v>
      </c>
      <c r="EI398" t="s">
        <v>3</v>
      </c>
      <c r="EJ398">
        <v>1</v>
      </c>
      <c r="EK398">
        <v>56001</v>
      </c>
      <c r="EL398" t="s">
        <v>82</v>
      </c>
      <c r="EM398" t="s">
        <v>83</v>
      </c>
      <c r="EO398" t="s">
        <v>3</v>
      </c>
      <c r="EQ398">
        <v>131072</v>
      </c>
      <c r="ER398">
        <v>3811.7</v>
      </c>
      <c r="ES398">
        <v>0</v>
      </c>
      <c r="ET398">
        <v>205.91</v>
      </c>
      <c r="EU398">
        <v>0</v>
      </c>
      <c r="EV398">
        <v>3605.79</v>
      </c>
      <c r="EW398">
        <v>449.6</v>
      </c>
      <c r="EX398">
        <v>0</v>
      </c>
      <c r="EY398">
        <v>0</v>
      </c>
      <c r="FQ398">
        <v>0</v>
      </c>
      <c r="FR398">
        <f t="shared" si="349"/>
        <v>0</v>
      </c>
      <c r="FS398">
        <v>0</v>
      </c>
      <c r="FX398">
        <v>82</v>
      </c>
      <c r="FY398">
        <v>62</v>
      </c>
      <c r="GA398" t="s">
        <v>3</v>
      </c>
      <c r="GD398">
        <v>1</v>
      </c>
      <c r="GF398">
        <v>1505441700</v>
      </c>
      <c r="GG398">
        <v>2</v>
      </c>
      <c r="GH398">
        <v>1</v>
      </c>
      <c r="GI398">
        <v>2</v>
      </c>
      <c r="GJ398">
        <v>0</v>
      </c>
      <c r="GK398">
        <v>0</v>
      </c>
      <c r="GL398">
        <f t="shared" si="350"/>
        <v>0</v>
      </c>
      <c r="GM398">
        <f t="shared" si="351"/>
        <v>5788.22</v>
      </c>
      <c r="GN398">
        <f t="shared" si="352"/>
        <v>5788.22</v>
      </c>
      <c r="GO398">
        <f t="shared" si="353"/>
        <v>0</v>
      </c>
      <c r="GP398">
        <f t="shared" si="354"/>
        <v>0</v>
      </c>
      <c r="GR398">
        <v>0</v>
      </c>
      <c r="GS398">
        <v>3</v>
      </c>
      <c r="GT398">
        <v>0</v>
      </c>
      <c r="GU398" t="s">
        <v>3</v>
      </c>
      <c r="GV398">
        <f t="shared" si="355"/>
        <v>0</v>
      </c>
      <c r="GW398">
        <v>1</v>
      </c>
      <c r="GX398">
        <f t="shared" si="356"/>
        <v>0</v>
      </c>
      <c r="HA398">
        <v>0</v>
      </c>
      <c r="HB398">
        <v>0</v>
      </c>
      <c r="HC398">
        <f t="shared" si="357"/>
        <v>0</v>
      </c>
      <c r="IK398">
        <v>0</v>
      </c>
    </row>
    <row r="399" spans="1:245" x14ac:dyDescent="0.2">
      <c r="A399">
        <v>18</v>
      </c>
      <c r="B399">
        <v>1</v>
      </c>
      <c r="C399">
        <v>620</v>
      </c>
      <c r="E399" t="s">
        <v>635</v>
      </c>
      <c r="F399" t="s">
        <v>29</v>
      </c>
      <c r="G399" t="s">
        <v>30</v>
      </c>
      <c r="H399" t="s">
        <v>31</v>
      </c>
      <c r="I399">
        <f>I398*J399</f>
        <v>0.21199999999999999</v>
      </c>
      <c r="J399">
        <v>10.6</v>
      </c>
      <c r="O399">
        <f t="shared" si="324"/>
        <v>0</v>
      </c>
      <c r="P399">
        <f t="shared" si="325"/>
        <v>0</v>
      </c>
      <c r="Q399">
        <f t="shared" si="326"/>
        <v>0</v>
      </c>
      <c r="R399">
        <f t="shared" si="327"/>
        <v>0</v>
      </c>
      <c r="S399">
        <f t="shared" si="328"/>
        <v>0</v>
      </c>
      <c r="T399">
        <f t="shared" si="329"/>
        <v>0</v>
      </c>
      <c r="U399">
        <f t="shared" si="330"/>
        <v>0</v>
      </c>
      <c r="V399">
        <f t="shared" si="331"/>
        <v>0</v>
      </c>
      <c r="W399">
        <f t="shared" si="332"/>
        <v>0</v>
      </c>
      <c r="X399">
        <f t="shared" si="333"/>
        <v>0</v>
      </c>
      <c r="Y399">
        <f t="shared" si="334"/>
        <v>0</v>
      </c>
      <c r="AA399">
        <v>144042116</v>
      </c>
      <c r="AB399">
        <f t="shared" si="335"/>
        <v>0</v>
      </c>
      <c r="AC399">
        <f t="shared" si="358"/>
        <v>0</v>
      </c>
      <c r="AD399">
        <f t="shared" si="359"/>
        <v>0</v>
      </c>
      <c r="AE399">
        <f t="shared" si="360"/>
        <v>0</v>
      </c>
      <c r="AF399">
        <f t="shared" si="361"/>
        <v>0</v>
      </c>
      <c r="AG399">
        <f t="shared" si="336"/>
        <v>0</v>
      </c>
      <c r="AH399">
        <f t="shared" si="362"/>
        <v>0</v>
      </c>
      <c r="AI399">
        <f t="shared" si="363"/>
        <v>0</v>
      </c>
      <c r="AJ399">
        <f t="shared" si="337"/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82</v>
      </c>
      <c r="AU399">
        <v>62</v>
      </c>
      <c r="AV399">
        <v>1</v>
      </c>
      <c r="AW399">
        <v>1</v>
      </c>
      <c r="AZ399">
        <v>1</v>
      </c>
      <c r="BA399">
        <v>1</v>
      </c>
      <c r="BB399">
        <v>1</v>
      </c>
      <c r="BC399">
        <v>1</v>
      </c>
      <c r="BD399" t="s">
        <v>3</v>
      </c>
      <c r="BE399" t="s">
        <v>3</v>
      </c>
      <c r="BF399" t="s">
        <v>3</v>
      </c>
      <c r="BG399" t="s">
        <v>3</v>
      </c>
      <c r="BH399">
        <v>3</v>
      </c>
      <c r="BI399">
        <v>1</v>
      </c>
      <c r="BJ399" t="s">
        <v>3</v>
      </c>
      <c r="BM399">
        <v>56001</v>
      </c>
      <c r="BN399">
        <v>0</v>
      </c>
      <c r="BO399" t="s">
        <v>3</v>
      </c>
      <c r="BP399">
        <v>0</v>
      </c>
      <c r="BQ399">
        <v>6</v>
      </c>
      <c r="BR399">
        <v>0</v>
      </c>
      <c r="BS399">
        <v>1</v>
      </c>
      <c r="BT399">
        <v>1</v>
      </c>
      <c r="BU399">
        <v>1</v>
      </c>
      <c r="BV399">
        <v>1</v>
      </c>
      <c r="BW399">
        <v>1</v>
      </c>
      <c r="BX399">
        <v>1</v>
      </c>
      <c r="BY399" t="s">
        <v>3</v>
      </c>
      <c r="BZ399">
        <v>82</v>
      </c>
      <c r="CA399">
        <v>62</v>
      </c>
      <c r="CE399">
        <v>0</v>
      </c>
      <c r="CF399">
        <v>0</v>
      </c>
      <c r="CG399">
        <v>0</v>
      </c>
      <c r="CM399">
        <v>0</v>
      </c>
      <c r="CN399" t="s">
        <v>3</v>
      </c>
      <c r="CO399">
        <v>0</v>
      </c>
      <c r="CP399">
        <f t="shared" si="338"/>
        <v>0</v>
      </c>
      <c r="CQ399">
        <f t="shared" si="339"/>
        <v>0</v>
      </c>
      <c r="CR399">
        <f t="shared" si="340"/>
        <v>0</v>
      </c>
      <c r="CS399">
        <f t="shared" si="341"/>
        <v>0</v>
      </c>
      <c r="CT399">
        <f t="shared" si="342"/>
        <v>0</v>
      </c>
      <c r="CU399">
        <f t="shared" si="343"/>
        <v>0</v>
      </c>
      <c r="CV399">
        <f t="shared" si="344"/>
        <v>0</v>
      </c>
      <c r="CW399">
        <f t="shared" si="345"/>
        <v>0</v>
      </c>
      <c r="CX399">
        <f t="shared" si="346"/>
        <v>0</v>
      </c>
      <c r="CY399">
        <f t="shared" si="347"/>
        <v>0</v>
      </c>
      <c r="CZ399">
        <f t="shared" si="348"/>
        <v>0</v>
      </c>
      <c r="DC399" t="s">
        <v>3</v>
      </c>
      <c r="DD399" t="s">
        <v>3</v>
      </c>
      <c r="DE399" t="s">
        <v>3</v>
      </c>
      <c r="DF399" t="s">
        <v>3</v>
      </c>
      <c r="DG399" t="s">
        <v>3</v>
      </c>
      <c r="DH399" t="s">
        <v>3</v>
      </c>
      <c r="DI399" t="s">
        <v>3</v>
      </c>
      <c r="DJ399" t="s">
        <v>3</v>
      </c>
      <c r="DK399" t="s">
        <v>3</v>
      </c>
      <c r="DL399" t="s">
        <v>3</v>
      </c>
      <c r="DM399" t="s">
        <v>3</v>
      </c>
      <c r="DN399">
        <v>0</v>
      </c>
      <c r="DO399">
        <v>0</v>
      </c>
      <c r="DP399">
        <v>1</v>
      </c>
      <c r="DQ399">
        <v>1</v>
      </c>
      <c r="DU399">
        <v>1009</v>
      </c>
      <c r="DV399" t="s">
        <v>31</v>
      </c>
      <c r="DW399" t="s">
        <v>31</v>
      </c>
      <c r="DX399">
        <v>1000</v>
      </c>
      <c r="EE399">
        <v>123474980</v>
      </c>
      <c r="EF399">
        <v>6</v>
      </c>
      <c r="EG399" t="s">
        <v>36</v>
      </c>
      <c r="EH399">
        <v>0</v>
      </c>
      <c r="EI399" t="s">
        <v>3</v>
      </c>
      <c r="EJ399">
        <v>1</v>
      </c>
      <c r="EK399">
        <v>56001</v>
      </c>
      <c r="EL399" t="s">
        <v>82</v>
      </c>
      <c r="EM399" t="s">
        <v>83</v>
      </c>
      <c r="EO399" t="s">
        <v>3</v>
      </c>
      <c r="EQ399">
        <v>0</v>
      </c>
      <c r="ER399">
        <v>0</v>
      </c>
      <c r="ES399">
        <v>0</v>
      </c>
      <c r="ET399">
        <v>0</v>
      </c>
      <c r="EU399">
        <v>0</v>
      </c>
      <c r="EV399">
        <v>0</v>
      </c>
      <c r="EW399">
        <v>0</v>
      </c>
      <c r="EX399">
        <v>0</v>
      </c>
      <c r="FQ399">
        <v>0</v>
      </c>
      <c r="FR399">
        <f t="shared" si="349"/>
        <v>0</v>
      </c>
      <c r="FS399">
        <v>0</v>
      </c>
      <c r="FX399">
        <v>82</v>
      </c>
      <c r="FY399">
        <v>62</v>
      </c>
      <c r="GA399" t="s">
        <v>3</v>
      </c>
      <c r="GD399">
        <v>1</v>
      </c>
      <c r="GF399">
        <v>2102561428</v>
      </c>
      <c r="GG399">
        <v>2</v>
      </c>
      <c r="GH399">
        <v>1</v>
      </c>
      <c r="GI399">
        <v>-2</v>
      </c>
      <c r="GJ399">
        <v>0</v>
      </c>
      <c r="GK399">
        <v>0</v>
      </c>
      <c r="GL399">
        <f t="shared" si="350"/>
        <v>0</v>
      </c>
      <c r="GM399">
        <f t="shared" si="351"/>
        <v>0</v>
      </c>
      <c r="GN399">
        <f t="shared" si="352"/>
        <v>0</v>
      </c>
      <c r="GO399">
        <f t="shared" si="353"/>
        <v>0</v>
      </c>
      <c r="GP399">
        <f t="shared" si="354"/>
        <v>0</v>
      </c>
      <c r="GR399">
        <v>0</v>
      </c>
      <c r="GS399">
        <v>3</v>
      </c>
      <c r="GT399">
        <v>0</v>
      </c>
      <c r="GU399" t="s">
        <v>3</v>
      </c>
      <c r="GV399">
        <f t="shared" si="355"/>
        <v>0</v>
      </c>
      <c r="GW399">
        <v>1</v>
      </c>
      <c r="GX399">
        <f t="shared" si="356"/>
        <v>0</v>
      </c>
      <c r="HA399">
        <v>0</v>
      </c>
      <c r="HB399">
        <v>0</v>
      </c>
      <c r="HC399">
        <f t="shared" si="357"/>
        <v>0</v>
      </c>
      <c r="IK399">
        <v>0</v>
      </c>
    </row>
    <row r="400" spans="1:245" x14ac:dyDescent="0.2">
      <c r="A400">
        <v>17</v>
      </c>
      <c r="B400">
        <v>1</v>
      </c>
      <c r="C400">
        <f>ROW(SmtRes!A628)</f>
        <v>628</v>
      </c>
      <c r="D400">
        <f>ROW(EtalonRes!A639)</f>
        <v>639</v>
      </c>
      <c r="E400" t="s">
        <v>636</v>
      </c>
      <c r="F400" t="s">
        <v>637</v>
      </c>
      <c r="G400" t="s">
        <v>638</v>
      </c>
      <c r="H400" t="s">
        <v>31</v>
      </c>
      <c r="I400">
        <v>0.35</v>
      </c>
      <c r="J400">
        <v>0</v>
      </c>
      <c r="O400">
        <f t="shared" si="324"/>
        <v>1381.24</v>
      </c>
      <c r="P400">
        <f t="shared" si="325"/>
        <v>93.17</v>
      </c>
      <c r="Q400">
        <f t="shared" si="326"/>
        <v>234.28</v>
      </c>
      <c r="R400">
        <f t="shared" si="327"/>
        <v>87.1</v>
      </c>
      <c r="S400">
        <f t="shared" si="328"/>
        <v>1053.79</v>
      </c>
      <c r="T400">
        <f t="shared" si="329"/>
        <v>0</v>
      </c>
      <c r="U400">
        <f t="shared" si="330"/>
        <v>3.7939999999999996</v>
      </c>
      <c r="V400">
        <f t="shared" si="331"/>
        <v>0.21</v>
      </c>
      <c r="W400">
        <f t="shared" si="332"/>
        <v>0</v>
      </c>
      <c r="X400">
        <f t="shared" si="333"/>
        <v>1254.98</v>
      </c>
      <c r="Y400">
        <f t="shared" si="334"/>
        <v>798.62</v>
      </c>
      <c r="AA400">
        <v>144042116</v>
      </c>
      <c r="AB400">
        <f t="shared" si="335"/>
        <v>203.12</v>
      </c>
      <c r="AC400">
        <f t="shared" si="358"/>
        <v>28.26</v>
      </c>
      <c r="AD400">
        <f t="shared" si="359"/>
        <v>83.15</v>
      </c>
      <c r="AE400">
        <f t="shared" si="360"/>
        <v>7.58</v>
      </c>
      <c r="AF400">
        <f t="shared" si="361"/>
        <v>91.71</v>
      </c>
      <c r="AG400">
        <f t="shared" si="336"/>
        <v>0</v>
      </c>
      <c r="AH400">
        <f t="shared" si="362"/>
        <v>10.84</v>
      </c>
      <c r="AI400">
        <f t="shared" si="363"/>
        <v>0.6</v>
      </c>
      <c r="AJ400">
        <f t="shared" si="337"/>
        <v>0</v>
      </c>
      <c r="AK400">
        <v>203.12</v>
      </c>
      <c r="AL400">
        <v>28.26</v>
      </c>
      <c r="AM400">
        <v>83.15</v>
      </c>
      <c r="AN400">
        <v>7.58</v>
      </c>
      <c r="AO400">
        <v>91.71</v>
      </c>
      <c r="AP400">
        <v>0</v>
      </c>
      <c r="AQ400">
        <v>10.84</v>
      </c>
      <c r="AR400">
        <v>0.6</v>
      </c>
      <c r="AS400">
        <v>0</v>
      </c>
      <c r="AT400">
        <v>110</v>
      </c>
      <c r="AU400">
        <v>70</v>
      </c>
      <c r="AV400">
        <v>1</v>
      </c>
      <c r="AW400">
        <v>1</v>
      </c>
      <c r="AZ400">
        <v>1</v>
      </c>
      <c r="BA400">
        <v>32.83</v>
      </c>
      <c r="BB400">
        <v>8.0500000000000007</v>
      </c>
      <c r="BC400">
        <v>9.42</v>
      </c>
      <c r="BD400" t="s">
        <v>3</v>
      </c>
      <c r="BE400" t="s">
        <v>3</v>
      </c>
      <c r="BF400" t="s">
        <v>3</v>
      </c>
      <c r="BG400" t="s">
        <v>3</v>
      </c>
      <c r="BH400">
        <v>0</v>
      </c>
      <c r="BI400">
        <v>1</v>
      </c>
      <c r="BJ400" t="s">
        <v>639</v>
      </c>
      <c r="BM400">
        <v>46001</v>
      </c>
      <c r="BN400">
        <v>0</v>
      </c>
      <c r="BO400" t="s">
        <v>637</v>
      </c>
      <c r="BP400">
        <v>1</v>
      </c>
      <c r="BQ400">
        <v>2</v>
      </c>
      <c r="BR400">
        <v>0</v>
      </c>
      <c r="BS400">
        <v>32.83</v>
      </c>
      <c r="BT400">
        <v>1</v>
      </c>
      <c r="BU400">
        <v>1</v>
      </c>
      <c r="BV400">
        <v>1</v>
      </c>
      <c r="BW400">
        <v>1</v>
      </c>
      <c r="BX400">
        <v>1</v>
      </c>
      <c r="BY400" t="s">
        <v>3</v>
      </c>
      <c r="BZ400">
        <v>110</v>
      </c>
      <c r="CA400">
        <v>70</v>
      </c>
      <c r="CE400">
        <v>0</v>
      </c>
      <c r="CF400">
        <v>0</v>
      </c>
      <c r="CG400">
        <v>0</v>
      </c>
      <c r="CM400">
        <v>0</v>
      </c>
      <c r="CN400" t="s">
        <v>3</v>
      </c>
      <c r="CO400">
        <v>0</v>
      </c>
      <c r="CP400">
        <f t="shared" si="338"/>
        <v>1381.24</v>
      </c>
      <c r="CQ400">
        <f t="shared" si="339"/>
        <v>266.20920000000001</v>
      </c>
      <c r="CR400">
        <f t="shared" si="340"/>
        <v>669.35750000000007</v>
      </c>
      <c r="CS400">
        <f t="shared" si="341"/>
        <v>248.85139999999998</v>
      </c>
      <c r="CT400">
        <f t="shared" si="342"/>
        <v>3010.8392999999996</v>
      </c>
      <c r="CU400">
        <f t="shared" si="343"/>
        <v>0</v>
      </c>
      <c r="CV400">
        <f t="shared" si="344"/>
        <v>10.84</v>
      </c>
      <c r="CW400">
        <f t="shared" si="345"/>
        <v>0.6</v>
      </c>
      <c r="CX400">
        <f t="shared" si="346"/>
        <v>0</v>
      </c>
      <c r="CY400">
        <f t="shared" si="347"/>
        <v>1254.9789999999998</v>
      </c>
      <c r="CZ400">
        <f t="shared" si="348"/>
        <v>798.62299999999993</v>
      </c>
      <c r="DC400" t="s">
        <v>3</v>
      </c>
      <c r="DD400" t="s">
        <v>3</v>
      </c>
      <c r="DE400" t="s">
        <v>3</v>
      </c>
      <c r="DF400" t="s">
        <v>3</v>
      </c>
      <c r="DG400" t="s">
        <v>3</v>
      </c>
      <c r="DH400" t="s">
        <v>3</v>
      </c>
      <c r="DI400" t="s">
        <v>3</v>
      </c>
      <c r="DJ400" t="s">
        <v>3</v>
      </c>
      <c r="DK400" t="s">
        <v>3</v>
      </c>
      <c r="DL400" t="s">
        <v>3</v>
      </c>
      <c r="DM400" t="s">
        <v>3</v>
      </c>
      <c r="DN400">
        <v>0</v>
      </c>
      <c r="DO400">
        <v>0</v>
      </c>
      <c r="DP400">
        <v>1</v>
      </c>
      <c r="DQ400">
        <v>1</v>
      </c>
      <c r="DU400">
        <v>1009</v>
      </c>
      <c r="DV400" t="s">
        <v>31</v>
      </c>
      <c r="DW400" t="s">
        <v>31</v>
      </c>
      <c r="DX400">
        <v>1000</v>
      </c>
      <c r="EE400">
        <v>123474967</v>
      </c>
      <c r="EF400">
        <v>2</v>
      </c>
      <c r="EG400" t="s">
        <v>24</v>
      </c>
      <c r="EH400">
        <v>0</v>
      </c>
      <c r="EI400" t="s">
        <v>3</v>
      </c>
      <c r="EJ400">
        <v>1</v>
      </c>
      <c r="EK400">
        <v>46001</v>
      </c>
      <c r="EL400" t="s">
        <v>52</v>
      </c>
      <c r="EM400" t="s">
        <v>53</v>
      </c>
      <c r="EO400" t="s">
        <v>3</v>
      </c>
      <c r="EQ400">
        <v>131072</v>
      </c>
      <c r="ER400">
        <v>203.12</v>
      </c>
      <c r="ES400">
        <v>28.26</v>
      </c>
      <c r="ET400">
        <v>83.15</v>
      </c>
      <c r="EU400">
        <v>7.58</v>
      </c>
      <c r="EV400">
        <v>91.71</v>
      </c>
      <c r="EW400">
        <v>10.84</v>
      </c>
      <c r="EX400">
        <v>0.6</v>
      </c>
      <c r="EY400">
        <v>0</v>
      </c>
      <c r="FQ400">
        <v>0</v>
      </c>
      <c r="FR400">
        <f t="shared" si="349"/>
        <v>0</v>
      </c>
      <c r="FS400">
        <v>0</v>
      </c>
      <c r="FX400">
        <v>110</v>
      </c>
      <c r="FY400">
        <v>70</v>
      </c>
      <c r="GA400" t="s">
        <v>3</v>
      </c>
      <c r="GD400">
        <v>1</v>
      </c>
      <c r="GF400">
        <v>-1121900340</v>
      </c>
      <c r="GG400">
        <v>2</v>
      </c>
      <c r="GH400">
        <v>1</v>
      </c>
      <c r="GI400">
        <v>2</v>
      </c>
      <c r="GJ400">
        <v>0</v>
      </c>
      <c r="GK400">
        <v>0</v>
      </c>
      <c r="GL400">
        <f t="shared" si="350"/>
        <v>0</v>
      </c>
      <c r="GM400">
        <f t="shared" si="351"/>
        <v>3434.84</v>
      </c>
      <c r="GN400">
        <f t="shared" si="352"/>
        <v>3434.84</v>
      </c>
      <c r="GO400">
        <f t="shared" si="353"/>
        <v>0</v>
      </c>
      <c r="GP400">
        <f t="shared" si="354"/>
        <v>0</v>
      </c>
      <c r="GR400">
        <v>0</v>
      </c>
      <c r="GS400">
        <v>3</v>
      </c>
      <c r="GT400">
        <v>0</v>
      </c>
      <c r="GU400" t="s">
        <v>3</v>
      </c>
      <c r="GV400">
        <f t="shared" si="355"/>
        <v>0</v>
      </c>
      <c r="GW400">
        <v>1</v>
      </c>
      <c r="GX400">
        <f t="shared" si="356"/>
        <v>0</v>
      </c>
      <c r="HA400">
        <v>0</v>
      </c>
      <c r="HB400">
        <v>0</v>
      </c>
      <c r="HC400">
        <f t="shared" si="357"/>
        <v>0</v>
      </c>
      <c r="IK400">
        <v>0</v>
      </c>
    </row>
    <row r="401" spans="1:245" x14ac:dyDescent="0.2">
      <c r="A401">
        <v>17</v>
      </c>
      <c r="B401">
        <v>1</v>
      </c>
      <c r="C401">
        <f>ROW(SmtRes!A630)</f>
        <v>630</v>
      </c>
      <c r="D401">
        <f>ROW(EtalonRes!A641)</f>
        <v>641</v>
      </c>
      <c r="E401" t="s">
        <v>640</v>
      </c>
      <c r="F401" t="s">
        <v>641</v>
      </c>
      <c r="G401" t="s">
        <v>642</v>
      </c>
      <c r="H401" t="s">
        <v>19</v>
      </c>
      <c r="I401">
        <f>ROUND(17.9/100,9)</f>
        <v>0.17899999999999999</v>
      </c>
      <c r="J401">
        <v>0</v>
      </c>
      <c r="O401">
        <f t="shared" si="324"/>
        <v>1353.14</v>
      </c>
      <c r="P401">
        <f t="shared" si="325"/>
        <v>0</v>
      </c>
      <c r="Q401">
        <f t="shared" si="326"/>
        <v>0</v>
      </c>
      <c r="R401">
        <f t="shared" si="327"/>
        <v>0</v>
      </c>
      <c r="S401">
        <f t="shared" si="328"/>
        <v>1353.14</v>
      </c>
      <c r="T401">
        <f t="shared" si="329"/>
        <v>0</v>
      </c>
      <c r="U401">
        <f t="shared" si="330"/>
        <v>5.2840799999999994</v>
      </c>
      <c r="V401">
        <f t="shared" si="331"/>
        <v>0</v>
      </c>
      <c r="W401">
        <f t="shared" si="332"/>
        <v>0</v>
      </c>
      <c r="X401">
        <f t="shared" si="333"/>
        <v>1488.45</v>
      </c>
      <c r="Y401">
        <f t="shared" si="334"/>
        <v>947.2</v>
      </c>
      <c r="AA401">
        <v>144042116</v>
      </c>
      <c r="AB401">
        <f t="shared" si="335"/>
        <v>230.26</v>
      </c>
      <c r="AC401">
        <f t="shared" si="358"/>
        <v>0</v>
      </c>
      <c r="AD401">
        <f t="shared" si="359"/>
        <v>0</v>
      </c>
      <c r="AE401">
        <f t="shared" si="360"/>
        <v>0</v>
      </c>
      <c r="AF401">
        <f t="shared" si="361"/>
        <v>230.26</v>
      </c>
      <c r="AG401">
        <f t="shared" si="336"/>
        <v>0</v>
      </c>
      <c r="AH401">
        <f t="shared" si="362"/>
        <v>29.52</v>
      </c>
      <c r="AI401">
        <f t="shared" si="363"/>
        <v>0</v>
      </c>
      <c r="AJ401">
        <f t="shared" si="337"/>
        <v>0</v>
      </c>
      <c r="AK401">
        <v>230.26</v>
      </c>
      <c r="AL401">
        <v>0</v>
      </c>
      <c r="AM401">
        <v>0</v>
      </c>
      <c r="AN401">
        <v>0</v>
      </c>
      <c r="AO401">
        <v>230.26</v>
      </c>
      <c r="AP401">
        <v>0</v>
      </c>
      <c r="AQ401">
        <v>29.52</v>
      </c>
      <c r="AR401">
        <v>0</v>
      </c>
      <c r="AS401">
        <v>0</v>
      </c>
      <c r="AT401">
        <v>110</v>
      </c>
      <c r="AU401">
        <v>70</v>
      </c>
      <c r="AV401">
        <v>1</v>
      </c>
      <c r="AW401">
        <v>1</v>
      </c>
      <c r="AZ401">
        <v>1</v>
      </c>
      <c r="BA401">
        <v>32.83</v>
      </c>
      <c r="BB401">
        <v>1</v>
      </c>
      <c r="BC401">
        <v>1</v>
      </c>
      <c r="BD401" t="s">
        <v>3</v>
      </c>
      <c r="BE401" t="s">
        <v>3</v>
      </c>
      <c r="BF401" t="s">
        <v>3</v>
      </c>
      <c r="BG401" t="s">
        <v>3</v>
      </c>
      <c r="BH401">
        <v>0</v>
      </c>
      <c r="BI401">
        <v>1</v>
      </c>
      <c r="BJ401" t="s">
        <v>643</v>
      </c>
      <c r="BM401">
        <v>46001</v>
      </c>
      <c r="BN401">
        <v>0</v>
      </c>
      <c r="BO401" t="s">
        <v>641</v>
      </c>
      <c r="BP401">
        <v>1</v>
      </c>
      <c r="BQ401">
        <v>2</v>
      </c>
      <c r="BR401">
        <v>0</v>
      </c>
      <c r="BS401">
        <v>32.83</v>
      </c>
      <c r="BT401">
        <v>1</v>
      </c>
      <c r="BU401">
        <v>1</v>
      </c>
      <c r="BV401">
        <v>1</v>
      </c>
      <c r="BW401">
        <v>1</v>
      </c>
      <c r="BX401">
        <v>1</v>
      </c>
      <c r="BY401" t="s">
        <v>3</v>
      </c>
      <c r="BZ401">
        <v>110</v>
      </c>
      <c r="CA401">
        <v>70</v>
      </c>
      <c r="CE401">
        <v>0</v>
      </c>
      <c r="CF401">
        <v>0</v>
      </c>
      <c r="CG401">
        <v>0</v>
      </c>
      <c r="CM401">
        <v>0</v>
      </c>
      <c r="CN401" t="s">
        <v>3</v>
      </c>
      <c r="CO401">
        <v>0</v>
      </c>
      <c r="CP401">
        <f t="shared" si="338"/>
        <v>1353.14</v>
      </c>
      <c r="CQ401">
        <f t="shared" si="339"/>
        <v>0</v>
      </c>
      <c r="CR401">
        <f t="shared" si="340"/>
        <v>0</v>
      </c>
      <c r="CS401">
        <f t="shared" si="341"/>
        <v>0</v>
      </c>
      <c r="CT401">
        <f t="shared" si="342"/>
        <v>7559.4357999999993</v>
      </c>
      <c r="CU401">
        <f t="shared" si="343"/>
        <v>0</v>
      </c>
      <c r="CV401">
        <f t="shared" si="344"/>
        <v>29.52</v>
      </c>
      <c r="CW401">
        <f t="shared" si="345"/>
        <v>0</v>
      </c>
      <c r="CX401">
        <f t="shared" si="346"/>
        <v>0</v>
      </c>
      <c r="CY401">
        <f t="shared" si="347"/>
        <v>1488.4540000000002</v>
      </c>
      <c r="CZ401">
        <f t="shared" si="348"/>
        <v>947.19799999999998</v>
      </c>
      <c r="DC401" t="s">
        <v>3</v>
      </c>
      <c r="DD401" t="s">
        <v>3</v>
      </c>
      <c r="DE401" t="s">
        <v>3</v>
      </c>
      <c r="DF401" t="s">
        <v>3</v>
      </c>
      <c r="DG401" t="s">
        <v>3</v>
      </c>
      <c r="DH401" t="s">
        <v>3</v>
      </c>
      <c r="DI401" t="s">
        <v>3</v>
      </c>
      <c r="DJ401" t="s">
        <v>3</v>
      </c>
      <c r="DK401" t="s">
        <v>3</v>
      </c>
      <c r="DL401" t="s">
        <v>3</v>
      </c>
      <c r="DM401" t="s">
        <v>3</v>
      </c>
      <c r="DN401">
        <v>0</v>
      </c>
      <c r="DO401">
        <v>0</v>
      </c>
      <c r="DP401">
        <v>1</v>
      </c>
      <c r="DQ401">
        <v>1</v>
      </c>
      <c r="DU401">
        <v>1005</v>
      </c>
      <c r="DV401" t="s">
        <v>19</v>
      </c>
      <c r="DW401" t="s">
        <v>19</v>
      </c>
      <c r="DX401">
        <v>100</v>
      </c>
      <c r="EE401">
        <v>123474967</v>
      </c>
      <c r="EF401">
        <v>2</v>
      </c>
      <c r="EG401" t="s">
        <v>24</v>
      </c>
      <c r="EH401">
        <v>0</v>
      </c>
      <c r="EI401" t="s">
        <v>3</v>
      </c>
      <c r="EJ401">
        <v>1</v>
      </c>
      <c r="EK401">
        <v>46001</v>
      </c>
      <c r="EL401" t="s">
        <v>52</v>
      </c>
      <c r="EM401" t="s">
        <v>53</v>
      </c>
      <c r="EO401" t="s">
        <v>3</v>
      </c>
      <c r="EQ401">
        <v>131072</v>
      </c>
      <c r="ER401">
        <v>230.26</v>
      </c>
      <c r="ES401">
        <v>0</v>
      </c>
      <c r="ET401">
        <v>0</v>
      </c>
      <c r="EU401">
        <v>0</v>
      </c>
      <c r="EV401">
        <v>230.26</v>
      </c>
      <c r="EW401">
        <v>29.52</v>
      </c>
      <c r="EX401">
        <v>0</v>
      </c>
      <c r="EY401">
        <v>0</v>
      </c>
      <c r="FQ401">
        <v>0</v>
      </c>
      <c r="FR401">
        <f t="shared" si="349"/>
        <v>0</v>
      </c>
      <c r="FS401">
        <v>0</v>
      </c>
      <c r="FX401">
        <v>110</v>
      </c>
      <c r="FY401">
        <v>70</v>
      </c>
      <c r="GA401" t="s">
        <v>3</v>
      </c>
      <c r="GD401">
        <v>1</v>
      </c>
      <c r="GF401">
        <v>1686026964</v>
      </c>
      <c r="GG401">
        <v>2</v>
      </c>
      <c r="GH401">
        <v>1</v>
      </c>
      <c r="GI401">
        <v>2</v>
      </c>
      <c r="GJ401">
        <v>0</v>
      </c>
      <c r="GK401">
        <v>0</v>
      </c>
      <c r="GL401">
        <f t="shared" si="350"/>
        <v>0</v>
      </c>
      <c r="GM401">
        <f t="shared" si="351"/>
        <v>3788.79</v>
      </c>
      <c r="GN401">
        <f t="shared" si="352"/>
        <v>3788.79</v>
      </c>
      <c r="GO401">
        <f t="shared" si="353"/>
        <v>0</v>
      </c>
      <c r="GP401">
        <f t="shared" si="354"/>
        <v>0</v>
      </c>
      <c r="GR401">
        <v>0</v>
      </c>
      <c r="GS401">
        <v>3</v>
      </c>
      <c r="GT401">
        <v>0</v>
      </c>
      <c r="GU401" t="s">
        <v>3</v>
      </c>
      <c r="GV401">
        <f t="shared" si="355"/>
        <v>0</v>
      </c>
      <c r="GW401">
        <v>1</v>
      </c>
      <c r="GX401">
        <f t="shared" si="356"/>
        <v>0</v>
      </c>
      <c r="HA401">
        <v>0</v>
      </c>
      <c r="HB401">
        <v>0</v>
      </c>
      <c r="HC401">
        <f t="shared" si="357"/>
        <v>0</v>
      </c>
      <c r="IK401">
        <v>0</v>
      </c>
    </row>
    <row r="402" spans="1:245" x14ac:dyDescent="0.2">
      <c r="A402">
        <v>18</v>
      </c>
      <c r="B402">
        <v>1</v>
      </c>
      <c r="C402">
        <v>630</v>
      </c>
      <c r="E402" t="s">
        <v>644</v>
      </c>
      <c r="F402" t="s">
        <v>29</v>
      </c>
      <c r="G402" t="s">
        <v>30</v>
      </c>
      <c r="H402" t="s">
        <v>31</v>
      </c>
      <c r="I402">
        <f>I401*J402</f>
        <v>0.82340000000000002</v>
      </c>
      <c r="J402">
        <v>4.6000000000000005</v>
      </c>
      <c r="O402">
        <f t="shared" si="324"/>
        <v>0</v>
      </c>
      <c r="P402">
        <f t="shared" si="325"/>
        <v>0</v>
      </c>
      <c r="Q402">
        <f t="shared" si="326"/>
        <v>0</v>
      </c>
      <c r="R402">
        <f t="shared" si="327"/>
        <v>0</v>
      </c>
      <c r="S402">
        <f t="shared" si="328"/>
        <v>0</v>
      </c>
      <c r="T402">
        <f t="shared" si="329"/>
        <v>0</v>
      </c>
      <c r="U402">
        <f t="shared" si="330"/>
        <v>0</v>
      </c>
      <c r="V402">
        <f t="shared" si="331"/>
        <v>0</v>
      </c>
      <c r="W402">
        <f t="shared" si="332"/>
        <v>0</v>
      </c>
      <c r="X402">
        <f t="shared" si="333"/>
        <v>0</v>
      </c>
      <c r="Y402">
        <f t="shared" si="334"/>
        <v>0</v>
      </c>
      <c r="AA402">
        <v>144042116</v>
      </c>
      <c r="AB402">
        <f t="shared" si="335"/>
        <v>0</v>
      </c>
      <c r="AC402">
        <f t="shared" si="358"/>
        <v>0</v>
      </c>
      <c r="AD402">
        <f t="shared" si="359"/>
        <v>0</v>
      </c>
      <c r="AE402">
        <f t="shared" si="360"/>
        <v>0</v>
      </c>
      <c r="AF402">
        <f t="shared" si="361"/>
        <v>0</v>
      </c>
      <c r="AG402">
        <f t="shared" si="336"/>
        <v>0</v>
      </c>
      <c r="AH402">
        <f t="shared" si="362"/>
        <v>0</v>
      </c>
      <c r="AI402">
        <f t="shared" si="363"/>
        <v>0</v>
      </c>
      <c r="AJ402">
        <f t="shared" si="337"/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110</v>
      </c>
      <c r="AU402">
        <v>70</v>
      </c>
      <c r="AV402">
        <v>1</v>
      </c>
      <c r="AW402">
        <v>1</v>
      </c>
      <c r="AZ402">
        <v>1</v>
      </c>
      <c r="BA402">
        <v>1</v>
      </c>
      <c r="BB402">
        <v>1</v>
      </c>
      <c r="BC402">
        <v>1</v>
      </c>
      <c r="BD402" t="s">
        <v>3</v>
      </c>
      <c r="BE402" t="s">
        <v>3</v>
      </c>
      <c r="BF402" t="s">
        <v>3</v>
      </c>
      <c r="BG402" t="s">
        <v>3</v>
      </c>
      <c r="BH402">
        <v>3</v>
      </c>
      <c r="BI402">
        <v>1</v>
      </c>
      <c r="BJ402" t="s">
        <v>3</v>
      </c>
      <c r="BM402">
        <v>46001</v>
      </c>
      <c r="BN402">
        <v>0</v>
      </c>
      <c r="BO402" t="s">
        <v>3</v>
      </c>
      <c r="BP402">
        <v>0</v>
      </c>
      <c r="BQ402">
        <v>2</v>
      </c>
      <c r="BR402">
        <v>0</v>
      </c>
      <c r="BS402">
        <v>1</v>
      </c>
      <c r="BT402">
        <v>1</v>
      </c>
      <c r="BU402">
        <v>1</v>
      </c>
      <c r="BV402">
        <v>1</v>
      </c>
      <c r="BW402">
        <v>1</v>
      </c>
      <c r="BX402">
        <v>1</v>
      </c>
      <c r="BY402" t="s">
        <v>3</v>
      </c>
      <c r="BZ402">
        <v>110</v>
      </c>
      <c r="CA402">
        <v>70</v>
      </c>
      <c r="CE402">
        <v>0</v>
      </c>
      <c r="CF402">
        <v>0</v>
      </c>
      <c r="CG402">
        <v>0</v>
      </c>
      <c r="CM402">
        <v>0</v>
      </c>
      <c r="CN402" t="s">
        <v>3</v>
      </c>
      <c r="CO402">
        <v>0</v>
      </c>
      <c r="CP402">
        <f t="shared" si="338"/>
        <v>0</v>
      </c>
      <c r="CQ402">
        <f t="shared" si="339"/>
        <v>0</v>
      </c>
      <c r="CR402">
        <f t="shared" si="340"/>
        <v>0</v>
      </c>
      <c r="CS402">
        <f t="shared" si="341"/>
        <v>0</v>
      </c>
      <c r="CT402">
        <f t="shared" si="342"/>
        <v>0</v>
      </c>
      <c r="CU402">
        <f t="shared" si="343"/>
        <v>0</v>
      </c>
      <c r="CV402">
        <f t="shared" si="344"/>
        <v>0</v>
      </c>
      <c r="CW402">
        <f t="shared" si="345"/>
        <v>0</v>
      </c>
      <c r="CX402">
        <f t="shared" si="346"/>
        <v>0</v>
      </c>
      <c r="CY402">
        <f t="shared" si="347"/>
        <v>0</v>
      </c>
      <c r="CZ402">
        <f t="shared" si="348"/>
        <v>0</v>
      </c>
      <c r="DC402" t="s">
        <v>3</v>
      </c>
      <c r="DD402" t="s">
        <v>3</v>
      </c>
      <c r="DE402" t="s">
        <v>3</v>
      </c>
      <c r="DF402" t="s">
        <v>3</v>
      </c>
      <c r="DG402" t="s">
        <v>3</v>
      </c>
      <c r="DH402" t="s">
        <v>3</v>
      </c>
      <c r="DI402" t="s">
        <v>3</v>
      </c>
      <c r="DJ402" t="s">
        <v>3</v>
      </c>
      <c r="DK402" t="s">
        <v>3</v>
      </c>
      <c r="DL402" t="s">
        <v>3</v>
      </c>
      <c r="DM402" t="s">
        <v>3</v>
      </c>
      <c r="DN402">
        <v>0</v>
      </c>
      <c r="DO402">
        <v>0</v>
      </c>
      <c r="DP402">
        <v>1</v>
      </c>
      <c r="DQ402">
        <v>1</v>
      </c>
      <c r="DU402">
        <v>1009</v>
      </c>
      <c r="DV402" t="s">
        <v>31</v>
      </c>
      <c r="DW402" t="s">
        <v>31</v>
      </c>
      <c r="DX402">
        <v>1000</v>
      </c>
      <c r="EE402">
        <v>123474967</v>
      </c>
      <c r="EF402">
        <v>2</v>
      </c>
      <c r="EG402" t="s">
        <v>24</v>
      </c>
      <c r="EH402">
        <v>0</v>
      </c>
      <c r="EI402" t="s">
        <v>3</v>
      </c>
      <c r="EJ402">
        <v>1</v>
      </c>
      <c r="EK402">
        <v>46001</v>
      </c>
      <c r="EL402" t="s">
        <v>52</v>
      </c>
      <c r="EM402" t="s">
        <v>53</v>
      </c>
      <c r="EO402" t="s">
        <v>3</v>
      </c>
      <c r="EQ402">
        <v>0</v>
      </c>
      <c r="ER402">
        <v>0</v>
      </c>
      <c r="ES402">
        <v>0</v>
      </c>
      <c r="ET402">
        <v>0</v>
      </c>
      <c r="EU402">
        <v>0</v>
      </c>
      <c r="EV402">
        <v>0</v>
      </c>
      <c r="EW402">
        <v>0</v>
      </c>
      <c r="EX402">
        <v>0</v>
      </c>
      <c r="FQ402">
        <v>0</v>
      </c>
      <c r="FR402">
        <f t="shared" si="349"/>
        <v>0</v>
      </c>
      <c r="FS402">
        <v>0</v>
      </c>
      <c r="FX402">
        <v>110</v>
      </c>
      <c r="FY402">
        <v>70</v>
      </c>
      <c r="GA402" t="s">
        <v>3</v>
      </c>
      <c r="GD402">
        <v>1</v>
      </c>
      <c r="GF402">
        <v>2102561428</v>
      </c>
      <c r="GG402">
        <v>2</v>
      </c>
      <c r="GH402">
        <v>1</v>
      </c>
      <c r="GI402">
        <v>-2</v>
      </c>
      <c r="GJ402">
        <v>0</v>
      </c>
      <c r="GK402">
        <v>0</v>
      </c>
      <c r="GL402">
        <f t="shared" si="350"/>
        <v>0</v>
      </c>
      <c r="GM402">
        <f t="shared" si="351"/>
        <v>0</v>
      </c>
      <c r="GN402">
        <f t="shared" si="352"/>
        <v>0</v>
      </c>
      <c r="GO402">
        <f t="shared" si="353"/>
        <v>0</v>
      </c>
      <c r="GP402">
        <f t="shared" si="354"/>
        <v>0</v>
      </c>
      <c r="GR402">
        <v>0</v>
      </c>
      <c r="GS402">
        <v>3</v>
      </c>
      <c r="GT402">
        <v>0</v>
      </c>
      <c r="GU402" t="s">
        <v>3</v>
      </c>
      <c r="GV402">
        <f t="shared" si="355"/>
        <v>0</v>
      </c>
      <c r="GW402">
        <v>1</v>
      </c>
      <c r="GX402">
        <f t="shared" si="356"/>
        <v>0</v>
      </c>
      <c r="HA402">
        <v>0</v>
      </c>
      <c r="HB402">
        <v>0</v>
      </c>
      <c r="HC402">
        <f t="shared" si="357"/>
        <v>0</v>
      </c>
      <c r="IK402">
        <v>0</v>
      </c>
    </row>
    <row r="403" spans="1:245" x14ac:dyDescent="0.2">
      <c r="A403">
        <v>17</v>
      </c>
      <c r="B403">
        <v>1</v>
      </c>
      <c r="C403">
        <f>ROW(SmtRes!A632)</f>
        <v>632</v>
      </c>
      <c r="D403">
        <f>ROW(EtalonRes!A643)</f>
        <v>643</v>
      </c>
      <c r="E403" t="s">
        <v>645</v>
      </c>
      <c r="F403" t="s">
        <v>79</v>
      </c>
      <c r="G403" t="s">
        <v>80</v>
      </c>
      <c r="H403" t="s">
        <v>19</v>
      </c>
      <c r="I403">
        <f>ROUND(2.38/100,9)</f>
        <v>2.3800000000000002E-2</v>
      </c>
      <c r="J403">
        <v>0</v>
      </c>
      <c r="O403">
        <f t="shared" si="324"/>
        <v>88.9</v>
      </c>
      <c r="P403">
        <f t="shared" si="325"/>
        <v>0</v>
      </c>
      <c r="Q403">
        <f t="shared" si="326"/>
        <v>0</v>
      </c>
      <c r="R403">
        <f t="shared" si="327"/>
        <v>0</v>
      </c>
      <c r="S403">
        <f t="shared" si="328"/>
        <v>88.9</v>
      </c>
      <c r="T403">
        <f t="shared" si="329"/>
        <v>0</v>
      </c>
      <c r="U403">
        <f t="shared" si="330"/>
        <v>0.34986</v>
      </c>
      <c r="V403">
        <f t="shared" si="331"/>
        <v>0</v>
      </c>
      <c r="W403">
        <f t="shared" si="332"/>
        <v>0</v>
      </c>
      <c r="X403">
        <f t="shared" si="333"/>
        <v>72.900000000000006</v>
      </c>
      <c r="Y403">
        <f t="shared" si="334"/>
        <v>55.12</v>
      </c>
      <c r="AA403">
        <v>144042116</v>
      </c>
      <c r="AB403">
        <f t="shared" si="335"/>
        <v>113.78</v>
      </c>
      <c r="AC403">
        <f t="shared" si="358"/>
        <v>0</v>
      </c>
      <c r="AD403">
        <f t="shared" si="359"/>
        <v>0</v>
      </c>
      <c r="AE403">
        <f t="shared" si="360"/>
        <v>0</v>
      </c>
      <c r="AF403">
        <f t="shared" si="361"/>
        <v>113.78</v>
      </c>
      <c r="AG403">
        <f t="shared" si="336"/>
        <v>0</v>
      </c>
      <c r="AH403">
        <f t="shared" si="362"/>
        <v>14.7</v>
      </c>
      <c r="AI403">
        <f t="shared" si="363"/>
        <v>0</v>
      </c>
      <c r="AJ403">
        <f t="shared" si="337"/>
        <v>0</v>
      </c>
      <c r="AK403">
        <v>113.78</v>
      </c>
      <c r="AL403">
        <v>0</v>
      </c>
      <c r="AM403">
        <v>0</v>
      </c>
      <c r="AN403">
        <v>0</v>
      </c>
      <c r="AO403">
        <v>113.78</v>
      </c>
      <c r="AP403">
        <v>0</v>
      </c>
      <c r="AQ403">
        <v>14.7</v>
      </c>
      <c r="AR403">
        <v>0</v>
      </c>
      <c r="AS403">
        <v>0</v>
      </c>
      <c r="AT403">
        <v>82</v>
      </c>
      <c r="AU403">
        <v>62</v>
      </c>
      <c r="AV403">
        <v>1</v>
      </c>
      <c r="AW403">
        <v>1</v>
      </c>
      <c r="AZ403">
        <v>1</v>
      </c>
      <c r="BA403">
        <v>32.83</v>
      </c>
      <c r="BB403">
        <v>1</v>
      </c>
      <c r="BC403">
        <v>1</v>
      </c>
      <c r="BD403" t="s">
        <v>3</v>
      </c>
      <c r="BE403" t="s">
        <v>3</v>
      </c>
      <c r="BF403" t="s">
        <v>3</v>
      </c>
      <c r="BG403" t="s">
        <v>3</v>
      </c>
      <c r="BH403">
        <v>0</v>
      </c>
      <c r="BI403">
        <v>1</v>
      </c>
      <c r="BJ403" t="s">
        <v>81</v>
      </c>
      <c r="BM403">
        <v>56001</v>
      </c>
      <c r="BN403">
        <v>0</v>
      </c>
      <c r="BO403" t="s">
        <v>79</v>
      </c>
      <c r="BP403">
        <v>1</v>
      </c>
      <c r="BQ403">
        <v>6</v>
      </c>
      <c r="BR403">
        <v>0</v>
      </c>
      <c r="BS403">
        <v>32.83</v>
      </c>
      <c r="BT403">
        <v>1</v>
      </c>
      <c r="BU403">
        <v>1</v>
      </c>
      <c r="BV403">
        <v>1</v>
      </c>
      <c r="BW403">
        <v>1</v>
      </c>
      <c r="BX403">
        <v>1</v>
      </c>
      <c r="BY403" t="s">
        <v>3</v>
      </c>
      <c r="BZ403">
        <v>82</v>
      </c>
      <c r="CA403">
        <v>62</v>
      </c>
      <c r="CE403">
        <v>0</v>
      </c>
      <c r="CF403">
        <v>0</v>
      </c>
      <c r="CG403">
        <v>0</v>
      </c>
      <c r="CM403">
        <v>0</v>
      </c>
      <c r="CN403" t="s">
        <v>3</v>
      </c>
      <c r="CO403">
        <v>0</v>
      </c>
      <c r="CP403">
        <f t="shared" si="338"/>
        <v>88.9</v>
      </c>
      <c r="CQ403">
        <f t="shared" si="339"/>
        <v>0</v>
      </c>
      <c r="CR403">
        <f t="shared" si="340"/>
        <v>0</v>
      </c>
      <c r="CS403">
        <f t="shared" si="341"/>
        <v>0</v>
      </c>
      <c r="CT403">
        <f t="shared" si="342"/>
        <v>3735.3973999999998</v>
      </c>
      <c r="CU403">
        <f t="shared" si="343"/>
        <v>0</v>
      </c>
      <c r="CV403">
        <f t="shared" si="344"/>
        <v>14.7</v>
      </c>
      <c r="CW403">
        <f t="shared" si="345"/>
        <v>0</v>
      </c>
      <c r="CX403">
        <f t="shared" si="346"/>
        <v>0</v>
      </c>
      <c r="CY403">
        <f t="shared" si="347"/>
        <v>72.897999999999996</v>
      </c>
      <c r="CZ403">
        <f t="shared" si="348"/>
        <v>55.118000000000002</v>
      </c>
      <c r="DC403" t="s">
        <v>3</v>
      </c>
      <c r="DD403" t="s">
        <v>3</v>
      </c>
      <c r="DE403" t="s">
        <v>3</v>
      </c>
      <c r="DF403" t="s">
        <v>3</v>
      </c>
      <c r="DG403" t="s">
        <v>3</v>
      </c>
      <c r="DH403" t="s">
        <v>3</v>
      </c>
      <c r="DI403" t="s">
        <v>3</v>
      </c>
      <c r="DJ403" t="s">
        <v>3</v>
      </c>
      <c r="DK403" t="s">
        <v>3</v>
      </c>
      <c r="DL403" t="s">
        <v>3</v>
      </c>
      <c r="DM403" t="s">
        <v>3</v>
      </c>
      <c r="DN403">
        <v>0</v>
      </c>
      <c r="DO403">
        <v>0</v>
      </c>
      <c r="DP403">
        <v>1</v>
      </c>
      <c r="DQ403">
        <v>1</v>
      </c>
      <c r="DU403">
        <v>1005</v>
      </c>
      <c r="DV403" t="s">
        <v>19</v>
      </c>
      <c r="DW403" t="s">
        <v>19</v>
      </c>
      <c r="DX403">
        <v>100</v>
      </c>
      <c r="EE403">
        <v>123474980</v>
      </c>
      <c r="EF403">
        <v>6</v>
      </c>
      <c r="EG403" t="s">
        <v>36</v>
      </c>
      <c r="EH403">
        <v>0</v>
      </c>
      <c r="EI403" t="s">
        <v>3</v>
      </c>
      <c r="EJ403">
        <v>1</v>
      </c>
      <c r="EK403">
        <v>56001</v>
      </c>
      <c r="EL403" t="s">
        <v>82</v>
      </c>
      <c r="EM403" t="s">
        <v>83</v>
      </c>
      <c r="EO403" t="s">
        <v>3</v>
      </c>
      <c r="EQ403">
        <v>131072</v>
      </c>
      <c r="ER403">
        <v>113.78</v>
      </c>
      <c r="ES403">
        <v>0</v>
      </c>
      <c r="ET403">
        <v>0</v>
      </c>
      <c r="EU403">
        <v>0</v>
      </c>
      <c r="EV403">
        <v>113.78</v>
      </c>
      <c r="EW403">
        <v>14.7</v>
      </c>
      <c r="EX403">
        <v>0</v>
      </c>
      <c r="EY403">
        <v>0</v>
      </c>
      <c r="FQ403">
        <v>0</v>
      </c>
      <c r="FR403">
        <f t="shared" si="349"/>
        <v>0</v>
      </c>
      <c r="FS403">
        <v>0</v>
      </c>
      <c r="FX403">
        <v>82</v>
      </c>
      <c r="FY403">
        <v>62</v>
      </c>
      <c r="GA403" t="s">
        <v>3</v>
      </c>
      <c r="GD403">
        <v>1</v>
      </c>
      <c r="GF403">
        <v>-1260217665</v>
      </c>
      <c r="GG403">
        <v>2</v>
      </c>
      <c r="GH403">
        <v>1</v>
      </c>
      <c r="GI403">
        <v>2</v>
      </c>
      <c r="GJ403">
        <v>0</v>
      </c>
      <c r="GK403">
        <v>0</v>
      </c>
      <c r="GL403">
        <f t="shared" si="350"/>
        <v>0</v>
      </c>
      <c r="GM403">
        <f t="shared" si="351"/>
        <v>216.92</v>
      </c>
      <c r="GN403">
        <f t="shared" si="352"/>
        <v>216.92</v>
      </c>
      <c r="GO403">
        <f t="shared" si="353"/>
        <v>0</v>
      </c>
      <c r="GP403">
        <f t="shared" si="354"/>
        <v>0</v>
      </c>
      <c r="GR403">
        <v>0</v>
      </c>
      <c r="GS403">
        <v>3</v>
      </c>
      <c r="GT403">
        <v>0</v>
      </c>
      <c r="GU403" t="s">
        <v>3</v>
      </c>
      <c r="GV403">
        <f t="shared" si="355"/>
        <v>0</v>
      </c>
      <c r="GW403">
        <v>1</v>
      </c>
      <c r="GX403">
        <f t="shared" si="356"/>
        <v>0</v>
      </c>
      <c r="HA403">
        <v>0</v>
      </c>
      <c r="HB403">
        <v>0</v>
      </c>
      <c r="HC403">
        <f t="shared" si="357"/>
        <v>0</v>
      </c>
      <c r="IK403">
        <v>0</v>
      </c>
    </row>
    <row r="404" spans="1:245" x14ac:dyDescent="0.2">
      <c r="A404">
        <v>18</v>
      </c>
      <c r="B404">
        <v>1</v>
      </c>
      <c r="C404">
        <v>632</v>
      </c>
      <c r="E404" t="s">
        <v>646</v>
      </c>
      <c r="F404" t="s">
        <v>29</v>
      </c>
      <c r="G404" t="s">
        <v>30</v>
      </c>
      <c r="H404" t="s">
        <v>31</v>
      </c>
      <c r="I404">
        <f>I403*J404</f>
        <v>1.6660000000000001E-2</v>
      </c>
      <c r="J404">
        <v>0.7</v>
      </c>
      <c r="O404">
        <f t="shared" si="324"/>
        <v>0</v>
      </c>
      <c r="P404">
        <f t="shared" si="325"/>
        <v>0</v>
      </c>
      <c r="Q404">
        <f t="shared" si="326"/>
        <v>0</v>
      </c>
      <c r="R404">
        <f t="shared" si="327"/>
        <v>0</v>
      </c>
      <c r="S404">
        <f t="shared" si="328"/>
        <v>0</v>
      </c>
      <c r="T404">
        <f t="shared" si="329"/>
        <v>0</v>
      </c>
      <c r="U404">
        <f t="shared" si="330"/>
        <v>0</v>
      </c>
      <c r="V404">
        <f t="shared" si="331"/>
        <v>0</v>
      </c>
      <c r="W404">
        <f t="shared" si="332"/>
        <v>0</v>
      </c>
      <c r="X404">
        <f t="shared" si="333"/>
        <v>0</v>
      </c>
      <c r="Y404">
        <f t="shared" si="334"/>
        <v>0</v>
      </c>
      <c r="AA404">
        <v>144042116</v>
      </c>
      <c r="AB404">
        <f t="shared" si="335"/>
        <v>0</v>
      </c>
      <c r="AC404">
        <f t="shared" si="358"/>
        <v>0</v>
      </c>
      <c r="AD404">
        <f t="shared" si="359"/>
        <v>0</v>
      </c>
      <c r="AE404">
        <f t="shared" si="360"/>
        <v>0</v>
      </c>
      <c r="AF404">
        <f t="shared" si="361"/>
        <v>0</v>
      </c>
      <c r="AG404">
        <f t="shared" si="336"/>
        <v>0</v>
      </c>
      <c r="AH404">
        <f t="shared" si="362"/>
        <v>0</v>
      </c>
      <c r="AI404">
        <f t="shared" si="363"/>
        <v>0</v>
      </c>
      <c r="AJ404">
        <f t="shared" si="337"/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82</v>
      </c>
      <c r="AU404">
        <v>62</v>
      </c>
      <c r="AV404">
        <v>1</v>
      </c>
      <c r="AW404">
        <v>1</v>
      </c>
      <c r="AZ404">
        <v>1</v>
      </c>
      <c r="BA404">
        <v>1</v>
      </c>
      <c r="BB404">
        <v>1</v>
      </c>
      <c r="BC404">
        <v>1</v>
      </c>
      <c r="BD404" t="s">
        <v>3</v>
      </c>
      <c r="BE404" t="s">
        <v>3</v>
      </c>
      <c r="BF404" t="s">
        <v>3</v>
      </c>
      <c r="BG404" t="s">
        <v>3</v>
      </c>
      <c r="BH404">
        <v>3</v>
      </c>
      <c r="BI404">
        <v>1</v>
      </c>
      <c r="BJ404" t="s">
        <v>3</v>
      </c>
      <c r="BM404">
        <v>56001</v>
      </c>
      <c r="BN404">
        <v>0</v>
      </c>
      <c r="BO404" t="s">
        <v>3</v>
      </c>
      <c r="BP404">
        <v>0</v>
      </c>
      <c r="BQ404">
        <v>6</v>
      </c>
      <c r="BR404">
        <v>0</v>
      </c>
      <c r="BS404">
        <v>1</v>
      </c>
      <c r="BT404">
        <v>1</v>
      </c>
      <c r="BU404">
        <v>1</v>
      </c>
      <c r="BV404">
        <v>1</v>
      </c>
      <c r="BW404">
        <v>1</v>
      </c>
      <c r="BX404">
        <v>1</v>
      </c>
      <c r="BY404" t="s">
        <v>3</v>
      </c>
      <c r="BZ404">
        <v>82</v>
      </c>
      <c r="CA404">
        <v>62</v>
      </c>
      <c r="CE404">
        <v>0</v>
      </c>
      <c r="CF404">
        <v>0</v>
      </c>
      <c r="CG404">
        <v>0</v>
      </c>
      <c r="CM404">
        <v>0</v>
      </c>
      <c r="CN404" t="s">
        <v>3</v>
      </c>
      <c r="CO404">
        <v>0</v>
      </c>
      <c r="CP404">
        <f t="shared" si="338"/>
        <v>0</v>
      </c>
      <c r="CQ404">
        <f t="shared" si="339"/>
        <v>0</v>
      </c>
      <c r="CR404">
        <f t="shared" si="340"/>
        <v>0</v>
      </c>
      <c r="CS404">
        <f t="shared" si="341"/>
        <v>0</v>
      </c>
      <c r="CT404">
        <f t="shared" si="342"/>
        <v>0</v>
      </c>
      <c r="CU404">
        <f t="shared" si="343"/>
        <v>0</v>
      </c>
      <c r="CV404">
        <f t="shared" si="344"/>
        <v>0</v>
      </c>
      <c r="CW404">
        <f t="shared" si="345"/>
        <v>0</v>
      </c>
      <c r="CX404">
        <f t="shared" si="346"/>
        <v>0</v>
      </c>
      <c r="CY404">
        <f t="shared" si="347"/>
        <v>0</v>
      </c>
      <c r="CZ404">
        <f t="shared" si="348"/>
        <v>0</v>
      </c>
      <c r="DC404" t="s">
        <v>3</v>
      </c>
      <c r="DD404" t="s">
        <v>3</v>
      </c>
      <c r="DE404" t="s">
        <v>3</v>
      </c>
      <c r="DF404" t="s">
        <v>3</v>
      </c>
      <c r="DG404" t="s">
        <v>3</v>
      </c>
      <c r="DH404" t="s">
        <v>3</v>
      </c>
      <c r="DI404" t="s">
        <v>3</v>
      </c>
      <c r="DJ404" t="s">
        <v>3</v>
      </c>
      <c r="DK404" t="s">
        <v>3</v>
      </c>
      <c r="DL404" t="s">
        <v>3</v>
      </c>
      <c r="DM404" t="s">
        <v>3</v>
      </c>
      <c r="DN404">
        <v>0</v>
      </c>
      <c r="DO404">
        <v>0</v>
      </c>
      <c r="DP404">
        <v>1</v>
      </c>
      <c r="DQ404">
        <v>1</v>
      </c>
      <c r="DU404">
        <v>1009</v>
      </c>
      <c r="DV404" t="s">
        <v>31</v>
      </c>
      <c r="DW404" t="s">
        <v>31</v>
      </c>
      <c r="DX404">
        <v>1000</v>
      </c>
      <c r="EE404">
        <v>123474980</v>
      </c>
      <c r="EF404">
        <v>6</v>
      </c>
      <c r="EG404" t="s">
        <v>36</v>
      </c>
      <c r="EH404">
        <v>0</v>
      </c>
      <c r="EI404" t="s">
        <v>3</v>
      </c>
      <c r="EJ404">
        <v>1</v>
      </c>
      <c r="EK404">
        <v>56001</v>
      </c>
      <c r="EL404" t="s">
        <v>82</v>
      </c>
      <c r="EM404" t="s">
        <v>83</v>
      </c>
      <c r="EO404" t="s">
        <v>3</v>
      </c>
      <c r="EQ404">
        <v>0</v>
      </c>
      <c r="ER404">
        <v>0</v>
      </c>
      <c r="ES404">
        <v>0</v>
      </c>
      <c r="ET404">
        <v>0</v>
      </c>
      <c r="EU404">
        <v>0</v>
      </c>
      <c r="EV404">
        <v>0</v>
      </c>
      <c r="EW404">
        <v>0</v>
      </c>
      <c r="EX404">
        <v>0</v>
      </c>
      <c r="FQ404">
        <v>0</v>
      </c>
      <c r="FR404">
        <f t="shared" si="349"/>
        <v>0</v>
      </c>
      <c r="FS404">
        <v>0</v>
      </c>
      <c r="FX404">
        <v>82</v>
      </c>
      <c r="FY404">
        <v>62</v>
      </c>
      <c r="GA404" t="s">
        <v>3</v>
      </c>
      <c r="GD404">
        <v>1</v>
      </c>
      <c r="GF404">
        <v>2102561428</v>
      </c>
      <c r="GG404">
        <v>2</v>
      </c>
      <c r="GH404">
        <v>1</v>
      </c>
      <c r="GI404">
        <v>-2</v>
      </c>
      <c r="GJ404">
        <v>0</v>
      </c>
      <c r="GK404">
        <v>0</v>
      </c>
      <c r="GL404">
        <f t="shared" si="350"/>
        <v>0</v>
      </c>
      <c r="GM404">
        <f t="shared" si="351"/>
        <v>0</v>
      </c>
      <c r="GN404">
        <f t="shared" si="352"/>
        <v>0</v>
      </c>
      <c r="GO404">
        <f t="shared" si="353"/>
        <v>0</v>
      </c>
      <c r="GP404">
        <f t="shared" si="354"/>
        <v>0</v>
      </c>
      <c r="GR404">
        <v>0</v>
      </c>
      <c r="GS404">
        <v>3</v>
      </c>
      <c r="GT404">
        <v>0</v>
      </c>
      <c r="GU404" t="s">
        <v>3</v>
      </c>
      <c r="GV404">
        <f t="shared" si="355"/>
        <v>0</v>
      </c>
      <c r="GW404">
        <v>1</v>
      </c>
      <c r="GX404">
        <f t="shared" si="356"/>
        <v>0</v>
      </c>
      <c r="HA404">
        <v>0</v>
      </c>
      <c r="HB404">
        <v>0</v>
      </c>
      <c r="HC404">
        <f t="shared" si="357"/>
        <v>0</v>
      </c>
      <c r="IK404">
        <v>0</v>
      </c>
    </row>
    <row r="405" spans="1:245" x14ac:dyDescent="0.2">
      <c r="A405">
        <v>17</v>
      </c>
      <c r="B405">
        <v>1</v>
      </c>
      <c r="C405">
        <f>ROW(SmtRes!A634)</f>
        <v>634</v>
      </c>
      <c r="D405">
        <f>ROW(EtalonRes!A645)</f>
        <v>645</v>
      </c>
      <c r="E405" t="s">
        <v>647</v>
      </c>
      <c r="F405" t="s">
        <v>648</v>
      </c>
      <c r="G405" t="s">
        <v>649</v>
      </c>
      <c r="H405" t="s">
        <v>171</v>
      </c>
      <c r="I405">
        <v>1</v>
      </c>
      <c r="J405">
        <v>0</v>
      </c>
      <c r="O405">
        <f t="shared" si="324"/>
        <v>303.35000000000002</v>
      </c>
      <c r="P405">
        <f t="shared" si="325"/>
        <v>0</v>
      </c>
      <c r="Q405">
        <f t="shared" si="326"/>
        <v>0</v>
      </c>
      <c r="R405">
        <f t="shared" si="327"/>
        <v>0</v>
      </c>
      <c r="S405">
        <f t="shared" si="328"/>
        <v>303.35000000000002</v>
      </c>
      <c r="T405">
        <f t="shared" si="329"/>
        <v>0</v>
      </c>
      <c r="U405">
        <f t="shared" si="330"/>
        <v>0.83299999999999996</v>
      </c>
      <c r="V405">
        <f t="shared" si="331"/>
        <v>0</v>
      </c>
      <c r="W405">
        <f t="shared" si="332"/>
        <v>0</v>
      </c>
      <c r="X405">
        <f t="shared" si="333"/>
        <v>388.29</v>
      </c>
      <c r="Y405">
        <f t="shared" si="334"/>
        <v>251.78</v>
      </c>
      <c r="AA405">
        <v>144042116</v>
      </c>
      <c r="AB405">
        <f t="shared" si="335"/>
        <v>9.24</v>
      </c>
      <c r="AC405">
        <f>ROUND(((ES405*0)),2)</f>
        <v>0</v>
      </c>
      <c r="AD405">
        <f>ROUND(((((ET405*0.7))-((EU405*0.7)))+AE405),2)</f>
        <v>0</v>
      </c>
      <c r="AE405">
        <f>ROUND(((EU405*0.7)),2)</f>
        <v>0</v>
      </c>
      <c r="AF405">
        <f>ROUND(((EV405*0.7)),2)</f>
        <v>9.24</v>
      </c>
      <c r="AG405">
        <f t="shared" si="336"/>
        <v>0</v>
      </c>
      <c r="AH405">
        <f>((EW405*0.7))</f>
        <v>0.83299999999999996</v>
      </c>
      <c r="AI405">
        <f>((EX405*0.7))</f>
        <v>0</v>
      </c>
      <c r="AJ405">
        <f t="shared" si="337"/>
        <v>0</v>
      </c>
      <c r="AK405">
        <v>225.97</v>
      </c>
      <c r="AL405">
        <v>212.77</v>
      </c>
      <c r="AM405">
        <v>0</v>
      </c>
      <c r="AN405">
        <v>0</v>
      </c>
      <c r="AO405">
        <v>13.2</v>
      </c>
      <c r="AP405">
        <v>0</v>
      </c>
      <c r="AQ405">
        <v>1.19</v>
      </c>
      <c r="AR405">
        <v>0</v>
      </c>
      <c r="AS405">
        <v>0</v>
      </c>
      <c r="AT405">
        <v>128</v>
      </c>
      <c r="AU405">
        <v>83</v>
      </c>
      <c r="AV405">
        <v>1</v>
      </c>
      <c r="AW405">
        <v>1</v>
      </c>
      <c r="AZ405">
        <v>1</v>
      </c>
      <c r="BA405">
        <v>32.83</v>
      </c>
      <c r="BB405">
        <v>1</v>
      </c>
      <c r="BC405">
        <v>1.48</v>
      </c>
      <c r="BD405" t="s">
        <v>3</v>
      </c>
      <c r="BE405" t="s">
        <v>3</v>
      </c>
      <c r="BF405" t="s">
        <v>3</v>
      </c>
      <c r="BG405" t="s">
        <v>3</v>
      </c>
      <c r="BH405">
        <v>0</v>
      </c>
      <c r="BI405">
        <v>1</v>
      </c>
      <c r="BJ405" t="s">
        <v>650</v>
      </c>
      <c r="BM405">
        <v>20001</v>
      </c>
      <c r="BN405">
        <v>0</v>
      </c>
      <c r="BO405" t="s">
        <v>648</v>
      </c>
      <c r="BP405">
        <v>1</v>
      </c>
      <c r="BQ405">
        <v>2</v>
      </c>
      <c r="BR405">
        <v>0</v>
      </c>
      <c r="BS405">
        <v>32.83</v>
      </c>
      <c r="BT405">
        <v>1</v>
      </c>
      <c r="BU405">
        <v>1</v>
      </c>
      <c r="BV405">
        <v>1</v>
      </c>
      <c r="BW405">
        <v>1</v>
      </c>
      <c r="BX405">
        <v>1</v>
      </c>
      <c r="BY405" t="s">
        <v>3</v>
      </c>
      <c r="BZ405">
        <v>128</v>
      </c>
      <c r="CA405">
        <v>83</v>
      </c>
      <c r="CE405">
        <v>0</v>
      </c>
      <c r="CF405">
        <v>0</v>
      </c>
      <c r="CG405">
        <v>0</v>
      </c>
      <c r="CM405">
        <v>0</v>
      </c>
      <c r="CN405" t="s">
        <v>59</v>
      </c>
      <c r="CO405">
        <v>0</v>
      </c>
      <c r="CP405">
        <f t="shared" si="338"/>
        <v>303.35000000000002</v>
      </c>
      <c r="CQ405">
        <f t="shared" si="339"/>
        <v>0</v>
      </c>
      <c r="CR405">
        <f t="shared" si="340"/>
        <v>0</v>
      </c>
      <c r="CS405">
        <f t="shared" si="341"/>
        <v>0</v>
      </c>
      <c r="CT405">
        <f t="shared" si="342"/>
        <v>303.3492</v>
      </c>
      <c r="CU405">
        <f t="shared" si="343"/>
        <v>0</v>
      </c>
      <c r="CV405">
        <f t="shared" si="344"/>
        <v>0.83299999999999996</v>
      </c>
      <c r="CW405">
        <f t="shared" si="345"/>
        <v>0</v>
      </c>
      <c r="CX405">
        <f t="shared" si="346"/>
        <v>0</v>
      </c>
      <c r="CY405">
        <f t="shared" si="347"/>
        <v>388.28800000000001</v>
      </c>
      <c r="CZ405">
        <f t="shared" si="348"/>
        <v>251.78050000000002</v>
      </c>
      <c r="DC405" t="s">
        <v>3</v>
      </c>
      <c r="DD405" t="s">
        <v>22</v>
      </c>
      <c r="DE405" t="s">
        <v>60</v>
      </c>
      <c r="DF405" t="s">
        <v>60</v>
      </c>
      <c r="DG405" t="s">
        <v>60</v>
      </c>
      <c r="DH405" t="s">
        <v>3</v>
      </c>
      <c r="DI405" t="s">
        <v>60</v>
      </c>
      <c r="DJ405" t="s">
        <v>60</v>
      </c>
      <c r="DK405" t="s">
        <v>3</v>
      </c>
      <c r="DL405" t="s">
        <v>3</v>
      </c>
      <c r="DM405" t="s">
        <v>3</v>
      </c>
      <c r="DN405">
        <v>0</v>
      </c>
      <c r="DO405">
        <v>0</v>
      </c>
      <c r="DP405">
        <v>1</v>
      </c>
      <c r="DQ405">
        <v>1</v>
      </c>
      <c r="DU405">
        <v>1013</v>
      </c>
      <c r="DV405" t="s">
        <v>171</v>
      </c>
      <c r="DW405" t="s">
        <v>171</v>
      </c>
      <c r="DX405">
        <v>1</v>
      </c>
      <c r="EE405">
        <v>123474934</v>
      </c>
      <c r="EF405">
        <v>2</v>
      </c>
      <c r="EG405" t="s">
        <v>24</v>
      </c>
      <c r="EH405">
        <v>0</v>
      </c>
      <c r="EI405" t="s">
        <v>3</v>
      </c>
      <c r="EJ405">
        <v>1</v>
      </c>
      <c r="EK405">
        <v>20001</v>
      </c>
      <c r="EL405" t="s">
        <v>342</v>
      </c>
      <c r="EM405" t="s">
        <v>343</v>
      </c>
      <c r="EO405" t="s">
        <v>61</v>
      </c>
      <c r="EQ405">
        <v>131072</v>
      </c>
      <c r="ER405">
        <v>225.97</v>
      </c>
      <c r="ES405">
        <v>212.77</v>
      </c>
      <c r="ET405">
        <v>0</v>
      </c>
      <c r="EU405">
        <v>0</v>
      </c>
      <c r="EV405">
        <v>13.2</v>
      </c>
      <c r="EW405">
        <v>1.19</v>
      </c>
      <c r="EX405">
        <v>0</v>
      </c>
      <c r="EY405">
        <v>0</v>
      </c>
      <c r="FQ405">
        <v>0</v>
      </c>
      <c r="FR405">
        <f t="shared" si="349"/>
        <v>0</v>
      </c>
      <c r="FS405">
        <v>0</v>
      </c>
      <c r="FX405">
        <v>128</v>
      </c>
      <c r="FY405">
        <v>83</v>
      </c>
      <c r="GA405" t="s">
        <v>3</v>
      </c>
      <c r="GD405">
        <v>1</v>
      </c>
      <c r="GF405">
        <v>501053354</v>
      </c>
      <c r="GG405">
        <v>2</v>
      </c>
      <c r="GH405">
        <v>1</v>
      </c>
      <c r="GI405">
        <v>2</v>
      </c>
      <c r="GJ405">
        <v>0</v>
      </c>
      <c r="GK405">
        <v>0</v>
      </c>
      <c r="GL405">
        <f t="shared" si="350"/>
        <v>0</v>
      </c>
      <c r="GM405">
        <f t="shared" si="351"/>
        <v>943.42</v>
      </c>
      <c r="GN405">
        <f t="shared" si="352"/>
        <v>943.42</v>
      </c>
      <c r="GO405">
        <f t="shared" si="353"/>
        <v>0</v>
      </c>
      <c r="GP405">
        <f t="shared" si="354"/>
        <v>0</v>
      </c>
      <c r="GR405">
        <v>0</v>
      </c>
      <c r="GS405">
        <v>3</v>
      </c>
      <c r="GT405">
        <v>0</v>
      </c>
      <c r="GU405" t="s">
        <v>3</v>
      </c>
      <c r="GV405">
        <f t="shared" si="355"/>
        <v>0</v>
      </c>
      <c r="GW405">
        <v>1</v>
      </c>
      <c r="GX405">
        <f t="shared" si="356"/>
        <v>0</v>
      </c>
      <c r="HA405">
        <v>0</v>
      </c>
      <c r="HB405">
        <v>0</v>
      </c>
      <c r="HC405">
        <f t="shared" si="357"/>
        <v>0</v>
      </c>
      <c r="IK405">
        <v>0</v>
      </c>
    </row>
    <row r="406" spans="1:245" x14ac:dyDescent="0.2">
      <c r="A406">
        <v>17</v>
      </c>
      <c r="B406">
        <v>1</v>
      </c>
      <c r="C406">
        <f>ROW(SmtRes!A636)</f>
        <v>636</v>
      </c>
      <c r="D406">
        <f>ROW(EtalonRes!A647)</f>
        <v>647</v>
      </c>
      <c r="E406" t="s">
        <v>651</v>
      </c>
      <c r="F406" t="s">
        <v>189</v>
      </c>
      <c r="G406" t="s">
        <v>190</v>
      </c>
      <c r="H406" t="s">
        <v>31</v>
      </c>
      <c r="I406">
        <v>7.6109</v>
      </c>
      <c r="J406">
        <v>0</v>
      </c>
      <c r="O406">
        <f t="shared" si="324"/>
        <v>2556.7399999999998</v>
      </c>
      <c r="P406">
        <f t="shared" si="325"/>
        <v>705.23</v>
      </c>
      <c r="Q406">
        <f t="shared" si="326"/>
        <v>0</v>
      </c>
      <c r="R406">
        <f t="shared" si="327"/>
        <v>0</v>
      </c>
      <c r="S406">
        <f t="shared" si="328"/>
        <v>1851.51</v>
      </c>
      <c r="T406">
        <f t="shared" si="329"/>
        <v>0</v>
      </c>
      <c r="U406">
        <f t="shared" si="330"/>
        <v>7.8392270000000002</v>
      </c>
      <c r="V406">
        <f t="shared" si="331"/>
        <v>0</v>
      </c>
      <c r="W406">
        <f t="shared" si="332"/>
        <v>0</v>
      </c>
      <c r="X406">
        <f t="shared" si="333"/>
        <v>1444.18</v>
      </c>
      <c r="Y406">
        <f t="shared" si="334"/>
        <v>925.76</v>
      </c>
      <c r="AA406">
        <v>144042116</v>
      </c>
      <c r="AB406">
        <f t="shared" si="335"/>
        <v>23.81</v>
      </c>
      <c r="AC406">
        <f>ROUND((ES406),2)</f>
        <v>16.399999999999999</v>
      </c>
      <c r="AD406">
        <f>ROUND((((ET406)-(EU406))+AE406),2)</f>
        <v>0</v>
      </c>
      <c r="AE406">
        <f>ROUND((EU406),2)</f>
        <v>0</v>
      </c>
      <c r="AF406">
        <f>ROUND((EV406),2)</f>
        <v>7.41</v>
      </c>
      <c r="AG406">
        <f t="shared" si="336"/>
        <v>0</v>
      </c>
      <c r="AH406">
        <f>(EW406)</f>
        <v>1.03</v>
      </c>
      <c r="AI406">
        <f>(EX406)</f>
        <v>0</v>
      </c>
      <c r="AJ406">
        <f t="shared" si="337"/>
        <v>0</v>
      </c>
      <c r="AK406">
        <v>23.81</v>
      </c>
      <c r="AL406">
        <v>16.399999999999999</v>
      </c>
      <c r="AM406">
        <v>0</v>
      </c>
      <c r="AN406">
        <v>0</v>
      </c>
      <c r="AO406">
        <v>7.41</v>
      </c>
      <c r="AP406">
        <v>0</v>
      </c>
      <c r="AQ406">
        <v>1.03</v>
      </c>
      <c r="AR406">
        <v>0</v>
      </c>
      <c r="AS406">
        <v>0</v>
      </c>
      <c r="AT406">
        <v>78</v>
      </c>
      <c r="AU406">
        <v>50</v>
      </c>
      <c r="AV406">
        <v>1</v>
      </c>
      <c r="AW406">
        <v>1</v>
      </c>
      <c r="AZ406">
        <v>1</v>
      </c>
      <c r="BA406">
        <v>32.83</v>
      </c>
      <c r="BB406">
        <v>1</v>
      </c>
      <c r="BC406">
        <v>5.65</v>
      </c>
      <c r="BD406" t="s">
        <v>3</v>
      </c>
      <c r="BE406" t="s">
        <v>3</v>
      </c>
      <c r="BF406" t="s">
        <v>3</v>
      </c>
      <c r="BG406" t="s">
        <v>3</v>
      </c>
      <c r="BH406">
        <v>0</v>
      </c>
      <c r="BI406">
        <v>1</v>
      </c>
      <c r="BJ406" t="s">
        <v>191</v>
      </c>
      <c r="BM406">
        <v>69001</v>
      </c>
      <c r="BN406">
        <v>0</v>
      </c>
      <c r="BO406" t="s">
        <v>189</v>
      </c>
      <c r="BP406">
        <v>1</v>
      </c>
      <c r="BQ406">
        <v>6</v>
      </c>
      <c r="BR406">
        <v>0</v>
      </c>
      <c r="BS406">
        <v>32.83</v>
      </c>
      <c r="BT406">
        <v>1</v>
      </c>
      <c r="BU406">
        <v>1</v>
      </c>
      <c r="BV406">
        <v>1</v>
      </c>
      <c r="BW406">
        <v>1</v>
      </c>
      <c r="BX406">
        <v>1</v>
      </c>
      <c r="BY406" t="s">
        <v>3</v>
      </c>
      <c r="BZ406">
        <v>78</v>
      </c>
      <c r="CA406">
        <v>50</v>
      </c>
      <c r="CE406">
        <v>0</v>
      </c>
      <c r="CF406">
        <v>0</v>
      </c>
      <c r="CG406">
        <v>0</v>
      </c>
      <c r="CM406">
        <v>0</v>
      </c>
      <c r="CN406" t="s">
        <v>3</v>
      </c>
      <c r="CO406">
        <v>0</v>
      </c>
      <c r="CP406">
        <f t="shared" si="338"/>
        <v>2556.7399999999998</v>
      </c>
      <c r="CQ406">
        <f t="shared" si="339"/>
        <v>92.66</v>
      </c>
      <c r="CR406">
        <f t="shared" si="340"/>
        <v>0</v>
      </c>
      <c r="CS406">
        <f t="shared" si="341"/>
        <v>0</v>
      </c>
      <c r="CT406">
        <f t="shared" si="342"/>
        <v>243.27029999999999</v>
      </c>
      <c r="CU406">
        <f t="shared" si="343"/>
        <v>0</v>
      </c>
      <c r="CV406">
        <f t="shared" si="344"/>
        <v>1.03</v>
      </c>
      <c r="CW406">
        <f t="shared" si="345"/>
        <v>0</v>
      </c>
      <c r="CX406">
        <f t="shared" si="346"/>
        <v>0</v>
      </c>
      <c r="CY406">
        <f t="shared" si="347"/>
        <v>1444.1777999999999</v>
      </c>
      <c r="CZ406">
        <f t="shared" si="348"/>
        <v>925.755</v>
      </c>
      <c r="DC406" t="s">
        <v>3</v>
      </c>
      <c r="DD406" t="s">
        <v>3</v>
      </c>
      <c r="DE406" t="s">
        <v>3</v>
      </c>
      <c r="DF406" t="s">
        <v>3</v>
      </c>
      <c r="DG406" t="s">
        <v>3</v>
      </c>
      <c r="DH406" t="s">
        <v>3</v>
      </c>
      <c r="DI406" t="s">
        <v>3</v>
      </c>
      <c r="DJ406" t="s">
        <v>3</v>
      </c>
      <c r="DK406" t="s">
        <v>3</v>
      </c>
      <c r="DL406" t="s">
        <v>3</v>
      </c>
      <c r="DM406" t="s">
        <v>3</v>
      </c>
      <c r="DN406">
        <v>0</v>
      </c>
      <c r="DO406">
        <v>0</v>
      </c>
      <c r="DP406">
        <v>1</v>
      </c>
      <c r="DQ406">
        <v>1</v>
      </c>
      <c r="DU406">
        <v>1009</v>
      </c>
      <c r="DV406" t="s">
        <v>31</v>
      </c>
      <c r="DW406" t="s">
        <v>31</v>
      </c>
      <c r="DX406">
        <v>1000</v>
      </c>
      <c r="EE406">
        <v>123475013</v>
      </c>
      <c r="EF406">
        <v>6</v>
      </c>
      <c r="EG406" t="s">
        <v>36</v>
      </c>
      <c r="EH406">
        <v>0</v>
      </c>
      <c r="EI406" t="s">
        <v>3</v>
      </c>
      <c r="EJ406">
        <v>1</v>
      </c>
      <c r="EK406">
        <v>69001</v>
      </c>
      <c r="EL406" t="s">
        <v>192</v>
      </c>
      <c r="EM406" t="s">
        <v>193</v>
      </c>
      <c r="EO406" t="s">
        <v>3</v>
      </c>
      <c r="EQ406">
        <v>131072</v>
      </c>
      <c r="ER406">
        <v>23.81</v>
      </c>
      <c r="ES406">
        <v>16.399999999999999</v>
      </c>
      <c r="ET406">
        <v>0</v>
      </c>
      <c r="EU406">
        <v>0</v>
      </c>
      <c r="EV406">
        <v>7.41</v>
      </c>
      <c r="EW406">
        <v>1.03</v>
      </c>
      <c r="EX406">
        <v>0</v>
      </c>
      <c r="EY406">
        <v>0</v>
      </c>
      <c r="FQ406">
        <v>0</v>
      </c>
      <c r="FR406">
        <f t="shared" si="349"/>
        <v>0</v>
      </c>
      <c r="FS406">
        <v>0</v>
      </c>
      <c r="FX406">
        <v>78</v>
      </c>
      <c r="FY406">
        <v>50</v>
      </c>
      <c r="GA406" t="s">
        <v>3</v>
      </c>
      <c r="GD406">
        <v>1</v>
      </c>
      <c r="GF406">
        <v>712112547</v>
      </c>
      <c r="GG406">
        <v>2</v>
      </c>
      <c r="GH406">
        <v>1</v>
      </c>
      <c r="GI406">
        <v>2</v>
      </c>
      <c r="GJ406">
        <v>0</v>
      </c>
      <c r="GK406">
        <v>0</v>
      </c>
      <c r="GL406">
        <f t="shared" si="350"/>
        <v>0</v>
      </c>
      <c r="GM406">
        <f t="shared" si="351"/>
        <v>4926.68</v>
      </c>
      <c r="GN406">
        <f t="shared" si="352"/>
        <v>4926.68</v>
      </c>
      <c r="GO406">
        <f t="shared" si="353"/>
        <v>0</v>
      </c>
      <c r="GP406">
        <f t="shared" si="354"/>
        <v>0</v>
      </c>
      <c r="GR406">
        <v>0</v>
      </c>
      <c r="GS406">
        <v>3</v>
      </c>
      <c r="GT406">
        <v>0</v>
      </c>
      <c r="GU406" t="s">
        <v>3</v>
      </c>
      <c r="GV406">
        <f t="shared" si="355"/>
        <v>0</v>
      </c>
      <c r="GW406">
        <v>1</v>
      </c>
      <c r="GX406">
        <f t="shared" si="356"/>
        <v>0</v>
      </c>
      <c r="HA406">
        <v>0</v>
      </c>
      <c r="HB406">
        <v>0</v>
      </c>
      <c r="HC406">
        <f t="shared" si="357"/>
        <v>0</v>
      </c>
      <c r="IK406">
        <v>0</v>
      </c>
    </row>
    <row r="407" spans="1:245" x14ac:dyDescent="0.2">
      <c r="A407">
        <v>17</v>
      </c>
      <c r="B407">
        <v>1</v>
      </c>
      <c r="E407" t="s">
        <v>652</v>
      </c>
      <c r="F407" t="s">
        <v>195</v>
      </c>
      <c r="G407" t="s">
        <v>196</v>
      </c>
      <c r="H407" t="s">
        <v>197</v>
      </c>
      <c r="I407">
        <v>7.6109</v>
      </c>
      <c r="J407">
        <v>0</v>
      </c>
      <c r="O407">
        <f>0</f>
        <v>0</v>
      </c>
      <c r="P407">
        <f>0</f>
        <v>0</v>
      </c>
      <c r="Q407">
        <f>0</f>
        <v>0</v>
      </c>
      <c r="R407">
        <f>0</f>
        <v>0</v>
      </c>
      <c r="S407">
        <f>0</f>
        <v>0</v>
      </c>
      <c r="T407">
        <f>0</f>
        <v>0</v>
      </c>
      <c r="U407">
        <f>0</f>
        <v>0</v>
      </c>
      <c r="V407">
        <f>0</f>
        <v>0</v>
      </c>
      <c r="W407">
        <f>0</f>
        <v>0</v>
      </c>
      <c r="X407">
        <f>0</f>
        <v>0</v>
      </c>
      <c r="Y407">
        <f>0</f>
        <v>0</v>
      </c>
      <c r="AA407">
        <v>144042116</v>
      </c>
      <c r="AB407">
        <f>ROUND((AK407),2)</f>
        <v>42.98</v>
      </c>
      <c r="AC407">
        <f>0</f>
        <v>0</v>
      </c>
      <c r="AD407">
        <f>0</f>
        <v>0</v>
      </c>
      <c r="AE407">
        <f>0</f>
        <v>0</v>
      </c>
      <c r="AF407">
        <f>0</f>
        <v>0</v>
      </c>
      <c r="AG407">
        <f>0</f>
        <v>0</v>
      </c>
      <c r="AH407">
        <f>0</f>
        <v>0</v>
      </c>
      <c r="AI407">
        <f>0</f>
        <v>0</v>
      </c>
      <c r="AJ407">
        <f>0</f>
        <v>0</v>
      </c>
      <c r="AK407">
        <v>42.98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1</v>
      </c>
      <c r="AW407">
        <v>1</v>
      </c>
      <c r="AZ407">
        <v>14.48</v>
      </c>
      <c r="BA407">
        <v>1</v>
      </c>
      <c r="BB407">
        <v>1</v>
      </c>
      <c r="BC407">
        <v>1</v>
      </c>
      <c r="BD407" t="s">
        <v>3</v>
      </c>
      <c r="BE407" t="s">
        <v>3</v>
      </c>
      <c r="BF407" t="s">
        <v>3</v>
      </c>
      <c r="BG407" t="s">
        <v>3</v>
      </c>
      <c r="BH407">
        <v>0</v>
      </c>
      <c r="BI407">
        <v>1</v>
      </c>
      <c r="BJ407" t="s">
        <v>198</v>
      </c>
      <c r="BM407">
        <v>700004</v>
      </c>
      <c r="BN407">
        <v>0</v>
      </c>
      <c r="BO407" t="s">
        <v>195</v>
      </c>
      <c r="BP407">
        <v>1</v>
      </c>
      <c r="BQ407">
        <v>19</v>
      </c>
      <c r="BR407">
        <v>0</v>
      </c>
      <c r="BS407">
        <v>1</v>
      </c>
      <c r="BT407">
        <v>1</v>
      </c>
      <c r="BU407">
        <v>1</v>
      </c>
      <c r="BV407">
        <v>1</v>
      </c>
      <c r="BW407">
        <v>1</v>
      </c>
      <c r="BX407">
        <v>1</v>
      </c>
      <c r="BY407" t="s">
        <v>3</v>
      </c>
      <c r="BZ407">
        <v>0</v>
      </c>
      <c r="CA407">
        <v>0</v>
      </c>
      <c r="CE407">
        <v>0</v>
      </c>
      <c r="CF407">
        <v>0</v>
      </c>
      <c r="CG407">
        <v>0</v>
      </c>
      <c r="CM407">
        <v>0</v>
      </c>
      <c r="CN407" t="s">
        <v>3</v>
      </c>
      <c r="CO407">
        <v>0</v>
      </c>
      <c r="CP407">
        <f>AB407*AZ407</f>
        <v>622.35039999999992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C407" t="s">
        <v>3</v>
      </c>
      <c r="DD407" t="s">
        <v>3</v>
      </c>
      <c r="DE407" t="s">
        <v>3</v>
      </c>
      <c r="DF407" t="s">
        <v>3</v>
      </c>
      <c r="DG407" t="s">
        <v>3</v>
      </c>
      <c r="DH407" t="s">
        <v>3</v>
      </c>
      <c r="DI407" t="s">
        <v>3</v>
      </c>
      <c r="DJ407" t="s">
        <v>3</v>
      </c>
      <c r="DK407" t="s">
        <v>3</v>
      </c>
      <c r="DL407" t="s">
        <v>3</v>
      </c>
      <c r="DM407" t="s">
        <v>3</v>
      </c>
      <c r="DN407">
        <v>0</v>
      </c>
      <c r="DO407">
        <v>0</v>
      </c>
      <c r="DP407">
        <v>1</v>
      </c>
      <c r="DQ407">
        <v>1</v>
      </c>
      <c r="DU407">
        <v>1013</v>
      </c>
      <c r="DV407" t="s">
        <v>197</v>
      </c>
      <c r="DW407" t="s">
        <v>197</v>
      </c>
      <c r="DX407">
        <v>1</v>
      </c>
      <c r="EE407">
        <v>123475092</v>
      </c>
      <c r="EF407">
        <v>19</v>
      </c>
      <c r="EG407" t="s">
        <v>199</v>
      </c>
      <c r="EH407">
        <v>0</v>
      </c>
      <c r="EI407" t="s">
        <v>3</v>
      </c>
      <c r="EJ407">
        <v>1</v>
      </c>
      <c r="EK407">
        <v>700004</v>
      </c>
      <c r="EL407" t="s">
        <v>200</v>
      </c>
      <c r="EM407" t="s">
        <v>201</v>
      </c>
      <c r="EO407" t="s">
        <v>3</v>
      </c>
      <c r="EQ407">
        <v>131072</v>
      </c>
      <c r="ER407">
        <v>0</v>
      </c>
      <c r="ES407">
        <v>0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0</v>
      </c>
      <c r="FQ407">
        <v>0</v>
      </c>
      <c r="FR407">
        <f t="shared" si="349"/>
        <v>0</v>
      </c>
      <c r="FS407">
        <v>0</v>
      </c>
      <c r="FX407">
        <v>0</v>
      </c>
      <c r="FY407">
        <v>0</v>
      </c>
      <c r="GA407" t="s">
        <v>3</v>
      </c>
      <c r="GD407">
        <v>1</v>
      </c>
      <c r="GF407">
        <v>-323238780</v>
      </c>
      <c r="GG407">
        <v>2</v>
      </c>
      <c r="GH407">
        <v>1</v>
      </c>
      <c r="GI407">
        <v>2</v>
      </c>
      <c r="GJ407">
        <v>2</v>
      </c>
      <c r="GK407">
        <v>0</v>
      </c>
      <c r="GL407">
        <f t="shared" si="350"/>
        <v>0</v>
      </c>
      <c r="GM407">
        <f>ROUND(CP407*I407,2)</f>
        <v>4736.6499999999996</v>
      </c>
      <c r="GN407">
        <f>IF(OR(BI407=0,BI407=1),ROUND(CP407*I407,2),0)</f>
        <v>4736.6499999999996</v>
      </c>
      <c r="GO407">
        <f>IF(BI407=2,ROUND(CP407*I407,2),0)</f>
        <v>0</v>
      </c>
      <c r="GP407">
        <f>IF(BI407=4,ROUND(CP407*I407,2)+GX407,0)</f>
        <v>0</v>
      </c>
      <c r="GR407">
        <v>0</v>
      </c>
      <c r="GS407">
        <v>3</v>
      </c>
      <c r="GT407">
        <v>0</v>
      </c>
      <c r="GU407" t="s">
        <v>3</v>
      </c>
      <c r="GV407">
        <f>0</f>
        <v>0</v>
      </c>
      <c r="GW407">
        <v>1</v>
      </c>
      <c r="GX407">
        <f>0</f>
        <v>0</v>
      </c>
      <c r="HA407">
        <v>0</v>
      </c>
      <c r="HB407">
        <v>0</v>
      </c>
      <c r="HC407">
        <v>0</v>
      </c>
      <c r="HD407">
        <f>GM407</f>
        <v>4736.6499999999996</v>
      </c>
      <c r="IK407">
        <v>0</v>
      </c>
    </row>
    <row r="408" spans="1:245" x14ac:dyDescent="0.2">
      <c r="A408">
        <v>17</v>
      </c>
      <c r="B408">
        <v>1</v>
      </c>
      <c r="E408" t="s">
        <v>653</v>
      </c>
      <c r="F408" t="s">
        <v>203</v>
      </c>
      <c r="G408" t="s">
        <v>204</v>
      </c>
      <c r="H408" t="s">
        <v>197</v>
      </c>
      <c r="I408">
        <v>7.6109</v>
      </c>
      <c r="J408">
        <v>0</v>
      </c>
      <c r="O408">
        <f>0</f>
        <v>0</v>
      </c>
      <c r="P408">
        <f>0</f>
        <v>0</v>
      </c>
      <c r="Q408">
        <f>0</f>
        <v>0</v>
      </c>
      <c r="R408">
        <f>0</f>
        <v>0</v>
      </c>
      <c r="S408">
        <f>0</f>
        <v>0</v>
      </c>
      <c r="T408">
        <f>0</f>
        <v>0</v>
      </c>
      <c r="U408">
        <f>0</f>
        <v>0</v>
      </c>
      <c r="V408">
        <f>0</f>
        <v>0</v>
      </c>
      <c r="W408">
        <f>0</f>
        <v>0</v>
      </c>
      <c r="X408">
        <f>0</f>
        <v>0</v>
      </c>
      <c r="Y408">
        <f>0</f>
        <v>0</v>
      </c>
      <c r="AA408">
        <v>144042116</v>
      </c>
      <c r="AB408">
        <f>ROUND((AK408),2)</f>
        <v>19.29</v>
      </c>
      <c r="AC408">
        <f>0</f>
        <v>0</v>
      </c>
      <c r="AD408">
        <f>0</f>
        <v>0</v>
      </c>
      <c r="AE408">
        <f>0</f>
        <v>0</v>
      </c>
      <c r="AF408">
        <f>0</f>
        <v>0</v>
      </c>
      <c r="AG408">
        <f>0</f>
        <v>0</v>
      </c>
      <c r="AH408">
        <f>0</f>
        <v>0</v>
      </c>
      <c r="AI408">
        <f>0</f>
        <v>0</v>
      </c>
      <c r="AJ408">
        <f>0</f>
        <v>0</v>
      </c>
      <c r="AK408">
        <v>19.29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1</v>
      </c>
      <c r="AW408">
        <v>1</v>
      </c>
      <c r="AZ408">
        <v>7.39</v>
      </c>
      <c r="BA408">
        <v>1</v>
      </c>
      <c r="BB408">
        <v>1</v>
      </c>
      <c r="BC408">
        <v>1</v>
      </c>
      <c r="BD408" t="s">
        <v>3</v>
      </c>
      <c r="BE408" t="s">
        <v>3</v>
      </c>
      <c r="BF408" t="s">
        <v>3</v>
      </c>
      <c r="BG408" t="s">
        <v>3</v>
      </c>
      <c r="BH408">
        <v>0</v>
      </c>
      <c r="BI408">
        <v>1</v>
      </c>
      <c r="BJ408" t="s">
        <v>205</v>
      </c>
      <c r="BM408">
        <v>700005</v>
      </c>
      <c r="BN408">
        <v>0</v>
      </c>
      <c r="BO408" t="s">
        <v>203</v>
      </c>
      <c r="BP408">
        <v>1</v>
      </c>
      <c r="BQ408">
        <v>10</v>
      </c>
      <c r="BR408">
        <v>0</v>
      </c>
      <c r="BS408">
        <v>1</v>
      </c>
      <c r="BT408">
        <v>1</v>
      </c>
      <c r="BU408">
        <v>1</v>
      </c>
      <c r="BV408">
        <v>1</v>
      </c>
      <c r="BW408">
        <v>1</v>
      </c>
      <c r="BX408">
        <v>1</v>
      </c>
      <c r="BY408" t="s">
        <v>3</v>
      </c>
      <c r="BZ408">
        <v>0</v>
      </c>
      <c r="CA408">
        <v>0</v>
      </c>
      <c r="CE408">
        <v>0</v>
      </c>
      <c r="CF408">
        <v>0</v>
      </c>
      <c r="CG408">
        <v>0</v>
      </c>
      <c r="CM408">
        <v>0</v>
      </c>
      <c r="CN408" t="s">
        <v>3</v>
      </c>
      <c r="CO408">
        <v>0</v>
      </c>
      <c r="CP408">
        <f>AB408*AZ408</f>
        <v>142.5531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C408" t="s">
        <v>3</v>
      </c>
      <c r="DD408" t="s">
        <v>3</v>
      </c>
      <c r="DE408" t="s">
        <v>3</v>
      </c>
      <c r="DF408" t="s">
        <v>3</v>
      </c>
      <c r="DG408" t="s">
        <v>3</v>
      </c>
      <c r="DH408" t="s">
        <v>3</v>
      </c>
      <c r="DI408" t="s">
        <v>3</v>
      </c>
      <c r="DJ408" t="s">
        <v>3</v>
      </c>
      <c r="DK408" t="s">
        <v>3</v>
      </c>
      <c r="DL408" t="s">
        <v>3</v>
      </c>
      <c r="DM408" t="s">
        <v>3</v>
      </c>
      <c r="DN408">
        <v>0</v>
      </c>
      <c r="DO408">
        <v>0</v>
      </c>
      <c r="DP408">
        <v>1</v>
      </c>
      <c r="DQ408">
        <v>1</v>
      </c>
      <c r="DU408">
        <v>1013</v>
      </c>
      <c r="DV408" t="s">
        <v>197</v>
      </c>
      <c r="DW408" t="s">
        <v>197</v>
      </c>
      <c r="DX408">
        <v>1</v>
      </c>
      <c r="EE408">
        <v>123475093</v>
      </c>
      <c r="EF408">
        <v>10</v>
      </c>
      <c r="EG408" t="s">
        <v>206</v>
      </c>
      <c r="EH408">
        <v>0</v>
      </c>
      <c r="EI408" t="s">
        <v>3</v>
      </c>
      <c r="EJ408">
        <v>1</v>
      </c>
      <c r="EK408">
        <v>700005</v>
      </c>
      <c r="EL408" t="s">
        <v>207</v>
      </c>
      <c r="EM408" t="s">
        <v>208</v>
      </c>
      <c r="EO408" t="s">
        <v>3</v>
      </c>
      <c r="EQ408">
        <v>131072</v>
      </c>
      <c r="ER408">
        <v>0</v>
      </c>
      <c r="ES408">
        <v>0</v>
      </c>
      <c r="ET408">
        <v>0</v>
      </c>
      <c r="EU408">
        <v>0</v>
      </c>
      <c r="EV408">
        <v>0</v>
      </c>
      <c r="EW408">
        <v>0</v>
      </c>
      <c r="EX408">
        <v>0</v>
      </c>
      <c r="EY408">
        <v>0</v>
      </c>
      <c r="FQ408">
        <v>0</v>
      </c>
      <c r="FR408">
        <f t="shared" si="349"/>
        <v>0</v>
      </c>
      <c r="FS408">
        <v>0</v>
      </c>
      <c r="FX408">
        <v>0</v>
      </c>
      <c r="FY408">
        <v>0</v>
      </c>
      <c r="GA408" t="s">
        <v>3</v>
      </c>
      <c r="GD408">
        <v>1</v>
      </c>
      <c r="GF408">
        <v>-1271370995</v>
      </c>
      <c r="GG408">
        <v>2</v>
      </c>
      <c r="GH408">
        <v>1</v>
      </c>
      <c r="GI408">
        <v>2</v>
      </c>
      <c r="GJ408">
        <v>2</v>
      </c>
      <c r="GK408">
        <v>0</v>
      </c>
      <c r="GL408">
        <f t="shared" si="350"/>
        <v>0</v>
      </c>
      <c r="GM408">
        <f>ROUND(CP408*I408,2)</f>
        <v>1084.96</v>
      </c>
      <c r="GN408">
        <f>IF(OR(BI408=0,BI408=1),ROUND(CP408*I408,2),0)</f>
        <v>1084.96</v>
      </c>
      <c r="GO408">
        <f>IF(BI408=2,ROUND(CP408*I408,2),0)</f>
        <v>0</v>
      </c>
      <c r="GP408">
        <f>IF(BI408=4,ROUND(CP408*I408,2)+GX408,0)</f>
        <v>0</v>
      </c>
      <c r="GR408">
        <v>0</v>
      </c>
      <c r="GS408">
        <v>3</v>
      </c>
      <c r="GT408">
        <v>0</v>
      </c>
      <c r="GU408" t="s">
        <v>3</v>
      </c>
      <c r="GV408">
        <f>0</f>
        <v>0</v>
      </c>
      <c r="GW408">
        <v>1</v>
      </c>
      <c r="GX408">
        <f>0</f>
        <v>0</v>
      </c>
      <c r="HA408">
        <v>0</v>
      </c>
      <c r="HB408">
        <v>0</v>
      </c>
      <c r="HC408">
        <v>0</v>
      </c>
      <c r="HD408">
        <f>GM408</f>
        <v>1084.96</v>
      </c>
      <c r="IK408">
        <v>0</v>
      </c>
    </row>
    <row r="410" spans="1:245" x14ac:dyDescent="0.2">
      <c r="A410" s="2">
        <v>51</v>
      </c>
      <c r="B410" s="2">
        <f>B386</f>
        <v>1</v>
      </c>
      <c r="C410" s="2">
        <f>A386</f>
        <v>5</v>
      </c>
      <c r="D410" s="2">
        <f>ROW(A386)</f>
        <v>386</v>
      </c>
      <c r="E410" s="2"/>
      <c r="F410" s="2" t="str">
        <f>IF(F386&lt;&gt;"",F386,"")</f>
        <v>Новый подраздел</v>
      </c>
      <c r="G410" s="2" t="str">
        <f>IF(G386&lt;&gt;"",G386,"")</f>
        <v>Демонтажные работы</v>
      </c>
      <c r="H410" s="2">
        <v>0</v>
      </c>
      <c r="I410" s="2"/>
      <c r="J410" s="2"/>
      <c r="K410" s="2"/>
      <c r="L410" s="2"/>
      <c r="M410" s="2"/>
      <c r="N410" s="2"/>
      <c r="O410" s="2">
        <f t="shared" ref="O410:T410" si="364">ROUND(AB410,2)</f>
        <v>17507.98</v>
      </c>
      <c r="P410" s="2">
        <f t="shared" si="364"/>
        <v>798.4</v>
      </c>
      <c r="Q410" s="2">
        <f t="shared" si="364"/>
        <v>567.67999999999995</v>
      </c>
      <c r="R410" s="2">
        <f t="shared" si="364"/>
        <v>230.93</v>
      </c>
      <c r="S410" s="2">
        <f t="shared" si="364"/>
        <v>16141.9</v>
      </c>
      <c r="T410" s="2">
        <f t="shared" si="364"/>
        <v>0</v>
      </c>
      <c r="U410" s="2">
        <f>AH410</f>
        <v>61.997810999999999</v>
      </c>
      <c r="V410" s="2">
        <f>AI410</f>
        <v>0.55384800000000001</v>
      </c>
      <c r="W410" s="2">
        <f>ROUND(AJ410,2)</f>
        <v>0</v>
      </c>
      <c r="X410" s="2">
        <f>ROUND(AK410,2)</f>
        <v>16790.52</v>
      </c>
      <c r="Y410" s="2">
        <f>ROUND(AL410,2)</f>
        <v>10772.84</v>
      </c>
      <c r="Z410" s="2"/>
      <c r="AA410" s="2"/>
      <c r="AB410" s="2">
        <f>ROUND(SUMIF(AA390:AA408,"=144042116",O390:O408),2)</f>
        <v>17507.98</v>
      </c>
      <c r="AC410" s="2">
        <f>ROUND(SUMIF(AA390:AA408,"=144042116",P390:P408),2)</f>
        <v>798.4</v>
      </c>
      <c r="AD410" s="2">
        <f>ROUND(SUMIF(AA390:AA408,"=144042116",Q390:Q408),2)</f>
        <v>567.67999999999995</v>
      </c>
      <c r="AE410" s="2">
        <f>ROUND(SUMIF(AA390:AA408,"=144042116",R390:R408),2)</f>
        <v>230.93</v>
      </c>
      <c r="AF410" s="2">
        <f>ROUND(SUMIF(AA390:AA408,"=144042116",S390:S408),2)</f>
        <v>16141.9</v>
      </c>
      <c r="AG410" s="2">
        <f>ROUND(SUMIF(AA390:AA408,"=144042116",T390:T408),2)</f>
        <v>0</v>
      </c>
      <c r="AH410" s="2">
        <f>SUMIF(AA390:AA408,"=144042116",U390:U408)</f>
        <v>61.997810999999999</v>
      </c>
      <c r="AI410" s="2">
        <f>SUMIF(AA390:AA408,"=144042116",V390:V408)</f>
        <v>0.55384800000000001</v>
      </c>
      <c r="AJ410" s="2">
        <f>ROUND(SUMIF(AA390:AA408,"=144042116",W390:W408),2)</f>
        <v>0</v>
      </c>
      <c r="AK410" s="2">
        <f>ROUND(SUMIF(AA390:AA408,"=144042116",X390:X408),2)</f>
        <v>16790.52</v>
      </c>
      <c r="AL410" s="2">
        <f>ROUND(SUMIF(AA390:AA408,"=144042116",Y390:Y408),2)</f>
        <v>10772.84</v>
      </c>
      <c r="AM410" s="2"/>
      <c r="AN410" s="2"/>
      <c r="AO410" s="2">
        <f t="shared" ref="AO410:BD410" si="365">ROUND(BX410,2)</f>
        <v>0</v>
      </c>
      <c r="AP410" s="2">
        <f t="shared" si="365"/>
        <v>0</v>
      </c>
      <c r="AQ410" s="2">
        <f t="shared" si="365"/>
        <v>0</v>
      </c>
      <c r="AR410" s="2">
        <f t="shared" si="365"/>
        <v>50892.95</v>
      </c>
      <c r="AS410" s="2">
        <f t="shared" si="365"/>
        <v>50892.95</v>
      </c>
      <c r="AT410" s="2">
        <f t="shared" si="365"/>
        <v>0</v>
      </c>
      <c r="AU410" s="2">
        <f t="shared" si="365"/>
        <v>0</v>
      </c>
      <c r="AV410" s="2">
        <f t="shared" si="365"/>
        <v>798.4</v>
      </c>
      <c r="AW410" s="2">
        <f t="shared" si="365"/>
        <v>798.4</v>
      </c>
      <c r="AX410" s="2">
        <f t="shared" si="365"/>
        <v>0</v>
      </c>
      <c r="AY410" s="2">
        <f t="shared" si="365"/>
        <v>798.4</v>
      </c>
      <c r="AZ410" s="2">
        <f t="shared" si="365"/>
        <v>0</v>
      </c>
      <c r="BA410" s="2">
        <f t="shared" si="365"/>
        <v>0</v>
      </c>
      <c r="BB410" s="2">
        <f t="shared" si="365"/>
        <v>0</v>
      </c>
      <c r="BC410" s="2">
        <f t="shared" si="365"/>
        <v>0</v>
      </c>
      <c r="BD410" s="2">
        <f t="shared" si="365"/>
        <v>5821.61</v>
      </c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>
        <f>ROUND(SUMIF(AA390:AA408,"=144042116",FQ390:FQ408),2)</f>
        <v>0</v>
      </c>
      <c r="BY410" s="2">
        <f>ROUND(SUMIF(AA390:AA408,"=144042116",FR390:FR408),2)</f>
        <v>0</v>
      </c>
      <c r="BZ410" s="2">
        <f>ROUND(SUMIF(AA390:AA408,"=144042116",GL390:GL408),2)</f>
        <v>0</v>
      </c>
      <c r="CA410" s="2">
        <f>ROUND(SUMIF(AA390:AA408,"=144042116",GM390:GM408),2)</f>
        <v>50892.95</v>
      </c>
      <c r="CB410" s="2">
        <f>ROUND(SUMIF(AA390:AA408,"=144042116",GN390:GN408),2)</f>
        <v>50892.95</v>
      </c>
      <c r="CC410" s="2">
        <f>ROUND(SUMIF(AA390:AA408,"=144042116",GO390:GO408),2)</f>
        <v>0</v>
      </c>
      <c r="CD410" s="2">
        <f>ROUND(SUMIF(AA390:AA408,"=144042116",GP390:GP408),2)</f>
        <v>0</v>
      </c>
      <c r="CE410" s="2">
        <f>AC410-BX410</f>
        <v>798.4</v>
      </c>
      <c r="CF410" s="2">
        <f>AC410-BY410</f>
        <v>798.4</v>
      </c>
      <c r="CG410" s="2">
        <f>BX410-BZ410</f>
        <v>0</v>
      </c>
      <c r="CH410" s="2">
        <f>AC410-BX410-BY410+BZ410</f>
        <v>798.4</v>
      </c>
      <c r="CI410" s="2">
        <f>BY410-BZ410</f>
        <v>0</v>
      </c>
      <c r="CJ410" s="2">
        <f>ROUND(SUMIF(AA390:AA408,"=144042116",GX390:GX408),2)</f>
        <v>0</v>
      </c>
      <c r="CK410" s="2">
        <f>ROUND(SUMIF(AA390:AA408,"=144042116",GY390:GY408),2)</f>
        <v>0</v>
      </c>
      <c r="CL410" s="2">
        <f>ROUND(SUMIF(AA390:AA408,"=144042116",GZ390:GZ408),2)</f>
        <v>0</v>
      </c>
      <c r="CM410" s="2">
        <f>ROUND(SUMIF(AA390:AA408,"=144042116",HD390:HD408),2)</f>
        <v>5821.61</v>
      </c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>
        <v>0</v>
      </c>
    </row>
    <row r="412" spans="1:245" x14ac:dyDescent="0.2">
      <c r="A412" s="4">
        <v>50</v>
      </c>
      <c r="B412" s="4">
        <v>0</v>
      </c>
      <c r="C412" s="4">
        <v>0</v>
      </c>
      <c r="D412" s="4">
        <v>1</v>
      </c>
      <c r="E412" s="4">
        <v>201</v>
      </c>
      <c r="F412" s="4">
        <f>ROUND(Source!O410,O412)</f>
        <v>17507.98</v>
      </c>
      <c r="G412" s="4" t="s">
        <v>209</v>
      </c>
      <c r="H412" s="4" t="s">
        <v>210</v>
      </c>
      <c r="I412" s="4"/>
      <c r="J412" s="4"/>
      <c r="K412" s="4">
        <v>201</v>
      </c>
      <c r="L412" s="4">
        <v>1</v>
      </c>
      <c r="M412" s="4">
        <v>3</v>
      </c>
      <c r="N412" s="4" t="s">
        <v>3</v>
      </c>
      <c r="O412" s="4">
        <v>2</v>
      </c>
      <c r="P412" s="4"/>
      <c r="Q412" s="4"/>
      <c r="R412" s="4"/>
      <c r="S412" s="4"/>
      <c r="T412" s="4"/>
      <c r="U412" s="4"/>
      <c r="V412" s="4"/>
      <c r="W412" s="4"/>
    </row>
    <row r="413" spans="1:245" x14ac:dyDescent="0.2">
      <c r="A413" s="4">
        <v>50</v>
      </c>
      <c r="B413" s="4">
        <v>0</v>
      </c>
      <c r="C413" s="4">
        <v>0</v>
      </c>
      <c r="D413" s="4">
        <v>1</v>
      </c>
      <c r="E413" s="4">
        <v>202</v>
      </c>
      <c r="F413" s="4">
        <f>ROUND(Source!P410,O413)</f>
        <v>798.4</v>
      </c>
      <c r="G413" s="4" t="s">
        <v>211</v>
      </c>
      <c r="H413" s="4" t="s">
        <v>212</v>
      </c>
      <c r="I413" s="4"/>
      <c r="J413" s="4"/>
      <c r="K413" s="4">
        <v>202</v>
      </c>
      <c r="L413" s="4">
        <v>2</v>
      </c>
      <c r="M413" s="4">
        <v>3</v>
      </c>
      <c r="N413" s="4" t="s">
        <v>3</v>
      </c>
      <c r="O413" s="4">
        <v>2</v>
      </c>
      <c r="P413" s="4"/>
      <c r="Q413" s="4"/>
      <c r="R413" s="4"/>
      <c r="S413" s="4"/>
      <c r="T413" s="4"/>
      <c r="U413" s="4"/>
      <c r="V413" s="4"/>
      <c r="W413" s="4"/>
    </row>
    <row r="414" spans="1:245" x14ac:dyDescent="0.2">
      <c r="A414" s="4">
        <v>50</v>
      </c>
      <c r="B414" s="4">
        <v>0</v>
      </c>
      <c r="C414" s="4">
        <v>0</v>
      </c>
      <c r="D414" s="4">
        <v>1</v>
      </c>
      <c r="E414" s="4">
        <v>222</v>
      </c>
      <c r="F414" s="4">
        <f>ROUND(Source!AO410,O414)</f>
        <v>0</v>
      </c>
      <c r="G414" s="4" t="s">
        <v>213</v>
      </c>
      <c r="H414" s="4" t="s">
        <v>214</v>
      </c>
      <c r="I414" s="4"/>
      <c r="J414" s="4"/>
      <c r="K414" s="4">
        <v>222</v>
      </c>
      <c r="L414" s="4">
        <v>3</v>
      </c>
      <c r="M414" s="4">
        <v>3</v>
      </c>
      <c r="N414" s="4" t="s">
        <v>3</v>
      </c>
      <c r="O414" s="4">
        <v>2</v>
      </c>
      <c r="P414" s="4"/>
      <c r="Q414" s="4"/>
      <c r="R414" s="4"/>
      <c r="S414" s="4"/>
      <c r="T414" s="4"/>
      <c r="U414" s="4"/>
      <c r="V414" s="4"/>
      <c r="W414" s="4"/>
    </row>
    <row r="415" spans="1:245" x14ac:dyDescent="0.2">
      <c r="A415" s="4">
        <v>50</v>
      </c>
      <c r="B415" s="4">
        <v>0</v>
      </c>
      <c r="C415" s="4">
        <v>0</v>
      </c>
      <c r="D415" s="4">
        <v>1</v>
      </c>
      <c r="E415" s="4">
        <v>225</v>
      </c>
      <c r="F415" s="4">
        <f>ROUND(Source!AV410,O415)</f>
        <v>798.4</v>
      </c>
      <c r="G415" s="4" t="s">
        <v>215</v>
      </c>
      <c r="H415" s="4" t="s">
        <v>216</v>
      </c>
      <c r="I415" s="4"/>
      <c r="J415" s="4"/>
      <c r="K415" s="4">
        <v>225</v>
      </c>
      <c r="L415" s="4">
        <v>4</v>
      </c>
      <c r="M415" s="4">
        <v>3</v>
      </c>
      <c r="N415" s="4" t="s">
        <v>3</v>
      </c>
      <c r="O415" s="4">
        <v>2</v>
      </c>
      <c r="P415" s="4"/>
      <c r="Q415" s="4"/>
      <c r="R415" s="4"/>
      <c r="S415" s="4"/>
      <c r="T415" s="4"/>
      <c r="U415" s="4"/>
      <c r="V415" s="4"/>
      <c r="W415" s="4"/>
    </row>
    <row r="416" spans="1:245" x14ac:dyDescent="0.2">
      <c r="A416" s="4">
        <v>50</v>
      </c>
      <c r="B416" s="4">
        <v>0</v>
      </c>
      <c r="C416" s="4">
        <v>0</v>
      </c>
      <c r="D416" s="4">
        <v>1</v>
      </c>
      <c r="E416" s="4">
        <v>226</v>
      </c>
      <c r="F416" s="4">
        <f>ROUND(Source!AW410,O416)</f>
        <v>798.4</v>
      </c>
      <c r="G416" s="4" t="s">
        <v>217</v>
      </c>
      <c r="H416" s="4" t="s">
        <v>218</v>
      </c>
      <c r="I416" s="4"/>
      <c r="J416" s="4"/>
      <c r="K416" s="4">
        <v>226</v>
      </c>
      <c r="L416" s="4">
        <v>5</v>
      </c>
      <c r="M416" s="4">
        <v>3</v>
      </c>
      <c r="N416" s="4" t="s">
        <v>3</v>
      </c>
      <c r="O416" s="4">
        <v>2</v>
      </c>
      <c r="P416" s="4"/>
      <c r="Q416" s="4"/>
      <c r="R416" s="4"/>
      <c r="S416" s="4"/>
      <c r="T416" s="4"/>
      <c r="U416" s="4"/>
      <c r="V416" s="4"/>
      <c r="W416" s="4"/>
    </row>
    <row r="417" spans="1:23" x14ac:dyDescent="0.2">
      <c r="A417" s="4">
        <v>50</v>
      </c>
      <c r="B417" s="4">
        <v>0</v>
      </c>
      <c r="C417" s="4">
        <v>0</v>
      </c>
      <c r="D417" s="4">
        <v>1</v>
      </c>
      <c r="E417" s="4">
        <v>227</v>
      </c>
      <c r="F417" s="4">
        <f>ROUND(Source!AX410,O417)</f>
        <v>0</v>
      </c>
      <c r="G417" s="4" t="s">
        <v>219</v>
      </c>
      <c r="H417" s="4" t="s">
        <v>220</v>
      </c>
      <c r="I417" s="4"/>
      <c r="J417" s="4"/>
      <c r="K417" s="4">
        <v>227</v>
      </c>
      <c r="L417" s="4">
        <v>6</v>
      </c>
      <c r="M417" s="4">
        <v>3</v>
      </c>
      <c r="N417" s="4" t="s">
        <v>3</v>
      </c>
      <c r="O417" s="4">
        <v>2</v>
      </c>
      <c r="P417" s="4"/>
      <c r="Q417" s="4"/>
      <c r="R417" s="4"/>
      <c r="S417" s="4"/>
      <c r="T417" s="4"/>
      <c r="U417" s="4"/>
      <c r="V417" s="4"/>
      <c r="W417" s="4"/>
    </row>
    <row r="418" spans="1:23" x14ac:dyDescent="0.2">
      <c r="A418" s="4">
        <v>50</v>
      </c>
      <c r="B418" s="4">
        <v>0</v>
      </c>
      <c r="C418" s="4">
        <v>0</v>
      </c>
      <c r="D418" s="4">
        <v>1</v>
      </c>
      <c r="E418" s="4">
        <v>228</v>
      </c>
      <c r="F418" s="4">
        <f>ROUND(Source!AY410,O418)</f>
        <v>798.4</v>
      </c>
      <c r="G418" s="4" t="s">
        <v>221</v>
      </c>
      <c r="H418" s="4" t="s">
        <v>222</v>
      </c>
      <c r="I418" s="4"/>
      <c r="J418" s="4"/>
      <c r="K418" s="4">
        <v>228</v>
      </c>
      <c r="L418" s="4">
        <v>7</v>
      </c>
      <c r="M418" s="4">
        <v>3</v>
      </c>
      <c r="N418" s="4" t="s">
        <v>3</v>
      </c>
      <c r="O418" s="4">
        <v>2</v>
      </c>
      <c r="P418" s="4"/>
      <c r="Q418" s="4"/>
      <c r="R418" s="4"/>
      <c r="S418" s="4"/>
      <c r="T418" s="4"/>
      <c r="U418" s="4"/>
      <c r="V418" s="4"/>
      <c r="W418" s="4"/>
    </row>
    <row r="419" spans="1:23" x14ac:dyDescent="0.2">
      <c r="A419" s="4">
        <v>50</v>
      </c>
      <c r="B419" s="4">
        <v>0</v>
      </c>
      <c r="C419" s="4">
        <v>0</v>
      </c>
      <c r="D419" s="4">
        <v>1</v>
      </c>
      <c r="E419" s="4">
        <v>216</v>
      </c>
      <c r="F419" s="4">
        <f>ROUND(Source!AP410,O419)</f>
        <v>0</v>
      </c>
      <c r="G419" s="4" t="s">
        <v>223</v>
      </c>
      <c r="H419" s="4" t="s">
        <v>224</v>
      </c>
      <c r="I419" s="4"/>
      <c r="J419" s="4"/>
      <c r="K419" s="4">
        <v>216</v>
      </c>
      <c r="L419" s="4">
        <v>8</v>
      </c>
      <c r="M419" s="4">
        <v>3</v>
      </c>
      <c r="N419" s="4" t="s">
        <v>3</v>
      </c>
      <c r="O419" s="4">
        <v>2</v>
      </c>
      <c r="P419" s="4"/>
      <c r="Q419" s="4"/>
      <c r="R419" s="4"/>
      <c r="S419" s="4"/>
      <c r="T419" s="4"/>
      <c r="U419" s="4"/>
      <c r="V419" s="4"/>
      <c r="W419" s="4"/>
    </row>
    <row r="420" spans="1:23" x14ac:dyDescent="0.2">
      <c r="A420" s="4">
        <v>50</v>
      </c>
      <c r="B420" s="4">
        <v>0</v>
      </c>
      <c r="C420" s="4">
        <v>0</v>
      </c>
      <c r="D420" s="4">
        <v>1</v>
      </c>
      <c r="E420" s="4">
        <v>223</v>
      </c>
      <c r="F420" s="4">
        <f>ROUND(Source!AQ410,O420)</f>
        <v>0</v>
      </c>
      <c r="G420" s="4" t="s">
        <v>225</v>
      </c>
      <c r="H420" s="4" t="s">
        <v>226</v>
      </c>
      <c r="I420" s="4"/>
      <c r="J420" s="4"/>
      <c r="K420" s="4">
        <v>223</v>
      </c>
      <c r="L420" s="4">
        <v>9</v>
      </c>
      <c r="M420" s="4">
        <v>3</v>
      </c>
      <c r="N420" s="4" t="s">
        <v>3</v>
      </c>
      <c r="O420" s="4">
        <v>2</v>
      </c>
      <c r="P420" s="4"/>
      <c r="Q420" s="4"/>
      <c r="R420" s="4"/>
      <c r="S420" s="4"/>
      <c r="T420" s="4"/>
      <c r="U420" s="4"/>
      <c r="V420" s="4"/>
      <c r="W420" s="4"/>
    </row>
    <row r="421" spans="1:23" x14ac:dyDescent="0.2">
      <c r="A421" s="4">
        <v>50</v>
      </c>
      <c r="B421" s="4">
        <v>0</v>
      </c>
      <c r="C421" s="4">
        <v>0</v>
      </c>
      <c r="D421" s="4">
        <v>1</v>
      </c>
      <c r="E421" s="4">
        <v>229</v>
      </c>
      <c r="F421" s="4">
        <f>ROUND(Source!AZ410,O421)</f>
        <v>0</v>
      </c>
      <c r="G421" s="4" t="s">
        <v>227</v>
      </c>
      <c r="H421" s="4" t="s">
        <v>228</v>
      </c>
      <c r="I421" s="4"/>
      <c r="J421" s="4"/>
      <c r="K421" s="4">
        <v>229</v>
      </c>
      <c r="L421" s="4">
        <v>10</v>
      </c>
      <c r="M421" s="4">
        <v>3</v>
      </c>
      <c r="N421" s="4" t="s">
        <v>3</v>
      </c>
      <c r="O421" s="4">
        <v>2</v>
      </c>
      <c r="P421" s="4"/>
      <c r="Q421" s="4"/>
      <c r="R421" s="4"/>
      <c r="S421" s="4"/>
      <c r="T421" s="4"/>
      <c r="U421" s="4"/>
      <c r="V421" s="4"/>
      <c r="W421" s="4"/>
    </row>
    <row r="422" spans="1:23" x14ac:dyDescent="0.2">
      <c r="A422" s="4">
        <v>50</v>
      </c>
      <c r="B422" s="4">
        <v>0</v>
      </c>
      <c r="C422" s="4">
        <v>0</v>
      </c>
      <c r="D422" s="4">
        <v>1</v>
      </c>
      <c r="E422" s="4">
        <v>203</v>
      </c>
      <c r="F422" s="4">
        <f>ROUND(Source!Q410,O422)</f>
        <v>567.67999999999995</v>
      </c>
      <c r="G422" s="4" t="s">
        <v>229</v>
      </c>
      <c r="H422" s="4" t="s">
        <v>230</v>
      </c>
      <c r="I422" s="4"/>
      <c r="J422" s="4"/>
      <c r="K422" s="4">
        <v>203</v>
      </c>
      <c r="L422" s="4">
        <v>11</v>
      </c>
      <c r="M422" s="4">
        <v>3</v>
      </c>
      <c r="N422" s="4" t="s">
        <v>3</v>
      </c>
      <c r="O422" s="4">
        <v>2</v>
      </c>
      <c r="P422" s="4"/>
      <c r="Q422" s="4"/>
      <c r="R422" s="4"/>
      <c r="S422" s="4"/>
      <c r="T422" s="4"/>
      <c r="U422" s="4"/>
      <c r="V422" s="4"/>
      <c r="W422" s="4"/>
    </row>
    <row r="423" spans="1:23" x14ac:dyDescent="0.2">
      <c r="A423" s="4">
        <v>50</v>
      </c>
      <c r="B423" s="4">
        <v>0</v>
      </c>
      <c r="C423" s="4">
        <v>0</v>
      </c>
      <c r="D423" s="4">
        <v>1</v>
      </c>
      <c r="E423" s="4">
        <v>231</v>
      </c>
      <c r="F423" s="4">
        <f>ROUND(Source!BB410,O423)</f>
        <v>0</v>
      </c>
      <c r="G423" s="4" t="s">
        <v>231</v>
      </c>
      <c r="H423" s="4" t="s">
        <v>232</v>
      </c>
      <c r="I423" s="4"/>
      <c r="J423" s="4"/>
      <c r="K423" s="4">
        <v>231</v>
      </c>
      <c r="L423" s="4">
        <v>12</v>
      </c>
      <c r="M423" s="4">
        <v>3</v>
      </c>
      <c r="N423" s="4" t="s">
        <v>3</v>
      </c>
      <c r="O423" s="4">
        <v>2</v>
      </c>
      <c r="P423" s="4"/>
      <c r="Q423" s="4"/>
      <c r="R423" s="4"/>
      <c r="S423" s="4"/>
      <c r="T423" s="4"/>
      <c r="U423" s="4"/>
      <c r="V423" s="4"/>
      <c r="W423" s="4"/>
    </row>
    <row r="424" spans="1:23" x14ac:dyDescent="0.2">
      <c r="A424" s="4">
        <v>50</v>
      </c>
      <c r="B424" s="4">
        <v>0</v>
      </c>
      <c r="C424" s="4">
        <v>0</v>
      </c>
      <c r="D424" s="4">
        <v>1</v>
      </c>
      <c r="E424" s="4">
        <v>204</v>
      </c>
      <c r="F424" s="4">
        <f>ROUND(Source!R410,O424)</f>
        <v>230.93</v>
      </c>
      <c r="G424" s="4" t="s">
        <v>233</v>
      </c>
      <c r="H424" s="4" t="s">
        <v>234</v>
      </c>
      <c r="I424" s="4"/>
      <c r="J424" s="4"/>
      <c r="K424" s="4">
        <v>204</v>
      </c>
      <c r="L424" s="4">
        <v>13</v>
      </c>
      <c r="M424" s="4">
        <v>3</v>
      </c>
      <c r="N424" s="4" t="s">
        <v>3</v>
      </c>
      <c r="O424" s="4">
        <v>2</v>
      </c>
      <c r="P424" s="4"/>
      <c r="Q424" s="4"/>
      <c r="R424" s="4"/>
      <c r="S424" s="4"/>
      <c r="T424" s="4"/>
      <c r="U424" s="4"/>
      <c r="V424" s="4"/>
      <c r="W424" s="4"/>
    </row>
    <row r="425" spans="1:23" x14ac:dyDescent="0.2">
      <c r="A425" s="4">
        <v>50</v>
      </c>
      <c r="B425" s="4">
        <v>0</v>
      </c>
      <c r="C425" s="4">
        <v>0</v>
      </c>
      <c r="D425" s="4">
        <v>1</v>
      </c>
      <c r="E425" s="4">
        <v>205</v>
      </c>
      <c r="F425" s="4">
        <f>ROUND(Source!S410,O425)</f>
        <v>16141.9</v>
      </c>
      <c r="G425" s="4" t="s">
        <v>235</v>
      </c>
      <c r="H425" s="4" t="s">
        <v>236</v>
      </c>
      <c r="I425" s="4"/>
      <c r="J425" s="4"/>
      <c r="K425" s="4">
        <v>205</v>
      </c>
      <c r="L425" s="4">
        <v>14</v>
      </c>
      <c r="M425" s="4">
        <v>3</v>
      </c>
      <c r="N425" s="4" t="s">
        <v>3</v>
      </c>
      <c r="O425" s="4">
        <v>2</v>
      </c>
      <c r="P425" s="4"/>
      <c r="Q425" s="4"/>
      <c r="R425" s="4"/>
      <c r="S425" s="4"/>
      <c r="T425" s="4"/>
      <c r="U425" s="4"/>
      <c r="V425" s="4"/>
      <c r="W425" s="4"/>
    </row>
    <row r="426" spans="1:23" x14ac:dyDescent="0.2">
      <c r="A426" s="4">
        <v>50</v>
      </c>
      <c r="B426" s="4">
        <v>0</v>
      </c>
      <c r="C426" s="4">
        <v>0</v>
      </c>
      <c r="D426" s="4">
        <v>1</v>
      </c>
      <c r="E426" s="4">
        <v>232</v>
      </c>
      <c r="F426" s="4">
        <f>ROUND(Source!BC410,O426)</f>
        <v>0</v>
      </c>
      <c r="G426" s="4" t="s">
        <v>237</v>
      </c>
      <c r="H426" s="4" t="s">
        <v>238</v>
      </c>
      <c r="I426" s="4"/>
      <c r="J426" s="4"/>
      <c r="K426" s="4">
        <v>232</v>
      </c>
      <c r="L426" s="4">
        <v>15</v>
      </c>
      <c r="M426" s="4">
        <v>3</v>
      </c>
      <c r="N426" s="4" t="s">
        <v>3</v>
      </c>
      <c r="O426" s="4">
        <v>2</v>
      </c>
      <c r="P426" s="4"/>
      <c r="Q426" s="4"/>
      <c r="R426" s="4"/>
      <c r="S426" s="4"/>
      <c r="T426" s="4"/>
      <c r="U426" s="4"/>
      <c r="V426" s="4"/>
      <c r="W426" s="4"/>
    </row>
    <row r="427" spans="1:23" x14ac:dyDescent="0.2">
      <c r="A427" s="4">
        <v>50</v>
      </c>
      <c r="B427" s="4">
        <v>0</v>
      </c>
      <c r="C427" s="4">
        <v>0</v>
      </c>
      <c r="D427" s="4">
        <v>1</v>
      </c>
      <c r="E427" s="4">
        <v>214</v>
      </c>
      <c r="F427" s="4">
        <f>ROUND(Source!AS410,O427)</f>
        <v>50892.95</v>
      </c>
      <c r="G427" s="4" t="s">
        <v>239</v>
      </c>
      <c r="H427" s="4" t="s">
        <v>240</v>
      </c>
      <c r="I427" s="4"/>
      <c r="J427" s="4"/>
      <c r="K427" s="4">
        <v>214</v>
      </c>
      <c r="L427" s="4">
        <v>16</v>
      </c>
      <c r="M427" s="4">
        <v>3</v>
      </c>
      <c r="N427" s="4" t="s">
        <v>3</v>
      </c>
      <c r="O427" s="4">
        <v>2</v>
      </c>
      <c r="P427" s="4"/>
      <c r="Q427" s="4"/>
      <c r="R427" s="4"/>
      <c r="S427" s="4"/>
      <c r="T427" s="4"/>
      <c r="U427" s="4"/>
      <c r="V427" s="4"/>
      <c r="W427" s="4"/>
    </row>
    <row r="428" spans="1:23" x14ac:dyDescent="0.2">
      <c r="A428" s="4">
        <v>50</v>
      </c>
      <c r="B428" s="4">
        <v>0</v>
      </c>
      <c r="C428" s="4">
        <v>0</v>
      </c>
      <c r="D428" s="4">
        <v>1</v>
      </c>
      <c r="E428" s="4">
        <v>215</v>
      </c>
      <c r="F428" s="4">
        <f>ROUND(Source!AT410,O428)</f>
        <v>0</v>
      </c>
      <c r="G428" s="4" t="s">
        <v>241</v>
      </c>
      <c r="H428" s="4" t="s">
        <v>242</v>
      </c>
      <c r="I428" s="4"/>
      <c r="J428" s="4"/>
      <c r="K428" s="4">
        <v>215</v>
      </c>
      <c r="L428" s="4">
        <v>17</v>
      </c>
      <c r="M428" s="4">
        <v>3</v>
      </c>
      <c r="N428" s="4" t="s">
        <v>3</v>
      </c>
      <c r="O428" s="4">
        <v>2</v>
      </c>
      <c r="P428" s="4"/>
      <c r="Q428" s="4"/>
      <c r="R428" s="4"/>
      <c r="S428" s="4"/>
      <c r="T428" s="4"/>
      <c r="U428" s="4"/>
      <c r="V428" s="4"/>
      <c r="W428" s="4"/>
    </row>
    <row r="429" spans="1:23" x14ac:dyDescent="0.2">
      <c r="A429" s="4">
        <v>50</v>
      </c>
      <c r="B429" s="4">
        <v>0</v>
      </c>
      <c r="C429" s="4">
        <v>0</v>
      </c>
      <c r="D429" s="4">
        <v>1</v>
      </c>
      <c r="E429" s="4">
        <v>217</v>
      </c>
      <c r="F429" s="4">
        <f>ROUND(Source!AU410,O429)</f>
        <v>0</v>
      </c>
      <c r="G429" s="4" t="s">
        <v>243</v>
      </c>
      <c r="H429" s="4" t="s">
        <v>244</v>
      </c>
      <c r="I429" s="4"/>
      <c r="J429" s="4"/>
      <c r="K429" s="4">
        <v>217</v>
      </c>
      <c r="L429" s="4">
        <v>18</v>
      </c>
      <c r="M429" s="4">
        <v>3</v>
      </c>
      <c r="N429" s="4" t="s">
        <v>3</v>
      </c>
      <c r="O429" s="4">
        <v>2</v>
      </c>
      <c r="P429" s="4"/>
      <c r="Q429" s="4"/>
      <c r="R429" s="4"/>
      <c r="S429" s="4"/>
      <c r="T429" s="4"/>
      <c r="U429" s="4"/>
      <c r="V429" s="4"/>
      <c r="W429" s="4"/>
    </row>
    <row r="430" spans="1:23" x14ac:dyDescent="0.2">
      <c r="A430" s="4">
        <v>50</v>
      </c>
      <c r="B430" s="4">
        <v>0</v>
      </c>
      <c r="C430" s="4">
        <v>0</v>
      </c>
      <c r="D430" s="4">
        <v>1</v>
      </c>
      <c r="E430" s="4">
        <v>230</v>
      </c>
      <c r="F430" s="4">
        <f>ROUND(Source!BA410,O430)</f>
        <v>0</v>
      </c>
      <c r="G430" s="4" t="s">
        <v>245</v>
      </c>
      <c r="H430" s="4" t="s">
        <v>246</v>
      </c>
      <c r="I430" s="4"/>
      <c r="J430" s="4"/>
      <c r="K430" s="4">
        <v>230</v>
      </c>
      <c r="L430" s="4">
        <v>19</v>
      </c>
      <c r="M430" s="4">
        <v>3</v>
      </c>
      <c r="N430" s="4" t="s">
        <v>3</v>
      </c>
      <c r="O430" s="4">
        <v>2</v>
      </c>
      <c r="P430" s="4"/>
      <c r="Q430" s="4"/>
      <c r="R430" s="4"/>
      <c r="S430" s="4"/>
      <c r="T430" s="4"/>
      <c r="U430" s="4"/>
      <c r="V430" s="4"/>
      <c r="W430" s="4"/>
    </row>
    <row r="431" spans="1:23" x14ac:dyDescent="0.2">
      <c r="A431" s="4">
        <v>50</v>
      </c>
      <c r="B431" s="4">
        <v>0</v>
      </c>
      <c r="C431" s="4">
        <v>0</v>
      </c>
      <c r="D431" s="4">
        <v>1</v>
      </c>
      <c r="E431" s="4">
        <v>206</v>
      </c>
      <c r="F431" s="4">
        <f>ROUND(Source!T410,O431)</f>
        <v>0</v>
      </c>
      <c r="G431" s="4" t="s">
        <v>247</v>
      </c>
      <c r="H431" s="4" t="s">
        <v>248</v>
      </c>
      <c r="I431" s="4"/>
      <c r="J431" s="4"/>
      <c r="K431" s="4">
        <v>206</v>
      </c>
      <c r="L431" s="4">
        <v>20</v>
      </c>
      <c r="M431" s="4">
        <v>3</v>
      </c>
      <c r="N431" s="4" t="s">
        <v>3</v>
      </c>
      <c r="O431" s="4">
        <v>2</v>
      </c>
      <c r="P431" s="4"/>
      <c r="Q431" s="4"/>
      <c r="R431" s="4"/>
      <c r="S431" s="4"/>
      <c r="T431" s="4"/>
      <c r="U431" s="4"/>
      <c r="V431" s="4"/>
      <c r="W431" s="4"/>
    </row>
    <row r="432" spans="1:23" x14ac:dyDescent="0.2">
      <c r="A432" s="4">
        <v>50</v>
      </c>
      <c r="B432" s="4">
        <v>0</v>
      </c>
      <c r="C432" s="4">
        <v>0</v>
      </c>
      <c r="D432" s="4">
        <v>1</v>
      </c>
      <c r="E432" s="4">
        <v>207</v>
      </c>
      <c r="F432" s="4">
        <f>Source!U410</f>
        <v>61.997810999999999</v>
      </c>
      <c r="G432" s="4" t="s">
        <v>249</v>
      </c>
      <c r="H432" s="4" t="s">
        <v>250</v>
      </c>
      <c r="I432" s="4"/>
      <c r="J432" s="4"/>
      <c r="K432" s="4">
        <v>207</v>
      </c>
      <c r="L432" s="4">
        <v>21</v>
      </c>
      <c r="M432" s="4">
        <v>3</v>
      </c>
      <c r="N432" s="4" t="s">
        <v>3</v>
      </c>
      <c r="O432" s="4">
        <v>-1</v>
      </c>
      <c r="P432" s="4"/>
      <c r="Q432" s="4"/>
      <c r="R432" s="4"/>
      <c r="S432" s="4"/>
      <c r="T432" s="4"/>
      <c r="U432" s="4"/>
      <c r="V432" s="4"/>
      <c r="W432" s="4"/>
    </row>
    <row r="433" spans="1:245" x14ac:dyDescent="0.2">
      <c r="A433" s="4">
        <v>50</v>
      </c>
      <c r="B433" s="4">
        <v>0</v>
      </c>
      <c r="C433" s="4">
        <v>0</v>
      </c>
      <c r="D433" s="4">
        <v>1</v>
      </c>
      <c r="E433" s="4">
        <v>208</v>
      </c>
      <c r="F433" s="4">
        <f>Source!V410</f>
        <v>0.55384800000000001</v>
      </c>
      <c r="G433" s="4" t="s">
        <v>251</v>
      </c>
      <c r="H433" s="4" t="s">
        <v>252</v>
      </c>
      <c r="I433" s="4"/>
      <c r="J433" s="4"/>
      <c r="K433" s="4">
        <v>208</v>
      </c>
      <c r="L433" s="4">
        <v>22</v>
      </c>
      <c r="M433" s="4">
        <v>3</v>
      </c>
      <c r="N433" s="4" t="s">
        <v>3</v>
      </c>
      <c r="O433" s="4">
        <v>-1</v>
      </c>
      <c r="P433" s="4"/>
      <c r="Q433" s="4"/>
      <c r="R433" s="4"/>
      <c r="S433" s="4"/>
      <c r="T433" s="4"/>
      <c r="U433" s="4"/>
      <c r="V433" s="4"/>
      <c r="W433" s="4"/>
    </row>
    <row r="434" spans="1:245" x14ac:dyDescent="0.2">
      <c r="A434" s="4">
        <v>50</v>
      </c>
      <c r="B434" s="4">
        <v>0</v>
      </c>
      <c r="C434" s="4">
        <v>0</v>
      </c>
      <c r="D434" s="4">
        <v>1</v>
      </c>
      <c r="E434" s="4">
        <v>209</v>
      </c>
      <c r="F434" s="4">
        <f>ROUND(Source!W410,O434)</f>
        <v>0</v>
      </c>
      <c r="G434" s="4" t="s">
        <v>253</v>
      </c>
      <c r="H434" s="4" t="s">
        <v>254</v>
      </c>
      <c r="I434" s="4"/>
      <c r="J434" s="4"/>
      <c r="K434" s="4">
        <v>209</v>
      </c>
      <c r="L434" s="4">
        <v>23</v>
      </c>
      <c r="M434" s="4">
        <v>3</v>
      </c>
      <c r="N434" s="4" t="s">
        <v>3</v>
      </c>
      <c r="O434" s="4">
        <v>2</v>
      </c>
      <c r="P434" s="4"/>
      <c r="Q434" s="4"/>
      <c r="R434" s="4"/>
      <c r="S434" s="4"/>
      <c r="T434" s="4"/>
      <c r="U434" s="4"/>
      <c r="V434" s="4"/>
      <c r="W434" s="4"/>
    </row>
    <row r="435" spans="1:245" x14ac:dyDescent="0.2">
      <c r="A435" s="4">
        <v>50</v>
      </c>
      <c r="B435" s="4">
        <v>0</v>
      </c>
      <c r="C435" s="4">
        <v>0</v>
      </c>
      <c r="D435" s="4">
        <v>1</v>
      </c>
      <c r="E435" s="4">
        <v>233</v>
      </c>
      <c r="F435" s="4">
        <f>ROUND(Source!BD410,O435)</f>
        <v>5821.61</v>
      </c>
      <c r="G435" s="4" t="s">
        <v>255</v>
      </c>
      <c r="H435" s="4" t="s">
        <v>256</v>
      </c>
      <c r="I435" s="4"/>
      <c r="J435" s="4"/>
      <c r="K435" s="4">
        <v>233</v>
      </c>
      <c r="L435" s="4">
        <v>24</v>
      </c>
      <c r="M435" s="4">
        <v>3</v>
      </c>
      <c r="N435" s="4" t="s">
        <v>3</v>
      </c>
      <c r="O435" s="4">
        <v>2</v>
      </c>
      <c r="P435" s="4"/>
      <c r="Q435" s="4"/>
      <c r="R435" s="4"/>
      <c r="S435" s="4"/>
      <c r="T435" s="4"/>
      <c r="U435" s="4"/>
      <c r="V435" s="4"/>
      <c r="W435" s="4"/>
    </row>
    <row r="436" spans="1:245" x14ac:dyDescent="0.2">
      <c r="A436" s="4">
        <v>50</v>
      </c>
      <c r="B436" s="4">
        <v>0</v>
      </c>
      <c r="C436" s="4">
        <v>0</v>
      </c>
      <c r="D436" s="4">
        <v>1</v>
      </c>
      <c r="E436" s="4">
        <v>210</v>
      </c>
      <c r="F436" s="4">
        <f>ROUND(Source!X410,O436)</f>
        <v>16790.52</v>
      </c>
      <c r="G436" s="4" t="s">
        <v>257</v>
      </c>
      <c r="H436" s="4" t="s">
        <v>258</v>
      </c>
      <c r="I436" s="4"/>
      <c r="J436" s="4"/>
      <c r="K436" s="4">
        <v>210</v>
      </c>
      <c r="L436" s="4">
        <v>25</v>
      </c>
      <c r="M436" s="4">
        <v>3</v>
      </c>
      <c r="N436" s="4" t="s">
        <v>3</v>
      </c>
      <c r="O436" s="4">
        <v>2</v>
      </c>
      <c r="P436" s="4"/>
      <c r="Q436" s="4"/>
      <c r="R436" s="4"/>
      <c r="S436" s="4"/>
      <c r="T436" s="4"/>
      <c r="U436" s="4"/>
      <c r="V436" s="4"/>
      <c r="W436" s="4"/>
    </row>
    <row r="437" spans="1:245" x14ac:dyDescent="0.2">
      <c r="A437" s="4">
        <v>50</v>
      </c>
      <c r="B437" s="4">
        <v>0</v>
      </c>
      <c r="C437" s="4">
        <v>0</v>
      </c>
      <c r="D437" s="4">
        <v>1</v>
      </c>
      <c r="E437" s="4">
        <v>211</v>
      </c>
      <c r="F437" s="4">
        <f>ROUND(Source!Y410,O437)</f>
        <v>10772.84</v>
      </c>
      <c r="G437" s="4" t="s">
        <v>259</v>
      </c>
      <c r="H437" s="4" t="s">
        <v>260</v>
      </c>
      <c r="I437" s="4"/>
      <c r="J437" s="4"/>
      <c r="K437" s="4">
        <v>211</v>
      </c>
      <c r="L437" s="4">
        <v>26</v>
      </c>
      <c r="M437" s="4">
        <v>3</v>
      </c>
      <c r="N437" s="4" t="s">
        <v>3</v>
      </c>
      <c r="O437" s="4">
        <v>2</v>
      </c>
      <c r="P437" s="4"/>
      <c r="Q437" s="4"/>
      <c r="R437" s="4"/>
      <c r="S437" s="4"/>
      <c r="T437" s="4"/>
      <c r="U437" s="4"/>
      <c r="V437" s="4"/>
      <c r="W437" s="4"/>
    </row>
    <row r="438" spans="1:245" x14ac:dyDescent="0.2">
      <c r="A438" s="4">
        <v>50</v>
      </c>
      <c r="B438" s="4">
        <v>0</v>
      </c>
      <c r="C438" s="4">
        <v>0</v>
      </c>
      <c r="D438" s="4">
        <v>1</v>
      </c>
      <c r="E438" s="4">
        <v>224</v>
      </c>
      <c r="F438" s="4">
        <f>ROUND(Source!AR410,O438)</f>
        <v>50892.95</v>
      </c>
      <c r="G438" s="4" t="s">
        <v>261</v>
      </c>
      <c r="H438" s="4" t="s">
        <v>262</v>
      </c>
      <c r="I438" s="4"/>
      <c r="J438" s="4"/>
      <c r="K438" s="4">
        <v>224</v>
      </c>
      <c r="L438" s="4">
        <v>27</v>
      </c>
      <c r="M438" s="4">
        <v>3</v>
      </c>
      <c r="N438" s="4" t="s">
        <v>3</v>
      </c>
      <c r="O438" s="4">
        <v>2</v>
      </c>
      <c r="P438" s="4"/>
      <c r="Q438" s="4"/>
      <c r="R438" s="4"/>
      <c r="S438" s="4"/>
      <c r="T438" s="4"/>
      <c r="U438" s="4"/>
      <c r="V438" s="4"/>
      <c r="W438" s="4"/>
    </row>
    <row r="440" spans="1:245" x14ac:dyDescent="0.2">
      <c r="A440" s="1">
        <v>5</v>
      </c>
      <c r="B440" s="1">
        <v>1</v>
      </c>
      <c r="C440" s="1"/>
      <c r="D440" s="1">
        <f>ROW(A488)</f>
        <v>488</v>
      </c>
      <c r="E440" s="1"/>
      <c r="F440" s="1" t="s">
        <v>14</v>
      </c>
      <c r="G440" s="1" t="s">
        <v>184</v>
      </c>
      <c r="H440" s="1" t="s">
        <v>3</v>
      </c>
      <c r="I440" s="1">
        <v>0</v>
      </c>
      <c r="J440" s="1"/>
      <c r="K440" s="1">
        <v>0</v>
      </c>
      <c r="L440" s="1"/>
      <c r="M440" s="1"/>
      <c r="N440" s="1"/>
      <c r="O440" s="1"/>
      <c r="P440" s="1"/>
      <c r="Q440" s="1"/>
      <c r="R440" s="1"/>
      <c r="S440" s="1"/>
      <c r="T440" s="1"/>
      <c r="U440" s="1" t="s">
        <v>3</v>
      </c>
      <c r="V440" s="1">
        <v>0</v>
      </c>
      <c r="W440" s="1"/>
      <c r="X440" s="1"/>
      <c r="Y440" s="1"/>
      <c r="Z440" s="1"/>
      <c r="AA440" s="1"/>
      <c r="AB440" s="1" t="s">
        <v>3</v>
      </c>
      <c r="AC440" s="1" t="s">
        <v>3</v>
      </c>
      <c r="AD440" s="1" t="s">
        <v>3</v>
      </c>
      <c r="AE440" s="1" t="s">
        <v>3</v>
      </c>
      <c r="AF440" s="1" t="s">
        <v>3</v>
      </c>
      <c r="AG440" s="1" t="s">
        <v>3</v>
      </c>
      <c r="AH440" s="1"/>
      <c r="AI440" s="1"/>
      <c r="AJ440" s="1"/>
      <c r="AK440" s="1"/>
      <c r="AL440" s="1"/>
      <c r="AM440" s="1"/>
      <c r="AN440" s="1"/>
      <c r="AO440" s="1"/>
      <c r="AP440" s="1" t="s">
        <v>3</v>
      </c>
      <c r="AQ440" s="1" t="s">
        <v>3</v>
      </c>
      <c r="AR440" s="1" t="s">
        <v>3</v>
      </c>
      <c r="AS440" s="1"/>
      <c r="AT440" s="1"/>
      <c r="AU440" s="1"/>
      <c r="AV440" s="1"/>
      <c r="AW440" s="1"/>
      <c r="AX440" s="1"/>
      <c r="AY440" s="1"/>
      <c r="AZ440" s="1" t="s">
        <v>3</v>
      </c>
      <c r="BA440" s="1"/>
      <c r="BB440" s="1" t="s">
        <v>3</v>
      </c>
      <c r="BC440" s="1" t="s">
        <v>3</v>
      </c>
      <c r="BD440" s="1" t="s">
        <v>3</v>
      </c>
      <c r="BE440" s="1" t="s">
        <v>3</v>
      </c>
      <c r="BF440" s="1" t="s">
        <v>3</v>
      </c>
      <c r="BG440" s="1" t="s">
        <v>3</v>
      </c>
      <c r="BH440" s="1" t="s">
        <v>3</v>
      </c>
      <c r="BI440" s="1" t="s">
        <v>3</v>
      </c>
      <c r="BJ440" s="1" t="s">
        <v>3</v>
      </c>
      <c r="BK440" s="1" t="s">
        <v>3</v>
      </c>
      <c r="BL440" s="1" t="s">
        <v>3</v>
      </c>
      <c r="BM440" s="1" t="s">
        <v>3</v>
      </c>
      <c r="BN440" s="1" t="s">
        <v>3</v>
      </c>
      <c r="BO440" s="1" t="s">
        <v>3</v>
      </c>
      <c r="BP440" s="1" t="s">
        <v>3</v>
      </c>
      <c r="BQ440" s="1"/>
      <c r="BR440" s="1"/>
      <c r="BS440" s="1"/>
      <c r="BT440" s="1"/>
      <c r="BU440" s="1"/>
      <c r="BV440" s="1"/>
      <c r="BW440" s="1"/>
      <c r="BX440" s="1">
        <v>0</v>
      </c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>
        <v>0</v>
      </c>
    </row>
    <row r="442" spans="1:245" x14ac:dyDescent="0.2">
      <c r="A442" s="2">
        <v>52</v>
      </c>
      <c r="B442" s="2">
        <f t="shared" ref="B442:G442" si="366">B488</f>
        <v>1</v>
      </c>
      <c r="C442" s="2">
        <f t="shared" si="366"/>
        <v>5</v>
      </c>
      <c r="D442" s="2">
        <f t="shared" si="366"/>
        <v>440</v>
      </c>
      <c r="E442" s="2">
        <f t="shared" si="366"/>
        <v>0</v>
      </c>
      <c r="F442" s="2" t="str">
        <f t="shared" si="366"/>
        <v>Новый подраздел</v>
      </c>
      <c r="G442" s="2" t="str">
        <f t="shared" si="366"/>
        <v>Монтажные работы</v>
      </c>
      <c r="H442" s="2"/>
      <c r="I442" s="2"/>
      <c r="J442" s="2"/>
      <c r="K442" s="2"/>
      <c r="L442" s="2"/>
      <c r="M442" s="2"/>
      <c r="N442" s="2"/>
      <c r="O442" s="2">
        <f t="shared" ref="O442:AT442" si="367">O488</f>
        <v>427241.62</v>
      </c>
      <c r="P442" s="2">
        <f t="shared" si="367"/>
        <v>330838.65999999997</v>
      </c>
      <c r="Q442" s="2">
        <f t="shared" si="367"/>
        <v>3554.35</v>
      </c>
      <c r="R442" s="2">
        <f t="shared" si="367"/>
        <v>2101.65</v>
      </c>
      <c r="S442" s="2">
        <f t="shared" si="367"/>
        <v>92848.61</v>
      </c>
      <c r="T442" s="2">
        <f t="shared" si="367"/>
        <v>0</v>
      </c>
      <c r="U442" s="2">
        <f t="shared" si="367"/>
        <v>310.27600259999997</v>
      </c>
      <c r="V442" s="2">
        <f t="shared" si="367"/>
        <v>5.0597999999999992</v>
      </c>
      <c r="W442" s="2">
        <f t="shared" si="367"/>
        <v>0</v>
      </c>
      <c r="X442" s="2">
        <f t="shared" si="367"/>
        <v>102757.46</v>
      </c>
      <c r="Y442" s="2">
        <f t="shared" si="367"/>
        <v>56640.63</v>
      </c>
      <c r="Z442" s="2">
        <f t="shared" si="367"/>
        <v>0</v>
      </c>
      <c r="AA442" s="2">
        <f t="shared" si="367"/>
        <v>0</v>
      </c>
      <c r="AB442" s="2">
        <f t="shared" si="367"/>
        <v>427241.62</v>
      </c>
      <c r="AC442" s="2">
        <f t="shared" si="367"/>
        <v>330838.65999999997</v>
      </c>
      <c r="AD442" s="2">
        <f t="shared" si="367"/>
        <v>3554.35</v>
      </c>
      <c r="AE442" s="2">
        <f t="shared" si="367"/>
        <v>2101.65</v>
      </c>
      <c r="AF442" s="2">
        <f t="shared" si="367"/>
        <v>92848.61</v>
      </c>
      <c r="AG442" s="2">
        <f t="shared" si="367"/>
        <v>0</v>
      </c>
      <c r="AH442" s="2">
        <f t="shared" si="367"/>
        <v>310.27600259999997</v>
      </c>
      <c r="AI442" s="2">
        <f t="shared" si="367"/>
        <v>5.0597999999999992</v>
      </c>
      <c r="AJ442" s="2">
        <f t="shared" si="367"/>
        <v>0</v>
      </c>
      <c r="AK442" s="2">
        <f t="shared" si="367"/>
        <v>102757.46</v>
      </c>
      <c r="AL442" s="2">
        <f t="shared" si="367"/>
        <v>56640.63</v>
      </c>
      <c r="AM442" s="2">
        <f t="shared" si="367"/>
        <v>0</v>
      </c>
      <c r="AN442" s="2">
        <f t="shared" si="367"/>
        <v>0</v>
      </c>
      <c r="AO442" s="2">
        <f t="shared" si="367"/>
        <v>0</v>
      </c>
      <c r="AP442" s="2">
        <f t="shared" si="367"/>
        <v>0</v>
      </c>
      <c r="AQ442" s="2">
        <f t="shared" si="367"/>
        <v>0</v>
      </c>
      <c r="AR442" s="2">
        <f t="shared" si="367"/>
        <v>586639.71</v>
      </c>
      <c r="AS442" s="2">
        <f t="shared" si="367"/>
        <v>525274.63</v>
      </c>
      <c r="AT442" s="2">
        <f t="shared" si="367"/>
        <v>61365.08</v>
      </c>
      <c r="AU442" s="2">
        <f t="shared" ref="AU442:BZ442" si="368">AU488</f>
        <v>0</v>
      </c>
      <c r="AV442" s="2">
        <f t="shared" si="368"/>
        <v>330838.65999999997</v>
      </c>
      <c r="AW442" s="2">
        <f t="shared" si="368"/>
        <v>330838.65999999997</v>
      </c>
      <c r="AX442" s="2">
        <f t="shared" si="368"/>
        <v>0</v>
      </c>
      <c r="AY442" s="2">
        <f t="shared" si="368"/>
        <v>330838.65999999997</v>
      </c>
      <c r="AZ442" s="2">
        <f t="shared" si="368"/>
        <v>0</v>
      </c>
      <c r="BA442" s="2">
        <f t="shared" si="368"/>
        <v>0</v>
      </c>
      <c r="BB442" s="2">
        <f t="shared" si="368"/>
        <v>0</v>
      </c>
      <c r="BC442" s="2">
        <f t="shared" si="368"/>
        <v>0</v>
      </c>
      <c r="BD442" s="2">
        <f t="shared" si="368"/>
        <v>0</v>
      </c>
      <c r="BE442" s="2">
        <f t="shared" si="368"/>
        <v>0</v>
      </c>
      <c r="BF442" s="2">
        <f t="shared" si="368"/>
        <v>0</v>
      </c>
      <c r="BG442" s="2">
        <f t="shared" si="368"/>
        <v>0</v>
      </c>
      <c r="BH442" s="2">
        <f t="shared" si="368"/>
        <v>0</v>
      </c>
      <c r="BI442" s="2">
        <f t="shared" si="368"/>
        <v>0</v>
      </c>
      <c r="BJ442" s="2">
        <f t="shared" si="368"/>
        <v>0</v>
      </c>
      <c r="BK442" s="2">
        <f t="shared" si="368"/>
        <v>0</v>
      </c>
      <c r="BL442" s="2">
        <f t="shared" si="368"/>
        <v>0</v>
      </c>
      <c r="BM442" s="2">
        <f t="shared" si="368"/>
        <v>0</v>
      </c>
      <c r="BN442" s="2">
        <f t="shared" si="368"/>
        <v>0</v>
      </c>
      <c r="BO442" s="2">
        <f t="shared" si="368"/>
        <v>0</v>
      </c>
      <c r="BP442" s="2">
        <f t="shared" si="368"/>
        <v>0</v>
      </c>
      <c r="BQ442" s="2">
        <f t="shared" si="368"/>
        <v>0</v>
      </c>
      <c r="BR442" s="2">
        <f t="shared" si="368"/>
        <v>0</v>
      </c>
      <c r="BS442" s="2">
        <f t="shared" si="368"/>
        <v>0</v>
      </c>
      <c r="BT442" s="2">
        <f t="shared" si="368"/>
        <v>0</v>
      </c>
      <c r="BU442" s="2">
        <f t="shared" si="368"/>
        <v>0</v>
      </c>
      <c r="BV442" s="2">
        <f t="shared" si="368"/>
        <v>0</v>
      </c>
      <c r="BW442" s="2">
        <f t="shared" si="368"/>
        <v>0</v>
      </c>
      <c r="BX442" s="2">
        <f t="shared" si="368"/>
        <v>0</v>
      </c>
      <c r="BY442" s="2">
        <f t="shared" si="368"/>
        <v>0</v>
      </c>
      <c r="BZ442" s="2">
        <f t="shared" si="368"/>
        <v>0</v>
      </c>
      <c r="CA442" s="2">
        <f t="shared" ref="CA442:DF442" si="369">CA488</f>
        <v>586639.71</v>
      </c>
      <c r="CB442" s="2">
        <f t="shared" si="369"/>
        <v>525274.63</v>
      </c>
      <c r="CC442" s="2">
        <f t="shared" si="369"/>
        <v>61365.08</v>
      </c>
      <c r="CD442" s="2">
        <f t="shared" si="369"/>
        <v>0</v>
      </c>
      <c r="CE442" s="2">
        <f t="shared" si="369"/>
        <v>330838.65999999997</v>
      </c>
      <c r="CF442" s="2">
        <f t="shared" si="369"/>
        <v>330838.65999999997</v>
      </c>
      <c r="CG442" s="2">
        <f t="shared" si="369"/>
        <v>0</v>
      </c>
      <c r="CH442" s="2">
        <f t="shared" si="369"/>
        <v>330838.65999999997</v>
      </c>
      <c r="CI442" s="2">
        <f t="shared" si="369"/>
        <v>0</v>
      </c>
      <c r="CJ442" s="2">
        <f t="shared" si="369"/>
        <v>0</v>
      </c>
      <c r="CK442" s="2">
        <f t="shared" si="369"/>
        <v>0</v>
      </c>
      <c r="CL442" s="2">
        <f t="shared" si="369"/>
        <v>0</v>
      </c>
      <c r="CM442" s="2">
        <f t="shared" si="369"/>
        <v>0</v>
      </c>
      <c r="CN442" s="2">
        <f t="shared" si="369"/>
        <v>0</v>
      </c>
      <c r="CO442" s="2">
        <f t="shared" si="369"/>
        <v>0</v>
      </c>
      <c r="CP442" s="2">
        <f t="shared" si="369"/>
        <v>0</v>
      </c>
      <c r="CQ442" s="2">
        <f t="shared" si="369"/>
        <v>0</v>
      </c>
      <c r="CR442" s="2">
        <f t="shared" si="369"/>
        <v>0</v>
      </c>
      <c r="CS442" s="2">
        <f t="shared" si="369"/>
        <v>0</v>
      </c>
      <c r="CT442" s="2">
        <f t="shared" si="369"/>
        <v>0</v>
      </c>
      <c r="CU442" s="2">
        <f t="shared" si="369"/>
        <v>0</v>
      </c>
      <c r="CV442" s="2">
        <f t="shared" si="369"/>
        <v>0</v>
      </c>
      <c r="CW442" s="2">
        <f t="shared" si="369"/>
        <v>0</v>
      </c>
      <c r="CX442" s="2">
        <f t="shared" si="369"/>
        <v>0</v>
      </c>
      <c r="CY442" s="2">
        <f t="shared" si="369"/>
        <v>0</v>
      </c>
      <c r="CZ442" s="2">
        <f t="shared" si="369"/>
        <v>0</v>
      </c>
      <c r="DA442" s="2">
        <f t="shared" si="369"/>
        <v>0</v>
      </c>
      <c r="DB442" s="2">
        <f t="shared" si="369"/>
        <v>0</v>
      </c>
      <c r="DC442" s="2">
        <f t="shared" si="369"/>
        <v>0</v>
      </c>
      <c r="DD442" s="2">
        <f t="shared" si="369"/>
        <v>0</v>
      </c>
      <c r="DE442" s="2">
        <f t="shared" si="369"/>
        <v>0</v>
      </c>
      <c r="DF442" s="2">
        <f t="shared" si="369"/>
        <v>0</v>
      </c>
      <c r="DG442" s="3">
        <f t="shared" ref="DG442:EL442" si="370">DG488</f>
        <v>0</v>
      </c>
      <c r="DH442" s="3">
        <f t="shared" si="370"/>
        <v>0</v>
      </c>
      <c r="DI442" s="3">
        <f t="shared" si="370"/>
        <v>0</v>
      </c>
      <c r="DJ442" s="3">
        <f t="shared" si="370"/>
        <v>0</v>
      </c>
      <c r="DK442" s="3">
        <f t="shared" si="370"/>
        <v>0</v>
      </c>
      <c r="DL442" s="3">
        <f t="shared" si="370"/>
        <v>0</v>
      </c>
      <c r="DM442" s="3">
        <f t="shared" si="370"/>
        <v>0</v>
      </c>
      <c r="DN442" s="3">
        <f t="shared" si="370"/>
        <v>0</v>
      </c>
      <c r="DO442" s="3">
        <f t="shared" si="370"/>
        <v>0</v>
      </c>
      <c r="DP442" s="3">
        <f t="shared" si="370"/>
        <v>0</v>
      </c>
      <c r="DQ442" s="3">
        <f t="shared" si="370"/>
        <v>0</v>
      </c>
      <c r="DR442" s="3">
        <f t="shared" si="370"/>
        <v>0</v>
      </c>
      <c r="DS442" s="3">
        <f t="shared" si="370"/>
        <v>0</v>
      </c>
      <c r="DT442" s="3">
        <f t="shared" si="370"/>
        <v>0</v>
      </c>
      <c r="DU442" s="3">
        <f t="shared" si="370"/>
        <v>0</v>
      </c>
      <c r="DV442" s="3">
        <f t="shared" si="370"/>
        <v>0</v>
      </c>
      <c r="DW442" s="3">
        <f t="shared" si="370"/>
        <v>0</v>
      </c>
      <c r="DX442" s="3">
        <f t="shared" si="370"/>
        <v>0</v>
      </c>
      <c r="DY442" s="3">
        <f t="shared" si="370"/>
        <v>0</v>
      </c>
      <c r="DZ442" s="3">
        <f t="shared" si="370"/>
        <v>0</v>
      </c>
      <c r="EA442" s="3">
        <f t="shared" si="370"/>
        <v>0</v>
      </c>
      <c r="EB442" s="3">
        <f t="shared" si="370"/>
        <v>0</v>
      </c>
      <c r="EC442" s="3">
        <f t="shared" si="370"/>
        <v>0</v>
      </c>
      <c r="ED442" s="3">
        <f t="shared" si="370"/>
        <v>0</v>
      </c>
      <c r="EE442" s="3">
        <f t="shared" si="370"/>
        <v>0</v>
      </c>
      <c r="EF442" s="3">
        <f t="shared" si="370"/>
        <v>0</v>
      </c>
      <c r="EG442" s="3">
        <f t="shared" si="370"/>
        <v>0</v>
      </c>
      <c r="EH442" s="3">
        <f t="shared" si="370"/>
        <v>0</v>
      </c>
      <c r="EI442" s="3">
        <f t="shared" si="370"/>
        <v>0</v>
      </c>
      <c r="EJ442" s="3">
        <f t="shared" si="370"/>
        <v>0</v>
      </c>
      <c r="EK442" s="3">
        <f t="shared" si="370"/>
        <v>0</v>
      </c>
      <c r="EL442" s="3">
        <f t="shared" si="370"/>
        <v>0</v>
      </c>
      <c r="EM442" s="3">
        <f t="shared" ref="EM442:FR442" si="371">EM488</f>
        <v>0</v>
      </c>
      <c r="EN442" s="3">
        <f t="shared" si="371"/>
        <v>0</v>
      </c>
      <c r="EO442" s="3">
        <f t="shared" si="371"/>
        <v>0</v>
      </c>
      <c r="EP442" s="3">
        <f t="shared" si="371"/>
        <v>0</v>
      </c>
      <c r="EQ442" s="3">
        <f t="shared" si="371"/>
        <v>0</v>
      </c>
      <c r="ER442" s="3">
        <f t="shared" si="371"/>
        <v>0</v>
      </c>
      <c r="ES442" s="3">
        <f t="shared" si="371"/>
        <v>0</v>
      </c>
      <c r="ET442" s="3">
        <f t="shared" si="371"/>
        <v>0</v>
      </c>
      <c r="EU442" s="3">
        <f t="shared" si="371"/>
        <v>0</v>
      </c>
      <c r="EV442" s="3">
        <f t="shared" si="371"/>
        <v>0</v>
      </c>
      <c r="EW442" s="3">
        <f t="shared" si="371"/>
        <v>0</v>
      </c>
      <c r="EX442" s="3">
        <f t="shared" si="371"/>
        <v>0</v>
      </c>
      <c r="EY442" s="3">
        <f t="shared" si="371"/>
        <v>0</v>
      </c>
      <c r="EZ442" s="3">
        <f t="shared" si="371"/>
        <v>0</v>
      </c>
      <c r="FA442" s="3">
        <f t="shared" si="371"/>
        <v>0</v>
      </c>
      <c r="FB442" s="3">
        <f t="shared" si="371"/>
        <v>0</v>
      </c>
      <c r="FC442" s="3">
        <f t="shared" si="371"/>
        <v>0</v>
      </c>
      <c r="FD442" s="3">
        <f t="shared" si="371"/>
        <v>0</v>
      </c>
      <c r="FE442" s="3">
        <f t="shared" si="371"/>
        <v>0</v>
      </c>
      <c r="FF442" s="3">
        <f t="shared" si="371"/>
        <v>0</v>
      </c>
      <c r="FG442" s="3">
        <f t="shared" si="371"/>
        <v>0</v>
      </c>
      <c r="FH442" s="3">
        <f t="shared" si="371"/>
        <v>0</v>
      </c>
      <c r="FI442" s="3">
        <f t="shared" si="371"/>
        <v>0</v>
      </c>
      <c r="FJ442" s="3">
        <f t="shared" si="371"/>
        <v>0</v>
      </c>
      <c r="FK442" s="3">
        <f t="shared" si="371"/>
        <v>0</v>
      </c>
      <c r="FL442" s="3">
        <f t="shared" si="371"/>
        <v>0</v>
      </c>
      <c r="FM442" s="3">
        <f t="shared" si="371"/>
        <v>0</v>
      </c>
      <c r="FN442" s="3">
        <f t="shared" si="371"/>
        <v>0</v>
      </c>
      <c r="FO442" s="3">
        <f t="shared" si="371"/>
        <v>0</v>
      </c>
      <c r="FP442" s="3">
        <f t="shared" si="371"/>
        <v>0</v>
      </c>
      <c r="FQ442" s="3">
        <f t="shared" si="371"/>
        <v>0</v>
      </c>
      <c r="FR442" s="3">
        <f t="shared" si="371"/>
        <v>0</v>
      </c>
      <c r="FS442" s="3">
        <f t="shared" ref="FS442:GX442" si="372">FS488</f>
        <v>0</v>
      </c>
      <c r="FT442" s="3">
        <f t="shared" si="372"/>
        <v>0</v>
      </c>
      <c r="FU442" s="3">
        <f t="shared" si="372"/>
        <v>0</v>
      </c>
      <c r="FV442" s="3">
        <f t="shared" si="372"/>
        <v>0</v>
      </c>
      <c r="FW442" s="3">
        <f t="shared" si="372"/>
        <v>0</v>
      </c>
      <c r="FX442" s="3">
        <f t="shared" si="372"/>
        <v>0</v>
      </c>
      <c r="FY442" s="3">
        <f t="shared" si="372"/>
        <v>0</v>
      </c>
      <c r="FZ442" s="3">
        <f t="shared" si="372"/>
        <v>0</v>
      </c>
      <c r="GA442" s="3">
        <f t="shared" si="372"/>
        <v>0</v>
      </c>
      <c r="GB442" s="3">
        <f t="shared" si="372"/>
        <v>0</v>
      </c>
      <c r="GC442" s="3">
        <f t="shared" si="372"/>
        <v>0</v>
      </c>
      <c r="GD442" s="3">
        <f t="shared" si="372"/>
        <v>0</v>
      </c>
      <c r="GE442" s="3">
        <f t="shared" si="372"/>
        <v>0</v>
      </c>
      <c r="GF442" s="3">
        <f t="shared" si="372"/>
        <v>0</v>
      </c>
      <c r="GG442" s="3">
        <f t="shared" si="372"/>
        <v>0</v>
      </c>
      <c r="GH442" s="3">
        <f t="shared" si="372"/>
        <v>0</v>
      </c>
      <c r="GI442" s="3">
        <f t="shared" si="372"/>
        <v>0</v>
      </c>
      <c r="GJ442" s="3">
        <f t="shared" si="372"/>
        <v>0</v>
      </c>
      <c r="GK442" s="3">
        <f t="shared" si="372"/>
        <v>0</v>
      </c>
      <c r="GL442" s="3">
        <f t="shared" si="372"/>
        <v>0</v>
      </c>
      <c r="GM442" s="3">
        <f t="shared" si="372"/>
        <v>0</v>
      </c>
      <c r="GN442" s="3">
        <f t="shared" si="372"/>
        <v>0</v>
      </c>
      <c r="GO442" s="3">
        <f t="shared" si="372"/>
        <v>0</v>
      </c>
      <c r="GP442" s="3">
        <f t="shared" si="372"/>
        <v>0</v>
      </c>
      <c r="GQ442" s="3">
        <f t="shared" si="372"/>
        <v>0</v>
      </c>
      <c r="GR442" s="3">
        <f t="shared" si="372"/>
        <v>0</v>
      </c>
      <c r="GS442" s="3">
        <f t="shared" si="372"/>
        <v>0</v>
      </c>
      <c r="GT442" s="3">
        <f t="shared" si="372"/>
        <v>0</v>
      </c>
      <c r="GU442" s="3">
        <f t="shared" si="372"/>
        <v>0</v>
      </c>
      <c r="GV442" s="3">
        <f t="shared" si="372"/>
        <v>0</v>
      </c>
      <c r="GW442" s="3">
        <f t="shared" si="372"/>
        <v>0</v>
      </c>
      <c r="GX442" s="3">
        <f t="shared" si="372"/>
        <v>0</v>
      </c>
    </row>
    <row r="444" spans="1:245" x14ac:dyDescent="0.2">
      <c r="A444">
        <v>17</v>
      </c>
      <c r="B444">
        <v>1</v>
      </c>
      <c r="C444">
        <f>ROW(SmtRes!A642)</f>
        <v>642</v>
      </c>
      <c r="D444">
        <f>ROW(EtalonRes!A653)</f>
        <v>653</v>
      </c>
      <c r="E444" t="s">
        <v>654</v>
      </c>
      <c r="F444" t="s">
        <v>592</v>
      </c>
      <c r="G444" t="s">
        <v>655</v>
      </c>
      <c r="H444" t="s">
        <v>19</v>
      </c>
      <c r="I444">
        <f>ROUND(119.62/100,9)</f>
        <v>1.1961999999999999</v>
      </c>
      <c r="J444">
        <v>0</v>
      </c>
      <c r="O444">
        <f t="shared" ref="O444:O486" si="373">ROUND(CP444,2)</f>
        <v>7131.56</v>
      </c>
      <c r="P444">
        <f t="shared" ref="P444:P486" si="374">ROUND(CQ444*I444,2)</f>
        <v>10.86</v>
      </c>
      <c r="Q444">
        <f t="shared" ref="Q444:Q486" si="375">ROUND(CR444*I444,2)</f>
        <v>30.28</v>
      </c>
      <c r="R444">
        <f t="shared" ref="R444:R486" si="376">ROUND(CS444*I444,2)</f>
        <v>18.059999999999999</v>
      </c>
      <c r="S444">
        <f t="shared" ref="S444:S486" si="377">ROUND(CT444*I444,2)</f>
        <v>7090.42</v>
      </c>
      <c r="T444">
        <f t="shared" ref="T444:T486" si="378">ROUND(CU444*I444,2)</f>
        <v>0</v>
      </c>
      <c r="U444">
        <f t="shared" ref="U444:U486" si="379">CV444*I444</f>
        <v>22.450281599999997</v>
      </c>
      <c r="V444">
        <f t="shared" ref="V444:V486" si="380">CW444*I444</f>
        <v>4.4857499999999995E-2</v>
      </c>
      <c r="W444">
        <f t="shared" ref="W444:W486" si="381">ROUND(CX444*I444,2)</f>
        <v>0</v>
      </c>
      <c r="X444">
        <f t="shared" ref="X444:X486" si="382">ROUND(CY444,2)</f>
        <v>7463.9</v>
      </c>
      <c r="Y444">
        <f t="shared" ref="Y444:Y486" si="383">ROUND(CZ444,2)</f>
        <v>3909.66</v>
      </c>
      <c r="AA444">
        <v>144042116</v>
      </c>
      <c r="AB444">
        <f t="shared" ref="AB444:AB486" si="384">ROUND((AC444+AD444+AF444),2)</f>
        <v>182.93</v>
      </c>
      <c r="AC444">
        <f t="shared" ref="AC444:AC462" si="385">ROUND((ES444),2)</f>
        <v>0.36</v>
      </c>
      <c r="AD444">
        <f>ROUND(((((ET444*1.25))-((EU444*1.25)))+AE444),2)</f>
        <v>2.02</v>
      </c>
      <c r="AE444">
        <f>ROUND(((EU444*1.25)),2)</f>
        <v>0.46</v>
      </c>
      <c r="AF444">
        <f>ROUND(((EV444*1.15)),2)</f>
        <v>180.55</v>
      </c>
      <c r="AG444">
        <f t="shared" ref="AG444:AG486" si="386">ROUND((AP444),2)</f>
        <v>0</v>
      </c>
      <c r="AH444">
        <f>((EW444*1.15))</f>
        <v>18.767999999999997</v>
      </c>
      <c r="AI444">
        <f>((EX444*1.25))</f>
        <v>3.7499999999999999E-2</v>
      </c>
      <c r="AJ444">
        <f t="shared" ref="AJ444:AJ486" si="387">(AS444)</f>
        <v>0</v>
      </c>
      <c r="AK444">
        <v>158.97999999999999</v>
      </c>
      <c r="AL444">
        <v>0.36</v>
      </c>
      <c r="AM444">
        <v>1.62</v>
      </c>
      <c r="AN444">
        <v>0.37</v>
      </c>
      <c r="AO444">
        <v>157</v>
      </c>
      <c r="AP444">
        <v>0</v>
      </c>
      <c r="AQ444">
        <v>16.32</v>
      </c>
      <c r="AR444">
        <v>0.03</v>
      </c>
      <c r="AS444">
        <v>0</v>
      </c>
      <c r="AT444">
        <v>105</v>
      </c>
      <c r="AU444">
        <v>55</v>
      </c>
      <c r="AV444">
        <v>1</v>
      </c>
      <c r="AW444">
        <v>1</v>
      </c>
      <c r="AZ444">
        <v>1</v>
      </c>
      <c r="BA444">
        <v>32.83</v>
      </c>
      <c r="BB444">
        <v>12.53</v>
      </c>
      <c r="BC444">
        <v>25.23</v>
      </c>
      <c r="BD444" t="s">
        <v>3</v>
      </c>
      <c r="BE444" t="s">
        <v>3</v>
      </c>
      <c r="BF444" t="s">
        <v>3</v>
      </c>
      <c r="BG444" t="s">
        <v>3</v>
      </c>
      <c r="BH444">
        <v>0</v>
      </c>
      <c r="BI444">
        <v>1</v>
      </c>
      <c r="BJ444" t="s">
        <v>594</v>
      </c>
      <c r="BM444">
        <v>15001</v>
      </c>
      <c r="BN444">
        <v>0</v>
      </c>
      <c r="BO444" t="s">
        <v>592</v>
      </c>
      <c r="BP444">
        <v>1</v>
      </c>
      <c r="BQ444">
        <v>2</v>
      </c>
      <c r="BR444">
        <v>0</v>
      </c>
      <c r="BS444">
        <v>32.83</v>
      </c>
      <c r="BT444">
        <v>1</v>
      </c>
      <c r="BU444">
        <v>1</v>
      </c>
      <c r="BV444">
        <v>1</v>
      </c>
      <c r="BW444">
        <v>1</v>
      </c>
      <c r="BX444">
        <v>1</v>
      </c>
      <c r="BY444" t="s">
        <v>3</v>
      </c>
      <c r="BZ444">
        <v>105</v>
      </c>
      <c r="CA444">
        <v>55</v>
      </c>
      <c r="CE444">
        <v>0</v>
      </c>
      <c r="CF444">
        <v>0</v>
      </c>
      <c r="CG444">
        <v>0</v>
      </c>
      <c r="CM444">
        <v>0</v>
      </c>
      <c r="CN444" t="s">
        <v>1835</v>
      </c>
      <c r="CO444">
        <v>0</v>
      </c>
      <c r="CP444">
        <f t="shared" ref="CP444:CP486" si="388">(P444+Q444+S444)</f>
        <v>7131.56</v>
      </c>
      <c r="CQ444">
        <f t="shared" ref="CQ444:CQ486" si="389">AC444*BC444</f>
        <v>9.0828000000000007</v>
      </c>
      <c r="CR444">
        <f t="shared" ref="CR444:CR486" si="390">AD444*BB444</f>
        <v>25.310599999999997</v>
      </c>
      <c r="CS444">
        <f t="shared" ref="CS444:CS486" si="391">AE444*BS444</f>
        <v>15.101799999999999</v>
      </c>
      <c r="CT444">
        <f t="shared" ref="CT444:CT486" si="392">AF444*BA444</f>
        <v>5927.4565000000002</v>
      </c>
      <c r="CU444">
        <f t="shared" ref="CU444:CU486" si="393">AG444</f>
        <v>0</v>
      </c>
      <c r="CV444">
        <f t="shared" ref="CV444:CV486" si="394">AH444</f>
        <v>18.767999999999997</v>
      </c>
      <c r="CW444">
        <f t="shared" ref="CW444:CW486" si="395">AI444</f>
        <v>3.7499999999999999E-2</v>
      </c>
      <c r="CX444">
        <f t="shared" ref="CX444:CX486" si="396">AJ444</f>
        <v>0</v>
      </c>
      <c r="CY444">
        <f t="shared" ref="CY444:CY486" si="397">(((S444+R444)*AT444)/100)</f>
        <v>7463.9040000000005</v>
      </c>
      <c r="CZ444">
        <f t="shared" ref="CZ444:CZ486" si="398">(((S444+R444)*AU444)/100)</f>
        <v>3909.6640000000002</v>
      </c>
      <c r="DC444" t="s">
        <v>3</v>
      </c>
      <c r="DD444" t="s">
        <v>3</v>
      </c>
      <c r="DE444" t="s">
        <v>279</v>
      </c>
      <c r="DF444" t="s">
        <v>279</v>
      </c>
      <c r="DG444" t="s">
        <v>264</v>
      </c>
      <c r="DH444" t="s">
        <v>3</v>
      </c>
      <c r="DI444" t="s">
        <v>264</v>
      </c>
      <c r="DJ444" t="s">
        <v>279</v>
      </c>
      <c r="DK444" t="s">
        <v>3</v>
      </c>
      <c r="DL444" t="s">
        <v>3</v>
      </c>
      <c r="DM444" t="s">
        <v>3</v>
      </c>
      <c r="DN444">
        <v>0</v>
      </c>
      <c r="DO444">
        <v>0</v>
      </c>
      <c r="DP444">
        <v>1</v>
      </c>
      <c r="DQ444">
        <v>1</v>
      </c>
      <c r="DU444">
        <v>1005</v>
      </c>
      <c r="DV444" t="s">
        <v>19</v>
      </c>
      <c r="DW444" t="s">
        <v>19</v>
      </c>
      <c r="DX444">
        <v>100</v>
      </c>
      <c r="EE444">
        <v>123474929</v>
      </c>
      <c r="EF444">
        <v>2</v>
      </c>
      <c r="EG444" t="s">
        <v>24</v>
      </c>
      <c r="EH444">
        <v>0</v>
      </c>
      <c r="EI444" t="s">
        <v>3</v>
      </c>
      <c r="EJ444">
        <v>1</v>
      </c>
      <c r="EK444">
        <v>15001</v>
      </c>
      <c r="EL444" t="s">
        <v>280</v>
      </c>
      <c r="EM444" t="s">
        <v>281</v>
      </c>
      <c r="EO444" t="s">
        <v>282</v>
      </c>
      <c r="EQ444">
        <v>131072</v>
      </c>
      <c r="ER444">
        <v>158.97999999999999</v>
      </c>
      <c r="ES444">
        <v>0.36</v>
      </c>
      <c r="ET444">
        <v>1.62</v>
      </c>
      <c r="EU444">
        <v>0.37</v>
      </c>
      <c r="EV444">
        <v>157</v>
      </c>
      <c r="EW444">
        <v>16.32</v>
      </c>
      <c r="EX444">
        <v>0.03</v>
      </c>
      <c r="EY444">
        <v>0</v>
      </c>
      <c r="FQ444">
        <v>0</v>
      </c>
      <c r="FR444">
        <f t="shared" ref="FR444:FR486" si="399">ROUND(IF(AND(BH444=3,BI444=3),P444,0),2)</f>
        <v>0</v>
      </c>
      <c r="FS444">
        <v>0</v>
      </c>
      <c r="FX444">
        <v>105</v>
      </c>
      <c r="FY444">
        <v>55</v>
      </c>
      <c r="GA444" t="s">
        <v>3</v>
      </c>
      <c r="GD444">
        <v>1</v>
      </c>
      <c r="GF444">
        <v>718468928</v>
      </c>
      <c r="GG444">
        <v>2</v>
      </c>
      <c r="GH444">
        <v>1</v>
      </c>
      <c r="GI444">
        <v>2</v>
      </c>
      <c r="GJ444">
        <v>0</v>
      </c>
      <c r="GK444">
        <v>0</v>
      </c>
      <c r="GL444">
        <f t="shared" ref="GL444:GL486" si="400">ROUND(IF(AND(BH444=3,BI444=3,FS444&lt;&gt;0),P444,0),2)</f>
        <v>0</v>
      </c>
      <c r="GM444">
        <f t="shared" ref="GM444:GM486" si="401">ROUND(O444+X444+Y444,2)+GX444</f>
        <v>18505.12</v>
      </c>
      <c r="GN444">
        <f t="shared" ref="GN444:GN486" si="402">IF(OR(BI444=0,BI444=1),ROUND(O444+X444+Y444,2),0)</f>
        <v>18505.12</v>
      </c>
      <c r="GO444">
        <f t="shared" ref="GO444:GO486" si="403">IF(BI444=2,ROUND(O444+X444+Y444,2),0)</f>
        <v>0</v>
      </c>
      <c r="GP444">
        <f t="shared" ref="GP444:GP486" si="404">IF(BI444=4,ROUND(O444+X444+Y444,2)+GX444,0)</f>
        <v>0</v>
      </c>
      <c r="GR444">
        <v>0</v>
      </c>
      <c r="GS444">
        <v>3</v>
      </c>
      <c r="GT444">
        <v>0</v>
      </c>
      <c r="GU444" t="s">
        <v>3</v>
      </c>
      <c r="GV444">
        <f t="shared" ref="GV444:GV486" si="405">ROUND((GT444),2)</f>
        <v>0</v>
      </c>
      <c r="GW444">
        <v>1</v>
      </c>
      <c r="GX444">
        <f t="shared" ref="GX444:GX486" si="406">ROUND(HC444*I444,2)</f>
        <v>0</v>
      </c>
      <c r="HA444">
        <v>0</v>
      </c>
      <c r="HB444">
        <v>0</v>
      </c>
      <c r="HC444">
        <f t="shared" ref="HC444:HC486" si="407">GV444*GW444</f>
        <v>0</v>
      </c>
      <c r="IK444">
        <v>0</v>
      </c>
    </row>
    <row r="445" spans="1:245" x14ac:dyDescent="0.2">
      <c r="A445">
        <v>18</v>
      </c>
      <c r="B445">
        <v>1</v>
      </c>
      <c r="C445">
        <v>642</v>
      </c>
      <c r="E445" t="s">
        <v>656</v>
      </c>
      <c r="F445" t="s">
        <v>596</v>
      </c>
      <c r="G445" t="s">
        <v>597</v>
      </c>
      <c r="H445" t="s">
        <v>598</v>
      </c>
      <c r="I445">
        <f>I444*J445</f>
        <v>23.923999999999999</v>
      </c>
      <c r="J445">
        <v>20</v>
      </c>
      <c r="O445">
        <f t="shared" si="373"/>
        <v>4338.83</v>
      </c>
      <c r="P445">
        <f t="shared" si="374"/>
        <v>4338.83</v>
      </c>
      <c r="Q445">
        <f t="shared" si="375"/>
        <v>0</v>
      </c>
      <c r="R445">
        <f t="shared" si="376"/>
        <v>0</v>
      </c>
      <c r="S445">
        <f t="shared" si="377"/>
        <v>0</v>
      </c>
      <c r="T445">
        <f t="shared" si="378"/>
        <v>0</v>
      </c>
      <c r="U445">
        <f t="shared" si="379"/>
        <v>0</v>
      </c>
      <c r="V445">
        <f t="shared" si="380"/>
        <v>0</v>
      </c>
      <c r="W445">
        <f t="shared" si="381"/>
        <v>0</v>
      </c>
      <c r="X445">
        <f t="shared" si="382"/>
        <v>0</v>
      </c>
      <c r="Y445">
        <f t="shared" si="383"/>
        <v>0</v>
      </c>
      <c r="AA445">
        <v>144042116</v>
      </c>
      <c r="AB445">
        <f t="shared" si="384"/>
        <v>68.180000000000007</v>
      </c>
      <c r="AC445">
        <f t="shared" si="385"/>
        <v>68.180000000000007</v>
      </c>
      <c r="AD445">
        <f>ROUND((((ET445)-(EU445))+AE445),2)</f>
        <v>0</v>
      </c>
      <c r="AE445">
        <f>ROUND((EU445),2)</f>
        <v>0</v>
      </c>
      <c r="AF445">
        <f>ROUND((EV445),2)</f>
        <v>0</v>
      </c>
      <c r="AG445">
        <f t="shared" si="386"/>
        <v>0</v>
      </c>
      <c r="AH445">
        <f>(EW445)</f>
        <v>0</v>
      </c>
      <c r="AI445">
        <f>(EX445)</f>
        <v>0</v>
      </c>
      <c r="AJ445">
        <f t="shared" si="387"/>
        <v>0</v>
      </c>
      <c r="AK445">
        <v>68.180000000000007</v>
      </c>
      <c r="AL445">
        <v>68.180000000000007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105</v>
      </c>
      <c r="AU445">
        <v>55</v>
      </c>
      <c r="AV445">
        <v>1</v>
      </c>
      <c r="AW445">
        <v>1</v>
      </c>
      <c r="AZ445">
        <v>1</v>
      </c>
      <c r="BA445">
        <v>1</v>
      </c>
      <c r="BB445">
        <v>1</v>
      </c>
      <c r="BC445">
        <v>2.66</v>
      </c>
      <c r="BD445" t="s">
        <v>3</v>
      </c>
      <c r="BE445" t="s">
        <v>3</v>
      </c>
      <c r="BF445" t="s">
        <v>3</v>
      </c>
      <c r="BG445" t="s">
        <v>3</v>
      </c>
      <c r="BH445">
        <v>3</v>
      </c>
      <c r="BI445">
        <v>1</v>
      </c>
      <c r="BJ445" t="s">
        <v>599</v>
      </c>
      <c r="BM445">
        <v>15001</v>
      </c>
      <c r="BN445">
        <v>0</v>
      </c>
      <c r="BO445" t="s">
        <v>596</v>
      </c>
      <c r="BP445">
        <v>1</v>
      </c>
      <c r="BQ445">
        <v>2</v>
      </c>
      <c r="BR445">
        <v>0</v>
      </c>
      <c r="BS445">
        <v>1</v>
      </c>
      <c r="BT445">
        <v>1</v>
      </c>
      <c r="BU445">
        <v>1</v>
      </c>
      <c r="BV445">
        <v>1</v>
      </c>
      <c r="BW445">
        <v>1</v>
      </c>
      <c r="BX445">
        <v>1</v>
      </c>
      <c r="BY445" t="s">
        <v>3</v>
      </c>
      <c r="BZ445">
        <v>105</v>
      </c>
      <c r="CA445">
        <v>55</v>
      </c>
      <c r="CE445">
        <v>0</v>
      </c>
      <c r="CF445">
        <v>0</v>
      </c>
      <c r="CG445">
        <v>0</v>
      </c>
      <c r="CM445">
        <v>0</v>
      </c>
      <c r="CN445" t="s">
        <v>3</v>
      </c>
      <c r="CO445">
        <v>0</v>
      </c>
      <c r="CP445">
        <f t="shared" si="388"/>
        <v>4338.83</v>
      </c>
      <c r="CQ445">
        <f t="shared" si="389"/>
        <v>181.35880000000003</v>
      </c>
      <c r="CR445">
        <f t="shared" si="390"/>
        <v>0</v>
      </c>
      <c r="CS445">
        <f t="shared" si="391"/>
        <v>0</v>
      </c>
      <c r="CT445">
        <f t="shared" si="392"/>
        <v>0</v>
      </c>
      <c r="CU445">
        <f t="shared" si="393"/>
        <v>0</v>
      </c>
      <c r="CV445">
        <f t="shared" si="394"/>
        <v>0</v>
      </c>
      <c r="CW445">
        <f t="shared" si="395"/>
        <v>0</v>
      </c>
      <c r="CX445">
        <f t="shared" si="396"/>
        <v>0</v>
      </c>
      <c r="CY445">
        <f t="shared" si="397"/>
        <v>0</v>
      </c>
      <c r="CZ445">
        <f t="shared" si="398"/>
        <v>0</v>
      </c>
      <c r="DC445" t="s">
        <v>3</v>
      </c>
      <c r="DD445" t="s">
        <v>3</v>
      </c>
      <c r="DE445" t="s">
        <v>3</v>
      </c>
      <c r="DF445" t="s">
        <v>3</v>
      </c>
      <c r="DG445" t="s">
        <v>3</v>
      </c>
      <c r="DH445" t="s">
        <v>3</v>
      </c>
      <c r="DI445" t="s">
        <v>3</v>
      </c>
      <c r="DJ445" t="s">
        <v>3</v>
      </c>
      <c r="DK445" t="s">
        <v>3</v>
      </c>
      <c r="DL445" t="s">
        <v>3</v>
      </c>
      <c r="DM445" t="s">
        <v>3</v>
      </c>
      <c r="DN445">
        <v>0</v>
      </c>
      <c r="DO445">
        <v>0</v>
      </c>
      <c r="DP445">
        <v>1</v>
      </c>
      <c r="DQ445">
        <v>1</v>
      </c>
      <c r="DU445">
        <v>1009</v>
      </c>
      <c r="DV445" t="s">
        <v>598</v>
      </c>
      <c r="DW445" t="s">
        <v>598</v>
      </c>
      <c r="DX445">
        <v>1</v>
      </c>
      <c r="EE445">
        <v>123474929</v>
      </c>
      <c r="EF445">
        <v>2</v>
      </c>
      <c r="EG445" t="s">
        <v>24</v>
      </c>
      <c r="EH445">
        <v>0</v>
      </c>
      <c r="EI445" t="s">
        <v>3</v>
      </c>
      <c r="EJ445">
        <v>1</v>
      </c>
      <c r="EK445">
        <v>15001</v>
      </c>
      <c r="EL445" t="s">
        <v>280</v>
      </c>
      <c r="EM445" t="s">
        <v>281</v>
      </c>
      <c r="EO445" t="s">
        <v>3</v>
      </c>
      <c r="EQ445">
        <v>0</v>
      </c>
      <c r="ER445">
        <v>68.180000000000007</v>
      </c>
      <c r="ES445">
        <v>68.180000000000007</v>
      </c>
      <c r="ET445">
        <v>0</v>
      </c>
      <c r="EU445">
        <v>0</v>
      </c>
      <c r="EV445">
        <v>0</v>
      </c>
      <c r="EW445">
        <v>0</v>
      </c>
      <c r="EX445">
        <v>0</v>
      </c>
      <c r="FQ445">
        <v>0</v>
      </c>
      <c r="FR445">
        <f t="shared" si="399"/>
        <v>0</v>
      </c>
      <c r="FS445">
        <v>0</v>
      </c>
      <c r="FX445">
        <v>105</v>
      </c>
      <c r="FY445">
        <v>55</v>
      </c>
      <c r="GA445" t="s">
        <v>3</v>
      </c>
      <c r="GD445">
        <v>1</v>
      </c>
      <c r="GF445">
        <v>406015753</v>
      </c>
      <c r="GG445">
        <v>2</v>
      </c>
      <c r="GH445">
        <v>1</v>
      </c>
      <c r="GI445">
        <v>2</v>
      </c>
      <c r="GJ445">
        <v>0</v>
      </c>
      <c r="GK445">
        <v>0</v>
      </c>
      <c r="GL445">
        <f t="shared" si="400"/>
        <v>0</v>
      </c>
      <c r="GM445">
        <f t="shared" si="401"/>
        <v>4338.83</v>
      </c>
      <c r="GN445">
        <f t="shared" si="402"/>
        <v>4338.83</v>
      </c>
      <c r="GO445">
        <f t="shared" si="403"/>
        <v>0</v>
      </c>
      <c r="GP445">
        <f t="shared" si="404"/>
        <v>0</v>
      </c>
      <c r="GR445">
        <v>0</v>
      </c>
      <c r="GS445">
        <v>3</v>
      </c>
      <c r="GT445">
        <v>0</v>
      </c>
      <c r="GU445" t="s">
        <v>3</v>
      </c>
      <c r="GV445">
        <f t="shared" si="405"/>
        <v>0</v>
      </c>
      <c r="GW445">
        <v>1</v>
      </c>
      <c r="GX445">
        <f t="shared" si="406"/>
        <v>0</v>
      </c>
      <c r="HA445">
        <v>0</v>
      </c>
      <c r="HB445">
        <v>0</v>
      </c>
      <c r="HC445">
        <f t="shared" si="407"/>
        <v>0</v>
      </c>
      <c r="IK445">
        <v>0</v>
      </c>
    </row>
    <row r="446" spans="1:245" x14ac:dyDescent="0.2">
      <c r="A446">
        <v>17</v>
      </c>
      <c r="B446">
        <v>1</v>
      </c>
      <c r="C446">
        <f>ROW(SmtRes!A652)</f>
        <v>652</v>
      </c>
      <c r="D446">
        <f>ROW(EtalonRes!A663)</f>
        <v>663</v>
      </c>
      <c r="E446" t="s">
        <v>657</v>
      </c>
      <c r="F446" t="s">
        <v>658</v>
      </c>
      <c r="G446" t="s">
        <v>659</v>
      </c>
      <c r="H446" t="s">
        <v>19</v>
      </c>
      <c r="I446">
        <f>ROUND(119.62/100,9)</f>
        <v>1.1961999999999999</v>
      </c>
      <c r="J446">
        <v>0</v>
      </c>
      <c r="O446">
        <f t="shared" si="373"/>
        <v>78861.91</v>
      </c>
      <c r="P446">
        <f t="shared" si="374"/>
        <v>30173.25</v>
      </c>
      <c r="Q446">
        <f t="shared" si="375"/>
        <v>1011.01</v>
      </c>
      <c r="R446">
        <f t="shared" si="376"/>
        <v>930.73</v>
      </c>
      <c r="S446">
        <f t="shared" si="377"/>
        <v>47677.65</v>
      </c>
      <c r="T446">
        <f t="shared" si="378"/>
        <v>0</v>
      </c>
      <c r="U446">
        <f t="shared" si="379"/>
        <v>158.19745</v>
      </c>
      <c r="V446">
        <f t="shared" si="380"/>
        <v>2.1531599999999997</v>
      </c>
      <c r="W446">
        <f t="shared" si="381"/>
        <v>0</v>
      </c>
      <c r="X446">
        <f t="shared" si="382"/>
        <v>51038.8</v>
      </c>
      <c r="Y446">
        <f t="shared" si="383"/>
        <v>26734.61</v>
      </c>
      <c r="AA446">
        <v>144042116</v>
      </c>
      <c r="AB446">
        <f t="shared" si="384"/>
        <v>6048.9</v>
      </c>
      <c r="AC446">
        <f t="shared" si="385"/>
        <v>4768.29</v>
      </c>
      <c r="AD446">
        <f>ROUND(((((ET446*1.25))-((EU446*1.25)))+AE446),2)</f>
        <v>66.55</v>
      </c>
      <c r="AE446">
        <f>ROUND(((EU446*1.25)),2)</f>
        <v>23.7</v>
      </c>
      <c r="AF446">
        <f>ROUND(((EV446*1.15)),2)</f>
        <v>1214.06</v>
      </c>
      <c r="AG446">
        <f t="shared" si="386"/>
        <v>0</v>
      </c>
      <c r="AH446">
        <f>((EW446*1.15))</f>
        <v>132.25</v>
      </c>
      <c r="AI446">
        <f>((EX446*1.25))</f>
        <v>1.7999999999999998</v>
      </c>
      <c r="AJ446">
        <f t="shared" si="387"/>
        <v>0</v>
      </c>
      <c r="AK446">
        <v>5877.23</v>
      </c>
      <c r="AL446">
        <v>4768.29</v>
      </c>
      <c r="AM446">
        <v>53.24</v>
      </c>
      <c r="AN446">
        <v>18.96</v>
      </c>
      <c r="AO446">
        <v>1055.7</v>
      </c>
      <c r="AP446">
        <v>0</v>
      </c>
      <c r="AQ446">
        <v>115</v>
      </c>
      <c r="AR446">
        <v>1.44</v>
      </c>
      <c r="AS446">
        <v>0</v>
      </c>
      <c r="AT446">
        <v>105</v>
      </c>
      <c r="AU446">
        <v>55</v>
      </c>
      <c r="AV446">
        <v>1</v>
      </c>
      <c r="AW446">
        <v>1</v>
      </c>
      <c r="AZ446">
        <v>1</v>
      </c>
      <c r="BA446">
        <v>32.83</v>
      </c>
      <c r="BB446">
        <v>12.7</v>
      </c>
      <c r="BC446">
        <v>5.29</v>
      </c>
      <c r="BD446" t="s">
        <v>3</v>
      </c>
      <c r="BE446" t="s">
        <v>3</v>
      </c>
      <c r="BF446" t="s">
        <v>3</v>
      </c>
      <c r="BG446" t="s">
        <v>3</v>
      </c>
      <c r="BH446">
        <v>0</v>
      </c>
      <c r="BI446">
        <v>1</v>
      </c>
      <c r="BJ446" t="s">
        <v>660</v>
      </c>
      <c r="BM446">
        <v>15001</v>
      </c>
      <c r="BN446">
        <v>0</v>
      </c>
      <c r="BO446" t="s">
        <v>658</v>
      </c>
      <c r="BP446">
        <v>1</v>
      </c>
      <c r="BQ446">
        <v>2</v>
      </c>
      <c r="BR446">
        <v>0</v>
      </c>
      <c r="BS446">
        <v>32.83</v>
      </c>
      <c r="BT446">
        <v>1</v>
      </c>
      <c r="BU446">
        <v>1</v>
      </c>
      <c r="BV446">
        <v>1</v>
      </c>
      <c r="BW446">
        <v>1</v>
      </c>
      <c r="BX446">
        <v>1</v>
      </c>
      <c r="BY446" t="s">
        <v>3</v>
      </c>
      <c r="BZ446">
        <v>105</v>
      </c>
      <c r="CA446">
        <v>55</v>
      </c>
      <c r="CE446">
        <v>0</v>
      </c>
      <c r="CF446">
        <v>0</v>
      </c>
      <c r="CG446">
        <v>0</v>
      </c>
      <c r="CM446">
        <v>0</v>
      </c>
      <c r="CN446" t="s">
        <v>1835</v>
      </c>
      <c r="CO446">
        <v>0</v>
      </c>
      <c r="CP446">
        <f t="shared" si="388"/>
        <v>78861.91</v>
      </c>
      <c r="CQ446">
        <f t="shared" si="389"/>
        <v>25224.254099999998</v>
      </c>
      <c r="CR446">
        <f t="shared" si="390"/>
        <v>845.18499999999995</v>
      </c>
      <c r="CS446">
        <f t="shared" si="391"/>
        <v>778.07099999999991</v>
      </c>
      <c r="CT446">
        <f t="shared" si="392"/>
        <v>39857.589799999994</v>
      </c>
      <c r="CU446">
        <f t="shared" si="393"/>
        <v>0</v>
      </c>
      <c r="CV446">
        <f t="shared" si="394"/>
        <v>132.25</v>
      </c>
      <c r="CW446">
        <f t="shared" si="395"/>
        <v>1.7999999999999998</v>
      </c>
      <c r="CX446">
        <f t="shared" si="396"/>
        <v>0</v>
      </c>
      <c r="CY446">
        <f t="shared" si="397"/>
        <v>51038.799000000006</v>
      </c>
      <c r="CZ446">
        <f t="shared" si="398"/>
        <v>26734.609000000004</v>
      </c>
      <c r="DC446" t="s">
        <v>3</v>
      </c>
      <c r="DD446" t="s">
        <v>3</v>
      </c>
      <c r="DE446" t="s">
        <v>279</v>
      </c>
      <c r="DF446" t="s">
        <v>279</v>
      </c>
      <c r="DG446" t="s">
        <v>264</v>
      </c>
      <c r="DH446" t="s">
        <v>3</v>
      </c>
      <c r="DI446" t="s">
        <v>264</v>
      </c>
      <c r="DJ446" t="s">
        <v>279</v>
      </c>
      <c r="DK446" t="s">
        <v>3</v>
      </c>
      <c r="DL446" t="s">
        <v>3</v>
      </c>
      <c r="DM446" t="s">
        <v>3</v>
      </c>
      <c r="DN446">
        <v>0</v>
      </c>
      <c r="DO446">
        <v>0</v>
      </c>
      <c r="DP446">
        <v>1</v>
      </c>
      <c r="DQ446">
        <v>1</v>
      </c>
      <c r="DU446">
        <v>1005</v>
      </c>
      <c r="DV446" t="s">
        <v>19</v>
      </c>
      <c r="DW446" t="s">
        <v>19</v>
      </c>
      <c r="DX446">
        <v>100</v>
      </c>
      <c r="EE446">
        <v>123474929</v>
      </c>
      <c r="EF446">
        <v>2</v>
      </c>
      <c r="EG446" t="s">
        <v>24</v>
      </c>
      <c r="EH446">
        <v>0</v>
      </c>
      <c r="EI446" t="s">
        <v>3</v>
      </c>
      <c r="EJ446">
        <v>1</v>
      </c>
      <c r="EK446">
        <v>15001</v>
      </c>
      <c r="EL446" t="s">
        <v>280</v>
      </c>
      <c r="EM446" t="s">
        <v>281</v>
      </c>
      <c r="EO446" t="s">
        <v>282</v>
      </c>
      <c r="EQ446">
        <v>131072</v>
      </c>
      <c r="ER446">
        <v>5877.23</v>
      </c>
      <c r="ES446">
        <v>4768.29</v>
      </c>
      <c r="ET446">
        <v>53.24</v>
      </c>
      <c r="EU446">
        <v>18.96</v>
      </c>
      <c r="EV446">
        <v>1055.7</v>
      </c>
      <c r="EW446">
        <v>115</v>
      </c>
      <c r="EX446">
        <v>1.44</v>
      </c>
      <c r="EY446">
        <v>0</v>
      </c>
      <c r="FQ446">
        <v>0</v>
      </c>
      <c r="FR446">
        <f t="shared" si="399"/>
        <v>0</v>
      </c>
      <c r="FS446">
        <v>0</v>
      </c>
      <c r="FX446">
        <v>105</v>
      </c>
      <c r="FY446">
        <v>55</v>
      </c>
      <c r="GA446" t="s">
        <v>3</v>
      </c>
      <c r="GD446">
        <v>1</v>
      </c>
      <c r="GF446">
        <v>817016579</v>
      </c>
      <c r="GG446">
        <v>2</v>
      </c>
      <c r="GH446">
        <v>1</v>
      </c>
      <c r="GI446">
        <v>2</v>
      </c>
      <c r="GJ446">
        <v>0</v>
      </c>
      <c r="GK446">
        <v>0</v>
      </c>
      <c r="GL446">
        <f t="shared" si="400"/>
        <v>0</v>
      </c>
      <c r="GM446">
        <f t="shared" si="401"/>
        <v>156635.32</v>
      </c>
      <c r="GN446">
        <f t="shared" si="402"/>
        <v>156635.32</v>
      </c>
      <c r="GO446">
        <f t="shared" si="403"/>
        <v>0</v>
      </c>
      <c r="GP446">
        <f t="shared" si="404"/>
        <v>0</v>
      </c>
      <c r="GR446">
        <v>0</v>
      </c>
      <c r="GS446">
        <v>3</v>
      </c>
      <c r="GT446">
        <v>0</v>
      </c>
      <c r="GU446" t="s">
        <v>3</v>
      </c>
      <c r="GV446">
        <f t="shared" si="405"/>
        <v>0</v>
      </c>
      <c r="GW446">
        <v>1</v>
      </c>
      <c r="GX446">
        <f t="shared" si="406"/>
        <v>0</v>
      </c>
      <c r="HA446">
        <v>0</v>
      </c>
      <c r="HB446">
        <v>0</v>
      </c>
      <c r="HC446">
        <f t="shared" si="407"/>
        <v>0</v>
      </c>
      <c r="IK446">
        <v>0</v>
      </c>
    </row>
    <row r="447" spans="1:245" x14ac:dyDescent="0.2">
      <c r="A447">
        <v>18</v>
      </c>
      <c r="B447">
        <v>1</v>
      </c>
      <c r="C447">
        <v>651</v>
      </c>
      <c r="E447" t="s">
        <v>661</v>
      </c>
      <c r="F447" t="s">
        <v>662</v>
      </c>
      <c r="G447" t="s">
        <v>663</v>
      </c>
      <c r="H447" t="s">
        <v>50</v>
      </c>
      <c r="I447">
        <f>I446*J447</f>
        <v>5.9809999999999999</v>
      </c>
      <c r="J447">
        <v>5</v>
      </c>
      <c r="O447">
        <f t="shared" si="373"/>
        <v>17034.080000000002</v>
      </c>
      <c r="P447">
        <f t="shared" si="374"/>
        <v>17034.080000000002</v>
      </c>
      <c r="Q447">
        <f t="shared" si="375"/>
        <v>0</v>
      </c>
      <c r="R447">
        <f t="shared" si="376"/>
        <v>0</v>
      </c>
      <c r="S447">
        <f t="shared" si="377"/>
        <v>0</v>
      </c>
      <c r="T447">
        <f t="shared" si="378"/>
        <v>0</v>
      </c>
      <c r="U447">
        <f t="shared" si="379"/>
        <v>0</v>
      </c>
      <c r="V447">
        <f t="shared" si="380"/>
        <v>0</v>
      </c>
      <c r="W447">
        <f t="shared" si="381"/>
        <v>0</v>
      </c>
      <c r="X447">
        <f t="shared" si="382"/>
        <v>0</v>
      </c>
      <c r="Y447">
        <f t="shared" si="383"/>
        <v>0</v>
      </c>
      <c r="AA447">
        <v>144042116</v>
      </c>
      <c r="AB447">
        <f t="shared" si="384"/>
        <v>510.4</v>
      </c>
      <c r="AC447">
        <f t="shared" si="385"/>
        <v>510.4</v>
      </c>
      <c r="AD447">
        <f>ROUND((((ET447)-(EU447))+AE447),2)</f>
        <v>0</v>
      </c>
      <c r="AE447">
        <f t="shared" ref="AE447:AF450" si="408">ROUND((EU447),2)</f>
        <v>0</v>
      </c>
      <c r="AF447">
        <f t="shared" si="408"/>
        <v>0</v>
      </c>
      <c r="AG447">
        <f t="shared" si="386"/>
        <v>0</v>
      </c>
      <c r="AH447">
        <f t="shared" ref="AH447:AI450" si="409">(EW447)</f>
        <v>0</v>
      </c>
      <c r="AI447">
        <f t="shared" si="409"/>
        <v>0</v>
      </c>
      <c r="AJ447">
        <f t="shared" si="387"/>
        <v>0</v>
      </c>
      <c r="AK447">
        <v>510.4</v>
      </c>
      <c r="AL447">
        <v>510.4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105</v>
      </c>
      <c r="AU447">
        <v>55</v>
      </c>
      <c r="AV447">
        <v>1</v>
      </c>
      <c r="AW447">
        <v>1</v>
      </c>
      <c r="AZ447">
        <v>1</v>
      </c>
      <c r="BA447">
        <v>1</v>
      </c>
      <c r="BB447">
        <v>1</v>
      </c>
      <c r="BC447">
        <v>5.58</v>
      </c>
      <c r="BD447" t="s">
        <v>3</v>
      </c>
      <c r="BE447" t="s">
        <v>3</v>
      </c>
      <c r="BF447" t="s">
        <v>3</v>
      </c>
      <c r="BG447" t="s">
        <v>3</v>
      </c>
      <c r="BH447">
        <v>3</v>
      </c>
      <c r="BI447">
        <v>1</v>
      </c>
      <c r="BJ447" t="s">
        <v>664</v>
      </c>
      <c r="BM447">
        <v>15001</v>
      </c>
      <c r="BN447">
        <v>0</v>
      </c>
      <c r="BO447" t="s">
        <v>662</v>
      </c>
      <c r="BP447">
        <v>1</v>
      </c>
      <c r="BQ447">
        <v>2</v>
      </c>
      <c r="BR447">
        <v>0</v>
      </c>
      <c r="BS447">
        <v>1</v>
      </c>
      <c r="BT447">
        <v>1</v>
      </c>
      <c r="BU447">
        <v>1</v>
      </c>
      <c r="BV447">
        <v>1</v>
      </c>
      <c r="BW447">
        <v>1</v>
      </c>
      <c r="BX447">
        <v>1</v>
      </c>
      <c r="BY447" t="s">
        <v>3</v>
      </c>
      <c r="BZ447">
        <v>105</v>
      </c>
      <c r="CA447">
        <v>55</v>
      </c>
      <c r="CE447">
        <v>0</v>
      </c>
      <c r="CF447">
        <v>0</v>
      </c>
      <c r="CG447">
        <v>0</v>
      </c>
      <c r="CM447">
        <v>0</v>
      </c>
      <c r="CN447" t="s">
        <v>3</v>
      </c>
      <c r="CO447">
        <v>0</v>
      </c>
      <c r="CP447">
        <f t="shared" si="388"/>
        <v>17034.080000000002</v>
      </c>
      <c r="CQ447">
        <f t="shared" si="389"/>
        <v>2848.0319999999997</v>
      </c>
      <c r="CR447">
        <f t="shared" si="390"/>
        <v>0</v>
      </c>
      <c r="CS447">
        <f t="shared" si="391"/>
        <v>0</v>
      </c>
      <c r="CT447">
        <f t="shared" si="392"/>
        <v>0</v>
      </c>
      <c r="CU447">
        <f t="shared" si="393"/>
        <v>0</v>
      </c>
      <c r="CV447">
        <f t="shared" si="394"/>
        <v>0</v>
      </c>
      <c r="CW447">
        <f t="shared" si="395"/>
        <v>0</v>
      </c>
      <c r="CX447">
        <f t="shared" si="396"/>
        <v>0</v>
      </c>
      <c r="CY447">
        <f t="shared" si="397"/>
        <v>0</v>
      </c>
      <c r="CZ447">
        <f t="shared" si="398"/>
        <v>0</v>
      </c>
      <c r="DC447" t="s">
        <v>3</v>
      </c>
      <c r="DD447" t="s">
        <v>3</v>
      </c>
      <c r="DE447" t="s">
        <v>3</v>
      </c>
      <c r="DF447" t="s">
        <v>3</v>
      </c>
      <c r="DG447" t="s">
        <v>3</v>
      </c>
      <c r="DH447" t="s">
        <v>3</v>
      </c>
      <c r="DI447" t="s">
        <v>3</v>
      </c>
      <c r="DJ447" t="s">
        <v>3</v>
      </c>
      <c r="DK447" t="s">
        <v>3</v>
      </c>
      <c r="DL447" t="s">
        <v>3</v>
      </c>
      <c r="DM447" t="s">
        <v>3</v>
      </c>
      <c r="DN447">
        <v>0</v>
      </c>
      <c r="DO447">
        <v>0</v>
      </c>
      <c r="DP447">
        <v>1</v>
      </c>
      <c r="DQ447">
        <v>1</v>
      </c>
      <c r="DU447">
        <v>1007</v>
      </c>
      <c r="DV447" t="s">
        <v>50</v>
      </c>
      <c r="DW447" t="s">
        <v>50</v>
      </c>
      <c r="DX447">
        <v>1</v>
      </c>
      <c r="EE447">
        <v>123474929</v>
      </c>
      <c r="EF447">
        <v>2</v>
      </c>
      <c r="EG447" t="s">
        <v>24</v>
      </c>
      <c r="EH447">
        <v>0</v>
      </c>
      <c r="EI447" t="s">
        <v>3</v>
      </c>
      <c r="EJ447">
        <v>1</v>
      </c>
      <c r="EK447">
        <v>15001</v>
      </c>
      <c r="EL447" t="s">
        <v>280</v>
      </c>
      <c r="EM447" t="s">
        <v>281</v>
      </c>
      <c r="EO447" t="s">
        <v>3</v>
      </c>
      <c r="EQ447">
        <v>0</v>
      </c>
      <c r="ER447">
        <v>510.4</v>
      </c>
      <c r="ES447">
        <v>510.4</v>
      </c>
      <c r="ET447">
        <v>0</v>
      </c>
      <c r="EU447">
        <v>0</v>
      </c>
      <c r="EV447">
        <v>0</v>
      </c>
      <c r="EW447">
        <v>0</v>
      </c>
      <c r="EX447">
        <v>0</v>
      </c>
      <c r="FQ447">
        <v>0</v>
      </c>
      <c r="FR447">
        <f t="shared" si="399"/>
        <v>0</v>
      </c>
      <c r="FS447">
        <v>0</v>
      </c>
      <c r="FX447">
        <v>105</v>
      </c>
      <c r="FY447">
        <v>55</v>
      </c>
      <c r="GA447" t="s">
        <v>3</v>
      </c>
      <c r="GD447">
        <v>1</v>
      </c>
      <c r="GF447">
        <v>1040077748</v>
      </c>
      <c r="GG447">
        <v>2</v>
      </c>
      <c r="GH447">
        <v>1</v>
      </c>
      <c r="GI447">
        <v>2</v>
      </c>
      <c r="GJ447">
        <v>0</v>
      </c>
      <c r="GK447">
        <v>0</v>
      </c>
      <c r="GL447">
        <f t="shared" si="400"/>
        <v>0</v>
      </c>
      <c r="GM447">
        <f t="shared" si="401"/>
        <v>17034.080000000002</v>
      </c>
      <c r="GN447">
        <f t="shared" si="402"/>
        <v>17034.080000000002</v>
      </c>
      <c r="GO447">
        <f t="shared" si="403"/>
        <v>0</v>
      </c>
      <c r="GP447">
        <f t="shared" si="404"/>
        <v>0</v>
      </c>
      <c r="GR447">
        <v>0</v>
      </c>
      <c r="GS447">
        <v>3</v>
      </c>
      <c r="GT447">
        <v>0</v>
      </c>
      <c r="GU447" t="s">
        <v>3</v>
      </c>
      <c r="GV447">
        <f t="shared" si="405"/>
        <v>0</v>
      </c>
      <c r="GW447">
        <v>1</v>
      </c>
      <c r="GX447">
        <f t="shared" si="406"/>
        <v>0</v>
      </c>
      <c r="HA447">
        <v>0</v>
      </c>
      <c r="HB447">
        <v>0</v>
      </c>
      <c r="HC447">
        <f t="shared" si="407"/>
        <v>0</v>
      </c>
      <c r="IK447">
        <v>0</v>
      </c>
    </row>
    <row r="448" spans="1:245" x14ac:dyDescent="0.2">
      <c r="A448">
        <v>17</v>
      </c>
      <c r="B448">
        <v>1</v>
      </c>
      <c r="C448">
        <f>ROW(SmtRes!A658)</f>
        <v>658</v>
      </c>
      <c r="D448">
        <f>ROW(EtalonRes!A669)</f>
        <v>669</v>
      </c>
      <c r="E448" t="s">
        <v>665</v>
      </c>
      <c r="F448" t="s">
        <v>406</v>
      </c>
      <c r="G448" t="s">
        <v>407</v>
      </c>
      <c r="H448" t="s">
        <v>88</v>
      </c>
      <c r="I448">
        <f>ROUND(4/100,9)</f>
        <v>0.04</v>
      </c>
      <c r="J448">
        <v>0</v>
      </c>
      <c r="O448">
        <f t="shared" si="373"/>
        <v>1291.0899999999999</v>
      </c>
      <c r="P448">
        <f t="shared" si="374"/>
        <v>46.79</v>
      </c>
      <c r="Q448">
        <f t="shared" si="375"/>
        <v>14.55</v>
      </c>
      <c r="R448">
        <f t="shared" si="376"/>
        <v>6.59</v>
      </c>
      <c r="S448">
        <f t="shared" si="377"/>
        <v>1229.75</v>
      </c>
      <c r="T448">
        <f t="shared" si="378"/>
        <v>0</v>
      </c>
      <c r="U448">
        <f t="shared" si="379"/>
        <v>3.7760000000000002</v>
      </c>
      <c r="V448">
        <f t="shared" si="380"/>
        <v>1.6E-2</v>
      </c>
      <c r="W448">
        <f t="shared" si="381"/>
        <v>0</v>
      </c>
      <c r="X448">
        <f t="shared" si="382"/>
        <v>1174.52</v>
      </c>
      <c r="Y448">
        <f t="shared" si="383"/>
        <v>803.62</v>
      </c>
      <c r="AA448">
        <v>144042116</v>
      </c>
      <c r="AB448">
        <f t="shared" si="384"/>
        <v>1093.4000000000001</v>
      </c>
      <c r="AC448">
        <f t="shared" si="385"/>
        <v>120.73</v>
      </c>
      <c r="AD448">
        <f>ROUND((((ET448)-(EU448))+AE448),2)</f>
        <v>36.22</v>
      </c>
      <c r="AE448">
        <f t="shared" si="408"/>
        <v>5.0199999999999996</v>
      </c>
      <c r="AF448">
        <f t="shared" si="408"/>
        <v>936.45</v>
      </c>
      <c r="AG448">
        <f t="shared" si="386"/>
        <v>0</v>
      </c>
      <c r="AH448">
        <f t="shared" si="409"/>
        <v>94.4</v>
      </c>
      <c r="AI448">
        <f t="shared" si="409"/>
        <v>0.4</v>
      </c>
      <c r="AJ448">
        <f t="shared" si="387"/>
        <v>0</v>
      </c>
      <c r="AK448">
        <v>1093.4000000000001</v>
      </c>
      <c r="AL448">
        <v>120.73</v>
      </c>
      <c r="AM448">
        <v>36.22</v>
      </c>
      <c r="AN448">
        <v>5.0199999999999996</v>
      </c>
      <c r="AO448">
        <v>936.45</v>
      </c>
      <c r="AP448">
        <v>0</v>
      </c>
      <c r="AQ448">
        <v>94.4</v>
      </c>
      <c r="AR448">
        <v>0.4</v>
      </c>
      <c r="AS448">
        <v>0</v>
      </c>
      <c r="AT448">
        <v>95</v>
      </c>
      <c r="AU448">
        <v>65</v>
      </c>
      <c r="AV448">
        <v>1</v>
      </c>
      <c r="AW448">
        <v>1</v>
      </c>
      <c r="AZ448">
        <v>1</v>
      </c>
      <c r="BA448">
        <v>32.83</v>
      </c>
      <c r="BB448">
        <v>10.039999999999999</v>
      </c>
      <c r="BC448">
        <v>9.69</v>
      </c>
      <c r="BD448" t="s">
        <v>3</v>
      </c>
      <c r="BE448" t="s">
        <v>3</v>
      </c>
      <c r="BF448" t="s">
        <v>3</v>
      </c>
      <c r="BG448" t="s">
        <v>3</v>
      </c>
      <c r="BH448">
        <v>0</v>
      </c>
      <c r="BI448">
        <v>2</v>
      </c>
      <c r="BJ448" t="s">
        <v>408</v>
      </c>
      <c r="BM448">
        <v>108001</v>
      </c>
      <c r="BN448">
        <v>0</v>
      </c>
      <c r="BO448" t="s">
        <v>406</v>
      </c>
      <c r="BP448">
        <v>1</v>
      </c>
      <c r="BQ448">
        <v>3</v>
      </c>
      <c r="BR448">
        <v>0</v>
      </c>
      <c r="BS448">
        <v>32.83</v>
      </c>
      <c r="BT448">
        <v>1</v>
      </c>
      <c r="BU448">
        <v>1</v>
      </c>
      <c r="BV448">
        <v>1</v>
      </c>
      <c r="BW448">
        <v>1</v>
      </c>
      <c r="BX448">
        <v>1</v>
      </c>
      <c r="BY448" t="s">
        <v>3</v>
      </c>
      <c r="BZ448">
        <v>95</v>
      </c>
      <c r="CA448">
        <v>65</v>
      </c>
      <c r="CE448">
        <v>0</v>
      </c>
      <c r="CF448">
        <v>0</v>
      </c>
      <c r="CG448">
        <v>0</v>
      </c>
      <c r="CM448">
        <v>0</v>
      </c>
      <c r="CN448" t="s">
        <v>3</v>
      </c>
      <c r="CO448">
        <v>0</v>
      </c>
      <c r="CP448">
        <f t="shared" si="388"/>
        <v>1291.0899999999999</v>
      </c>
      <c r="CQ448">
        <f t="shared" si="389"/>
        <v>1169.8736999999999</v>
      </c>
      <c r="CR448">
        <f t="shared" si="390"/>
        <v>363.64879999999994</v>
      </c>
      <c r="CS448">
        <f t="shared" si="391"/>
        <v>164.80659999999997</v>
      </c>
      <c r="CT448">
        <f t="shared" si="392"/>
        <v>30743.6535</v>
      </c>
      <c r="CU448">
        <f t="shared" si="393"/>
        <v>0</v>
      </c>
      <c r="CV448">
        <f t="shared" si="394"/>
        <v>94.4</v>
      </c>
      <c r="CW448">
        <f t="shared" si="395"/>
        <v>0.4</v>
      </c>
      <c r="CX448">
        <f t="shared" si="396"/>
        <v>0</v>
      </c>
      <c r="CY448">
        <f t="shared" si="397"/>
        <v>1174.5229999999999</v>
      </c>
      <c r="CZ448">
        <f t="shared" si="398"/>
        <v>803.62099999999987</v>
      </c>
      <c r="DC448" t="s">
        <v>3</v>
      </c>
      <c r="DD448" t="s">
        <v>3</v>
      </c>
      <c r="DE448" t="s">
        <v>3</v>
      </c>
      <c r="DF448" t="s">
        <v>3</v>
      </c>
      <c r="DG448" t="s">
        <v>3</v>
      </c>
      <c r="DH448" t="s">
        <v>3</v>
      </c>
      <c r="DI448" t="s">
        <v>3</v>
      </c>
      <c r="DJ448" t="s">
        <v>3</v>
      </c>
      <c r="DK448" t="s">
        <v>3</v>
      </c>
      <c r="DL448" t="s">
        <v>3</v>
      </c>
      <c r="DM448" t="s">
        <v>3</v>
      </c>
      <c r="DN448">
        <v>0</v>
      </c>
      <c r="DO448">
        <v>0</v>
      </c>
      <c r="DP448">
        <v>1</v>
      </c>
      <c r="DQ448">
        <v>1</v>
      </c>
      <c r="DU448">
        <v>1013</v>
      </c>
      <c r="DV448" t="s">
        <v>88</v>
      </c>
      <c r="DW448" t="s">
        <v>88</v>
      </c>
      <c r="DX448">
        <v>1</v>
      </c>
      <c r="EE448">
        <v>123475027</v>
      </c>
      <c r="EF448">
        <v>3</v>
      </c>
      <c r="EG448" t="s">
        <v>184</v>
      </c>
      <c r="EH448">
        <v>0</v>
      </c>
      <c r="EI448" t="s">
        <v>3</v>
      </c>
      <c r="EJ448">
        <v>2</v>
      </c>
      <c r="EK448">
        <v>108001</v>
      </c>
      <c r="EL448" t="s">
        <v>185</v>
      </c>
      <c r="EM448" t="s">
        <v>186</v>
      </c>
      <c r="EO448" t="s">
        <v>3</v>
      </c>
      <c r="EQ448">
        <v>131072</v>
      </c>
      <c r="ER448">
        <v>1093.4000000000001</v>
      </c>
      <c r="ES448">
        <v>120.73</v>
      </c>
      <c r="ET448">
        <v>36.22</v>
      </c>
      <c r="EU448">
        <v>5.0199999999999996</v>
      </c>
      <c r="EV448">
        <v>936.45</v>
      </c>
      <c r="EW448">
        <v>94.4</v>
      </c>
      <c r="EX448">
        <v>0.4</v>
      </c>
      <c r="EY448">
        <v>0</v>
      </c>
      <c r="FQ448">
        <v>0</v>
      </c>
      <c r="FR448">
        <f t="shared" si="399"/>
        <v>0</v>
      </c>
      <c r="FS448">
        <v>0</v>
      </c>
      <c r="FX448">
        <v>95</v>
      </c>
      <c r="FY448">
        <v>65</v>
      </c>
      <c r="GA448" t="s">
        <v>3</v>
      </c>
      <c r="GD448">
        <v>1</v>
      </c>
      <c r="GF448">
        <v>-1609391000</v>
      </c>
      <c r="GG448">
        <v>2</v>
      </c>
      <c r="GH448">
        <v>1</v>
      </c>
      <c r="GI448">
        <v>2</v>
      </c>
      <c r="GJ448">
        <v>0</v>
      </c>
      <c r="GK448">
        <v>0</v>
      </c>
      <c r="GL448">
        <f t="shared" si="400"/>
        <v>0</v>
      </c>
      <c r="GM448">
        <f t="shared" si="401"/>
        <v>3269.23</v>
      </c>
      <c r="GN448">
        <f t="shared" si="402"/>
        <v>0</v>
      </c>
      <c r="GO448">
        <f t="shared" si="403"/>
        <v>3269.23</v>
      </c>
      <c r="GP448">
        <f t="shared" si="404"/>
        <v>0</v>
      </c>
      <c r="GR448">
        <v>0</v>
      </c>
      <c r="GS448">
        <v>3</v>
      </c>
      <c r="GT448">
        <v>0</v>
      </c>
      <c r="GU448" t="s">
        <v>3</v>
      </c>
      <c r="GV448">
        <f t="shared" si="405"/>
        <v>0</v>
      </c>
      <c r="GW448">
        <v>1</v>
      </c>
      <c r="GX448">
        <f t="shared" si="406"/>
        <v>0</v>
      </c>
      <c r="HA448">
        <v>0</v>
      </c>
      <c r="HB448">
        <v>0</v>
      </c>
      <c r="HC448">
        <f t="shared" si="407"/>
        <v>0</v>
      </c>
      <c r="IK448">
        <v>0</v>
      </c>
    </row>
    <row r="449" spans="1:245" x14ac:dyDescent="0.2">
      <c r="A449">
        <v>17</v>
      </c>
      <c r="B449">
        <v>1</v>
      </c>
      <c r="C449">
        <f>ROW(SmtRes!A671)</f>
        <v>671</v>
      </c>
      <c r="D449">
        <f>ROW(EtalonRes!A681)</f>
        <v>681</v>
      </c>
      <c r="E449" t="s">
        <v>666</v>
      </c>
      <c r="F449" t="s">
        <v>422</v>
      </c>
      <c r="G449" t="s">
        <v>423</v>
      </c>
      <c r="H449" t="s">
        <v>99</v>
      </c>
      <c r="I449">
        <f>ROUND(8/100,9)</f>
        <v>0.08</v>
      </c>
      <c r="J449">
        <v>0</v>
      </c>
      <c r="O449">
        <f t="shared" si="373"/>
        <v>1160.71</v>
      </c>
      <c r="P449">
        <f t="shared" si="374"/>
        <v>106.3</v>
      </c>
      <c r="Q449">
        <f t="shared" si="375"/>
        <v>35.29</v>
      </c>
      <c r="R449">
        <f t="shared" si="376"/>
        <v>13.18</v>
      </c>
      <c r="S449">
        <f t="shared" si="377"/>
        <v>1019.12</v>
      </c>
      <c r="T449">
        <f t="shared" si="378"/>
        <v>0</v>
      </c>
      <c r="U449">
        <f t="shared" si="379"/>
        <v>3.3024</v>
      </c>
      <c r="V449">
        <f t="shared" si="380"/>
        <v>3.2000000000000001E-2</v>
      </c>
      <c r="W449">
        <f t="shared" si="381"/>
        <v>0</v>
      </c>
      <c r="X449">
        <f t="shared" si="382"/>
        <v>980.69</v>
      </c>
      <c r="Y449">
        <f t="shared" si="383"/>
        <v>671</v>
      </c>
      <c r="AA449">
        <v>144042116</v>
      </c>
      <c r="AB449">
        <f t="shared" si="384"/>
        <v>630.11</v>
      </c>
      <c r="AC449">
        <f t="shared" si="385"/>
        <v>189.82</v>
      </c>
      <c r="AD449">
        <f>ROUND((((ET449)-(EU449))+AE449),2)</f>
        <v>52.26</v>
      </c>
      <c r="AE449">
        <f t="shared" si="408"/>
        <v>5.0199999999999996</v>
      </c>
      <c r="AF449">
        <f t="shared" si="408"/>
        <v>388.03</v>
      </c>
      <c r="AG449">
        <f t="shared" si="386"/>
        <v>0</v>
      </c>
      <c r="AH449">
        <f t="shared" si="409"/>
        <v>41.28</v>
      </c>
      <c r="AI449">
        <f t="shared" si="409"/>
        <v>0.4</v>
      </c>
      <c r="AJ449">
        <f t="shared" si="387"/>
        <v>0</v>
      </c>
      <c r="AK449">
        <v>630.11</v>
      </c>
      <c r="AL449">
        <v>189.82</v>
      </c>
      <c r="AM449">
        <v>52.26</v>
      </c>
      <c r="AN449">
        <v>5.0199999999999996</v>
      </c>
      <c r="AO449">
        <v>388.03</v>
      </c>
      <c r="AP449">
        <v>0</v>
      </c>
      <c r="AQ449">
        <v>41.28</v>
      </c>
      <c r="AR449">
        <v>0.4</v>
      </c>
      <c r="AS449">
        <v>0</v>
      </c>
      <c r="AT449">
        <v>95</v>
      </c>
      <c r="AU449">
        <v>65</v>
      </c>
      <c r="AV449">
        <v>1</v>
      </c>
      <c r="AW449">
        <v>1</v>
      </c>
      <c r="AZ449">
        <v>1</v>
      </c>
      <c r="BA449">
        <v>32.83</v>
      </c>
      <c r="BB449">
        <v>8.44</v>
      </c>
      <c r="BC449">
        <v>7</v>
      </c>
      <c r="BD449" t="s">
        <v>3</v>
      </c>
      <c r="BE449" t="s">
        <v>3</v>
      </c>
      <c r="BF449" t="s">
        <v>3</v>
      </c>
      <c r="BG449" t="s">
        <v>3</v>
      </c>
      <c r="BH449">
        <v>0</v>
      </c>
      <c r="BI449">
        <v>2</v>
      </c>
      <c r="BJ449" t="s">
        <v>424</v>
      </c>
      <c r="BM449">
        <v>108001</v>
      </c>
      <c r="BN449">
        <v>0</v>
      </c>
      <c r="BO449" t="s">
        <v>422</v>
      </c>
      <c r="BP449">
        <v>1</v>
      </c>
      <c r="BQ449">
        <v>3</v>
      </c>
      <c r="BR449">
        <v>0</v>
      </c>
      <c r="BS449">
        <v>32.83</v>
      </c>
      <c r="BT449">
        <v>1</v>
      </c>
      <c r="BU449">
        <v>1</v>
      </c>
      <c r="BV449">
        <v>1</v>
      </c>
      <c r="BW449">
        <v>1</v>
      </c>
      <c r="BX449">
        <v>1</v>
      </c>
      <c r="BY449" t="s">
        <v>3</v>
      </c>
      <c r="BZ449">
        <v>95</v>
      </c>
      <c r="CA449">
        <v>65</v>
      </c>
      <c r="CE449">
        <v>0</v>
      </c>
      <c r="CF449">
        <v>0</v>
      </c>
      <c r="CG449">
        <v>0</v>
      </c>
      <c r="CM449">
        <v>0</v>
      </c>
      <c r="CN449" t="s">
        <v>3</v>
      </c>
      <c r="CO449">
        <v>0</v>
      </c>
      <c r="CP449">
        <f t="shared" si="388"/>
        <v>1160.71</v>
      </c>
      <c r="CQ449">
        <f t="shared" si="389"/>
        <v>1328.74</v>
      </c>
      <c r="CR449">
        <f t="shared" si="390"/>
        <v>441.07439999999997</v>
      </c>
      <c r="CS449">
        <f t="shared" si="391"/>
        <v>164.80659999999997</v>
      </c>
      <c r="CT449">
        <f t="shared" si="392"/>
        <v>12739.024899999999</v>
      </c>
      <c r="CU449">
        <f t="shared" si="393"/>
        <v>0</v>
      </c>
      <c r="CV449">
        <f t="shared" si="394"/>
        <v>41.28</v>
      </c>
      <c r="CW449">
        <f t="shared" si="395"/>
        <v>0.4</v>
      </c>
      <c r="CX449">
        <f t="shared" si="396"/>
        <v>0</v>
      </c>
      <c r="CY449">
        <f t="shared" si="397"/>
        <v>980.68499999999995</v>
      </c>
      <c r="CZ449">
        <f t="shared" si="398"/>
        <v>670.995</v>
      </c>
      <c r="DC449" t="s">
        <v>3</v>
      </c>
      <c r="DD449" t="s">
        <v>3</v>
      </c>
      <c r="DE449" t="s">
        <v>3</v>
      </c>
      <c r="DF449" t="s">
        <v>3</v>
      </c>
      <c r="DG449" t="s">
        <v>3</v>
      </c>
      <c r="DH449" t="s">
        <v>3</v>
      </c>
      <c r="DI449" t="s">
        <v>3</v>
      </c>
      <c r="DJ449" t="s">
        <v>3</v>
      </c>
      <c r="DK449" t="s">
        <v>3</v>
      </c>
      <c r="DL449" t="s">
        <v>3</v>
      </c>
      <c r="DM449" t="s">
        <v>3</v>
      </c>
      <c r="DN449">
        <v>0</v>
      </c>
      <c r="DO449">
        <v>0</v>
      </c>
      <c r="DP449">
        <v>1</v>
      </c>
      <c r="DQ449">
        <v>1</v>
      </c>
      <c r="DU449">
        <v>1003</v>
      </c>
      <c r="DV449" t="s">
        <v>99</v>
      </c>
      <c r="DW449" t="s">
        <v>99</v>
      </c>
      <c r="DX449">
        <v>100</v>
      </c>
      <c r="EE449">
        <v>123475027</v>
      </c>
      <c r="EF449">
        <v>3</v>
      </c>
      <c r="EG449" t="s">
        <v>184</v>
      </c>
      <c r="EH449">
        <v>0</v>
      </c>
      <c r="EI449" t="s">
        <v>3</v>
      </c>
      <c r="EJ449">
        <v>2</v>
      </c>
      <c r="EK449">
        <v>108001</v>
      </c>
      <c r="EL449" t="s">
        <v>185</v>
      </c>
      <c r="EM449" t="s">
        <v>186</v>
      </c>
      <c r="EO449" t="s">
        <v>3</v>
      </c>
      <c r="EQ449">
        <v>131072</v>
      </c>
      <c r="ER449">
        <v>630.11</v>
      </c>
      <c r="ES449">
        <v>189.82</v>
      </c>
      <c r="ET449">
        <v>52.26</v>
      </c>
      <c r="EU449">
        <v>5.0199999999999996</v>
      </c>
      <c r="EV449">
        <v>388.03</v>
      </c>
      <c r="EW449">
        <v>41.28</v>
      </c>
      <c r="EX449">
        <v>0.4</v>
      </c>
      <c r="EY449">
        <v>0</v>
      </c>
      <c r="FQ449">
        <v>0</v>
      </c>
      <c r="FR449">
        <f t="shared" si="399"/>
        <v>0</v>
      </c>
      <c r="FS449">
        <v>0</v>
      </c>
      <c r="FX449">
        <v>95</v>
      </c>
      <c r="FY449">
        <v>65</v>
      </c>
      <c r="GA449" t="s">
        <v>3</v>
      </c>
      <c r="GD449">
        <v>1</v>
      </c>
      <c r="GF449">
        <v>1111618860</v>
      </c>
      <c r="GG449">
        <v>2</v>
      </c>
      <c r="GH449">
        <v>1</v>
      </c>
      <c r="GI449">
        <v>2</v>
      </c>
      <c r="GJ449">
        <v>0</v>
      </c>
      <c r="GK449">
        <v>0</v>
      </c>
      <c r="GL449">
        <f t="shared" si="400"/>
        <v>0</v>
      </c>
      <c r="GM449">
        <f t="shared" si="401"/>
        <v>2812.4</v>
      </c>
      <c r="GN449">
        <f t="shared" si="402"/>
        <v>0</v>
      </c>
      <c r="GO449">
        <f t="shared" si="403"/>
        <v>2812.4</v>
      </c>
      <c r="GP449">
        <f t="shared" si="404"/>
        <v>0</v>
      </c>
      <c r="GR449">
        <v>0</v>
      </c>
      <c r="GS449">
        <v>3</v>
      </c>
      <c r="GT449">
        <v>0</v>
      </c>
      <c r="GU449" t="s">
        <v>3</v>
      </c>
      <c r="GV449">
        <f t="shared" si="405"/>
        <v>0</v>
      </c>
      <c r="GW449">
        <v>1</v>
      </c>
      <c r="GX449">
        <f t="shared" si="406"/>
        <v>0</v>
      </c>
      <c r="HA449">
        <v>0</v>
      </c>
      <c r="HB449">
        <v>0</v>
      </c>
      <c r="HC449">
        <f t="shared" si="407"/>
        <v>0</v>
      </c>
      <c r="IK449">
        <v>0</v>
      </c>
    </row>
    <row r="450" spans="1:245" x14ac:dyDescent="0.2">
      <c r="A450">
        <v>18</v>
      </c>
      <c r="B450">
        <v>1</v>
      </c>
      <c r="C450">
        <v>670</v>
      </c>
      <c r="E450" t="s">
        <v>667</v>
      </c>
      <c r="F450" t="s">
        <v>426</v>
      </c>
      <c r="G450" t="s">
        <v>427</v>
      </c>
      <c r="H450" t="s">
        <v>428</v>
      </c>
      <c r="I450">
        <f>I449*J450</f>
        <v>8.0000000000000002E-3</v>
      </c>
      <c r="J450">
        <v>0.1</v>
      </c>
      <c r="O450">
        <f t="shared" si="373"/>
        <v>1031.49</v>
      </c>
      <c r="P450">
        <f t="shared" si="374"/>
        <v>1031.49</v>
      </c>
      <c r="Q450">
        <f t="shared" si="375"/>
        <v>0</v>
      </c>
      <c r="R450">
        <f t="shared" si="376"/>
        <v>0</v>
      </c>
      <c r="S450">
        <f t="shared" si="377"/>
        <v>0</v>
      </c>
      <c r="T450">
        <f t="shared" si="378"/>
        <v>0</v>
      </c>
      <c r="U450">
        <f t="shared" si="379"/>
        <v>0</v>
      </c>
      <c r="V450">
        <f t="shared" si="380"/>
        <v>0</v>
      </c>
      <c r="W450">
        <f t="shared" si="381"/>
        <v>0</v>
      </c>
      <c r="X450">
        <f t="shared" si="382"/>
        <v>0</v>
      </c>
      <c r="Y450">
        <f t="shared" si="383"/>
        <v>0</v>
      </c>
      <c r="AA450">
        <v>144042116</v>
      </c>
      <c r="AB450">
        <f t="shared" si="384"/>
        <v>41193.550000000003</v>
      </c>
      <c r="AC450">
        <f t="shared" si="385"/>
        <v>41193.550000000003</v>
      </c>
      <c r="AD450">
        <f>ROUND((((ET450)-(EU450))+AE450),2)</f>
        <v>0</v>
      </c>
      <c r="AE450">
        <f t="shared" si="408"/>
        <v>0</v>
      </c>
      <c r="AF450">
        <f t="shared" si="408"/>
        <v>0</v>
      </c>
      <c r="AG450">
        <f t="shared" si="386"/>
        <v>0</v>
      </c>
      <c r="AH450">
        <f t="shared" si="409"/>
        <v>0</v>
      </c>
      <c r="AI450">
        <f t="shared" si="409"/>
        <v>0</v>
      </c>
      <c r="AJ450">
        <f t="shared" si="387"/>
        <v>0</v>
      </c>
      <c r="AK450">
        <v>41193.550000000003</v>
      </c>
      <c r="AL450">
        <v>41193.550000000003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95</v>
      </c>
      <c r="AU450">
        <v>65</v>
      </c>
      <c r="AV450">
        <v>1</v>
      </c>
      <c r="AW450">
        <v>1</v>
      </c>
      <c r="AZ450">
        <v>1</v>
      </c>
      <c r="BA450">
        <v>1</v>
      </c>
      <c r="BB450">
        <v>1</v>
      </c>
      <c r="BC450">
        <v>3.13</v>
      </c>
      <c r="BD450" t="s">
        <v>3</v>
      </c>
      <c r="BE450" t="s">
        <v>3</v>
      </c>
      <c r="BF450" t="s">
        <v>3</v>
      </c>
      <c r="BG450" t="s">
        <v>3</v>
      </c>
      <c r="BH450">
        <v>3</v>
      </c>
      <c r="BI450">
        <v>2</v>
      </c>
      <c r="BJ450" t="s">
        <v>429</v>
      </c>
      <c r="BM450">
        <v>108001</v>
      </c>
      <c r="BN450">
        <v>0</v>
      </c>
      <c r="BO450" t="s">
        <v>426</v>
      </c>
      <c r="BP450">
        <v>1</v>
      </c>
      <c r="BQ450">
        <v>3</v>
      </c>
      <c r="BR450">
        <v>0</v>
      </c>
      <c r="BS450">
        <v>1</v>
      </c>
      <c r="BT450">
        <v>1</v>
      </c>
      <c r="BU450">
        <v>1</v>
      </c>
      <c r="BV450">
        <v>1</v>
      </c>
      <c r="BW450">
        <v>1</v>
      </c>
      <c r="BX450">
        <v>1</v>
      </c>
      <c r="BY450" t="s">
        <v>3</v>
      </c>
      <c r="BZ450">
        <v>95</v>
      </c>
      <c r="CA450">
        <v>65</v>
      </c>
      <c r="CE450">
        <v>0</v>
      </c>
      <c r="CF450">
        <v>0</v>
      </c>
      <c r="CG450">
        <v>0</v>
      </c>
      <c r="CM450">
        <v>0</v>
      </c>
      <c r="CN450" t="s">
        <v>3</v>
      </c>
      <c r="CO450">
        <v>0</v>
      </c>
      <c r="CP450">
        <f t="shared" si="388"/>
        <v>1031.49</v>
      </c>
      <c r="CQ450">
        <f t="shared" si="389"/>
        <v>128935.81150000001</v>
      </c>
      <c r="CR450">
        <f t="shared" si="390"/>
        <v>0</v>
      </c>
      <c r="CS450">
        <f t="shared" si="391"/>
        <v>0</v>
      </c>
      <c r="CT450">
        <f t="shared" si="392"/>
        <v>0</v>
      </c>
      <c r="CU450">
        <f t="shared" si="393"/>
        <v>0</v>
      </c>
      <c r="CV450">
        <f t="shared" si="394"/>
        <v>0</v>
      </c>
      <c r="CW450">
        <f t="shared" si="395"/>
        <v>0</v>
      </c>
      <c r="CX450">
        <f t="shared" si="396"/>
        <v>0</v>
      </c>
      <c r="CY450">
        <f t="shared" si="397"/>
        <v>0</v>
      </c>
      <c r="CZ450">
        <f t="shared" si="398"/>
        <v>0</v>
      </c>
      <c r="DC450" t="s">
        <v>3</v>
      </c>
      <c r="DD450" t="s">
        <v>3</v>
      </c>
      <c r="DE450" t="s">
        <v>3</v>
      </c>
      <c r="DF450" t="s">
        <v>3</v>
      </c>
      <c r="DG450" t="s">
        <v>3</v>
      </c>
      <c r="DH450" t="s">
        <v>3</v>
      </c>
      <c r="DI450" t="s">
        <v>3</v>
      </c>
      <c r="DJ450" t="s">
        <v>3</v>
      </c>
      <c r="DK450" t="s">
        <v>3</v>
      </c>
      <c r="DL450" t="s">
        <v>3</v>
      </c>
      <c r="DM450" t="s">
        <v>3</v>
      </c>
      <c r="DN450">
        <v>0</v>
      </c>
      <c r="DO450">
        <v>0</v>
      </c>
      <c r="DP450">
        <v>1</v>
      </c>
      <c r="DQ450">
        <v>1</v>
      </c>
      <c r="DU450">
        <v>1013</v>
      </c>
      <c r="DV450" t="s">
        <v>428</v>
      </c>
      <c r="DW450" t="s">
        <v>430</v>
      </c>
      <c r="DX450">
        <v>1</v>
      </c>
      <c r="EE450">
        <v>123475027</v>
      </c>
      <c r="EF450">
        <v>3</v>
      </c>
      <c r="EG450" t="s">
        <v>184</v>
      </c>
      <c r="EH450">
        <v>0</v>
      </c>
      <c r="EI450" t="s">
        <v>3</v>
      </c>
      <c r="EJ450">
        <v>2</v>
      </c>
      <c r="EK450">
        <v>108001</v>
      </c>
      <c r="EL450" t="s">
        <v>185</v>
      </c>
      <c r="EM450" t="s">
        <v>186</v>
      </c>
      <c r="EO450" t="s">
        <v>3</v>
      </c>
      <c r="EQ450">
        <v>0</v>
      </c>
      <c r="ER450">
        <v>41193.550000000003</v>
      </c>
      <c r="ES450">
        <v>41193.550000000003</v>
      </c>
      <c r="ET450">
        <v>0</v>
      </c>
      <c r="EU450">
        <v>0</v>
      </c>
      <c r="EV450">
        <v>0</v>
      </c>
      <c r="EW450">
        <v>0</v>
      </c>
      <c r="EX450">
        <v>0</v>
      </c>
      <c r="FQ450">
        <v>0</v>
      </c>
      <c r="FR450">
        <f t="shared" si="399"/>
        <v>0</v>
      </c>
      <c r="FS450">
        <v>0</v>
      </c>
      <c r="FX450">
        <v>95</v>
      </c>
      <c r="FY450">
        <v>65</v>
      </c>
      <c r="GA450" t="s">
        <v>3</v>
      </c>
      <c r="GD450">
        <v>1</v>
      </c>
      <c r="GF450">
        <v>914721309</v>
      </c>
      <c r="GG450">
        <v>2</v>
      </c>
      <c r="GH450">
        <v>1</v>
      </c>
      <c r="GI450">
        <v>2</v>
      </c>
      <c r="GJ450">
        <v>0</v>
      </c>
      <c r="GK450">
        <v>0</v>
      </c>
      <c r="GL450">
        <f t="shared" si="400"/>
        <v>0</v>
      </c>
      <c r="GM450">
        <f t="shared" si="401"/>
        <v>1031.49</v>
      </c>
      <c r="GN450">
        <f t="shared" si="402"/>
        <v>0</v>
      </c>
      <c r="GO450">
        <f t="shared" si="403"/>
        <v>1031.49</v>
      </c>
      <c r="GP450">
        <f t="shared" si="404"/>
        <v>0</v>
      </c>
      <c r="GR450">
        <v>0</v>
      </c>
      <c r="GS450">
        <v>3</v>
      </c>
      <c r="GT450">
        <v>0</v>
      </c>
      <c r="GU450" t="s">
        <v>3</v>
      </c>
      <c r="GV450">
        <f t="shared" si="405"/>
        <v>0</v>
      </c>
      <c r="GW450">
        <v>1</v>
      </c>
      <c r="GX450">
        <f t="shared" si="406"/>
        <v>0</v>
      </c>
      <c r="HA450">
        <v>0</v>
      </c>
      <c r="HB450">
        <v>0</v>
      </c>
      <c r="HC450">
        <f t="shared" si="407"/>
        <v>0</v>
      </c>
      <c r="IK450">
        <v>0</v>
      </c>
    </row>
    <row r="451" spans="1:245" x14ac:dyDescent="0.2">
      <c r="A451">
        <v>17</v>
      </c>
      <c r="B451">
        <v>1</v>
      </c>
      <c r="C451">
        <f>ROW(SmtRes!A679)</f>
        <v>679</v>
      </c>
      <c r="D451">
        <f>ROW(EtalonRes!A689)</f>
        <v>689</v>
      </c>
      <c r="E451" t="s">
        <v>668</v>
      </c>
      <c r="F451" t="s">
        <v>669</v>
      </c>
      <c r="G451" t="s">
        <v>670</v>
      </c>
      <c r="H451" t="s">
        <v>269</v>
      </c>
      <c r="I451">
        <v>2</v>
      </c>
      <c r="J451">
        <v>0</v>
      </c>
      <c r="O451">
        <f t="shared" si="373"/>
        <v>2905.55</v>
      </c>
      <c r="P451">
        <f t="shared" si="374"/>
        <v>1200.8699999999999</v>
      </c>
      <c r="Q451">
        <f t="shared" si="375"/>
        <v>109.14</v>
      </c>
      <c r="R451">
        <f t="shared" si="376"/>
        <v>19.04</v>
      </c>
      <c r="S451">
        <f t="shared" si="377"/>
        <v>1595.54</v>
      </c>
      <c r="T451">
        <f t="shared" si="378"/>
        <v>0</v>
      </c>
      <c r="U451">
        <f t="shared" si="379"/>
        <v>4.7609999999999992</v>
      </c>
      <c r="V451">
        <f t="shared" si="380"/>
        <v>0.05</v>
      </c>
      <c r="W451">
        <f t="shared" si="381"/>
        <v>0</v>
      </c>
      <c r="X451">
        <f t="shared" si="382"/>
        <v>1453.12</v>
      </c>
      <c r="Y451">
        <f t="shared" si="383"/>
        <v>1372.39</v>
      </c>
      <c r="AA451">
        <v>144042116</v>
      </c>
      <c r="AB451">
        <f t="shared" si="384"/>
        <v>93.78</v>
      </c>
      <c r="AC451">
        <f t="shared" si="385"/>
        <v>60.65</v>
      </c>
      <c r="AD451">
        <f>ROUND(((((ET451*1.25))-((EU451*1.25)))+AE451),2)</f>
        <v>8.83</v>
      </c>
      <c r="AE451">
        <f>ROUND(((EU451*1.25)),2)</f>
        <v>0.28999999999999998</v>
      </c>
      <c r="AF451">
        <f>ROUND(((EV451*1.15)),2)</f>
        <v>24.3</v>
      </c>
      <c r="AG451">
        <f t="shared" si="386"/>
        <v>0</v>
      </c>
      <c r="AH451">
        <f>((EW451*1.15))</f>
        <v>2.3804999999999996</v>
      </c>
      <c r="AI451">
        <f>((EX451*1.25))</f>
        <v>2.5000000000000001E-2</v>
      </c>
      <c r="AJ451">
        <f t="shared" si="387"/>
        <v>0</v>
      </c>
      <c r="AK451">
        <v>88.84</v>
      </c>
      <c r="AL451">
        <v>60.65</v>
      </c>
      <c r="AM451">
        <v>7.06</v>
      </c>
      <c r="AN451">
        <v>0.23</v>
      </c>
      <c r="AO451">
        <v>21.13</v>
      </c>
      <c r="AP451">
        <v>0</v>
      </c>
      <c r="AQ451">
        <v>2.0699999999999998</v>
      </c>
      <c r="AR451">
        <v>0.02</v>
      </c>
      <c r="AS451">
        <v>0</v>
      </c>
      <c r="AT451">
        <v>90</v>
      </c>
      <c r="AU451">
        <v>85</v>
      </c>
      <c r="AV451">
        <v>1</v>
      </c>
      <c r="AW451">
        <v>1</v>
      </c>
      <c r="AZ451">
        <v>1</v>
      </c>
      <c r="BA451">
        <v>32.83</v>
      </c>
      <c r="BB451">
        <v>6.18</v>
      </c>
      <c r="BC451">
        <v>9.9</v>
      </c>
      <c r="BD451" t="s">
        <v>3</v>
      </c>
      <c r="BE451" t="s">
        <v>3</v>
      </c>
      <c r="BF451" t="s">
        <v>3</v>
      </c>
      <c r="BG451" t="s">
        <v>3</v>
      </c>
      <c r="BH451">
        <v>0</v>
      </c>
      <c r="BI451">
        <v>1</v>
      </c>
      <c r="BJ451" t="s">
        <v>671</v>
      </c>
      <c r="BM451">
        <v>9001</v>
      </c>
      <c r="BN451">
        <v>0</v>
      </c>
      <c r="BO451" t="s">
        <v>669</v>
      </c>
      <c r="BP451">
        <v>1</v>
      </c>
      <c r="BQ451">
        <v>2</v>
      </c>
      <c r="BR451">
        <v>0</v>
      </c>
      <c r="BS451">
        <v>32.83</v>
      </c>
      <c r="BT451">
        <v>1</v>
      </c>
      <c r="BU451">
        <v>1</v>
      </c>
      <c r="BV451">
        <v>1</v>
      </c>
      <c r="BW451">
        <v>1</v>
      </c>
      <c r="BX451">
        <v>1</v>
      </c>
      <c r="BY451" t="s">
        <v>3</v>
      </c>
      <c r="BZ451">
        <v>90</v>
      </c>
      <c r="CA451">
        <v>85</v>
      </c>
      <c r="CE451">
        <v>0</v>
      </c>
      <c r="CF451">
        <v>0</v>
      </c>
      <c r="CG451">
        <v>0</v>
      </c>
      <c r="CM451">
        <v>0</v>
      </c>
      <c r="CN451" t="s">
        <v>1835</v>
      </c>
      <c r="CO451">
        <v>0</v>
      </c>
      <c r="CP451">
        <f t="shared" si="388"/>
        <v>2905.55</v>
      </c>
      <c r="CQ451">
        <f t="shared" si="389"/>
        <v>600.43500000000006</v>
      </c>
      <c r="CR451">
        <f t="shared" si="390"/>
        <v>54.569399999999995</v>
      </c>
      <c r="CS451">
        <f t="shared" si="391"/>
        <v>9.5206999999999997</v>
      </c>
      <c r="CT451">
        <f t="shared" si="392"/>
        <v>797.76900000000001</v>
      </c>
      <c r="CU451">
        <f t="shared" si="393"/>
        <v>0</v>
      </c>
      <c r="CV451">
        <f t="shared" si="394"/>
        <v>2.3804999999999996</v>
      </c>
      <c r="CW451">
        <f t="shared" si="395"/>
        <v>2.5000000000000001E-2</v>
      </c>
      <c r="CX451">
        <f t="shared" si="396"/>
        <v>0</v>
      </c>
      <c r="CY451">
        <f t="shared" si="397"/>
        <v>1453.1219999999998</v>
      </c>
      <c r="CZ451">
        <f t="shared" si="398"/>
        <v>1372.3929999999998</v>
      </c>
      <c r="DC451" t="s">
        <v>3</v>
      </c>
      <c r="DD451" t="s">
        <v>3</v>
      </c>
      <c r="DE451" t="s">
        <v>279</v>
      </c>
      <c r="DF451" t="s">
        <v>279</v>
      </c>
      <c r="DG451" t="s">
        <v>264</v>
      </c>
      <c r="DH451" t="s">
        <v>3</v>
      </c>
      <c r="DI451" t="s">
        <v>264</v>
      </c>
      <c r="DJ451" t="s">
        <v>279</v>
      </c>
      <c r="DK451" t="s">
        <v>3</v>
      </c>
      <c r="DL451" t="s">
        <v>3</v>
      </c>
      <c r="DM451" t="s">
        <v>3</v>
      </c>
      <c r="DN451">
        <v>0</v>
      </c>
      <c r="DO451">
        <v>0</v>
      </c>
      <c r="DP451">
        <v>1</v>
      </c>
      <c r="DQ451">
        <v>1</v>
      </c>
      <c r="DU451">
        <v>1005</v>
      </c>
      <c r="DV451" t="s">
        <v>269</v>
      </c>
      <c r="DW451" t="s">
        <v>269</v>
      </c>
      <c r="DX451">
        <v>1</v>
      </c>
      <c r="EE451">
        <v>123474905</v>
      </c>
      <c r="EF451">
        <v>2</v>
      </c>
      <c r="EG451" t="s">
        <v>24</v>
      </c>
      <c r="EH451">
        <v>0</v>
      </c>
      <c r="EI451" t="s">
        <v>3</v>
      </c>
      <c r="EJ451">
        <v>1</v>
      </c>
      <c r="EK451">
        <v>9001</v>
      </c>
      <c r="EL451" t="s">
        <v>672</v>
      </c>
      <c r="EM451" t="s">
        <v>673</v>
      </c>
      <c r="EO451" t="s">
        <v>282</v>
      </c>
      <c r="EQ451">
        <v>131072</v>
      </c>
      <c r="ER451">
        <v>88.84</v>
      </c>
      <c r="ES451">
        <v>60.65</v>
      </c>
      <c r="ET451">
        <v>7.06</v>
      </c>
      <c r="EU451">
        <v>0.23</v>
      </c>
      <c r="EV451">
        <v>21.13</v>
      </c>
      <c r="EW451">
        <v>2.0699999999999998</v>
      </c>
      <c r="EX451">
        <v>0.02</v>
      </c>
      <c r="EY451">
        <v>0</v>
      </c>
      <c r="FQ451">
        <v>0</v>
      </c>
      <c r="FR451">
        <f t="shared" si="399"/>
        <v>0</v>
      </c>
      <c r="FS451">
        <v>0</v>
      </c>
      <c r="FX451">
        <v>90</v>
      </c>
      <c r="FY451">
        <v>85</v>
      </c>
      <c r="GA451" t="s">
        <v>3</v>
      </c>
      <c r="GD451">
        <v>1</v>
      </c>
      <c r="GF451">
        <v>1463803774</v>
      </c>
      <c r="GG451">
        <v>2</v>
      </c>
      <c r="GH451">
        <v>1</v>
      </c>
      <c r="GI451">
        <v>2</v>
      </c>
      <c r="GJ451">
        <v>0</v>
      </c>
      <c r="GK451">
        <v>0</v>
      </c>
      <c r="GL451">
        <f t="shared" si="400"/>
        <v>0</v>
      </c>
      <c r="GM451">
        <f t="shared" si="401"/>
        <v>5731.06</v>
      </c>
      <c r="GN451">
        <f t="shared" si="402"/>
        <v>5731.06</v>
      </c>
      <c r="GO451">
        <f t="shared" si="403"/>
        <v>0</v>
      </c>
      <c r="GP451">
        <f t="shared" si="404"/>
        <v>0</v>
      </c>
      <c r="GR451">
        <v>0</v>
      </c>
      <c r="GS451">
        <v>3</v>
      </c>
      <c r="GT451">
        <v>0</v>
      </c>
      <c r="GU451" t="s">
        <v>3</v>
      </c>
      <c r="GV451">
        <f t="shared" si="405"/>
        <v>0</v>
      </c>
      <c r="GW451">
        <v>1</v>
      </c>
      <c r="GX451">
        <f t="shared" si="406"/>
        <v>0</v>
      </c>
      <c r="HA451">
        <v>0</v>
      </c>
      <c r="HB451">
        <v>0</v>
      </c>
      <c r="HC451">
        <f t="shared" si="407"/>
        <v>0</v>
      </c>
      <c r="IK451">
        <v>0</v>
      </c>
    </row>
    <row r="452" spans="1:245" x14ac:dyDescent="0.2">
      <c r="A452">
        <v>18</v>
      </c>
      <c r="B452">
        <v>1</v>
      </c>
      <c r="C452">
        <v>678</v>
      </c>
      <c r="E452" t="s">
        <v>674</v>
      </c>
      <c r="F452" t="s">
        <v>675</v>
      </c>
      <c r="G452" t="s">
        <v>676</v>
      </c>
      <c r="H452" t="s">
        <v>171</v>
      </c>
      <c r="I452">
        <f>I451*J452</f>
        <v>1</v>
      </c>
      <c r="J452">
        <v>0.5</v>
      </c>
      <c r="O452">
        <f t="shared" si="373"/>
        <v>23764.14</v>
      </c>
      <c r="P452">
        <f t="shared" si="374"/>
        <v>23764.14</v>
      </c>
      <c r="Q452">
        <f t="shared" si="375"/>
        <v>0</v>
      </c>
      <c r="R452">
        <f t="shared" si="376"/>
        <v>0</v>
      </c>
      <c r="S452">
        <f t="shared" si="377"/>
        <v>0</v>
      </c>
      <c r="T452">
        <f t="shared" si="378"/>
        <v>0</v>
      </c>
      <c r="U452">
        <f t="shared" si="379"/>
        <v>0</v>
      </c>
      <c r="V452">
        <f t="shared" si="380"/>
        <v>0</v>
      </c>
      <c r="W452">
        <f t="shared" si="381"/>
        <v>0</v>
      </c>
      <c r="X452">
        <f t="shared" si="382"/>
        <v>0</v>
      </c>
      <c r="Y452">
        <f t="shared" si="383"/>
        <v>0</v>
      </c>
      <c r="AA452">
        <v>144042116</v>
      </c>
      <c r="AB452">
        <f t="shared" si="384"/>
        <v>2640.46</v>
      </c>
      <c r="AC452">
        <f t="shared" si="385"/>
        <v>2640.46</v>
      </c>
      <c r="AD452">
        <f>ROUND((((ET452)-(EU452))+AE452),2)</f>
        <v>0</v>
      </c>
      <c r="AE452">
        <f>ROUND((EU452),2)</f>
        <v>0</v>
      </c>
      <c r="AF452">
        <f>ROUND((EV452),2)</f>
        <v>0</v>
      </c>
      <c r="AG452">
        <f t="shared" si="386"/>
        <v>0</v>
      </c>
      <c r="AH452">
        <f>(EW452)</f>
        <v>0</v>
      </c>
      <c r="AI452">
        <f>(EX452)</f>
        <v>0</v>
      </c>
      <c r="AJ452">
        <f t="shared" si="387"/>
        <v>0</v>
      </c>
      <c r="AK452">
        <v>2640.46</v>
      </c>
      <c r="AL452">
        <v>2640.46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90</v>
      </c>
      <c r="AU452">
        <v>85</v>
      </c>
      <c r="AV452">
        <v>1</v>
      </c>
      <c r="AW452">
        <v>1</v>
      </c>
      <c r="AZ452">
        <v>1</v>
      </c>
      <c r="BA452">
        <v>1</v>
      </c>
      <c r="BB452">
        <v>1</v>
      </c>
      <c r="BC452">
        <v>9</v>
      </c>
      <c r="BD452" t="s">
        <v>3</v>
      </c>
      <c r="BE452" t="s">
        <v>3</v>
      </c>
      <c r="BF452" t="s">
        <v>3</v>
      </c>
      <c r="BG452" t="s">
        <v>3</v>
      </c>
      <c r="BH452">
        <v>3</v>
      </c>
      <c r="BI452">
        <v>1</v>
      </c>
      <c r="BJ452" t="s">
        <v>677</v>
      </c>
      <c r="BM452">
        <v>9001</v>
      </c>
      <c r="BN452">
        <v>0</v>
      </c>
      <c r="BO452" t="s">
        <v>675</v>
      </c>
      <c r="BP452">
        <v>1</v>
      </c>
      <c r="BQ452">
        <v>2</v>
      </c>
      <c r="BR452">
        <v>0</v>
      </c>
      <c r="BS452">
        <v>1</v>
      </c>
      <c r="BT452">
        <v>1</v>
      </c>
      <c r="BU452">
        <v>1</v>
      </c>
      <c r="BV452">
        <v>1</v>
      </c>
      <c r="BW452">
        <v>1</v>
      </c>
      <c r="BX452">
        <v>1</v>
      </c>
      <c r="BY452" t="s">
        <v>3</v>
      </c>
      <c r="BZ452">
        <v>90</v>
      </c>
      <c r="CA452">
        <v>85</v>
      </c>
      <c r="CE452">
        <v>0</v>
      </c>
      <c r="CF452">
        <v>0</v>
      </c>
      <c r="CG452">
        <v>0</v>
      </c>
      <c r="CM452">
        <v>0</v>
      </c>
      <c r="CN452" t="s">
        <v>3</v>
      </c>
      <c r="CO452">
        <v>0</v>
      </c>
      <c r="CP452">
        <f t="shared" si="388"/>
        <v>23764.14</v>
      </c>
      <c r="CQ452">
        <f t="shared" si="389"/>
        <v>23764.14</v>
      </c>
      <c r="CR452">
        <f t="shared" si="390"/>
        <v>0</v>
      </c>
      <c r="CS452">
        <f t="shared" si="391"/>
        <v>0</v>
      </c>
      <c r="CT452">
        <f t="shared" si="392"/>
        <v>0</v>
      </c>
      <c r="CU452">
        <f t="shared" si="393"/>
        <v>0</v>
      </c>
      <c r="CV452">
        <f t="shared" si="394"/>
        <v>0</v>
      </c>
      <c r="CW452">
        <f t="shared" si="395"/>
        <v>0</v>
      </c>
      <c r="CX452">
        <f t="shared" si="396"/>
        <v>0</v>
      </c>
      <c r="CY452">
        <f t="shared" si="397"/>
        <v>0</v>
      </c>
      <c r="CZ452">
        <f t="shared" si="398"/>
        <v>0</v>
      </c>
      <c r="DC452" t="s">
        <v>3</v>
      </c>
      <c r="DD452" t="s">
        <v>3</v>
      </c>
      <c r="DE452" t="s">
        <v>3</v>
      </c>
      <c r="DF452" t="s">
        <v>3</v>
      </c>
      <c r="DG452" t="s">
        <v>3</v>
      </c>
      <c r="DH452" t="s">
        <v>3</v>
      </c>
      <c r="DI452" t="s">
        <v>3</v>
      </c>
      <c r="DJ452" t="s">
        <v>3</v>
      </c>
      <c r="DK452" t="s">
        <v>3</v>
      </c>
      <c r="DL452" t="s">
        <v>3</v>
      </c>
      <c r="DM452" t="s">
        <v>3</v>
      </c>
      <c r="DN452">
        <v>0</v>
      </c>
      <c r="DO452">
        <v>0</v>
      </c>
      <c r="DP452">
        <v>1</v>
      </c>
      <c r="DQ452">
        <v>1</v>
      </c>
      <c r="DU452">
        <v>1013</v>
      </c>
      <c r="DV452" t="s">
        <v>171</v>
      </c>
      <c r="DW452" t="s">
        <v>171</v>
      </c>
      <c r="DX452">
        <v>1</v>
      </c>
      <c r="EE452">
        <v>123474905</v>
      </c>
      <c r="EF452">
        <v>2</v>
      </c>
      <c r="EG452" t="s">
        <v>24</v>
      </c>
      <c r="EH452">
        <v>0</v>
      </c>
      <c r="EI452" t="s">
        <v>3</v>
      </c>
      <c r="EJ452">
        <v>1</v>
      </c>
      <c r="EK452">
        <v>9001</v>
      </c>
      <c r="EL452" t="s">
        <v>672</v>
      </c>
      <c r="EM452" t="s">
        <v>673</v>
      </c>
      <c r="EO452" t="s">
        <v>3</v>
      </c>
      <c r="EQ452">
        <v>0</v>
      </c>
      <c r="ER452">
        <v>2640.46</v>
      </c>
      <c r="ES452">
        <v>2640.46</v>
      </c>
      <c r="ET452">
        <v>0</v>
      </c>
      <c r="EU452">
        <v>0</v>
      </c>
      <c r="EV452">
        <v>0</v>
      </c>
      <c r="EW452">
        <v>0</v>
      </c>
      <c r="EX452">
        <v>0</v>
      </c>
      <c r="FQ452">
        <v>0</v>
      </c>
      <c r="FR452">
        <f t="shared" si="399"/>
        <v>0</v>
      </c>
      <c r="FS452">
        <v>0</v>
      </c>
      <c r="FX452">
        <v>90</v>
      </c>
      <c r="FY452">
        <v>85</v>
      </c>
      <c r="GA452" t="s">
        <v>3</v>
      </c>
      <c r="GD452">
        <v>1</v>
      </c>
      <c r="GF452">
        <v>2082585634</v>
      </c>
      <c r="GG452">
        <v>2</v>
      </c>
      <c r="GH452">
        <v>1</v>
      </c>
      <c r="GI452">
        <v>2</v>
      </c>
      <c r="GJ452">
        <v>0</v>
      </c>
      <c r="GK452">
        <v>0</v>
      </c>
      <c r="GL452">
        <f t="shared" si="400"/>
        <v>0</v>
      </c>
      <c r="GM452">
        <f t="shared" si="401"/>
        <v>23764.14</v>
      </c>
      <c r="GN452">
        <f t="shared" si="402"/>
        <v>23764.14</v>
      </c>
      <c r="GO452">
        <f t="shared" si="403"/>
        <v>0</v>
      </c>
      <c r="GP452">
        <f t="shared" si="404"/>
        <v>0</v>
      </c>
      <c r="GR452">
        <v>0</v>
      </c>
      <c r="GS452">
        <v>3</v>
      </c>
      <c r="GT452">
        <v>0</v>
      </c>
      <c r="GU452" t="s">
        <v>3</v>
      </c>
      <c r="GV452">
        <f t="shared" si="405"/>
        <v>0</v>
      </c>
      <c r="GW452">
        <v>1</v>
      </c>
      <c r="GX452">
        <f t="shared" si="406"/>
        <v>0</v>
      </c>
      <c r="HA452">
        <v>0</v>
      </c>
      <c r="HB452">
        <v>0</v>
      </c>
      <c r="HC452">
        <f t="shared" si="407"/>
        <v>0</v>
      </c>
      <c r="IK452">
        <v>0</v>
      </c>
    </row>
    <row r="453" spans="1:245" x14ac:dyDescent="0.2">
      <c r="A453">
        <v>17</v>
      </c>
      <c r="B453">
        <v>1</v>
      </c>
      <c r="C453">
        <f>ROW(SmtRes!A694)</f>
        <v>694</v>
      </c>
      <c r="D453">
        <f>ROW(EtalonRes!A704)</f>
        <v>704</v>
      </c>
      <c r="E453" t="s">
        <v>678</v>
      </c>
      <c r="F453" t="s">
        <v>679</v>
      </c>
      <c r="G453" t="s">
        <v>680</v>
      </c>
      <c r="H453" t="s">
        <v>31</v>
      </c>
      <c r="I453">
        <v>0.1</v>
      </c>
      <c r="J453">
        <v>0</v>
      </c>
      <c r="O453">
        <f t="shared" si="373"/>
        <v>1499.03</v>
      </c>
      <c r="P453">
        <f t="shared" si="374"/>
        <v>191.5</v>
      </c>
      <c r="Q453">
        <f t="shared" si="375"/>
        <v>389.77</v>
      </c>
      <c r="R453">
        <f t="shared" si="376"/>
        <v>139.22999999999999</v>
      </c>
      <c r="S453">
        <f t="shared" si="377"/>
        <v>917.76</v>
      </c>
      <c r="T453">
        <f t="shared" si="378"/>
        <v>0</v>
      </c>
      <c r="U453">
        <f t="shared" si="379"/>
        <v>3.1165000000000003</v>
      </c>
      <c r="V453">
        <f t="shared" si="380"/>
        <v>0.30875000000000008</v>
      </c>
      <c r="W453">
        <f t="shared" si="381"/>
        <v>0</v>
      </c>
      <c r="X453">
        <f t="shared" si="382"/>
        <v>1162.69</v>
      </c>
      <c r="Y453">
        <f t="shared" si="383"/>
        <v>739.89</v>
      </c>
      <c r="AA453">
        <v>144042116</v>
      </c>
      <c r="AB453">
        <f t="shared" si="384"/>
        <v>1008.4</v>
      </c>
      <c r="AC453">
        <f t="shared" si="385"/>
        <v>246.46</v>
      </c>
      <c r="AD453">
        <f>ROUND(((((ET453*1.25))-((EU453*1.25)))+AE453),2)</f>
        <v>482.39</v>
      </c>
      <c r="AE453">
        <f>ROUND(((EU453*1.25)),2)</f>
        <v>42.41</v>
      </c>
      <c r="AF453">
        <f>ROUND(((EV453*1.15)),2)</f>
        <v>279.55</v>
      </c>
      <c r="AG453">
        <f t="shared" si="386"/>
        <v>0</v>
      </c>
      <c r="AH453">
        <f>((EW453*1.15))</f>
        <v>31.164999999999999</v>
      </c>
      <c r="AI453">
        <f>((EX453*1.25))</f>
        <v>3.0875000000000004</v>
      </c>
      <c r="AJ453">
        <f t="shared" si="387"/>
        <v>0</v>
      </c>
      <c r="AK453">
        <v>875.46</v>
      </c>
      <c r="AL453">
        <v>246.46</v>
      </c>
      <c r="AM453">
        <v>385.91</v>
      </c>
      <c r="AN453">
        <v>33.93</v>
      </c>
      <c r="AO453">
        <v>243.09</v>
      </c>
      <c r="AP453">
        <v>0</v>
      </c>
      <c r="AQ453">
        <v>27.1</v>
      </c>
      <c r="AR453">
        <v>2.4700000000000002</v>
      </c>
      <c r="AS453">
        <v>0</v>
      </c>
      <c r="AT453">
        <v>110</v>
      </c>
      <c r="AU453">
        <v>70</v>
      </c>
      <c r="AV453">
        <v>1</v>
      </c>
      <c r="AW453">
        <v>1</v>
      </c>
      <c r="AZ453">
        <v>1</v>
      </c>
      <c r="BA453">
        <v>32.83</v>
      </c>
      <c r="BB453">
        <v>8.08</v>
      </c>
      <c r="BC453">
        <v>7.77</v>
      </c>
      <c r="BD453" t="s">
        <v>3</v>
      </c>
      <c r="BE453" t="s">
        <v>3</v>
      </c>
      <c r="BF453" t="s">
        <v>3</v>
      </c>
      <c r="BG453" t="s">
        <v>3</v>
      </c>
      <c r="BH453">
        <v>0</v>
      </c>
      <c r="BI453">
        <v>1</v>
      </c>
      <c r="BJ453" t="s">
        <v>681</v>
      </c>
      <c r="BM453">
        <v>46001</v>
      </c>
      <c r="BN453">
        <v>0</v>
      </c>
      <c r="BO453" t="s">
        <v>679</v>
      </c>
      <c r="BP453">
        <v>1</v>
      </c>
      <c r="BQ453">
        <v>2</v>
      </c>
      <c r="BR453">
        <v>0</v>
      </c>
      <c r="BS453">
        <v>32.83</v>
      </c>
      <c r="BT453">
        <v>1</v>
      </c>
      <c r="BU453">
        <v>1</v>
      </c>
      <c r="BV453">
        <v>1</v>
      </c>
      <c r="BW453">
        <v>1</v>
      </c>
      <c r="BX453">
        <v>1</v>
      </c>
      <c r="BY453" t="s">
        <v>3</v>
      </c>
      <c r="BZ453">
        <v>110</v>
      </c>
      <c r="CA453">
        <v>70</v>
      </c>
      <c r="CE453">
        <v>0</v>
      </c>
      <c r="CF453">
        <v>0</v>
      </c>
      <c r="CG453">
        <v>0</v>
      </c>
      <c r="CM453">
        <v>0</v>
      </c>
      <c r="CN453" t="s">
        <v>3</v>
      </c>
      <c r="CO453">
        <v>0</v>
      </c>
      <c r="CP453">
        <f t="shared" si="388"/>
        <v>1499.03</v>
      </c>
      <c r="CQ453">
        <f t="shared" si="389"/>
        <v>1914.9941999999999</v>
      </c>
      <c r="CR453">
        <f t="shared" si="390"/>
        <v>3897.7111999999997</v>
      </c>
      <c r="CS453">
        <f t="shared" si="391"/>
        <v>1392.3202999999999</v>
      </c>
      <c r="CT453">
        <f t="shared" si="392"/>
        <v>9177.6265000000003</v>
      </c>
      <c r="CU453">
        <f t="shared" si="393"/>
        <v>0</v>
      </c>
      <c r="CV453">
        <f t="shared" si="394"/>
        <v>31.164999999999999</v>
      </c>
      <c r="CW453">
        <f t="shared" si="395"/>
        <v>3.0875000000000004</v>
      </c>
      <c r="CX453">
        <f t="shared" si="396"/>
        <v>0</v>
      </c>
      <c r="CY453">
        <f t="shared" si="397"/>
        <v>1162.6889999999999</v>
      </c>
      <c r="CZ453">
        <f t="shared" si="398"/>
        <v>739.89300000000003</v>
      </c>
      <c r="DC453" t="s">
        <v>3</v>
      </c>
      <c r="DD453" t="s">
        <v>3</v>
      </c>
      <c r="DE453" t="s">
        <v>279</v>
      </c>
      <c r="DF453" t="s">
        <v>279</v>
      </c>
      <c r="DG453" t="s">
        <v>264</v>
      </c>
      <c r="DH453" t="s">
        <v>3</v>
      </c>
      <c r="DI453" t="s">
        <v>264</v>
      </c>
      <c r="DJ453" t="s">
        <v>279</v>
      </c>
      <c r="DK453" t="s">
        <v>3</v>
      </c>
      <c r="DL453" t="s">
        <v>3</v>
      </c>
      <c r="DM453" t="s">
        <v>3</v>
      </c>
      <c r="DN453">
        <v>0</v>
      </c>
      <c r="DO453">
        <v>0</v>
      </c>
      <c r="DP453">
        <v>1</v>
      </c>
      <c r="DQ453">
        <v>1</v>
      </c>
      <c r="DU453">
        <v>1009</v>
      </c>
      <c r="DV453" t="s">
        <v>31</v>
      </c>
      <c r="DW453" t="s">
        <v>31</v>
      </c>
      <c r="DX453">
        <v>1000</v>
      </c>
      <c r="EE453">
        <v>123474967</v>
      </c>
      <c r="EF453">
        <v>2</v>
      </c>
      <c r="EG453" t="s">
        <v>24</v>
      </c>
      <c r="EH453">
        <v>0</v>
      </c>
      <c r="EI453" t="s">
        <v>3</v>
      </c>
      <c r="EJ453">
        <v>1</v>
      </c>
      <c r="EK453">
        <v>46001</v>
      </c>
      <c r="EL453" t="s">
        <v>52</v>
      </c>
      <c r="EM453" t="s">
        <v>53</v>
      </c>
      <c r="EO453" t="s">
        <v>3</v>
      </c>
      <c r="EQ453">
        <v>131072</v>
      </c>
      <c r="ER453">
        <v>875.46</v>
      </c>
      <c r="ES453">
        <v>246.46</v>
      </c>
      <c r="ET453">
        <v>385.91</v>
      </c>
      <c r="EU453">
        <v>33.93</v>
      </c>
      <c r="EV453">
        <v>243.09</v>
      </c>
      <c r="EW453">
        <v>27.1</v>
      </c>
      <c r="EX453">
        <v>2.4700000000000002</v>
      </c>
      <c r="EY453">
        <v>0</v>
      </c>
      <c r="FQ453">
        <v>0</v>
      </c>
      <c r="FR453">
        <f t="shared" si="399"/>
        <v>0</v>
      </c>
      <c r="FS453">
        <v>0</v>
      </c>
      <c r="FX453">
        <v>110</v>
      </c>
      <c r="FY453">
        <v>70</v>
      </c>
      <c r="GA453" t="s">
        <v>3</v>
      </c>
      <c r="GD453">
        <v>1</v>
      </c>
      <c r="GF453">
        <v>1002192017</v>
      </c>
      <c r="GG453">
        <v>2</v>
      </c>
      <c r="GH453">
        <v>1</v>
      </c>
      <c r="GI453">
        <v>2</v>
      </c>
      <c r="GJ453">
        <v>0</v>
      </c>
      <c r="GK453">
        <v>0</v>
      </c>
      <c r="GL453">
        <f t="shared" si="400"/>
        <v>0</v>
      </c>
      <c r="GM453">
        <f t="shared" si="401"/>
        <v>3401.61</v>
      </c>
      <c r="GN453">
        <f t="shared" si="402"/>
        <v>3401.61</v>
      </c>
      <c r="GO453">
        <f t="shared" si="403"/>
        <v>0</v>
      </c>
      <c r="GP453">
        <f t="shared" si="404"/>
        <v>0</v>
      </c>
      <c r="GR453">
        <v>0</v>
      </c>
      <c r="GS453">
        <v>3</v>
      </c>
      <c r="GT453">
        <v>0</v>
      </c>
      <c r="GU453" t="s">
        <v>3</v>
      </c>
      <c r="GV453">
        <f t="shared" si="405"/>
        <v>0</v>
      </c>
      <c r="GW453">
        <v>1</v>
      </c>
      <c r="GX453">
        <f t="shared" si="406"/>
        <v>0</v>
      </c>
      <c r="HA453">
        <v>0</v>
      </c>
      <c r="HB453">
        <v>0</v>
      </c>
      <c r="HC453">
        <f t="shared" si="407"/>
        <v>0</v>
      </c>
      <c r="IK453">
        <v>0</v>
      </c>
    </row>
    <row r="454" spans="1:245" x14ac:dyDescent="0.2">
      <c r="A454">
        <v>18</v>
      </c>
      <c r="B454">
        <v>1</v>
      </c>
      <c r="C454">
        <v>692</v>
      </c>
      <c r="E454" t="s">
        <v>682</v>
      </c>
      <c r="F454" t="s">
        <v>683</v>
      </c>
      <c r="G454" t="s">
        <v>684</v>
      </c>
      <c r="H454" t="s">
        <v>31</v>
      </c>
      <c r="I454">
        <f>I453*J454</f>
        <v>0.1</v>
      </c>
      <c r="J454">
        <v>1</v>
      </c>
      <c r="O454">
        <f t="shared" si="373"/>
        <v>8181.14</v>
      </c>
      <c r="P454">
        <f t="shared" si="374"/>
        <v>8181.14</v>
      </c>
      <c r="Q454">
        <f t="shared" si="375"/>
        <v>0</v>
      </c>
      <c r="R454">
        <f t="shared" si="376"/>
        <v>0</v>
      </c>
      <c r="S454">
        <f t="shared" si="377"/>
        <v>0</v>
      </c>
      <c r="T454">
        <f t="shared" si="378"/>
        <v>0</v>
      </c>
      <c r="U454">
        <f t="shared" si="379"/>
        <v>0</v>
      </c>
      <c r="V454">
        <f t="shared" si="380"/>
        <v>0</v>
      </c>
      <c r="W454">
        <f t="shared" si="381"/>
        <v>0</v>
      </c>
      <c r="X454">
        <f t="shared" si="382"/>
        <v>0</v>
      </c>
      <c r="Y454">
        <f t="shared" si="383"/>
        <v>0</v>
      </c>
      <c r="AA454">
        <v>144042116</v>
      </c>
      <c r="AB454">
        <f t="shared" si="384"/>
        <v>11176.42</v>
      </c>
      <c r="AC454">
        <f t="shared" si="385"/>
        <v>11176.42</v>
      </c>
      <c r="AD454">
        <f>ROUND((((ET454)-(EU454))+AE454),2)</f>
        <v>0</v>
      </c>
      <c r="AE454">
        <f>ROUND((EU454),2)</f>
        <v>0</v>
      </c>
      <c r="AF454">
        <f>ROUND((EV454),2)</f>
        <v>0</v>
      </c>
      <c r="AG454">
        <f t="shared" si="386"/>
        <v>0</v>
      </c>
      <c r="AH454">
        <f>(EW454)</f>
        <v>0</v>
      </c>
      <c r="AI454">
        <f>(EX454)</f>
        <v>0</v>
      </c>
      <c r="AJ454">
        <f t="shared" si="387"/>
        <v>0</v>
      </c>
      <c r="AK454">
        <v>11176.42</v>
      </c>
      <c r="AL454">
        <v>11176.42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110</v>
      </c>
      <c r="AU454">
        <v>70</v>
      </c>
      <c r="AV454">
        <v>1</v>
      </c>
      <c r="AW454">
        <v>1</v>
      </c>
      <c r="AZ454">
        <v>1</v>
      </c>
      <c r="BA454">
        <v>1</v>
      </c>
      <c r="BB454">
        <v>1</v>
      </c>
      <c r="BC454">
        <v>7.32</v>
      </c>
      <c r="BD454" t="s">
        <v>3</v>
      </c>
      <c r="BE454" t="s">
        <v>3</v>
      </c>
      <c r="BF454" t="s">
        <v>3</v>
      </c>
      <c r="BG454" t="s">
        <v>3</v>
      </c>
      <c r="BH454">
        <v>3</v>
      </c>
      <c r="BI454">
        <v>1</v>
      </c>
      <c r="BJ454" t="s">
        <v>685</v>
      </c>
      <c r="BM454">
        <v>46001</v>
      </c>
      <c r="BN454">
        <v>0</v>
      </c>
      <c r="BO454" t="s">
        <v>683</v>
      </c>
      <c r="BP454">
        <v>1</v>
      </c>
      <c r="BQ454">
        <v>2</v>
      </c>
      <c r="BR454">
        <v>0</v>
      </c>
      <c r="BS454">
        <v>1</v>
      </c>
      <c r="BT454">
        <v>1</v>
      </c>
      <c r="BU454">
        <v>1</v>
      </c>
      <c r="BV454">
        <v>1</v>
      </c>
      <c r="BW454">
        <v>1</v>
      </c>
      <c r="BX454">
        <v>1</v>
      </c>
      <c r="BY454" t="s">
        <v>3</v>
      </c>
      <c r="BZ454">
        <v>110</v>
      </c>
      <c r="CA454">
        <v>70</v>
      </c>
      <c r="CE454">
        <v>0</v>
      </c>
      <c r="CF454">
        <v>0</v>
      </c>
      <c r="CG454">
        <v>0</v>
      </c>
      <c r="CM454">
        <v>0</v>
      </c>
      <c r="CN454" t="s">
        <v>3</v>
      </c>
      <c r="CO454">
        <v>0</v>
      </c>
      <c r="CP454">
        <f t="shared" si="388"/>
        <v>8181.14</v>
      </c>
      <c r="CQ454">
        <f t="shared" si="389"/>
        <v>81811.394400000005</v>
      </c>
      <c r="CR454">
        <f t="shared" si="390"/>
        <v>0</v>
      </c>
      <c r="CS454">
        <f t="shared" si="391"/>
        <v>0</v>
      </c>
      <c r="CT454">
        <f t="shared" si="392"/>
        <v>0</v>
      </c>
      <c r="CU454">
        <f t="shared" si="393"/>
        <v>0</v>
      </c>
      <c r="CV454">
        <f t="shared" si="394"/>
        <v>0</v>
      </c>
      <c r="CW454">
        <f t="shared" si="395"/>
        <v>0</v>
      </c>
      <c r="CX454">
        <f t="shared" si="396"/>
        <v>0</v>
      </c>
      <c r="CY454">
        <f t="shared" si="397"/>
        <v>0</v>
      </c>
      <c r="CZ454">
        <f t="shared" si="398"/>
        <v>0</v>
      </c>
      <c r="DC454" t="s">
        <v>3</v>
      </c>
      <c r="DD454" t="s">
        <v>3</v>
      </c>
      <c r="DE454" t="s">
        <v>3</v>
      </c>
      <c r="DF454" t="s">
        <v>3</v>
      </c>
      <c r="DG454" t="s">
        <v>3</v>
      </c>
      <c r="DH454" t="s">
        <v>3</v>
      </c>
      <c r="DI454" t="s">
        <v>3</v>
      </c>
      <c r="DJ454" t="s">
        <v>3</v>
      </c>
      <c r="DK454" t="s">
        <v>3</v>
      </c>
      <c r="DL454" t="s">
        <v>3</v>
      </c>
      <c r="DM454" t="s">
        <v>3</v>
      </c>
      <c r="DN454">
        <v>0</v>
      </c>
      <c r="DO454">
        <v>0</v>
      </c>
      <c r="DP454">
        <v>1</v>
      </c>
      <c r="DQ454">
        <v>1</v>
      </c>
      <c r="DU454">
        <v>1009</v>
      </c>
      <c r="DV454" t="s">
        <v>31</v>
      </c>
      <c r="DW454" t="s">
        <v>31</v>
      </c>
      <c r="DX454">
        <v>1000</v>
      </c>
      <c r="EE454">
        <v>123474967</v>
      </c>
      <c r="EF454">
        <v>2</v>
      </c>
      <c r="EG454" t="s">
        <v>24</v>
      </c>
      <c r="EH454">
        <v>0</v>
      </c>
      <c r="EI454" t="s">
        <v>3</v>
      </c>
      <c r="EJ454">
        <v>1</v>
      </c>
      <c r="EK454">
        <v>46001</v>
      </c>
      <c r="EL454" t="s">
        <v>52</v>
      </c>
      <c r="EM454" t="s">
        <v>53</v>
      </c>
      <c r="EO454" t="s">
        <v>3</v>
      </c>
      <c r="EQ454">
        <v>0</v>
      </c>
      <c r="ER454">
        <v>11176.42</v>
      </c>
      <c r="ES454">
        <v>11176.42</v>
      </c>
      <c r="ET454">
        <v>0</v>
      </c>
      <c r="EU454">
        <v>0</v>
      </c>
      <c r="EV454">
        <v>0</v>
      </c>
      <c r="EW454">
        <v>0</v>
      </c>
      <c r="EX454">
        <v>0</v>
      </c>
      <c r="FQ454">
        <v>0</v>
      </c>
      <c r="FR454">
        <f t="shared" si="399"/>
        <v>0</v>
      </c>
      <c r="FS454">
        <v>0</v>
      </c>
      <c r="FX454">
        <v>110</v>
      </c>
      <c r="FY454">
        <v>70</v>
      </c>
      <c r="GA454" t="s">
        <v>3</v>
      </c>
      <c r="GD454">
        <v>1</v>
      </c>
      <c r="GF454">
        <v>1572091693</v>
      </c>
      <c r="GG454">
        <v>2</v>
      </c>
      <c r="GH454">
        <v>1</v>
      </c>
      <c r="GI454">
        <v>2</v>
      </c>
      <c r="GJ454">
        <v>0</v>
      </c>
      <c r="GK454">
        <v>0</v>
      </c>
      <c r="GL454">
        <f t="shared" si="400"/>
        <v>0</v>
      </c>
      <c r="GM454">
        <f t="shared" si="401"/>
        <v>8181.14</v>
      </c>
      <c r="GN454">
        <f t="shared" si="402"/>
        <v>8181.14</v>
      </c>
      <c r="GO454">
        <f t="shared" si="403"/>
        <v>0</v>
      </c>
      <c r="GP454">
        <f t="shared" si="404"/>
        <v>0</v>
      </c>
      <c r="GR454">
        <v>0</v>
      </c>
      <c r="GS454">
        <v>3</v>
      </c>
      <c r="GT454">
        <v>0</v>
      </c>
      <c r="GU454" t="s">
        <v>3</v>
      </c>
      <c r="GV454">
        <f t="shared" si="405"/>
        <v>0</v>
      </c>
      <c r="GW454">
        <v>1</v>
      </c>
      <c r="GX454">
        <f t="shared" si="406"/>
        <v>0</v>
      </c>
      <c r="HA454">
        <v>0</v>
      </c>
      <c r="HB454">
        <v>0</v>
      </c>
      <c r="HC454">
        <f t="shared" si="407"/>
        <v>0</v>
      </c>
      <c r="IK454">
        <v>0</v>
      </c>
    </row>
    <row r="455" spans="1:245" x14ac:dyDescent="0.2">
      <c r="A455">
        <v>17</v>
      </c>
      <c r="B455">
        <v>1</v>
      </c>
      <c r="C455">
        <f>ROW(SmtRes!A701)</f>
        <v>701</v>
      </c>
      <c r="D455">
        <f>ROW(EtalonRes!A712)</f>
        <v>712</v>
      </c>
      <c r="E455" t="s">
        <v>686</v>
      </c>
      <c r="F455" t="s">
        <v>347</v>
      </c>
      <c r="G455" t="s">
        <v>348</v>
      </c>
      <c r="H455" t="s">
        <v>99</v>
      </c>
      <c r="I455">
        <f>ROUND(3.4/100,9)</f>
        <v>3.4000000000000002E-2</v>
      </c>
      <c r="J455">
        <v>0</v>
      </c>
      <c r="O455">
        <f t="shared" si="373"/>
        <v>764.6</v>
      </c>
      <c r="P455">
        <f t="shared" si="374"/>
        <v>539.08000000000004</v>
      </c>
      <c r="Q455">
        <f t="shared" si="375"/>
        <v>10.8</v>
      </c>
      <c r="R455">
        <f t="shared" si="376"/>
        <v>5.86</v>
      </c>
      <c r="S455">
        <f t="shared" si="377"/>
        <v>214.72</v>
      </c>
      <c r="T455">
        <f t="shared" si="378"/>
        <v>0</v>
      </c>
      <c r="U455">
        <f t="shared" si="379"/>
        <v>0.76675099999999996</v>
      </c>
      <c r="V455">
        <f t="shared" si="380"/>
        <v>1.4875000000000001E-2</v>
      </c>
      <c r="W455">
        <f t="shared" si="381"/>
        <v>0</v>
      </c>
      <c r="X455">
        <f t="shared" si="382"/>
        <v>260.27999999999997</v>
      </c>
      <c r="Y455">
        <f t="shared" si="383"/>
        <v>138.97</v>
      </c>
      <c r="AA455">
        <v>144042116</v>
      </c>
      <c r="AB455">
        <f t="shared" si="384"/>
        <v>3605.99</v>
      </c>
      <c r="AC455">
        <f t="shared" si="385"/>
        <v>3387.89</v>
      </c>
      <c r="AD455">
        <f>ROUND(((((ET455*1.25))-((EU455*1.25)))+AE455),2)</f>
        <v>25.74</v>
      </c>
      <c r="AE455">
        <f>ROUND(((EU455*1.25)),2)</f>
        <v>5.25</v>
      </c>
      <c r="AF455">
        <f>ROUND(((EV455*1.15)),2)</f>
        <v>192.36</v>
      </c>
      <c r="AG455">
        <f t="shared" si="386"/>
        <v>0</v>
      </c>
      <c r="AH455">
        <f>((EW455*1.15))</f>
        <v>22.551499999999997</v>
      </c>
      <c r="AI455">
        <f>((EX455*1.25))</f>
        <v>0.4375</v>
      </c>
      <c r="AJ455">
        <f t="shared" si="387"/>
        <v>0</v>
      </c>
      <c r="AK455">
        <v>3575.75</v>
      </c>
      <c r="AL455">
        <v>3387.89</v>
      </c>
      <c r="AM455">
        <v>20.59</v>
      </c>
      <c r="AN455">
        <v>4.2</v>
      </c>
      <c r="AO455">
        <v>167.27</v>
      </c>
      <c r="AP455">
        <v>0</v>
      </c>
      <c r="AQ455">
        <v>19.61</v>
      </c>
      <c r="AR455">
        <v>0.35</v>
      </c>
      <c r="AS455">
        <v>0</v>
      </c>
      <c r="AT455">
        <v>118</v>
      </c>
      <c r="AU455">
        <v>63</v>
      </c>
      <c r="AV455">
        <v>1</v>
      </c>
      <c r="AW455">
        <v>1</v>
      </c>
      <c r="AZ455">
        <v>1</v>
      </c>
      <c r="BA455">
        <v>32.83</v>
      </c>
      <c r="BB455">
        <v>12.34</v>
      </c>
      <c r="BC455">
        <v>4.68</v>
      </c>
      <c r="BD455" t="s">
        <v>3</v>
      </c>
      <c r="BE455" t="s">
        <v>3</v>
      </c>
      <c r="BF455" t="s">
        <v>3</v>
      </c>
      <c r="BG455" t="s">
        <v>3</v>
      </c>
      <c r="BH455">
        <v>0</v>
      </c>
      <c r="BI455">
        <v>1</v>
      </c>
      <c r="BJ455" t="s">
        <v>349</v>
      </c>
      <c r="BM455">
        <v>10001</v>
      </c>
      <c r="BN455">
        <v>0</v>
      </c>
      <c r="BO455" t="s">
        <v>347</v>
      </c>
      <c r="BP455">
        <v>1</v>
      </c>
      <c r="BQ455">
        <v>2</v>
      </c>
      <c r="BR455">
        <v>0</v>
      </c>
      <c r="BS455">
        <v>32.83</v>
      </c>
      <c r="BT455">
        <v>1</v>
      </c>
      <c r="BU455">
        <v>1</v>
      </c>
      <c r="BV455">
        <v>1</v>
      </c>
      <c r="BW455">
        <v>1</v>
      </c>
      <c r="BX455">
        <v>1</v>
      </c>
      <c r="BY455" t="s">
        <v>3</v>
      </c>
      <c r="BZ455">
        <v>118</v>
      </c>
      <c r="CA455">
        <v>63</v>
      </c>
      <c r="CE455">
        <v>0</v>
      </c>
      <c r="CF455">
        <v>0</v>
      </c>
      <c r="CG455">
        <v>0</v>
      </c>
      <c r="CM455">
        <v>0</v>
      </c>
      <c r="CN455" t="s">
        <v>1835</v>
      </c>
      <c r="CO455">
        <v>0</v>
      </c>
      <c r="CP455">
        <f t="shared" si="388"/>
        <v>764.6</v>
      </c>
      <c r="CQ455">
        <f t="shared" si="389"/>
        <v>15855.325199999999</v>
      </c>
      <c r="CR455">
        <f t="shared" si="390"/>
        <v>317.63159999999999</v>
      </c>
      <c r="CS455">
        <f t="shared" si="391"/>
        <v>172.35749999999999</v>
      </c>
      <c r="CT455">
        <f t="shared" si="392"/>
        <v>6315.1787999999997</v>
      </c>
      <c r="CU455">
        <f t="shared" si="393"/>
        <v>0</v>
      </c>
      <c r="CV455">
        <f t="shared" si="394"/>
        <v>22.551499999999997</v>
      </c>
      <c r="CW455">
        <f t="shared" si="395"/>
        <v>0.4375</v>
      </c>
      <c r="CX455">
        <f t="shared" si="396"/>
        <v>0</v>
      </c>
      <c r="CY455">
        <f t="shared" si="397"/>
        <v>260.28440000000001</v>
      </c>
      <c r="CZ455">
        <f t="shared" si="398"/>
        <v>138.96540000000002</v>
      </c>
      <c r="DC455" t="s">
        <v>3</v>
      </c>
      <c r="DD455" t="s">
        <v>3</v>
      </c>
      <c r="DE455" t="s">
        <v>279</v>
      </c>
      <c r="DF455" t="s">
        <v>279</v>
      </c>
      <c r="DG455" t="s">
        <v>264</v>
      </c>
      <c r="DH455" t="s">
        <v>3</v>
      </c>
      <c r="DI455" t="s">
        <v>264</v>
      </c>
      <c r="DJ455" t="s">
        <v>279</v>
      </c>
      <c r="DK455" t="s">
        <v>3</v>
      </c>
      <c r="DL455" t="s">
        <v>3</v>
      </c>
      <c r="DM455" t="s">
        <v>3</v>
      </c>
      <c r="DN455">
        <v>0</v>
      </c>
      <c r="DO455">
        <v>0</v>
      </c>
      <c r="DP455">
        <v>1</v>
      </c>
      <c r="DQ455">
        <v>1</v>
      </c>
      <c r="DU455">
        <v>1003</v>
      </c>
      <c r="DV455" t="s">
        <v>99</v>
      </c>
      <c r="DW455" t="s">
        <v>99</v>
      </c>
      <c r="DX455">
        <v>100</v>
      </c>
      <c r="EE455">
        <v>123474906</v>
      </c>
      <c r="EF455">
        <v>2</v>
      </c>
      <c r="EG455" t="s">
        <v>24</v>
      </c>
      <c r="EH455">
        <v>0</v>
      </c>
      <c r="EI455" t="s">
        <v>3</v>
      </c>
      <c r="EJ455">
        <v>1</v>
      </c>
      <c r="EK455">
        <v>10001</v>
      </c>
      <c r="EL455" t="s">
        <v>25</v>
      </c>
      <c r="EM455" t="s">
        <v>26</v>
      </c>
      <c r="EO455" t="s">
        <v>282</v>
      </c>
      <c r="EQ455">
        <v>131072</v>
      </c>
      <c r="ER455">
        <v>3575.75</v>
      </c>
      <c r="ES455">
        <v>3387.89</v>
      </c>
      <c r="ET455">
        <v>20.59</v>
      </c>
      <c r="EU455">
        <v>4.2</v>
      </c>
      <c r="EV455">
        <v>167.27</v>
      </c>
      <c r="EW455">
        <v>19.61</v>
      </c>
      <c r="EX455">
        <v>0.35</v>
      </c>
      <c r="EY455">
        <v>0</v>
      </c>
      <c r="FQ455">
        <v>0</v>
      </c>
      <c r="FR455">
        <f t="shared" si="399"/>
        <v>0</v>
      </c>
      <c r="FS455">
        <v>0</v>
      </c>
      <c r="FX455">
        <v>118</v>
      </c>
      <c r="FY455">
        <v>63</v>
      </c>
      <c r="GA455" t="s">
        <v>3</v>
      </c>
      <c r="GD455">
        <v>1</v>
      </c>
      <c r="GF455">
        <v>1430943675</v>
      </c>
      <c r="GG455">
        <v>2</v>
      </c>
      <c r="GH455">
        <v>1</v>
      </c>
      <c r="GI455">
        <v>2</v>
      </c>
      <c r="GJ455">
        <v>0</v>
      </c>
      <c r="GK455">
        <v>0</v>
      </c>
      <c r="GL455">
        <f t="shared" si="400"/>
        <v>0</v>
      </c>
      <c r="GM455">
        <f t="shared" si="401"/>
        <v>1163.8499999999999</v>
      </c>
      <c r="GN455">
        <f t="shared" si="402"/>
        <v>1163.8499999999999</v>
      </c>
      <c r="GO455">
        <f t="shared" si="403"/>
        <v>0</v>
      </c>
      <c r="GP455">
        <f t="shared" si="404"/>
        <v>0</v>
      </c>
      <c r="GR455">
        <v>0</v>
      </c>
      <c r="GS455">
        <v>3</v>
      </c>
      <c r="GT455">
        <v>0</v>
      </c>
      <c r="GU455" t="s">
        <v>3</v>
      </c>
      <c r="GV455">
        <f t="shared" si="405"/>
        <v>0</v>
      </c>
      <c r="GW455">
        <v>1</v>
      </c>
      <c r="GX455">
        <f t="shared" si="406"/>
        <v>0</v>
      </c>
      <c r="HA455">
        <v>0</v>
      </c>
      <c r="HB455">
        <v>0</v>
      </c>
      <c r="HC455">
        <f t="shared" si="407"/>
        <v>0</v>
      </c>
      <c r="IK455">
        <v>0</v>
      </c>
    </row>
    <row r="456" spans="1:245" x14ac:dyDescent="0.2">
      <c r="A456">
        <v>18</v>
      </c>
      <c r="B456">
        <v>1</v>
      </c>
      <c r="C456">
        <v>701</v>
      </c>
      <c r="E456" t="s">
        <v>687</v>
      </c>
      <c r="F456" t="s">
        <v>272</v>
      </c>
      <c r="G456" t="s">
        <v>351</v>
      </c>
      <c r="H456" t="s">
        <v>328</v>
      </c>
      <c r="I456">
        <f>I455*J456</f>
        <v>3.4</v>
      </c>
      <c r="J456">
        <v>99.999999999999986</v>
      </c>
      <c r="O456">
        <f t="shared" si="373"/>
        <v>12852.06</v>
      </c>
      <c r="P456">
        <f t="shared" si="374"/>
        <v>12852.06</v>
      </c>
      <c r="Q456">
        <f t="shared" si="375"/>
        <v>0</v>
      </c>
      <c r="R456">
        <f t="shared" si="376"/>
        <v>0</v>
      </c>
      <c r="S456">
        <f t="shared" si="377"/>
        <v>0</v>
      </c>
      <c r="T456">
        <f t="shared" si="378"/>
        <v>0</v>
      </c>
      <c r="U456">
        <f t="shared" si="379"/>
        <v>0</v>
      </c>
      <c r="V456">
        <f t="shared" si="380"/>
        <v>0</v>
      </c>
      <c r="W456">
        <f t="shared" si="381"/>
        <v>0</v>
      </c>
      <c r="X456">
        <f t="shared" si="382"/>
        <v>0</v>
      </c>
      <c r="Y456">
        <f t="shared" si="383"/>
        <v>0</v>
      </c>
      <c r="AA456">
        <v>144042116</v>
      </c>
      <c r="AB456">
        <f t="shared" si="384"/>
        <v>697.42</v>
      </c>
      <c r="AC456">
        <f t="shared" si="385"/>
        <v>697.42</v>
      </c>
      <c r="AD456">
        <f>ROUND((((ET456)-(EU456))+AE456),2)</f>
        <v>0</v>
      </c>
      <c r="AE456">
        <f>ROUND((EU456),2)</f>
        <v>0</v>
      </c>
      <c r="AF456">
        <f>ROUND((EV456),2)</f>
        <v>0</v>
      </c>
      <c r="AG456">
        <f t="shared" si="386"/>
        <v>0</v>
      </c>
      <c r="AH456">
        <f>(EW456)</f>
        <v>0</v>
      </c>
      <c r="AI456">
        <f>(EX456)</f>
        <v>0</v>
      </c>
      <c r="AJ456">
        <f t="shared" si="387"/>
        <v>0</v>
      </c>
      <c r="AK456">
        <v>697.42</v>
      </c>
      <c r="AL456">
        <v>697.42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118</v>
      </c>
      <c r="AU456">
        <v>63</v>
      </c>
      <c r="AV456">
        <v>1</v>
      </c>
      <c r="AW456">
        <v>1</v>
      </c>
      <c r="AZ456">
        <v>1</v>
      </c>
      <c r="BA456">
        <v>1</v>
      </c>
      <c r="BB456">
        <v>1</v>
      </c>
      <c r="BC456">
        <v>5.42</v>
      </c>
      <c r="BD456" t="s">
        <v>3</v>
      </c>
      <c r="BE456" t="s">
        <v>3</v>
      </c>
      <c r="BF456" t="s">
        <v>3</v>
      </c>
      <c r="BG456" t="s">
        <v>3</v>
      </c>
      <c r="BH456">
        <v>3</v>
      </c>
      <c r="BI456">
        <v>1</v>
      </c>
      <c r="BJ456" t="s">
        <v>352</v>
      </c>
      <c r="BM456">
        <v>10001</v>
      </c>
      <c r="BN456">
        <v>0</v>
      </c>
      <c r="BO456" t="s">
        <v>353</v>
      </c>
      <c r="BP456">
        <v>1</v>
      </c>
      <c r="BQ456">
        <v>2</v>
      </c>
      <c r="BR456">
        <v>0</v>
      </c>
      <c r="BS456">
        <v>1</v>
      </c>
      <c r="BT456">
        <v>1</v>
      </c>
      <c r="BU456">
        <v>1</v>
      </c>
      <c r="BV456">
        <v>1</v>
      </c>
      <c r="BW456">
        <v>1</v>
      </c>
      <c r="BX456">
        <v>1</v>
      </c>
      <c r="BY456" t="s">
        <v>3</v>
      </c>
      <c r="BZ456">
        <v>118</v>
      </c>
      <c r="CA456">
        <v>63</v>
      </c>
      <c r="CE456">
        <v>0</v>
      </c>
      <c r="CF456">
        <v>0</v>
      </c>
      <c r="CG456">
        <v>0</v>
      </c>
      <c r="CM456">
        <v>0</v>
      </c>
      <c r="CN456" t="s">
        <v>3</v>
      </c>
      <c r="CO456">
        <v>0</v>
      </c>
      <c r="CP456">
        <f t="shared" si="388"/>
        <v>12852.06</v>
      </c>
      <c r="CQ456">
        <f t="shared" si="389"/>
        <v>3780.0163999999995</v>
      </c>
      <c r="CR456">
        <f t="shared" si="390"/>
        <v>0</v>
      </c>
      <c r="CS456">
        <f t="shared" si="391"/>
        <v>0</v>
      </c>
      <c r="CT456">
        <f t="shared" si="392"/>
        <v>0</v>
      </c>
      <c r="CU456">
        <f t="shared" si="393"/>
        <v>0</v>
      </c>
      <c r="CV456">
        <f t="shared" si="394"/>
        <v>0</v>
      </c>
      <c r="CW456">
        <f t="shared" si="395"/>
        <v>0</v>
      </c>
      <c r="CX456">
        <f t="shared" si="396"/>
        <v>0</v>
      </c>
      <c r="CY456">
        <f t="shared" si="397"/>
        <v>0</v>
      </c>
      <c r="CZ456">
        <f t="shared" si="398"/>
        <v>0</v>
      </c>
      <c r="DC456" t="s">
        <v>3</v>
      </c>
      <c r="DD456" t="s">
        <v>3</v>
      </c>
      <c r="DE456" t="s">
        <v>3</v>
      </c>
      <c r="DF456" t="s">
        <v>3</v>
      </c>
      <c r="DG456" t="s">
        <v>3</v>
      </c>
      <c r="DH456" t="s">
        <v>3</v>
      </c>
      <c r="DI456" t="s">
        <v>3</v>
      </c>
      <c r="DJ456" t="s">
        <v>3</v>
      </c>
      <c r="DK456" t="s">
        <v>3</v>
      </c>
      <c r="DL456" t="s">
        <v>3</v>
      </c>
      <c r="DM456" t="s">
        <v>3</v>
      </c>
      <c r="DN456">
        <v>0</v>
      </c>
      <c r="DO456">
        <v>0</v>
      </c>
      <c r="DP456">
        <v>1</v>
      </c>
      <c r="DQ456">
        <v>1</v>
      </c>
      <c r="DU456">
        <v>1003</v>
      </c>
      <c r="DV456" t="s">
        <v>328</v>
      </c>
      <c r="DW456" t="s">
        <v>328</v>
      </c>
      <c r="DX456">
        <v>1</v>
      </c>
      <c r="EE456">
        <v>123474906</v>
      </c>
      <c r="EF456">
        <v>2</v>
      </c>
      <c r="EG456" t="s">
        <v>24</v>
      </c>
      <c r="EH456">
        <v>0</v>
      </c>
      <c r="EI456" t="s">
        <v>3</v>
      </c>
      <c r="EJ456">
        <v>1</v>
      </c>
      <c r="EK456">
        <v>10001</v>
      </c>
      <c r="EL456" t="s">
        <v>25</v>
      </c>
      <c r="EM456" t="s">
        <v>26</v>
      </c>
      <c r="EO456" t="s">
        <v>3</v>
      </c>
      <c r="EQ456">
        <v>0</v>
      </c>
      <c r="ER456">
        <v>697.42</v>
      </c>
      <c r="ES456">
        <v>697.42</v>
      </c>
      <c r="ET456">
        <v>0</v>
      </c>
      <c r="EU456">
        <v>0</v>
      </c>
      <c r="EV456">
        <v>0</v>
      </c>
      <c r="EW456">
        <v>0</v>
      </c>
      <c r="EX456">
        <v>0</v>
      </c>
      <c r="FQ456">
        <v>0</v>
      </c>
      <c r="FR456">
        <f t="shared" si="399"/>
        <v>0</v>
      </c>
      <c r="FS456">
        <v>0</v>
      </c>
      <c r="FX456">
        <v>118</v>
      </c>
      <c r="FY456">
        <v>63</v>
      </c>
      <c r="GA456" t="s">
        <v>274</v>
      </c>
      <c r="GD456">
        <v>1</v>
      </c>
      <c r="GF456">
        <v>2101286362</v>
      </c>
      <c r="GG456">
        <v>2</v>
      </c>
      <c r="GH456">
        <v>0</v>
      </c>
      <c r="GI456">
        <v>3</v>
      </c>
      <c r="GJ456">
        <v>0</v>
      </c>
      <c r="GK456">
        <v>0</v>
      </c>
      <c r="GL456">
        <f t="shared" si="400"/>
        <v>0</v>
      </c>
      <c r="GM456">
        <f t="shared" si="401"/>
        <v>12852.06</v>
      </c>
      <c r="GN456">
        <f t="shared" si="402"/>
        <v>12852.06</v>
      </c>
      <c r="GO456">
        <f t="shared" si="403"/>
        <v>0</v>
      </c>
      <c r="GP456">
        <f t="shared" si="404"/>
        <v>0</v>
      </c>
      <c r="GR456">
        <v>0</v>
      </c>
      <c r="GS456">
        <v>4</v>
      </c>
      <c r="GT456">
        <v>0</v>
      </c>
      <c r="GU456" t="s">
        <v>3</v>
      </c>
      <c r="GV456">
        <f t="shared" si="405"/>
        <v>0</v>
      </c>
      <c r="GW456">
        <v>1</v>
      </c>
      <c r="GX456">
        <f t="shared" si="406"/>
        <v>0</v>
      </c>
      <c r="HA456">
        <v>0</v>
      </c>
      <c r="HB456">
        <v>0</v>
      </c>
      <c r="HC456">
        <f t="shared" si="407"/>
        <v>0</v>
      </c>
      <c r="IK456">
        <v>0</v>
      </c>
    </row>
    <row r="457" spans="1:245" x14ac:dyDescent="0.2">
      <c r="A457">
        <v>17</v>
      </c>
      <c r="B457">
        <v>1</v>
      </c>
      <c r="C457">
        <f>ROW(SmtRes!A709)</f>
        <v>709</v>
      </c>
      <c r="D457">
        <f>ROW(EtalonRes!A720)</f>
        <v>720</v>
      </c>
      <c r="E457" t="s">
        <v>688</v>
      </c>
      <c r="F457" t="s">
        <v>689</v>
      </c>
      <c r="G457" t="s">
        <v>690</v>
      </c>
      <c r="H457" t="s">
        <v>19</v>
      </c>
      <c r="I457">
        <f>ROUND(119.62/100,9)</f>
        <v>1.1961999999999999</v>
      </c>
      <c r="J457">
        <v>0</v>
      </c>
      <c r="O457">
        <f t="shared" si="373"/>
        <v>9870.77</v>
      </c>
      <c r="P457">
        <f t="shared" si="374"/>
        <v>387.17</v>
      </c>
      <c r="Q457">
        <f t="shared" si="375"/>
        <v>125.65</v>
      </c>
      <c r="R457">
        <f t="shared" si="376"/>
        <v>64.010000000000005</v>
      </c>
      <c r="S457">
        <f t="shared" si="377"/>
        <v>9357.9500000000007</v>
      </c>
      <c r="T457">
        <f t="shared" si="378"/>
        <v>0</v>
      </c>
      <c r="U457">
        <f t="shared" si="379"/>
        <v>31.777052999999999</v>
      </c>
      <c r="V457">
        <f t="shared" si="380"/>
        <v>0.1644775</v>
      </c>
      <c r="W457">
        <f t="shared" si="381"/>
        <v>0</v>
      </c>
      <c r="X457">
        <f t="shared" si="382"/>
        <v>9893.06</v>
      </c>
      <c r="Y457">
        <f t="shared" si="383"/>
        <v>5182.08</v>
      </c>
      <c r="AA457">
        <v>144042116</v>
      </c>
      <c r="AB457">
        <f t="shared" si="384"/>
        <v>329.68</v>
      </c>
      <c r="AC457">
        <f t="shared" si="385"/>
        <v>82.78</v>
      </c>
      <c r="AD457">
        <f>ROUND(((((ET457*1.25))-((EU457*1.25)))+AE457),2)</f>
        <v>8.61</v>
      </c>
      <c r="AE457">
        <f>ROUND(((EU457*1.25)),2)</f>
        <v>1.63</v>
      </c>
      <c r="AF457">
        <f>ROUND(((EV457*1.15)),2)</f>
        <v>238.29</v>
      </c>
      <c r="AG457">
        <f t="shared" si="386"/>
        <v>0</v>
      </c>
      <c r="AH457">
        <f>((EW457*1.15))</f>
        <v>26.565000000000001</v>
      </c>
      <c r="AI457">
        <f>((EX457*1.25))</f>
        <v>0.13750000000000001</v>
      </c>
      <c r="AJ457">
        <f t="shared" si="387"/>
        <v>0</v>
      </c>
      <c r="AK457">
        <v>296.87</v>
      </c>
      <c r="AL457">
        <v>82.78</v>
      </c>
      <c r="AM457">
        <v>6.88</v>
      </c>
      <c r="AN457">
        <v>1.3</v>
      </c>
      <c r="AO457">
        <v>207.21</v>
      </c>
      <c r="AP457">
        <v>0</v>
      </c>
      <c r="AQ457">
        <v>23.1</v>
      </c>
      <c r="AR457">
        <v>0.11</v>
      </c>
      <c r="AS457">
        <v>0</v>
      </c>
      <c r="AT457">
        <v>105</v>
      </c>
      <c r="AU457">
        <v>55</v>
      </c>
      <c r="AV457">
        <v>1</v>
      </c>
      <c r="AW457">
        <v>1</v>
      </c>
      <c r="AZ457">
        <v>1</v>
      </c>
      <c r="BA457">
        <v>32.83</v>
      </c>
      <c r="BB457">
        <v>12.2</v>
      </c>
      <c r="BC457">
        <v>3.91</v>
      </c>
      <c r="BD457" t="s">
        <v>3</v>
      </c>
      <c r="BE457" t="s">
        <v>3</v>
      </c>
      <c r="BF457" t="s">
        <v>3</v>
      </c>
      <c r="BG457" t="s">
        <v>3</v>
      </c>
      <c r="BH457">
        <v>0</v>
      </c>
      <c r="BI457">
        <v>1</v>
      </c>
      <c r="BJ457" t="s">
        <v>691</v>
      </c>
      <c r="BM457">
        <v>15001</v>
      </c>
      <c r="BN457">
        <v>0</v>
      </c>
      <c r="BO457" t="s">
        <v>689</v>
      </c>
      <c r="BP457">
        <v>1</v>
      </c>
      <c r="BQ457">
        <v>2</v>
      </c>
      <c r="BR457">
        <v>0</v>
      </c>
      <c r="BS457">
        <v>32.83</v>
      </c>
      <c r="BT457">
        <v>1</v>
      </c>
      <c r="BU457">
        <v>1</v>
      </c>
      <c r="BV457">
        <v>1</v>
      </c>
      <c r="BW457">
        <v>1</v>
      </c>
      <c r="BX457">
        <v>1</v>
      </c>
      <c r="BY457" t="s">
        <v>3</v>
      </c>
      <c r="BZ457">
        <v>105</v>
      </c>
      <c r="CA457">
        <v>55</v>
      </c>
      <c r="CE457">
        <v>0</v>
      </c>
      <c r="CF457">
        <v>0</v>
      </c>
      <c r="CG457">
        <v>0</v>
      </c>
      <c r="CM457">
        <v>0</v>
      </c>
      <c r="CN457" t="s">
        <v>1835</v>
      </c>
      <c r="CO457">
        <v>0</v>
      </c>
      <c r="CP457">
        <f t="shared" si="388"/>
        <v>9870.77</v>
      </c>
      <c r="CQ457">
        <f t="shared" si="389"/>
        <v>323.66980000000001</v>
      </c>
      <c r="CR457">
        <f t="shared" si="390"/>
        <v>105.04199999999999</v>
      </c>
      <c r="CS457">
        <f t="shared" si="391"/>
        <v>53.512899999999995</v>
      </c>
      <c r="CT457">
        <f t="shared" si="392"/>
        <v>7823.0606999999991</v>
      </c>
      <c r="CU457">
        <f t="shared" si="393"/>
        <v>0</v>
      </c>
      <c r="CV457">
        <f t="shared" si="394"/>
        <v>26.565000000000001</v>
      </c>
      <c r="CW457">
        <f t="shared" si="395"/>
        <v>0.13750000000000001</v>
      </c>
      <c r="CX457">
        <f t="shared" si="396"/>
        <v>0</v>
      </c>
      <c r="CY457">
        <f t="shared" si="397"/>
        <v>9893.0580000000009</v>
      </c>
      <c r="CZ457">
        <f t="shared" si="398"/>
        <v>5182.0780000000004</v>
      </c>
      <c r="DC457" t="s">
        <v>3</v>
      </c>
      <c r="DD457" t="s">
        <v>3</v>
      </c>
      <c r="DE457" t="s">
        <v>279</v>
      </c>
      <c r="DF457" t="s">
        <v>279</v>
      </c>
      <c r="DG457" t="s">
        <v>264</v>
      </c>
      <c r="DH457" t="s">
        <v>3</v>
      </c>
      <c r="DI457" t="s">
        <v>264</v>
      </c>
      <c r="DJ457" t="s">
        <v>279</v>
      </c>
      <c r="DK457" t="s">
        <v>3</v>
      </c>
      <c r="DL457" t="s">
        <v>3</v>
      </c>
      <c r="DM457" t="s">
        <v>3</v>
      </c>
      <c r="DN457">
        <v>0</v>
      </c>
      <c r="DO457">
        <v>0</v>
      </c>
      <c r="DP457">
        <v>1</v>
      </c>
      <c r="DQ457">
        <v>1</v>
      </c>
      <c r="DU457">
        <v>1005</v>
      </c>
      <c r="DV457" t="s">
        <v>19</v>
      </c>
      <c r="DW457" t="s">
        <v>19</v>
      </c>
      <c r="DX457">
        <v>100</v>
      </c>
      <c r="EE457">
        <v>123474929</v>
      </c>
      <c r="EF457">
        <v>2</v>
      </c>
      <c r="EG457" t="s">
        <v>24</v>
      </c>
      <c r="EH457">
        <v>0</v>
      </c>
      <c r="EI457" t="s">
        <v>3</v>
      </c>
      <c r="EJ457">
        <v>1</v>
      </c>
      <c r="EK457">
        <v>15001</v>
      </c>
      <c r="EL457" t="s">
        <v>280</v>
      </c>
      <c r="EM457" t="s">
        <v>281</v>
      </c>
      <c r="EO457" t="s">
        <v>282</v>
      </c>
      <c r="EQ457">
        <v>131072</v>
      </c>
      <c r="ER457">
        <v>296.87</v>
      </c>
      <c r="ES457">
        <v>82.78</v>
      </c>
      <c r="ET457">
        <v>6.88</v>
      </c>
      <c r="EU457">
        <v>1.3</v>
      </c>
      <c r="EV457">
        <v>207.21</v>
      </c>
      <c r="EW457">
        <v>23.1</v>
      </c>
      <c r="EX457">
        <v>0.11</v>
      </c>
      <c r="EY457">
        <v>0</v>
      </c>
      <c r="FQ457">
        <v>0</v>
      </c>
      <c r="FR457">
        <f t="shared" si="399"/>
        <v>0</v>
      </c>
      <c r="FS457">
        <v>0</v>
      </c>
      <c r="FX457">
        <v>105</v>
      </c>
      <c r="FY457">
        <v>55</v>
      </c>
      <c r="GA457" t="s">
        <v>3</v>
      </c>
      <c r="GD457">
        <v>1</v>
      </c>
      <c r="GF457">
        <v>372454422</v>
      </c>
      <c r="GG457">
        <v>2</v>
      </c>
      <c r="GH457">
        <v>1</v>
      </c>
      <c r="GI457">
        <v>2</v>
      </c>
      <c r="GJ457">
        <v>0</v>
      </c>
      <c r="GK457">
        <v>0</v>
      </c>
      <c r="GL457">
        <f t="shared" si="400"/>
        <v>0</v>
      </c>
      <c r="GM457">
        <f t="shared" si="401"/>
        <v>24945.91</v>
      </c>
      <c r="GN457">
        <f t="shared" si="402"/>
        <v>24945.91</v>
      </c>
      <c r="GO457">
        <f t="shared" si="403"/>
        <v>0</v>
      </c>
      <c r="GP457">
        <f t="shared" si="404"/>
        <v>0</v>
      </c>
      <c r="GR457">
        <v>0</v>
      </c>
      <c r="GS457">
        <v>3</v>
      </c>
      <c r="GT457">
        <v>0</v>
      </c>
      <c r="GU457" t="s">
        <v>3</v>
      </c>
      <c r="GV457">
        <f t="shared" si="405"/>
        <v>0</v>
      </c>
      <c r="GW457">
        <v>1</v>
      </c>
      <c r="GX457">
        <f t="shared" si="406"/>
        <v>0</v>
      </c>
      <c r="HA457">
        <v>0</v>
      </c>
      <c r="HB457">
        <v>0</v>
      </c>
      <c r="HC457">
        <f t="shared" si="407"/>
        <v>0</v>
      </c>
      <c r="IK457">
        <v>0</v>
      </c>
    </row>
    <row r="458" spans="1:245" x14ac:dyDescent="0.2">
      <c r="A458">
        <v>18</v>
      </c>
      <c r="B458">
        <v>1</v>
      </c>
      <c r="C458">
        <v>708</v>
      </c>
      <c r="E458" t="s">
        <v>692</v>
      </c>
      <c r="F458" t="s">
        <v>693</v>
      </c>
      <c r="G458" t="s">
        <v>694</v>
      </c>
      <c r="H458" t="s">
        <v>695</v>
      </c>
      <c r="I458">
        <f>I457*J458</f>
        <v>75.361000000000004</v>
      </c>
      <c r="J458">
        <v>63.00033439224211</v>
      </c>
      <c r="O458">
        <f t="shared" si="373"/>
        <v>40592.120000000003</v>
      </c>
      <c r="P458">
        <f t="shared" si="374"/>
        <v>40592.120000000003</v>
      </c>
      <c r="Q458">
        <f t="shared" si="375"/>
        <v>0</v>
      </c>
      <c r="R458">
        <f t="shared" si="376"/>
        <v>0</v>
      </c>
      <c r="S458">
        <f t="shared" si="377"/>
        <v>0</v>
      </c>
      <c r="T458">
        <f t="shared" si="378"/>
        <v>0</v>
      </c>
      <c r="U458">
        <f t="shared" si="379"/>
        <v>0</v>
      </c>
      <c r="V458">
        <f t="shared" si="380"/>
        <v>0</v>
      </c>
      <c r="W458">
        <f t="shared" si="381"/>
        <v>0</v>
      </c>
      <c r="X458">
        <f t="shared" si="382"/>
        <v>0</v>
      </c>
      <c r="Y458">
        <f t="shared" si="383"/>
        <v>0</v>
      </c>
      <c r="AA458">
        <v>144042116</v>
      </c>
      <c r="AB458">
        <f t="shared" si="384"/>
        <v>85.77</v>
      </c>
      <c r="AC458">
        <f t="shared" si="385"/>
        <v>85.77</v>
      </c>
      <c r="AD458">
        <f>ROUND((((ET458)-(EU458))+AE458),2)</f>
        <v>0</v>
      </c>
      <c r="AE458">
        <f>ROUND((EU458),2)</f>
        <v>0</v>
      </c>
      <c r="AF458">
        <f>ROUND((EV458),2)</f>
        <v>0</v>
      </c>
      <c r="AG458">
        <f t="shared" si="386"/>
        <v>0</v>
      </c>
      <c r="AH458">
        <f>(EW458)</f>
        <v>0</v>
      </c>
      <c r="AI458">
        <f>(EX458)</f>
        <v>0</v>
      </c>
      <c r="AJ458">
        <f t="shared" si="387"/>
        <v>0</v>
      </c>
      <c r="AK458">
        <v>85.77</v>
      </c>
      <c r="AL458">
        <v>85.77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105</v>
      </c>
      <c r="AU458">
        <v>55</v>
      </c>
      <c r="AV458">
        <v>1</v>
      </c>
      <c r="AW458">
        <v>1</v>
      </c>
      <c r="AZ458">
        <v>1</v>
      </c>
      <c r="BA458">
        <v>1</v>
      </c>
      <c r="BB458">
        <v>1</v>
      </c>
      <c r="BC458">
        <v>6.28</v>
      </c>
      <c r="BD458" t="s">
        <v>3</v>
      </c>
      <c r="BE458" t="s">
        <v>3</v>
      </c>
      <c r="BF458" t="s">
        <v>3</v>
      </c>
      <c r="BG458" t="s">
        <v>3</v>
      </c>
      <c r="BH458">
        <v>3</v>
      </c>
      <c r="BI458">
        <v>1</v>
      </c>
      <c r="BJ458" t="s">
        <v>696</v>
      </c>
      <c r="BM458">
        <v>15001</v>
      </c>
      <c r="BN458">
        <v>0</v>
      </c>
      <c r="BO458" t="s">
        <v>693</v>
      </c>
      <c r="BP458">
        <v>1</v>
      </c>
      <c r="BQ458">
        <v>2</v>
      </c>
      <c r="BR458">
        <v>0</v>
      </c>
      <c r="BS458">
        <v>1</v>
      </c>
      <c r="BT458">
        <v>1</v>
      </c>
      <c r="BU458">
        <v>1</v>
      </c>
      <c r="BV458">
        <v>1</v>
      </c>
      <c r="BW458">
        <v>1</v>
      </c>
      <c r="BX458">
        <v>1</v>
      </c>
      <c r="BY458" t="s">
        <v>3</v>
      </c>
      <c r="BZ458">
        <v>105</v>
      </c>
      <c r="CA458">
        <v>55</v>
      </c>
      <c r="CE458">
        <v>0</v>
      </c>
      <c r="CF458">
        <v>0</v>
      </c>
      <c r="CG458">
        <v>0</v>
      </c>
      <c r="CM458">
        <v>0</v>
      </c>
      <c r="CN458" t="s">
        <v>3</v>
      </c>
      <c r="CO458">
        <v>0</v>
      </c>
      <c r="CP458">
        <f t="shared" si="388"/>
        <v>40592.120000000003</v>
      </c>
      <c r="CQ458">
        <f t="shared" si="389"/>
        <v>538.63559999999995</v>
      </c>
      <c r="CR458">
        <f t="shared" si="390"/>
        <v>0</v>
      </c>
      <c r="CS458">
        <f t="shared" si="391"/>
        <v>0</v>
      </c>
      <c r="CT458">
        <f t="shared" si="392"/>
        <v>0</v>
      </c>
      <c r="CU458">
        <f t="shared" si="393"/>
        <v>0</v>
      </c>
      <c r="CV458">
        <f t="shared" si="394"/>
        <v>0</v>
      </c>
      <c r="CW458">
        <f t="shared" si="395"/>
        <v>0</v>
      </c>
      <c r="CX458">
        <f t="shared" si="396"/>
        <v>0</v>
      </c>
      <c r="CY458">
        <f t="shared" si="397"/>
        <v>0</v>
      </c>
      <c r="CZ458">
        <f t="shared" si="398"/>
        <v>0</v>
      </c>
      <c r="DC458" t="s">
        <v>3</v>
      </c>
      <c r="DD458" t="s">
        <v>3</v>
      </c>
      <c r="DE458" t="s">
        <v>3</v>
      </c>
      <c r="DF458" t="s">
        <v>3</v>
      </c>
      <c r="DG458" t="s">
        <v>3</v>
      </c>
      <c r="DH458" t="s">
        <v>3</v>
      </c>
      <c r="DI458" t="s">
        <v>3</v>
      </c>
      <c r="DJ458" t="s">
        <v>3</v>
      </c>
      <c r="DK458" t="s">
        <v>3</v>
      </c>
      <c r="DL458" t="s">
        <v>3</v>
      </c>
      <c r="DM458" t="s">
        <v>3</v>
      </c>
      <c r="DN458">
        <v>0</v>
      </c>
      <c r="DO458">
        <v>0</v>
      </c>
      <c r="DP458">
        <v>1</v>
      </c>
      <c r="DQ458">
        <v>1</v>
      </c>
      <c r="DU458">
        <v>1002</v>
      </c>
      <c r="DV458" t="s">
        <v>695</v>
      </c>
      <c r="DW458" t="s">
        <v>695</v>
      </c>
      <c r="DX458">
        <v>1</v>
      </c>
      <c r="EE458">
        <v>123474929</v>
      </c>
      <c r="EF458">
        <v>2</v>
      </c>
      <c r="EG458" t="s">
        <v>24</v>
      </c>
      <c r="EH458">
        <v>0</v>
      </c>
      <c r="EI458" t="s">
        <v>3</v>
      </c>
      <c r="EJ458">
        <v>1</v>
      </c>
      <c r="EK458">
        <v>15001</v>
      </c>
      <c r="EL458" t="s">
        <v>280</v>
      </c>
      <c r="EM458" t="s">
        <v>281</v>
      </c>
      <c r="EO458" t="s">
        <v>3</v>
      </c>
      <c r="EQ458">
        <v>0</v>
      </c>
      <c r="ER458">
        <v>85.77</v>
      </c>
      <c r="ES458">
        <v>85.77</v>
      </c>
      <c r="ET458">
        <v>0</v>
      </c>
      <c r="EU458">
        <v>0</v>
      </c>
      <c r="EV458">
        <v>0</v>
      </c>
      <c r="EW458">
        <v>0</v>
      </c>
      <c r="EX458">
        <v>0</v>
      </c>
      <c r="FQ458">
        <v>0</v>
      </c>
      <c r="FR458">
        <f t="shared" si="399"/>
        <v>0</v>
      </c>
      <c r="FS458">
        <v>0</v>
      </c>
      <c r="FX458">
        <v>105</v>
      </c>
      <c r="FY458">
        <v>55</v>
      </c>
      <c r="GA458" t="s">
        <v>3</v>
      </c>
      <c r="GD458">
        <v>1</v>
      </c>
      <c r="GF458">
        <v>1754824500</v>
      </c>
      <c r="GG458">
        <v>2</v>
      </c>
      <c r="GH458">
        <v>1</v>
      </c>
      <c r="GI458">
        <v>2</v>
      </c>
      <c r="GJ458">
        <v>0</v>
      </c>
      <c r="GK458">
        <v>0</v>
      </c>
      <c r="GL458">
        <f t="shared" si="400"/>
        <v>0</v>
      </c>
      <c r="GM458">
        <f t="shared" si="401"/>
        <v>40592.120000000003</v>
      </c>
      <c r="GN458">
        <f t="shared" si="402"/>
        <v>40592.120000000003</v>
      </c>
      <c r="GO458">
        <f t="shared" si="403"/>
        <v>0</v>
      </c>
      <c r="GP458">
        <f t="shared" si="404"/>
        <v>0</v>
      </c>
      <c r="GR458">
        <v>0</v>
      </c>
      <c r="GS458">
        <v>3</v>
      </c>
      <c r="GT458">
        <v>0</v>
      </c>
      <c r="GU458" t="s">
        <v>3</v>
      </c>
      <c r="GV458">
        <f t="shared" si="405"/>
        <v>0</v>
      </c>
      <c r="GW458">
        <v>1</v>
      </c>
      <c r="GX458">
        <f t="shared" si="406"/>
        <v>0</v>
      </c>
      <c r="HA458">
        <v>0</v>
      </c>
      <c r="HB458">
        <v>0</v>
      </c>
      <c r="HC458">
        <f t="shared" si="407"/>
        <v>0</v>
      </c>
      <c r="IK458">
        <v>0</v>
      </c>
    </row>
    <row r="459" spans="1:245" x14ac:dyDescent="0.2">
      <c r="A459">
        <v>17</v>
      </c>
      <c r="B459">
        <v>1</v>
      </c>
      <c r="C459">
        <f>ROW(SmtRes!A714)</f>
        <v>714</v>
      </c>
      <c r="D459">
        <f>ROW(EtalonRes!A725)</f>
        <v>725</v>
      </c>
      <c r="E459" t="s">
        <v>697</v>
      </c>
      <c r="F459" t="s">
        <v>698</v>
      </c>
      <c r="G459" t="s">
        <v>699</v>
      </c>
      <c r="H459" t="s">
        <v>50</v>
      </c>
      <c r="I459">
        <v>0.89500000000000002</v>
      </c>
      <c r="J459">
        <v>0</v>
      </c>
      <c r="O459">
        <f t="shared" si="373"/>
        <v>927.76</v>
      </c>
      <c r="P459">
        <f t="shared" si="374"/>
        <v>0</v>
      </c>
      <c r="Q459">
        <f t="shared" si="375"/>
        <v>293.38</v>
      </c>
      <c r="R459">
        <f t="shared" si="376"/>
        <v>189.23</v>
      </c>
      <c r="S459">
        <f t="shared" si="377"/>
        <v>634.38</v>
      </c>
      <c r="T459">
        <f t="shared" si="378"/>
        <v>0</v>
      </c>
      <c r="U459">
        <f t="shared" si="379"/>
        <v>2.2643499999999999</v>
      </c>
      <c r="V459">
        <f t="shared" si="380"/>
        <v>0.50343749999999998</v>
      </c>
      <c r="W459">
        <f t="shared" si="381"/>
        <v>0</v>
      </c>
      <c r="X459">
        <f t="shared" si="382"/>
        <v>1013.04</v>
      </c>
      <c r="Y459">
        <f t="shared" si="383"/>
        <v>617.71</v>
      </c>
      <c r="AA459">
        <v>144042116</v>
      </c>
      <c r="AB459">
        <f t="shared" si="384"/>
        <v>59.01</v>
      </c>
      <c r="AC459">
        <f t="shared" si="385"/>
        <v>0</v>
      </c>
      <c r="AD459">
        <f>ROUND(((((ET459*1.25))-((EU459*1.25)))+AE459),2)</f>
        <v>37.42</v>
      </c>
      <c r="AE459">
        <f>ROUND(((EU459*1.25)),2)</f>
        <v>6.44</v>
      </c>
      <c r="AF459">
        <f>ROUND(((EV459*1.15)),2)</f>
        <v>21.59</v>
      </c>
      <c r="AG459">
        <f t="shared" si="386"/>
        <v>0</v>
      </c>
      <c r="AH459">
        <f>((EW459*1.15))</f>
        <v>2.5299999999999998</v>
      </c>
      <c r="AI459">
        <f>((EX459*1.25))</f>
        <v>0.5625</v>
      </c>
      <c r="AJ459">
        <f t="shared" si="387"/>
        <v>0</v>
      </c>
      <c r="AK459">
        <v>48.7</v>
      </c>
      <c r="AL459">
        <v>0</v>
      </c>
      <c r="AM459">
        <v>29.93</v>
      </c>
      <c r="AN459">
        <v>5.15</v>
      </c>
      <c r="AO459">
        <v>18.77</v>
      </c>
      <c r="AP459">
        <v>0</v>
      </c>
      <c r="AQ459">
        <v>2.2000000000000002</v>
      </c>
      <c r="AR459">
        <v>0.45</v>
      </c>
      <c r="AS459">
        <v>0</v>
      </c>
      <c r="AT459">
        <v>123</v>
      </c>
      <c r="AU459">
        <v>75</v>
      </c>
      <c r="AV459">
        <v>1</v>
      </c>
      <c r="AW459">
        <v>1</v>
      </c>
      <c r="AZ459">
        <v>1</v>
      </c>
      <c r="BA459">
        <v>32.83</v>
      </c>
      <c r="BB459">
        <v>8.76</v>
      </c>
      <c r="BC459">
        <v>1</v>
      </c>
      <c r="BD459" t="s">
        <v>3</v>
      </c>
      <c r="BE459" t="s">
        <v>3</v>
      </c>
      <c r="BF459" t="s">
        <v>3</v>
      </c>
      <c r="BG459" t="s">
        <v>3</v>
      </c>
      <c r="BH459">
        <v>0</v>
      </c>
      <c r="BI459">
        <v>1</v>
      </c>
      <c r="BJ459" t="s">
        <v>700</v>
      </c>
      <c r="BM459">
        <v>11001</v>
      </c>
      <c r="BN459">
        <v>0</v>
      </c>
      <c r="BO459" t="s">
        <v>698</v>
      </c>
      <c r="BP459">
        <v>1</v>
      </c>
      <c r="BQ459">
        <v>2</v>
      </c>
      <c r="BR459">
        <v>0</v>
      </c>
      <c r="BS459">
        <v>32.83</v>
      </c>
      <c r="BT459">
        <v>1</v>
      </c>
      <c r="BU459">
        <v>1</v>
      </c>
      <c r="BV459">
        <v>1</v>
      </c>
      <c r="BW459">
        <v>1</v>
      </c>
      <c r="BX459">
        <v>1</v>
      </c>
      <c r="BY459" t="s">
        <v>3</v>
      </c>
      <c r="BZ459">
        <v>123</v>
      </c>
      <c r="CA459">
        <v>75</v>
      </c>
      <c r="CE459">
        <v>0</v>
      </c>
      <c r="CF459">
        <v>0</v>
      </c>
      <c r="CG459">
        <v>0</v>
      </c>
      <c r="CM459">
        <v>0</v>
      </c>
      <c r="CN459" t="s">
        <v>1835</v>
      </c>
      <c r="CO459">
        <v>0</v>
      </c>
      <c r="CP459">
        <f t="shared" si="388"/>
        <v>927.76</v>
      </c>
      <c r="CQ459">
        <f t="shared" si="389"/>
        <v>0</v>
      </c>
      <c r="CR459">
        <f t="shared" si="390"/>
        <v>327.79919999999998</v>
      </c>
      <c r="CS459">
        <f t="shared" si="391"/>
        <v>211.42519999999999</v>
      </c>
      <c r="CT459">
        <f t="shared" si="392"/>
        <v>708.79969999999992</v>
      </c>
      <c r="CU459">
        <f t="shared" si="393"/>
        <v>0</v>
      </c>
      <c r="CV459">
        <f t="shared" si="394"/>
        <v>2.5299999999999998</v>
      </c>
      <c r="CW459">
        <f t="shared" si="395"/>
        <v>0.5625</v>
      </c>
      <c r="CX459">
        <f t="shared" si="396"/>
        <v>0</v>
      </c>
      <c r="CY459">
        <f t="shared" si="397"/>
        <v>1013.0403</v>
      </c>
      <c r="CZ459">
        <f t="shared" si="398"/>
        <v>617.70749999999998</v>
      </c>
      <c r="DC459" t="s">
        <v>3</v>
      </c>
      <c r="DD459" t="s">
        <v>3</v>
      </c>
      <c r="DE459" t="s">
        <v>279</v>
      </c>
      <c r="DF459" t="s">
        <v>279</v>
      </c>
      <c r="DG459" t="s">
        <v>264</v>
      </c>
      <c r="DH459" t="s">
        <v>3</v>
      </c>
      <c r="DI459" t="s">
        <v>264</v>
      </c>
      <c r="DJ459" t="s">
        <v>279</v>
      </c>
      <c r="DK459" t="s">
        <v>3</v>
      </c>
      <c r="DL459" t="s">
        <v>3</v>
      </c>
      <c r="DM459" t="s">
        <v>3</v>
      </c>
      <c r="DN459">
        <v>0</v>
      </c>
      <c r="DO459">
        <v>0</v>
      </c>
      <c r="DP459">
        <v>1</v>
      </c>
      <c r="DQ459">
        <v>1</v>
      </c>
      <c r="DU459">
        <v>1007</v>
      </c>
      <c r="DV459" t="s">
        <v>50</v>
      </c>
      <c r="DW459" t="s">
        <v>50</v>
      </c>
      <c r="DX459">
        <v>1</v>
      </c>
      <c r="EE459">
        <v>123474907</v>
      </c>
      <c r="EF459">
        <v>2</v>
      </c>
      <c r="EG459" t="s">
        <v>24</v>
      </c>
      <c r="EH459">
        <v>0</v>
      </c>
      <c r="EI459" t="s">
        <v>3</v>
      </c>
      <c r="EJ459">
        <v>1</v>
      </c>
      <c r="EK459">
        <v>11001</v>
      </c>
      <c r="EL459" t="s">
        <v>44</v>
      </c>
      <c r="EM459" t="s">
        <v>301</v>
      </c>
      <c r="EO459" t="s">
        <v>282</v>
      </c>
      <c r="EQ459">
        <v>131072</v>
      </c>
      <c r="ER459">
        <v>48.7</v>
      </c>
      <c r="ES459">
        <v>0</v>
      </c>
      <c r="ET459">
        <v>29.93</v>
      </c>
      <c r="EU459">
        <v>5.15</v>
      </c>
      <c r="EV459">
        <v>18.77</v>
      </c>
      <c r="EW459">
        <v>2.2000000000000002</v>
      </c>
      <c r="EX459">
        <v>0.45</v>
      </c>
      <c r="EY459">
        <v>0</v>
      </c>
      <c r="FQ459">
        <v>0</v>
      </c>
      <c r="FR459">
        <f t="shared" si="399"/>
        <v>0</v>
      </c>
      <c r="FS459">
        <v>0</v>
      </c>
      <c r="FX459">
        <v>123</v>
      </c>
      <c r="FY459">
        <v>75</v>
      </c>
      <c r="GA459" t="s">
        <v>3</v>
      </c>
      <c r="GD459">
        <v>1</v>
      </c>
      <c r="GF459">
        <v>-89920363</v>
      </c>
      <c r="GG459">
        <v>2</v>
      </c>
      <c r="GH459">
        <v>1</v>
      </c>
      <c r="GI459">
        <v>2</v>
      </c>
      <c r="GJ459">
        <v>0</v>
      </c>
      <c r="GK459">
        <v>0</v>
      </c>
      <c r="GL459">
        <f t="shared" si="400"/>
        <v>0</v>
      </c>
      <c r="GM459">
        <f t="shared" si="401"/>
        <v>2558.5100000000002</v>
      </c>
      <c r="GN459">
        <f t="shared" si="402"/>
        <v>2558.5100000000002</v>
      </c>
      <c r="GO459">
        <f t="shared" si="403"/>
        <v>0</v>
      </c>
      <c r="GP459">
        <f t="shared" si="404"/>
        <v>0</v>
      </c>
      <c r="GR459">
        <v>0</v>
      </c>
      <c r="GS459">
        <v>3</v>
      </c>
      <c r="GT459">
        <v>0</v>
      </c>
      <c r="GU459" t="s">
        <v>3</v>
      </c>
      <c r="GV459">
        <f t="shared" si="405"/>
        <v>0</v>
      </c>
      <c r="GW459">
        <v>1</v>
      </c>
      <c r="GX459">
        <f t="shared" si="406"/>
        <v>0</v>
      </c>
      <c r="HA459">
        <v>0</v>
      </c>
      <c r="HB459">
        <v>0</v>
      </c>
      <c r="HC459">
        <f t="shared" si="407"/>
        <v>0</v>
      </c>
      <c r="IK459">
        <v>0</v>
      </c>
    </row>
    <row r="460" spans="1:245" x14ac:dyDescent="0.2">
      <c r="A460">
        <v>18</v>
      </c>
      <c r="B460">
        <v>1</v>
      </c>
      <c r="C460">
        <v>714</v>
      </c>
      <c r="E460" t="s">
        <v>701</v>
      </c>
      <c r="F460" t="s">
        <v>702</v>
      </c>
      <c r="G460" t="s">
        <v>703</v>
      </c>
      <c r="H460" t="s">
        <v>50</v>
      </c>
      <c r="I460">
        <f>I459*J460</f>
        <v>0.98450000000000015</v>
      </c>
      <c r="J460">
        <v>1.1000000000000001</v>
      </c>
      <c r="O460">
        <f t="shared" si="373"/>
        <v>1776.44</v>
      </c>
      <c r="P460">
        <f t="shared" si="374"/>
        <v>1776.44</v>
      </c>
      <c r="Q460">
        <f t="shared" si="375"/>
        <v>0</v>
      </c>
      <c r="R460">
        <f t="shared" si="376"/>
        <v>0</v>
      </c>
      <c r="S460">
        <f t="shared" si="377"/>
        <v>0</v>
      </c>
      <c r="T460">
        <f t="shared" si="378"/>
        <v>0</v>
      </c>
      <c r="U460">
        <f t="shared" si="379"/>
        <v>0</v>
      </c>
      <c r="V460">
        <f t="shared" si="380"/>
        <v>0</v>
      </c>
      <c r="W460">
        <f t="shared" si="381"/>
        <v>0</v>
      </c>
      <c r="X460">
        <f t="shared" si="382"/>
        <v>0</v>
      </c>
      <c r="Y460">
        <f t="shared" si="383"/>
        <v>0</v>
      </c>
      <c r="AA460">
        <v>144042116</v>
      </c>
      <c r="AB460">
        <f t="shared" si="384"/>
        <v>163</v>
      </c>
      <c r="AC460">
        <f t="shared" si="385"/>
        <v>163</v>
      </c>
      <c r="AD460">
        <f>ROUND((((ET460)-(EU460))+AE460),2)</f>
        <v>0</v>
      </c>
      <c r="AE460">
        <f>ROUND((EU460),2)</f>
        <v>0</v>
      </c>
      <c r="AF460">
        <f>ROUND((EV460),2)</f>
        <v>0</v>
      </c>
      <c r="AG460">
        <f t="shared" si="386"/>
        <v>0</v>
      </c>
      <c r="AH460">
        <f>(EW460)</f>
        <v>0</v>
      </c>
      <c r="AI460">
        <f>(EX460)</f>
        <v>0</v>
      </c>
      <c r="AJ460">
        <f t="shared" si="387"/>
        <v>0</v>
      </c>
      <c r="AK460">
        <v>163</v>
      </c>
      <c r="AL460">
        <v>163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123</v>
      </c>
      <c r="AU460">
        <v>75</v>
      </c>
      <c r="AV460">
        <v>1</v>
      </c>
      <c r="AW460">
        <v>1</v>
      </c>
      <c r="AZ460">
        <v>1</v>
      </c>
      <c r="BA460">
        <v>1</v>
      </c>
      <c r="BB460">
        <v>1</v>
      </c>
      <c r="BC460">
        <v>11.07</v>
      </c>
      <c r="BD460" t="s">
        <v>3</v>
      </c>
      <c r="BE460" t="s">
        <v>3</v>
      </c>
      <c r="BF460" t="s">
        <v>3</v>
      </c>
      <c r="BG460" t="s">
        <v>3</v>
      </c>
      <c r="BH460">
        <v>3</v>
      </c>
      <c r="BI460">
        <v>1</v>
      </c>
      <c r="BJ460" t="s">
        <v>704</v>
      </c>
      <c r="BM460">
        <v>11001</v>
      </c>
      <c r="BN460">
        <v>0</v>
      </c>
      <c r="BO460" t="s">
        <v>702</v>
      </c>
      <c r="BP460">
        <v>1</v>
      </c>
      <c r="BQ460">
        <v>2</v>
      </c>
      <c r="BR460">
        <v>0</v>
      </c>
      <c r="BS460">
        <v>1</v>
      </c>
      <c r="BT460">
        <v>1</v>
      </c>
      <c r="BU460">
        <v>1</v>
      </c>
      <c r="BV460">
        <v>1</v>
      </c>
      <c r="BW460">
        <v>1</v>
      </c>
      <c r="BX460">
        <v>1</v>
      </c>
      <c r="BY460" t="s">
        <v>3</v>
      </c>
      <c r="BZ460">
        <v>123</v>
      </c>
      <c r="CA460">
        <v>75</v>
      </c>
      <c r="CE460">
        <v>0</v>
      </c>
      <c r="CF460">
        <v>0</v>
      </c>
      <c r="CG460">
        <v>0</v>
      </c>
      <c r="CM460">
        <v>0</v>
      </c>
      <c r="CN460" t="s">
        <v>3</v>
      </c>
      <c r="CO460">
        <v>0</v>
      </c>
      <c r="CP460">
        <f t="shared" si="388"/>
        <v>1776.44</v>
      </c>
      <c r="CQ460">
        <f t="shared" si="389"/>
        <v>1804.41</v>
      </c>
      <c r="CR460">
        <f t="shared" si="390"/>
        <v>0</v>
      </c>
      <c r="CS460">
        <f t="shared" si="391"/>
        <v>0</v>
      </c>
      <c r="CT460">
        <f t="shared" si="392"/>
        <v>0</v>
      </c>
      <c r="CU460">
        <f t="shared" si="393"/>
        <v>0</v>
      </c>
      <c r="CV460">
        <f t="shared" si="394"/>
        <v>0</v>
      </c>
      <c r="CW460">
        <f t="shared" si="395"/>
        <v>0</v>
      </c>
      <c r="CX460">
        <f t="shared" si="396"/>
        <v>0</v>
      </c>
      <c r="CY460">
        <f t="shared" si="397"/>
        <v>0</v>
      </c>
      <c r="CZ460">
        <f t="shared" si="398"/>
        <v>0</v>
      </c>
      <c r="DC460" t="s">
        <v>3</v>
      </c>
      <c r="DD460" t="s">
        <v>3</v>
      </c>
      <c r="DE460" t="s">
        <v>3</v>
      </c>
      <c r="DF460" t="s">
        <v>3</v>
      </c>
      <c r="DG460" t="s">
        <v>3</v>
      </c>
      <c r="DH460" t="s">
        <v>3</v>
      </c>
      <c r="DI460" t="s">
        <v>3</v>
      </c>
      <c r="DJ460" t="s">
        <v>3</v>
      </c>
      <c r="DK460" t="s">
        <v>3</v>
      </c>
      <c r="DL460" t="s">
        <v>3</v>
      </c>
      <c r="DM460" t="s">
        <v>3</v>
      </c>
      <c r="DN460">
        <v>0</v>
      </c>
      <c r="DO460">
        <v>0</v>
      </c>
      <c r="DP460">
        <v>1</v>
      </c>
      <c r="DQ460">
        <v>1</v>
      </c>
      <c r="DU460">
        <v>1007</v>
      </c>
      <c r="DV460" t="s">
        <v>50</v>
      </c>
      <c r="DW460" t="s">
        <v>50</v>
      </c>
      <c r="DX460">
        <v>1</v>
      </c>
      <c r="EE460">
        <v>123474907</v>
      </c>
      <c r="EF460">
        <v>2</v>
      </c>
      <c r="EG460" t="s">
        <v>24</v>
      </c>
      <c r="EH460">
        <v>0</v>
      </c>
      <c r="EI460" t="s">
        <v>3</v>
      </c>
      <c r="EJ460">
        <v>1</v>
      </c>
      <c r="EK460">
        <v>11001</v>
      </c>
      <c r="EL460" t="s">
        <v>44</v>
      </c>
      <c r="EM460" t="s">
        <v>301</v>
      </c>
      <c r="EO460" t="s">
        <v>3</v>
      </c>
      <c r="EQ460">
        <v>0</v>
      </c>
      <c r="ER460">
        <v>163</v>
      </c>
      <c r="ES460">
        <v>163</v>
      </c>
      <c r="ET460">
        <v>0</v>
      </c>
      <c r="EU460">
        <v>0</v>
      </c>
      <c r="EV460">
        <v>0</v>
      </c>
      <c r="EW460">
        <v>0</v>
      </c>
      <c r="EX460">
        <v>0</v>
      </c>
      <c r="FQ460">
        <v>0</v>
      </c>
      <c r="FR460">
        <f t="shared" si="399"/>
        <v>0</v>
      </c>
      <c r="FS460">
        <v>0</v>
      </c>
      <c r="FX460">
        <v>123</v>
      </c>
      <c r="FY460">
        <v>75</v>
      </c>
      <c r="GA460" t="s">
        <v>3</v>
      </c>
      <c r="GD460">
        <v>1</v>
      </c>
      <c r="GF460">
        <v>-1441632904</v>
      </c>
      <c r="GG460">
        <v>2</v>
      </c>
      <c r="GH460">
        <v>1</v>
      </c>
      <c r="GI460">
        <v>2</v>
      </c>
      <c r="GJ460">
        <v>0</v>
      </c>
      <c r="GK460">
        <v>0</v>
      </c>
      <c r="GL460">
        <f t="shared" si="400"/>
        <v>0</v>
      </c>
      <c r="GM460">
        <f t="shared" si="401"/>
        <v>1776.44</v>
      </c>
      <c r="GN460">
        <f t="shared" si="402"/>
        <v>1776.44</v>
      </c>
      <c r="GO460">
        <f t="shared" si="403"/>
        <v>0</v>
      </c>
      <c r="GP460">
        <f t="shared" si="404"/>
        <v>0</v>
      </c>
      <c r="GR460">
        <v>0</v>
      </c>
      <c r="GS460">
        <v>3</v>
      </c>
      <c r="GT460">
        <v>0</v>
      </c>
      <c r="GU460" t="s">
        <v>3</v>
      </c>
      <c r="GV460">
        <f t="shared" si="405"/>
        <v>0</v>
      </c>
      <c r="GW460">
        <v>1</v>
      </c>
      <c r="GX460">
        <f t="shared" si="406"/>
        <v>0</v>
      </c>
      <c r="HA460">
        <v>0</v>
      </c>
      <c r="HB460">
        <v>0</v>
      </c>
      <c r="HC460">
        <f t="shared" si="407"/>
        <v>0</v>
      </c>
      <c r="IK460">
        <v>0</v>
      </c>
    </row>
    <row r="461" spans="1:245" x14ac:dyDescent="0.2">
      <c r="A461">
        <v>17</v>
      </c>
      <c r="B461">
        <v>1</v>
      </c>
      <c r="C461">
        <f>ROW(SmtRes!A722)</f>
        <v>722</v>
      </c>
      <c r="D461">
        <f>ROW(EtalonRes!A733)</f>
        <v>733</v>
      </c>
      <c r="E461" t="s">
        <v>705</v>
      </c>
      <c r="F461" t="s">
        <v>706</v>
      </c>
      <c r="G461" t="s">
        <v>707</v>
      </c>
      <c r="H461" t="s">
        <v>19</v>
      </c>
      <c r="I461">
        <f>ROUND(17.9/100,9)</f>
        <v>0.17899999999999999</v>
      </c>
      <c r="J461">
        <v>0</v>
      </c>
      <c r="O461">
        <f t="shared" si="373"/>
        <v>2417.7600000000002</v>
      </c>
      <c r="P461">
        <f t="shared" si="374"/>
        <v>18.36</v>
      </c>
      <c r="Q461">
        <f t="shared" si="375"/>
        <v>253.04</v>
      </c>
      <c r="R461">
        <f t="shared" si="376"/>
        <v>163.66</v>
      </c>
      <c r="S461">
        <f t="shared" si="377"/>
        <v>2146.36</v>
      </c>
      <c r="T461">
        <f t="shared" si="378"/>
        <v>0</v>
      </c>
      <c r="U461">
        <f t="shared" si="379"/>
        <v>8.234</v>
      </c>
      <c r="V461">
        <f t="shared" si="380"/>
        <v>0.43183749999999999</v>
      </c>
      <c r="W461">
        <f t="shared" si="381"/>
        <v>0</v>
      </c>
      <c r="X461">
        <f t="shared" si="382"/>
        <v>2841.32</v>
      </c>
      <c r="Y461">
        <f t="shared" si="383"/>
        <v>1732.52</v>
      </c>
      <c r="AA461">
        <v>144042116</v>
      </c>
      <c r="AB461">
        <f t="shared" si="384"/>
        <v>534.97</v>
      </c>
      <c r="AC461">
        <f t="shared" si="385"/>
        <v>8.5399999999999991</v>
      </c>
      <c r="AD461">
        <f>ROUND(((((ET461*1.25))-((EU461*1.25)))+AE461),2)</f>
        <v>161.19</v>
      </c>
      <c r="AE461">
        <f>ROUND(((EU461*1.25)),2)</f>
        <v>27.85</v>
      </c>
      <c r="AF461">
        <f>ROUND(((EV461*1.15)),2)</f>
        <v>365.24</v>
      </c>
      <c r="AG461">
        <f t="shared" si="386"/>
        <v>0</v>
      </c>
      <c r="AH461">
        <f>((EW461*1.15))</f>
        <v>46</v>
      </c>
      <c r="AI461">
        <f>((EX461*1.25))</f>
        <v>2.4125000000000001</v>
      </c>
      <c r="AJ461">
        <f t="shared" si="387"/>
        <v>0</v>
      </c>
      <c r="AK461">
        <v>455.09</v>
      </c>
      <c r="AL461">
        <v>8.5399999999999991</v>
      </c>
      <c r="AM461">
        <v>128.94999999999999</v>
      </c>
      <c r="AN461">
        <v>22.28</v>
      </c>
      <c r="AO461">
        <v>317.60000000000002</v>
      </c>
      <c r="AP461">
        <v>0</v>
      </c>
      <c r="AQ461">
        <v>40</v>
      </c>
      <c r="AR461">
        <v>1.93</v>
      </c>
      <c r="AS461">
        <v>0</v>
      </c>
      <c r="AT461">
        <v>123</v>
      </c>
      <c r="AU461">
        <v>75</v>
      </c>
      <c r="AV461">
        <v>1</v>
      </c>
      <c r="AW461">
        <v>1</v>
      </c>
      <c r="AZ461">
        <v>1</v>
      </c>
      <c r="BA461">
        <v>32.83</v>
      </c>
      <c r="BB461">
        <v>8.77</v>
      </c>
      <c r="BC461">
        <v>12.01</v>
      </c>
      <c r="BD461" t="s">
        <v>3</v>
      </c>
      <c r="BE461" t="s">
        <v>3</v>
      </c>
      <c r="BF461" t="s">
        <v>3</v>
      </c>
      <c r="BG461" t="s">
        <v>3</v>
      </c>
      <c r="BH461">
        <v>0</v>
      </c>
      <c r="BI461">
        <v>1</v>
      </c>
      <c r="BJ461" t="s">
        <v>708</v>
      </c>
      <c r="BM461">
        <v>11001</v>
      </c>
      <c r="BN461">
        <v>0</v>
      </c>
      <c r="BO461" t="s">
        <v>706</v>
      </c>
      <c r="BP461">
        <v>1</v>
      </c>
      <c r="BQ461">
        <v>2</v>
      </c>
      <c r="BR461">
        <v>0</v>
      </c>
      <c r="BS461">
        <v>32.83</v>
      </c>
      <c r="BT461">
        <v>1</v>
      </c>
      <c r="BU461">
        <v>1</v>
      </c>
      <c r="BV461">
        <v>1</v>
      </c>
      <c r="BW461">
        <v>1</v>
      </c>
      <c r="BX461">
        <v>1</v>
      </c>
      <c r="BY461" t="s">
        <v>3</v>
      </c>
      <c r="BZ461">
        <v>123</v>
      </c>
      <c r="CA461">
        <v>75</v>
      </c>
      <c r="CE461">
        <v>0</v>
      </c>
      <c r="CF461">
        <v>0</v>
      </c>
      <c r="CG461">
        <v>0</v>
      </c>
      <c r="CM461">
        <v>0</v>
      </c>
      <c r="CN461" t="s">
        <v>1835</v>
      </c>
      <c r="CO461">
        <v>0</v>
      </c>
      <c r="CP461">
        <f t="shared" si="388"/>
        <v>2417.7600000000002</v>
      </c>
      <c r="CQ461">
        <f t="shared" si="389"/>
        <v>102.56539999999998</v>
      </c>
      <c r="CR461">
        <f t="shared" si="390"/>
        <v>1413.6362999999999</v>
      </c>
      <c r="CS461">
        <f t="shared" si="391"/>
        <v>914.31550000000004</v>
      </c>
      <c r="CT461">
        <f t="shared" si="392"/>
        <v>11990.8292</v>
      </c>
      <c r="CU461">
        <f t="shared" si="393"/>
        <v>0</v>
      </c>
      <c r="CV461">
        <f t="shared" si="394"/>
        <v>46</v>
      </c>
      <c r="CW461">
        <f t="shared" si="395"/>
        <v>2.4125000000000001</v>
      </c>
      <c r="CX461">
        <f t="shared" si="396"/>
        <v>0</v>
      </c>
      <c r="CY461">
        <f t="shared" si="397"/>
        <v>2841.3246000000004</v>
      </c>
      <c r="CZ461">
        <f t="shared" si="398"/>
        <v>1732.5150000000001</v>
      </c>
      <c r="DC461" t="s">
        <v>3</v>
      </c>
      <c r="DD461" t="s">
        <v>3</v>
      </c>
      <c r="DE461" t="s">
        <v>279</v>
      </c>
      <c r="DF461" t="s">
        <v>279</v>
      </c>
      <c r="DG461" t="s">
        <v>264</v>
      </c>
      <c r="DH461" t="s">
        <v>3</v>
      </c>
      <c r="DI461" t="s">
        <v>264</v>
      </c>
      <c r="DJ461" t="s">
        <v>279</v>
      </c>
      <c r="DK461" t="s">
        <v>3</v>
      </c>
      <c r="DL461" t="s">
        <v>3</v>
      </c>
      <c r="DM461" t="s">
        <v>3</v>
      </c>
      <c r="DN461">
        <v>0</v>
      </c>
      <c r="DO461">
        <v>0</v>
      </c>
      <c r="DP461">
        <v>1</v>
      </c>
      <c r="DQ461">
        <v>1</v>
      </c>
      <c r="DU461">
        <v>1005</v>
      </c>
      <c r="DV461" t="s">
        <v>19</v>
      </c>
      <c r="DW461" t="s">
        <v>19</v>
      </c>
      <c r="DX461">
        <v>100</v>
      </c>
      <c r="EE461">
        <v>123474907</v>
      </c>
      <c r="EF461">
        <v>2</v>
      </c>
      <c r="EG461" t="s">
        <v>24</v>
      </c>
      <c r="EH461">
        <v>0</v>
      </c>
      <c r="EI461" t="s">
        <v>3</v>
      </c>
      <c r="EJ461">
        <v>1</v>
      </c>
      <c r="EK461">
        <v>11001</v>
      </c>
      <c r="EL461" t="s">
        <v>44</v>
      </c>
      <c r="EM461" t="s">
        <v>301</v>
      </c>
      <c r="EO461" t="s">
        <v>282</v>
      </c>
      <c r="EQ461">
        <v>131072</v>
      </c>
      <c r="ER461">
        <v>455.09</v>
      </c>
      <c r="ES461">
        <v>8.5399999999999991</v>
      </c>
      <c r="ET461">
        <v>128.94999999999999</v>
      </c>
      <c r="EU461">
        <v>22.28</v>
      </c>
      <c r="EV461">
        <v>317.60000000000002</v>
      </c>
      <c r="EW461">
        <v>40</v>
      </c>
      <c r="EX461">
        <v>1.93</v>
      </c>
      <c r="EY461">
        <v>0</v>
      </c>
      <c r="FQ461">
        <v>0</v>
      </c>
      <c r="FR461">
        <f t="shared" si="399"/>
        <v>0</v>
      </c>
      <c r="FS461">
        <v>0</v>
      </c>
      <c r="FX461">
        <v>123</v>
      </c>
      <c r="FY461">
        <v>75</v>
      </c>
      <c r="GA461" t="s">
        <v>3</v>
      </c>
      <c r="GD461">
        <v>1</v>
      </c>
      <c r="GF461">
        <v>597096654</v>
      </c>
      <c r="GG461">
        <v>2</v>
      </c>
      <c r="GH461">
        <v>1</v>
      </c>
      <c r="GI461">
        <v>2</v>
      </c>
      <c r="GJ461">
        <v>0</v>
      </c>
      <c r="GK461">
        <v>0</v>
      </c>
      <c r="GL461">
        <f t="shared" si="400"/>
        <v>0</v>
      </c>
      <c r="GM461">
        <f t="shared" si="401"/>
        <v>6991.6</v>
      </c>
      <c r="GN461">
        <f t="shared" si="402"/>
        <v>6991.6</v>
      </c>
      <c r="GO461">
        <f t="shared" si="403"/>
        <v>0</v>
      </c>
      <c r="GP461">
        <f t="shared" si="404"/>
        <v>0</v>
      </c>
      <c r="GR461">
        <v>0</v>
      </c>
      <c r="GS461">
        <v>3</v>
      </c>
      <c r="GT461">
        <v>0</v>
      </c>
      <c r="GU461" t="s">
        <v>3</v>
      </c>
      <c r="GV461">
        <f t="shared" si="405"/>
        <v>0</v>
      </c>
      <c r="GW461">
        <v>1</v>
      </c>
      <c r="GX461">
        <f t="shared" si="406"/>
        <v>0</v>
      </c>
      <c r="HA461">
        <v>0</v>
      </c>
      <c r="HB461">
        <v>0</v>
      </c>
      <c r="HC461">
        <f t="shared" si="407"/>
        <v>0</v>
      </c>
      <c r="IK461">
        <v>0</v>
      </c>
    </row>
    <row r="462" spans="1:245" x14ac:dyDescent="0.2">
      <c r="A462">
        <v>18</v>
      </c>
      <c r="B462">
        <v>1</v>
      </c>
      <c r="C462">
        <v>722</v>
      </c>
      <c r="E462" t="s">
        <v>709</v>
      </c>
      <c r="F462" t="s">
        <v>710</v>
      </c>
      <c r="G462" t="s">
        <v>711</v>
      </c>
      <c r="H462" t="s">
        <v>50</v>
      </c>
      <c r="I462">
        <f>I461*J462</f>
        <v>0.54774</v>
      </c>
      <c r="J462">
        <v>3.06</v>
      </c>
      <c r="O462">
        <f t="shared" si="373"/>
        <v>1614.06</v>
      </c>
      <c r="P462">
        <f t="shared" si="374"/>
        <v>1614.06</v>
      </c>
      <c r="Q462">
        <f t="shared" si="375"/>
        <v>0</v>
      </c>
      <c r="R462">
        <f t="shared" si="376"/>
        <v>0</v>
      </c>
      <c r="S462">
        <f t="shared" si="377"/>
        <v>0</v>
      </c>
      <c r="T462">
        <f t="shared" si="378"/>
        <v>0</v>
      </c>
      <c r="U462">
        <f t="shared" si="379"/>
        <v>0</v>
      </c>
      <c r="V462">
        <f t="shared" si="380"/>
        <v>0</v>
      </c>
      <c r="W462">
        <f t="shared" si="381"/>
        <v>0</v>
      </c>
      <c r="X462">
        <f t="shared" si="382"/>
        <v>0</v>
      </c>
      <c r="Y462">
        <f t="shared" si="383"/>
        <v>0</v>
      </c>
      <c r="AA462">
        <v>144042116</v>
      </c>
      <c r="AB462">
        <f t="shared" si="384"/>
        <v>413.87</v>
      </c>
      <c r="AC462">
        <f t="shared" si="385"/>
        <v>413.87</v>
      </c>
      <c r="AD462">
        <f>ROUND((((ET462)-(EU462))+AE462),2)</f>
        <v>0</v>
      </c>
      <c r="AE462">
        <f>ROUND((EU462),2)</f>
        <v>0</v>
      </c>
      <c r="AF462">
        <f>ROUND((EV462),2)</f>
        <v>0</v>
      </c>
      <c r="AG462">
        <f t="shared" si="386"/>
        <v>0</v>
      </c>
      <c r="AH462">
        <f>(EW462)</f>
        <v>0</v>
      </c>
      <c r="AI462">
        <f>(EX462)</f>
        <v>0</v>
      </c>
      <c r="AJ462">
        <f t="shared" si="387"/>
        <v>0</v>
      </c>
      <c r="AK462">
        <v>413.87</v>
      </c>
      <c r="AL462">
        <v>413.87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123</v>
      </c>
      <c r="AU462">
        <v>75</v>
      </c>
      <c r="AV462">
        <v>1</v>
      </c>
      <c r="AW462">
        <v>1</v>
      </c>
      <c r="AZ462">
        <v>1</v>
      </c>
      <c r="BA462">
        <v>1</v>
      </c>
      <c r="BB462">
        <v>1</v>
      </c>
      <c r="BC462">
        <v>7.12</v>
      </c>
      <c r="BD462" t="s">
        <v>3</v>
      </c>
      <c r="BE462" t="s">
        <v>3</v>
      </c>
      <c r="BF462" t="s">
        <v>3</v>
      </c>
      <c r="BG462" t="s">
        <v>3</v>
      </c>
      <c r="BH462">
        <v>3</v>
      </c>
      <c r="BI462">
        <v>1</v>
      </c>
      <c r="BJ462" t="s">
        <v>712</v>
      </c>
      <c r="BM462">
        <v>11001</v>
      </c>
      <c r="BN462">
        <v>0</v>
      </c>
      <c r="BO462" t="s">
        <v>710</v>
      </c>
      <c r="BP462">
        <v>1</v>
      </c>
      <c r="BQ462">
        <v>2</v>
      </c>
      <c r="BR462">
        <v>0</v>
      </c>
      <c r="BS462">
        <v>1</v>
      </c>
      <c r="BT462">
        <v>1</v>
      </c>
      <c r="BU462">
        <v>1</v>
      </c>
      <c r="BV462">
        <v>1</v>
      </c>
      <c r="BW462">
        <v>1</v>
      </c>
      <c r="BX462">
        <v>1</v>
      </c>
      <c r="BY462" t="s">
        <v>3</v>
      </c>
      <c r="BZ462">
        <v>123</v>
      </c>
      <c r="CA462">
        <v>75</v>
      </c>
      <c r="CE462">
        <v>0</v>
      </c>
      <c r="CF462">
        <v>0</v>
      </c>
      <c r="CG462">
        <v>0</v>
      </c>
      <c r="CM462">
        <v>0</v>
      </c>
      <c r="CN462" t="s">
        <v>3</v>
      </c>
      <c r="CO462">
        <v>0</v>
      </c>
      <c r="CP462">
        <f t="shared" si="388"/>
        <v>1614.06</v>
      </c>
      <c r="CQ462">
        <f t="shared" si="389"/>
        <v>2946.7544000000003</v>
      </c>
      <c r="CR462">
        <f t="shared" si="390"/>
        <v>0</v>
      </c>
      <c r="CS462">
        <f t="shared" si="391"/>
        <v>0</v>
      </c>
      <c r="CT462">
        <f t="shared" si="392"/>
        <v>0</v>
      </c>
      <c r="CU462">
        <f t="shared" si="393"/>
        <v>0</v>
      </c>
      <c r="CV462">
        <f t="shared" si="394"/>
        <v>0</v>
      </c>
      <c r="CW462">
        <f t="shared" si="395"/>
        <v>0</v>
      </c>
      <c r="CX462">
        <f t="shared" si="396"/>
        <v>0</v>
      </c>
      <c r="CY462">
        <f t="shared" si="397"/>
        <v>0</v>
      </c>
      <c r="CZ462">
        <f t="shared" si="398"/>
        <v>0</v>
      </c>
      <c r="DC462" t="s">
        <v>3</v>
      </c>
      <c r="DD462" t="s">
        <v>3</v>
      </c>
      <c r="DE462" t="s">
        <v>3</v>
      </c>
      <c r="DF462" t="s">
        <v>3</v>
      </c>
      <c r="DG462" t="s">
        <v>3</v>
      </c>
      <c r="DH462" t="s">
        <v>3</v>
      </c>
      <c r="DI462" t="s">
        <v>3</v>
      </c>
      <c r="DJ462" t="s">
        <v>3</v>
      </c>
      <c r="DK462" t="s">
        <v>3</v>
      </c>
      <c r="DL462" t="s">
        <v>3</v>
      </c>
      <c r="DM462" t="s">
        <v>3</v>
      </c>
      <c r="DN462">
        <v>0</v>
      </c>
      <c r="DO462">
        <v>0</v>
      </c>
      <c r="DP462">
        <v>1</v>
      </c>
      <c r="DQ462">
        <v>1</v>
      </c>
      <c r="DU462">
        <v>1007</v>
      </c>
      <c r="DV462" t="s">
        <v>50</v>
      </c>
      <c r="DW462" t="s">
        <v>50</v>
      </c>
      <c r="DX462">
        <v>1</v>
      </c>
      <c r="EE462">
        <v>123474907</v>
      </c>
      <c r="EF462">
        <v>2</v>
      </c>
      <c r="EG462" t="s">
        <v>24</v>
      </c>
      <c r="EH462">
        <v>0</v>
      </c>
      <c r="EI462" t="s">
        <v>3</v>
      </c>
      <c r="EJ462">
        <v>1</v>
      </c>
      <c r="EK462">
        <v>11001</v>
      </c>
      <c r="EL462" t="s">
        <v>44</v>
      </c>
      <c r="EM462" t="s">
        <v>301</v>
      </c>
      <c r="EO462" t="s">
        <v>3</v>
      </c>
      <c r="EQ462">
        <v>0</v>
      </c>
      <c r="ER462">
        <v>413.87</v>
      </c>
      <c r="ES462">
        <v>413.87</v>
      </c>
      <c r="ET462">
        <v>0</v>
      </c>
      <c r="EU462">
        <v>0</v>
      </c>
      <c r="EV462">
        <v>0</v>
      </c>
      <c r="EW462">
        <v>0</v>
      </c>
      <c r="EX462">
        <v>0</v>
      </c>
      <c r="FQ462">
        <v>0</v>
      </c>
      <c r="FR462">
        <f t="shared" si="399"/>
        <v>0</v>
      </c>
      <c r="FS462">
        <v>0</v>
      </c>
      <c r="FX462">
        <v>123</v>
      </c>
      <c r="FY462">
        <v>75</v>
      </c>
      <c r="GA462" t="s">
        <v>3</v>
      </c>
      <c r="GD462">
        <v>1</v>
      </c>
      <c r="GF462">
        <v>-1006605939</v>
      </c>
      <c r="GG462">
        <v>2</v>
      </c>
      <c r="GH462">
        <v>1</v>
      </c>
      <c r="GI462">
        <v>2</v>
      </c>
      <c r="GJ462">
        <v>0</v>
      </c>
      <c r="GK462">
        <v>0</v>
      </c>
      <c r="GL462">
        <f t="shared" si="400"/>
        <v>0</v>
      </c>
      <c r="GM462">
        <f t="shared" si="401"/>
        <v>1614.06</v>
      </c>
      <c r="GN462">
        <f t="shared" si="402"/>
        <v>1614.06</v>
      </c>
      <c r="GO462">
        <f t="shared" si="403"/>
        <v>0</v>
      </c>
      <c r="GP462">
        <f t="shared" si="404"/>
        <v>0</v>
      </c>
      <c r="GR462">
        <v>0</v>
      </c>
      <c r="GS462">
        <v>3</v>
      </c>
      <c r="GT462">
        <v>0</v>
      </c>
      <c r="GU462" t="s">
        <v>3</v>
      </c>
      <c r="GV462">
        <f t="shared" si="405"/>
        <v>0</v>
      </c>
      <c r="GW462">
        <v>1</v>
      </c>
      <c r="GX462">
        <f t="shared" si="406"/>
        <v>0</v>
      </c>
      <c r="HA462">
        <v>0</v>
      </c>
      <c r="HB462">
        <v>0</v>
      </c>
      <c r="HC462">
        <f t="shared" si="407"/>
        <v>0</v>
      </c>
      <c r="IK462">
        <v>0</v>
      </c>
    </row>
    <row r="463" spans="1:245" x14ac:dyDescent="0.2">
      <c r="A463">
        <v>17</v>
      </c>
      <c r="B463">
        <v>1</v>
      </c>
      <c r="C463">
        <f>ROW(SmtRes!A727)</f>
        <v>727</v>
      </c>
      <c r="D463">
        <f>ROW(EtalonRes!A738)</f>
        <v>738</v>
      </c>
      <c r="E463" t="s">
        <v>713</v>
      </c>
      <c r="F463" t="s">
        <v>714</v>
      </c>
      <c r="G463" t="s">
        <v>715</v>
      </c>
      <c r="H463" t="s">
        <v>19</v>
      </c>
      <c r="I463">
        <f>ROUND(17.9/100,9)</f>
        <v>0.17899999999999999</v>
      </c>
      <c r="J463">
        <v>0</v>
      </c>
      <c r="O463">
        <f t="shared" si="373"/>
        <v>256.36</v>
      </c>
      <c r="P463">
        <f t="shared" si="374"/>
        <v>0</v>
      </c>
      <c r="Q463">
        <f t="shared" si="375"/>
        <v>62.2</v>
      </c>
      <c r="R463">
        <f t="shared" si="376"/>
        <v>60.41</v>
      </c>
      <c r="S463">
        <f t="shared" si="377"/>
        <v>194.16</v>
      </c>
      <c r="T463">
        <f t="shared" si="378"/>
        <v>0</v>
      </c>
      <c r="U463">
        <f t="shared" si="379"/>
        <v>0.74463999999999997</v>
      </c>
      <c r="V463">
        <f t="shared" si="380"/>
        <v>0.13603999999999999</v>
      </c>
      <c r="W463">
        <f t="shared" si="381"/>
        <v>0</v>
      </c>
      <c r="X463">
        <f t="shared" si="382"/>
        <v>313.12</v>
      </c>
      <c r="Y463">
        <f t="shared" si="383"/>
        <v>190.93</v>
      </c>
      <c r="AA463">
        <v>144042116</v>
      </c>
      <c r="AB463">
        <f t="shared" si="384"/>
        <v>58.2</v>
      </c>
      <c r="AC463">
        <f>ROUND(((ES463*4)),2)</f>
        <v>0</v>
      </c>
      <c r="AD463">
        <f>ROUND(((((ET463*4))-((EU463*4)))+AE463),2)</f>
        <v>25.16</v>
      </c>
      <c r="AE463">
        <f>ROUND(((EU463*4)),2)</f>
        <v>10.28</v>
      </c>
      <c r="AF463">
        <f>ROUND(((EV463*4)),2)</f>
        <v>33.04</v>
      </c>
      <c r="AG463">
        <f t="shared" si="386"/>
        <v>0</v>
      </c>
      <c r="AH463">
        <f>((EW463*4))</f>
        <v>4.16</v>
      </c>
      <c r="AI463">
        <f>((EX463*4))</f>
        <v>0.76</v>
      </c>
      <c r="AJ463">
        <f t="shared" si="387"/>
        <v>0</v>
      </c>
      <c r="AK463">
        <v>14.55</v>
      </c>
      <c r="AL463">
        <v>0</v>
      </c>
      <c r="AM463">
        <v>6.29</v>
      </c>
      <c r="AN463">
        <v>2.57</v>
      </c>
      <c r="AO463">
        <v>8.26</v>
      </c>
      <c r="AP463">
        <v>0</v>
      </c>
      <c r="AQ463">
        <v>1.04</v>
      </c>
      <c r="AR463">
        <v>0.19</v>
      </c>
      <c r="AS463">
        <v>0</v>
      </c>
      <c r="AT463">
        <v>123</v>
      </c>
      <c r="AU463">
        <v>75</v>
      </c>
      <c r="AV463">
        <v>1</v>
      </c>
      <c r="AW463">
        <v>1</v>
      </c>
      <c r="AZ463">
        <v>1</v>
      </c>
      <c r="BA463">
        <v>32.83</v>
      </c>
      <c r="BB463">
        <v>13.81</v>
      </c>
      <c r="BC463">
        <v>1</v>
      </c>
      <c r="BD463" t="s">
        <v>3</v>
      </c>
      <c r="BE463" t="s">
        <v>3</v>
      </c>
      <c r="BF463" t="s">
        <v>3</v>
      </c>
      <c r="BG463" t="s">
        <v>3</v>
      </c>
      <c r="BH463">
        <v>0</v>
      </c>
      <c r="BI463">
        <v>1</v>
      </c>
      <c r="BJ463" t="s">
        <v>716</v>
      </c>
      <c r="BM463">
        <v>11001</v>
      </c>
      <c r="BN463">
        <v>0</v>
      </c>
      <c r="BO463" t="s">
        <v>714</v>
      </c>
      <c r="BP463">
        <v>1</v>
      </c>
      <c r="BQ463">
        <v>2</v>
      </c>
      <c r="BR463">
        <v>0</v>
      </c>
      <c r="BS463">
        <v>32.83</v>
      </c>
      <c r="BT463">
        <v>1</v>
      </c>
      <c r="BU463">
        <v>1</v>
      </c>
      <c r="BV463">
        <v>1</v>
      </c>
      <c r="BW463">
        <v>1</v>
      </c>
      <c r="BX463">
        <v>1</v>
      </c>
      <c r="BY463" t="s">
        <v>3</v>
      </c>
      <c r="BZ463">
        <v>123</v>
      </c>
      <c r="CA463">
        <v>75</v>
      </c>
      <c r="CE463">
        <v>0</v>
      </c>
      <c r="CF463">
        <v>0</v>
      </c>
      <c r="CG463">
        <v>0</v>
      </c>
      <c r="CM463">
        <v>0</v>
      </c>
      <c r="CN463" t="s">
        <v>3</v>
      </c>
      <c r="CO463">
        <v>0</v>
      </c>
      <c r="CP463">
        <f t="shared" si="388"/>
        <v>256.36</v>
      </c>
      <c r="CQ463">
        <f t="shared" si="389"/>
        <v>0</v>
      </c>
      <c r="CR463">
        <f t="shared" si="390"/>
        <v>347.45960000000002</v>
      </c>
      <c r="CS463">
        <f t="shared" si="391"/>
        <v>337.49239999999998</v>
      </c>
      <c r="CT463">
        <f t="shared" si="392"/>
        <v>1084.7031999999999</v>
      </c>
      <c r="CU463">
        <f t="shared" si="393"/>
        <v>0</v>
      </c>
      <c r="CV463">
        <f t="shared" si="394"/>
        <v>4.16</v>
      </c>
      <c r="CW463">
        <f t="shared" si="395"/>
        <v>0.76</v>
      </c>
      <c r="CX463">
        <f t="shared" si="396"/>
        <v>0</v>
      </c>
      <c r="CY463">
        <f t="shared" si="397"/>
        <v>313.12110000000001</v>
      </c>
      <c r="CZ463">
        <f t="shared" si="398"/>
        <v>190.92750000000001</v>
      </c>
      <c r="DC463" t="s">
        <v>3</v>
      </c>
      <c r="DD463" t="s">
        <v>717</v>
      </c>
      <c r="DE463" t="s">
        <v>717</v>
      </c>
      <c r="DF463" t="s">
        <v>717</v>
      </c>
      <c r="DG463" t="s">
        <v>717</v>
      </c>
      <c r="DH463" t="s">
        <v>3</v>
      </c>
      <c r="DI463" t="s">
        <v>717</v>
      </c>
      <c r="DJ463" t="s">
        <v>717</v>
      </c>
      <c r="DK463" t="s">
        <v>3</v>
      </c>
      <c r="DL463" t="s">
        <v>3</v>
      </c>
      <c r="DM463" t="s">
        <v>3</v>
      </c>
      <c r="DN463">
        <v>0</v>
      </c>
      <c r="DO463">
        <v>0</v>
      </c>
      <c r="DP463">
        <v>1</v>
      </c>
      <c r="DQ463">
        <v>1</v>
      </c>
      <c r="DU463">
        <v>1005</v>
      </c>
      <c r="DV463" t="s">
        <v>19</v>
      </c>
      <c r="DW463" t="s">
        <v>19</v>
      </c>
      <c r="DX463">
        <v>100</v>
      </c>
      <c r="EE463">
        <v>123474907</v>
      </c>
      <c r="EF463">
        <v>2</v>
      </c>
      <c r="EG463" t="s">
        <v>24</v>
      </c>
      <c r="EH463">
        <v>0</v>
      </c>
      <c r="EI463" t="s">
        <v>3</v>
      </c>
      <c r="EJ463">
        <v>1</v>
      </c>
      <c r="EK463">
        <v>11001</v>
      </c>
      <c r="EL463" t="s">
        <v>44</v>
      </c>
      <c r="EM463" t="s">
        <v>301</v>
      </c>
      <c r="EO463" t="s">
        <v>3</v>
      </c>
      <c r="EQ463">
        <v>131072</v>
      </c>
      <c r="ER463">
        <v>14.55</v>
      </c>
      <c r="ES463">
        <v>0</v>
      </c>
      <c r="ET463">
        <v>6.29</v>
      </c>
      <c r="EU463">
        <v>2.57</v>
      </c>
      <c r="EV463">
        <v>8.26</v>
      </c>
      <c r="EW463">
        <v>1.04</v>
      </c>
      <c r="EX463">
        <v>0.19</v>
      </c>
      <c r="EY463">
        <v>0</v>
      </c>
      <c r="FQ463">
        <v>0</v>
      </c>
      <c r="FR463">
        <f t="shared" si="399"/>
        <v>0</v>
      </c>
      <c r="FS463">
        <v>0</v>
      </c>
      <c r="FX463">
        <v>123</v>
      </c>
      <c r="FY463">
        <v>75</v>
      </c>
      <c r="GA463" t="s">
        <v>3</v>
      </c>
      <c r="GD463">
        <v>1</v>
      </c>
      <c r="GF463">
        <v>987909632</v>
      </c>
      <c r="GG463">
        <v>2</v>
      </c>
      <c r="GH463">
        <v>1</v>
      </c>
      <c r="GI463">
        <v>2</v>
      </c>
      <c r="GJ463">
        <v>0</v>
      </c>
      <c r="GK463">
        <v>0</v>
      </c>
      <c r="GL463">
        <f t="shared" si="400"/>
        <v>0</v>
      </c>
      <c r="GM463">
        <f t="shared" si="401"/>
        <v>760.41</v>
      </c>
      <c r="GN463">
        <f t="shared" si="402"/>
        <v>760.41</v>
      </c>
      <c r="GO463">
        <f t="shared" si="403"/>
        <v>0</v>
      </c>
      <c r="GP463">
        <f t="shared" si="404"/>
        <v>0</v>
      </c>
      <c r="GR463">
        <v>0</v>
      </c>
      <c r="GS463">
        <v>3</v>
      </c>
      <c r="GT463">
        <v>0</v>
      </c>
      <c r="GU463" t="s">
        <v>3</v>
      </c>
      <c r="GV463">
        <f t="shared" si="405"/>
        <v>0</v>
      </c>
      <c r="GW463">
        <v>1</v>
      </c>
      <c r="GX463">
        <f t="shared" si="406"/>
        <v>0</v>
      </c>
      <c r="HA463">
        <v>0</v>
      </c>
      <c r="HB463">
        <v>0</v>
      </c>
      <c r="HC463">
        <f t="shared" si="407"/>
        <v>0</v>
      </c>
      <c r="IK463">
        <v>0</v>
      </c>
    </row>
    <row r="464" spans="1:245" x14ac:dyDescent="0.2">
      <c r="A464">
        <v>18</v>
      </c>
      <c r="B464">
        <v>1</v>
      </c>
      <c r="C464">
        <v>727</v>
      </c>
      <c r="E464" t="s">
        <v>718</v>
      </c>
      <c r="F464" t="s">
        <v>710</v>
      </c>
      <c r="G464" t="s">
        <v>711</v>
      </c>
      <c r="H464" t="s">
        <v>50</v>
      </c>
      <c r="I464">
        <f>I463*J464</f>
        <v>0.36515999999999998</v>
      </c>
      <c r="J464">
        <v>2.04</v>
      </c>
      <c r="O464">
        <f t="shared" si="373"/>
        <v>1076.04</v>
      </c>
      <c r="P464">
        <f t="shared" si="374"/>
        <v>1076.04</v>
      </c>
      <c r="Q464">
        <f t="shared" si="375"/>
        <v>0</v>
      </c>
      <c r="R464">
        <f t="shared" si="376"/>
        <v>0</v>
      </c>
      <c r="S464">
        <f t="shared" si="377"/>
        <v>0</v>
      </c>
      <c r="T464">
        <f t="shared" si="378"/>
        <v>0</v>
      </c>
      <c r="U464">
        <f t="shared" si="379"/>
        <v>0</v>
      </c>
      <c r="V464">
        <f t="shared" si="380"/>
        <v>0</v>
      </c>
      <c r="W464">
        <f t="shared" si="381"/>
        <v>0</v>
      </c>
      <c r="X464">
        <f t="shared" si="382"/>
        <v>0</v>
      </c>
      <c r="Y464">
        <f t="shared" si="383"/>
        <v>0</v>
      </c>
      <c r="AA464">
        <v>144042116</v>
      </c>
      <c r="AB464">
        <f t="shared" si="384"/>
        <v>413.87</v>
      </c>
      <c r="AC464">
        <f t="shared" ref="AC464:AC486" si="410">ROUND((ES464),2)</f>
        <v>413.87</v>
      </c>
      <c r="AD464">
        <f>ROUND((((ET464)-(EU464))+AE464),2)</f>
        <v>0</v>
      </c>
      <c r="AE464">
        <f>ROUND((EU464),2)</f>
        <v>0</v>
      </c>
      <c r="AF464">
        <f>ROUND((EV464),2)</f>
        <v>0</v>
      </c>
      <c r="AG464">
        <f t="shared" si="386"/>
        <v>0</v>
      </c>
      <c r="AH464">
        <f>(EW464)</f>
        <v>0</v>
      </c>
      <c r="AI464">
        <f>(EX464)</f>
        <v>0</v>
      </c>
      <c r="AJ464">
        <f t="shared" si="387"/>
        <v>0</v>
      </c>
      <c r="AK464">
        <v>413.87</v>
      </c>
      <c r="AL464">
        <v>413.87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123</v>
      </c>
      <c r="AU464">
        <v>75</v>
      </c>
      <c r="AV464">
        <v>1</v>
      </c>
      <c r="AW464">
        <v>1</v>
      </c>
      <c r="AZ464">
        <v>1</v>
      </c>
      <c r="BA464">
        <v>1</v>
      </c>
      <c r="BB464">
        <v>1</v>
      </c>
      <c r="BC464">
        <v>7.12</v>
      </c>
      <c r="BD464" t="s">
        <v>3</v>
      </c>
      <c r="BE464" t="s">
        <v>3</v>
      </c>
      <c r="BF464" t="s">
        <v>3</v>
      </c>
      <c r="BG464" t="s">
        <v>3</v>
      </c>
      <c r="BH464">
        <v>3</v>
      </c>
      <c r="BI464">
        <v>1</v>
      </c>
      <c r="BJ464" t="s">
        <v>712</v>
      </c>
      <c r="BM464">
        <v>11001</v>
      </c>
      <c r="BN464">
        <v>0</v>
      </c>
      <c r="BO464" t="s">
        <v>710</v>
      </c>
      <c r="BP464">
        <v>1</v>
      </c>
      <c r="BQ464">
        <v>2</v>
      </c>
      <c r="BR464">
        <v>0</v>
      </c>
      <c r="BS464">
        <v>1</v>
      </c>
      <c r="BT464">
        <v>1</v>
      </c>
      <c r="BU464">
        <v>1</v>
      </c>
      <c r="BV464">
        <v>1</v>
      </c>
      <c r="BW464">
        <v>1</v>
      </c>
      <c r="BX464">
        <v>1</v>
      </c>
      <c r="BY464" t="s">
        <v>3</v>
      </c>
      <c r="BZ464">
        <v>123</v>
      </c>
      <c r="CA464">
        <v>75</v>
      </c>
      <c r="CE464">
        <v>0</v>
      </c>
      <c r="CF464">
        <v>0</v>
      </c>
      <c r="CG464">
        <v>0</v>
      </c>
      <c r="CM464">
        <v>0</v>
      </c>
      <c r="CN464" t="s">
        <v>3</v>
      </c>
      <c r="CO464">
        <v>0</v>
      </c>
      <c r="CP464">
        <f t="shared" si="388"/>
        <v>1076.04</v>
      </c>
      <c r="CQ464">
        <f t="shared" si="389"/>
        <v>2946.7544000000003</v>
      </c>
      <c r="CR464">
        <f t="shared" si="390"/>
        <v>0</v>
      </c>
      <c r="CS464">
        <f t="shared" si="391"/>
        <v>0</v>
      </c>
      <c r="CT464">
        <f t="shared" si="392"/>
        <v>0</v>
      </c>
      <c r="CU464">
        <f t="shared" si="393"/>
        <v>0</v>
      </c>
      <c r="CV464">
        <f t="shared" si="394"/>
        <v>0</v>
      </c>
      <c r="CW464">
        <f t="shared" si="395"/>
        <v>0</v>
      </c>
      <c r="CX464">
        <f t="shared" si="396"/>
        <v>0</v>
      </c>
      <c r="CY464">
        <f t="shared" si="397"/>
        <v>0</v>
      </c>
      <c r="CZ464">
        <f t="shared" si="398"/>
        <v>0</v>
      </c>
      <c r="DC464" t="s">
        <v>3</v>
      </c>
      <c r="DD464" t="s">
        <v>3</v>
      </c>
      <c r="DE464" t="s">
        <v>3</v>
      </c>
      <c r="DF464" t="s">
        <v>3</v>
      </c>
      <c r="DG464" t="s">
        <v>3</v>
      </c>
      <c r="DH464" t="s">
        <v>3</v>
      </c>
      <c r="DI464" t="s">
        <v>3</v>
      </c>
      <c r="DJ464" t="s">
        <v>3</v>
      </c>
      <c r="DK464" t="s">
        <v>3</v>
      </c>
      <c r="DL464" t="s">
        <v>3</v>
      </c>
      <c r="DM464" t="s">
        <v>3</v>
      </c>
      <c r="DN464">
        <v>0</v>
      </c>
      <c r="DO464">
        <v>0</v>
      </c>
      <c r="DP464">
        <v>1</v>
      </c>
      <c r="DQ464">
        <v>1</v>
      </c>
      <c r="DU464">
        <v>1007</v>
      </c>
      <c r="DV464" t="s">
        <v>50</v>
      </c>
      <c r="DW464" t="s">
        <v>50</v>
      </c>
      <c r="DX464">
        <v>1</v>
      </c>
      <c r="EE464">
        <v>123474907</v>
      </c>
      <c r="EF464">
        <v>2</v>
      </c>
      <c r="EG464" t="s">
        <v>24</v>
      </c>
      <c r="EH464">
        <v>0</v>
      </c>
      <c r="EI464" t="s">
        <v>3</v>
      </c>
      <c r="EJ464">
        <v>1</v>
      </c>
      <c r="EK464">
        <v>11001</v>
      </c>
      <c r="EL464" t="s">
        <v>44</v>
      </c>
      <c r="EM464" t="s">
        <v>301</v>
      </c>
      <c r="EO464" t="s">
        <v>3</v>
      </c>
      <c r="EQ464">
        <v>0</v>
      </c>
      <c r="ER464">
        <v>413.87</v>
      </c>
      <c r="ES464">
        <v>413.87</v>
      </c>
      <c r="ET464">
        <v>0</v>
      </c>
      <c r="EU464">
        <v>0</v>
      </c>
      <c r="EV464">
        <v>0</v>
      </c>
      <c r="EW464">
        <v>0</v>
      </c>
      <c r="EX464">
        <v>0</v>
      </c>
      <c r="FQ464">
        <v>0</v>
      </c>
      <c r="FR464">
        <f t="shared" si="399"/>
        <v>0</v>
      </c>
      <c r="FS464">
        <v>0</v>
      </c>
      <c r="FX464">
        <v>123</v>
      </c>
      <c r="FY464">
        <v>75</v>
      </c>
      <c r="GA464" t="s">
        <v>3</v>
      </c>
      <c r="GD464">
        <v>1</v>
      </c>
      <c r="GF464">
        <v>-1006605939</v>
      </c>
      <c r="GG464">
        <v>2</v>
      </c>
      <c r="GH464">
        <v>1</v>
      </c>
      <c r="GI464">
        <v>2</v>
      </c>
      <c r="GJ464">
        <v>0</v>
      </c>
      <c r="GK464">
        <v>0</v>
      </c>
      <c r="GL464">
        <f t="shared" si="400"/>
        <v>0</v>
      </c>
      <c r="GM464">
        <f t="shared" si="401"/>
        <v>1076.04</v>
      </c>
      <c r="GN464">
        <f t="shared" si="402"/>
        <v>1076.04</v>
      </c>
      <c r="GO464">
        <f t="shared" si="403"/>
        <v>0</v>
      </c>
      <c r="GP464">
        <f t="shared" si="404"/>
        <v>0</v>
      </c>
      <c r="GR464">
        <v>0</v>
      </c>
      <c r="GS464">
        <v>3</v>
      </c>
      <c r="GT464">
        <v>0</v>
      </c>
      <c r="GU464" t="s">
        <v>3</v>
      </c>
      <c r="GV464">
        <f t="shared" si="405"/>
        <v>0</v>
      </c>
      <c r="GW464">
        <v>1</v>
      </c>
      <c r="GX464">
        <f t="shared" si="406"/>
        <v>0</v>
      </c>
      <c r="HA464">
        <v>0</v>
      </c>
      <c r="HB464">
        <v>0</v>
      </c>
      <c r="HC464">
        <f t="shared" si="407"/>
        <v>0</v>
      </c>
      <c r="IK464">
        <v>0</v>
      </c>
    </row>
    <row r="465" spans="1:245" x14ac:dyDescent="0.2">
      <c r="A465">
        <v>17</v>
      </c>
      <c r="B465">
        <v>1</v>
      </c>
      <c r="C465">
        <f>ROW(SmtRes!A736)</f>
        <v>736</v>
      </c>
      <c r="D465">
        <f>ROW(EtalonRes!A747)</f>
        <v>747</v>
      </c>
      <c r="E465" t="s">
        <v>719</v>
      </c>
      <c r="F465" t="s">
        <v>298</v>
      </c>
      <c r="G465" t="s">
        <v>299</v>
      </c>
      <c r="H465" t="s">
        <v>19</v>
      </c>
      <c r="I465">
        <f>ROUND(17.9/100,9)</f>
        <v>0.17899999999999999</v>
      </c>
      <c r="J465">
        <v>0</v>
      </c>
      <c r="O465">
        <f t="shared" si="373"/>
        <v>14439.94</v>
      </c>
      <c r="P465">
        <f t="shared" si="374"/>
        <v>7844.58</v>
      </c>
      <c r="Q465">
        <f t="shared" si="375"/>
        <v>334.4</v>
      </c>
      <c r="R465">
        <f t="shared" si="376"/>
        <v>278.55</v>
      </c>
      <c r="S465">
        <f t="shared" si="377"/>
        <v>6260.96</v>
      </c>
      <c r="T465">
        <f t="shared" si="378"/>
        <v>0</v>
      </c>
      <c r="U465">
        <f t="shared" si="379"/>
        <v>21.820099999999996</v>
      </c>
      <c r="V465">
        <f t="shared" si="380"/>
        <v>0.65782499999999999</v>
      </c>
      <c r="W465">
        <f t="shared" si="381"/>
        <v>0</v>
      </c>
      <c r="X465">
        <f t="shared" si="382"/>
        <v>8043.6</v>
      </c>
      <c r="Y465">
        <f t="shared" si="383"/>
        <v>4904.63</v>
      </c>
      <c r="AA465">
        <v>144042116</v>
      </c>
      <c r="AB465">
        <f t="shared" si="384"/>
        <v>9030.64</v>
      </c>
      <c r="AC465">
        <f t="shared" si="410"/>
        <v>7811.85</v>
      </c>
      <c r="AD465">
        <f>ROUND(((((ET465*1.25))-((EU465*1.25)))+AE465),2)</f>
        <v>153.38</v>
      </c>
      <c r="AE465">
        <f>ROUND(((EU465*1.25)),2)</f>
        <v>47.4</v>
      </c>
      <c r="AF465">
        <f>ROUND(((EV465*1.15)),2)</f>
        <v>1065.4100000000001</v>
      </c>
      <c r="AG465">
        <f t="shared" si="386"/>
        <v>0</v>
      </c>
      <c r="AH465">
        <f>((EW465*1.15))</f>
        <v>121.89999999999999</v>
      </c>
      <c r="AI465">
        <f>((EX465*1.25))</f>
        <v>3.6749999999999998</v>
      </c>
      <c r="AJ465">
        <f t="shared" si="387"/>
        <v>0</v>
      </c>
      <c r="AK465">
        <v>8860.99</v>
      </c>
      <c r="AL465">
        <v>7811.85</v>
      </c>
      <c r="AM465">
        <v>122.7</v>
      </c>
      <c r="AN465">
        <v>37.92</v>
      </c>
      <c r="AO465">
        <v>926.44</v>
      </c>
      <c r="AP465">
        <v>0</v>
      </c>
      <c r="AQ465">
        <v>106</v>
      </c>
      <c r="AR465">
        <v>2.94</v>
      </c>
      <c r="AS465">
        <v>0</v>
      </c>
      <c r="AT465">
        <v>123</v>
      </c>
      <c r="AU465">
        <v>75</v>
      </c>
      <c r="AV465">
        <v>1</v>
      </c>
      <c r="AW465">
        <v>1</v>
      </c>
      <c r="AZ465">
        <v>1</v>
      </c>
      <c r="BA465">
        <v>32.83</v>
      </c>
      <c r="BB465">
        <v>12.18</v>
      </c>
      <c r="BC465">
        <v>5.61</v>
      </c>
      <c r="BD465" t="s">
        <v>3</v>
      </c>
      <c r="BE465" t="s">
        <v>3</v>
      </c>
      <c r="BF465" t="s">
        <v>3</v>
      </c>
      <c r="BG465" t="s">
        <v>3</v>
      </c>
      <c r="BH465">
        <v>0</v>
      </c>
      <c r="BI465">
        <v>1</v>
      </c>
      <c r="BJ465" t="s">
        <v>300</v>
      </c>
      <c r="BM465">
        <v>11001</v>
      </c>
      <c r="BN465">
        <v>0</v>
      </c>
      <c r="BO465" t="s">
        <v>298</v>
      </c>
      <c r="BP465">
        <v>1</v>
      </c>
      <c r="BQ465">
        <v>2</v>
      </c>
      <c r="BR465">
        <v>0</v>
      </c>
      <c r="BS465">
        <v>32.83</v>
      </c>
      <c r="BT465">
        <v>1</v>
      </c>
      <c r="BU465">
        <v>1</v>
      </c>
      <c r="BV465">
        <v>1</v>
      </c>
      <c r="BW465">
        <v>1</v>
      </c>
      <c r="BX465">
        <v>1</v>
      </c>
      <c r="BY465" t="s">
        <v>3</v>
      </c>
      <c r="BZ465">
        <v>123</v>
      </c>
      <c r="CA465">
        <v>75</v>
      </c>
      <c r="CE465">
        <v>0</v>
      </c>
      <c r="CF465">
        <v>0</v>
      </c>
      <c r="CG465">
        <v>0</v>
      </c>
      <c r="CM465">
        <v>0</v>
      </c>
      <c r="CN465" t="s">
        <v>1835</v>
      </c>
      <c r="CO465">
        <v>0</v>
      </c>
      <c r="CP465">
        <f t="shared" si="388"/>
        <v>14439.939999999999</v>
      </c>
      <c r="CQ465">
        <f t="shared" si="389"/>
        <v>43824.478500000005</v>
      </c>
      <c r="CR465">
        <f t="shared" si="390"/>
        <v>1868.1683999999998</v>
      </c>
      <c r="CS465">
        <f t="shared" si="391"/>
        <v>1556.1419999999998</v>
      </c>
      <c r="CT465">
        <f t="shared" si="392"/>
        <v>34977.410300000003</v>
      </c>
      <c r="CU465">
        <f t="shared" si="393"/>
        <v>0</v>
      </c>
      <c r="CV465">
        <f t="shared" si="394"/>
        <v>121.89999999999999</v>
      </c>
      <c r="CW465">
        <f t="shared" si="395"/>
        <v>3.6749999999999998</v>
      </c>
      <c r="CX465">
        <f t="shared" si="396"/>
        <v>0</v>
      </c>
      <c r="CY465">
        <f t="shared" si="397"/>
        <v>8043.5972999999994</v>
      </c>
      <c r="CZ465">
        <f t="shared" si="398"/>
        <v>4904.6324999999997</v>
      </c>
      <c r="DC465" t="s">
        <v>3</v>
      </c>
      <c r="DD465" t="s">
        <v>3</v>
      </c>
      <c r="DE465" t="s">
        <v>279</v>
      </c>
      <c r="DF465" t="s">
        <v>279</v>
      </c>
      <c r="DG465" t="s">
        <v>264</v>
      </c>
      <c r="DH465" t="s">
        <v>3</v>
      </c>
      <c r="DI465" t="s">
        <v>264</v>
      </c>
      <c r="DJ465" t="s">
        <v>279</v>
      </c>
      <c r="DK465" t="s">
        <v>3</v>
      </c>
      <c r="DL465" t="s">
        <v>3</v>
      </c>
      <c r="DM465" t="s">
        <v>3</v>
      </c>
      <c r="DN465">
        <v>0</v>
      </c>
      <c r="DO465">
        <v>0</v>
      </c>
      <c r="DP465">
        <v>1</v>
      </c>
      <c r="DQ465">
        <v>1</v>
      </c>
      <c r="DU465">
        <v>1005</v>
      </c>
      <c r="DV465" t="s">
        <v>19</v>
      </c>
      <c r="DW465" t="s">
        <v>19</v>
      </c>
      <c r="DX465">
        <v>100</v>
      </c>
      <c r="EE465">
        <v>123474907</v>
      </c>
      <c r="EF465">
        <v>2</v>
      </c>
      <c r="EG465" t="s">
        <v>24</v>
      </c>
      <c r="EH465">
        <v>0</v>
      </c>
      <c r="EI465" t="s">
        <v>3</v>
      </c>
      <c r="EJ465">
        <v>1</v>
      </c>
      <c r="EK465">
        <v>11001</v>
      </c>
      <c r="EL465" t="s">
        <v>44</v>
      </c>
      <c r="EM465" t="s">
        <v>301</v>
      </c>
      <c r="EO465" t="s">
        <v>282</v>
      </c>
      <c r="EQ465">
        <v>131072</v>
      </c>
      <c r="ER465">
        <v>8860.99</v>
      </c>
      <c r="ES465">
        <v>7811.85</v>
      </c>
      <c r="ET465">
        <v>122.7</v>
      </c>
      <c r="EU465">
        <v>37.92</v>
      </c>
      <c r="EV465">
        <v>926.44</v>
      </c>
      <c r="EW465">
        <v>106</v>
      </c>
      <c r="EX465">
        <v>2.94</v>
      </c>
      <c r="EY465">
        <v>0</v>
      </c>
      <c r="FQ465">
        <v>0</v>
      </c>
      <c r="FR465">
        <f t="shared" si="399"/>
        <v>0</v>
      </c>
      <c r="FS465">
        <v>0</v>
      </c>
      <c r="FX465">
        <v>123</v>
      </c>
      <c r="FY465">
        <v>75</v>
      </c>
      <c r="GA465" t="s">
        <v>3</v>
      </c>
      <c r="GD465">
        <v>1</v>
      </c>
      <c r="GF465">
        <v>-490634842</v>
      </c>
      <c r="GG465">
        <v>2</v>
      </c>
      <c r="GH465">
        <v>1</v>
      </c>
      <c r="GI465">
        <v>2</v>
      </c>
      <c r="GJ465">
        <v>0</v>
      </c>
      <c r="GK465">
        <v>0</v>
      </c>
      <c r="GL465">
        <f t="shared" si="400"/>
        <v>0</v>
      </c>
      <c r="GM465">
        <f t="shared" si="401"/>
        <v>27388.17</v>
      </c>
      <c r="GN465">
        <f t="shared" si="402"/>
        <v>27388.17</v>
      </c>
      <c r="GO465">
        <f t="shared" si="403"/>
        <v>0</v>
      </c>
      <c r="GP465">
        <f t="shared" si="404"/>
        <v>0</v>
      </c>
      <c r="GR465">
        <v>0</v>
      </c>
      <c r="GS465">
        <v>3</v>
      </c>
      <c r="GT465">
        <v>0</v>
      </c>
      <c r="GU465" t="s">
        <v>3</v>
      </c>
      <c r="GV465">
        <f t="shared" si="405"/>
        <v>0</v>
      </c>
      <c r="GW465">
        <v>1</v>
      </c>
      <c r="GX465">
        <f t="shared" si="406"/>
        <v>0</v>
      </c>
      <c r="HA465">
        <v>0</v>
      </c>
      <c r="HB465">
        <v>0</v>
      </c>
      <c r="HC465">
        <f t="shared" si="407"/>
        <v>0</v>
      </c>
      <c r="IK465">
        <v>0</v>
      </c>
    </row>
    <row r="466" spans="1:245" x14ac:dyDescent="0.2">
      <c r="A466">
        <v>17</v>
      </c>
      <c r="B466">
        <v>1</v>
      </c>
      <c r="C466">
        <f>ROW(SmtRes!A742)</f>
        <v>742</v>
      </c>
      <c r="D466">
        <f>ROW(EtalonRes!A753)</f>
        <v>753</v>
      </c>
      <c r="E466" t="s">
        <v>720</v>
      </c>
      <c r="F466" t="s">
        <v>721</v>
      </c>
      <c r="G466" t="s">
        <v>722</v>
      </c>
      <c r="H466" t="s">
        <v>99</v>
      </c>
      <c r="I466">
        <f>ROUND(22.52/100,9)</f>
        <v>0.22520000000000001</v>
      </c>
      <c r="J466">
        <v>0</v>
      </c>
      <c r="O466">
        <f t="shared" si="373"/>
        <v>2089.9499999999998</v>
      </c>
      <c r="P466">
        <f t="shared" si="374"/>
        <v>144.19999999999999</v>
      </c>
      <c r="Q466">
        <f t="shared" si="375"/>
        <v>19.72</v>
      </c>
      <c r="R466">
        <f t="shared" si="376"/>
        <v>12.79</v>
      </c>
      <c r="S466">
        <f t="shared" si="377"/>
        <v>1926.03</v>
      </c>
      <c r="T466">
        <f t="shared" si="378"/>
        <v>0</v>
      </c>
      <c r="U466">
        <f t="shared" si="379"/>
        <v>6.1689035999999993</v>
      </c>
      <c r="V466">
        <f t="shared" si="380"/>
        <v>3.0965000000000003E-2</v>
      </c>
      <c r="W466">
        <f t="shared" si="381"/>
        <v>0</v>
      </c>
      <c r="X466">
        <f t="shared" si="382"/>
        <v>2384.75</v>
      </c>
      <c r="Y466">
        <f t="shared" si="383"/>
        <v>1454.12</v>
      </c>
      <c r="AA466">
        <v>144042116</v>
      </c>
      <c r="AB466">
        <f t="shared" si="384"/>
        <v>363.39</v>
      </c>
      <c r="AC466">
        <f t="shared" si="410"/>
        <v>96</v>
      </c>
      <c r="AD466">
        <f>ROUND(((((ET466*1.25))-((EU466*1.25)))+AE466),2)</f>
        <v>6.88</v>
      </c>
      <c r="AE466">
        <f>ROUND(((EU466*1.25)),2)</f>
        <v>1.73</v>
      </c>
      <c r="AF466">
        <f>ROUND(((EV466*1.15)),2)</f>
        <v>260.51</v>
      </c>
      <c r="AG466">
        <f t="shared" si="386"/>
        <v>0</v>
      </c>
      <c r="AH466">
        <f>((EW466*1.15))</f>
        <v>27.392999999999997</v>
      </c>
      <c r="AI466">
        <f>((EX466*1.25))</f>
        <v>0.13750000000000001</v>
      </c>
      <c r="AJ466">
        <f t="shared" si="387"/>
        <v>0</v>
      </c>
      <c r="AK466">
        <v>328.03</v>
      </c>
      <c r="AL466">
        <v>96</v>
      </c>
      <c r="AM466">
        <v>5.5</v>
      </c>
      <c r="AN466">
        <v>1.38</v>
      </c>
      <c r="AO466">
        <v>226.53</v>
      </c>
      <c r="AP466">
        <v>0</v>
      </c>
      <c r="AQ466">
        <v>23.82</v>
      </c>
      <c r="AR466">
        <v>0.11</v>
      </c>
      <c r="AS466">
        <v>0</v>
      </c>
      <c r="AT466">
        <v>123</v>
      </c>
      <c r="AU466">
        <v>75</v>
      </c>
      <c r="AV466">
        <v>1</v>
      </c>
      <c r="AW466">
        <v>1</v>
      </c>
      <c r="AZ466">
        <v>1</v>
      </c>
      <c r="BA466">
        <v>32.83</v>
      </c>
      <c r="BB466">
        <v>12.73</v>
      </c>
      <c r="BC466">
        <v>6.67</v>
      </c>
      <c r="BD466" t="s">
        <v>3</v>
      </c>
      <c r="BE466" t="s">
        <v>3</v>
      </c>
      <c r="BF466" t="s">
        <v>3</v>
      </c>
      <c r="BG466" t="s">
        <v>3</v>
      </c>
      <c r="BH466">
        <v>0</v>
      </c>
      <c r="BI466">
        <v>1</v>
      </c>
      <c r="BJ466" t="s">
        <v>723</v>
      </c>
      <c r="BM466">
        <v>11001</v>
      </c>
      <c r="BN466">
        <v>0</v>
      </c>
      <c r="BO466" t="s">
        <v>721</v>
      </c>
      <c r="BP466">
        <v>1</v>
      </c>
      <c r="BQ466">
        <v>2</v>
      </c>
      <c r="BR466">
        <v>0</v>
      </c>
      <c r="BS466">
        <v>32.83</v>
      </c>
      <c r="BT466">
        <v>1</v>
      </c>
      <c r="BU466">
        <v>1</v>
      </c>
      <c r="BV466">
        <v>1</v>
      </c>
      <c r="BW466">
        <v>1</v>
      </c>
      <c r="BX466">
        <v>1</v>
      </c>
      <c r="BY466" t="s">
        <v>3</v>
      </c>
      <c r="BZ466">
        <v>123</v>
      </c>
      <c r="CA466">
        <v>75</v>
      </c>
      <c r="CE466">
        <v>0</v>
      </c>
      <c r="CF466">
        <v>0</v>
      </c>
      <c r="CG466">
        <v>0</v>
      </c>
      <c r="CM466">
        <v>0</v>
      </c>
      <c r="CN466" t="s">
        <v>1835</v>
      </c>
      <c r="CO466">
        <v>0</v>
      </c>
      <c r="CP466">
        <f t="shared" si="388"/>
        <v>2089.9499999999998</v>
      </c>
      <c r="CQ466">
        <f t="shared" si="389"/>
        <v>640.31999999999994</v>
      </c>
      <c r="CR466">
        <f t="shared" si="390"/>
        <v>87.582400000000007</v>
      </c>
      <c r="CS466">
        <f t="shared" si="391"/>
        <v>56.795899999999996</v>
      </c>
      <c r="CT466">
        <f t="shared" si="392"/>
        <v>8552.5432999999994</v>
      </c>
      <c r="CU466">
        <f t="shared" si="393"/>
        <v>0</v>
      </c>
      <c r="CV466">
        <f t="shared" si="394"/>
        <v>27.392999999999997</v>
      </c>
      <c r="CW466">
        <f t="shared" si="395"/>
        <v>0.13750000000000001</v>
      </c>
      <c r="CX466">
        <f t="shared" si="396"/>
        <v>0</v>
      </c>
      <c r="CY466">
        <f t="shared" si="397"/>
        <v>2384.7485999999999</v>
      </c>
      <c r="CZ466">
        <f t="shared" si="398"/>
        <v>1454.115</v>
      </c>
      <c r="DC466" t="s">
        <v>3</v>
      </c>
      <c r="DD466" t="s">
        <v>3</v>
      </c>
      <c r="DE466" t="s">
        <v>279</v>
      </c>
      <c r="DF466" t="s">
        <v>279</v>
      </c>
      <c r="DG466" t="s">
        <v>264</v>
      </c>
      <c r="DH466" t="s">
        <v>3</v>
      </c>
      <c r="DI466" t="s">
        <v>264</v>
      </c>
      <c r="DJ466" t="s">
        <v>279</v>
      </c>
      <c r="DK466" t="s">
        <v>3</v>
      </c>
      <c r="DL466" t="s">
        <v>3</v>
      </c>
      <c r="DM466" t="s">
        <v>3</v>
      </c>
      <c r="DN466">
        <v>0</v>
      </c>
      <c r="DO466">
        <v>0</v>
      </c>
      <c r="DP466">
        <v>1</v>
      </c>
      <c r="DQ466">
        <v>1</v>
      </c>
      <c r="DU466">
        <v>1003</v>
      </c>
      <c r="DV466" t="s">
        <v>99</v>
      </c>
      <c r="DW466" t="s">
        <v>99</v>
      </c>
      <c r="DX466">
        <v>100</v>
      </c>
      <c r="EE466">
        <v>123474907</v>
      </c>
      <c r="EF466">
        <v>2</v>
      </c>
      <c r="EG466" t="s">
        <v>24</v>
      </c>
      <c r="EH466">
        <v>0</v>
      </c>
      <c r="EI466" t="s">
        <v>3</v>
      </c>
      <c r="EJ466">
        <v>1</v>
      </c>
      <c r="EK466">
        <v>11001</v>
      </c>
      <c r="EL466" t="s">
        <v>44</v>
      </c>
      <c r="EM466" t="s">
        <v>301</v>
      </c>
      <c r="EO466" t="s">
        <v>282</v>
      </c>
      <c r="EQ466">
        <v>131072</v>
      </c>
      <c r="ER466">
        <v>328.03</v>
      </c>
      <c r="ES466">
        <v>96</v>
      </c>
      <c r="ET466">
        <v>5.5</v>
      </c>
      <c r="EU466">
        <v>1.38</v>
      </c>
      <c r="EV466">
        <v>226.53</v>
      </c>
      <c r="EW466">
        <v>23.82</v>
      </c>
      <c r="EX466">
        <v>0.11</v>
      </c>
      <c r="EY466">
        <v>0</v>
      </c>
      <c r="FQ466">
        <v>0</v>
      </c>
      <c r="FR466">
        <f t="shared" si="399"/>
        <v>0</v>
      </c>
      <c r="FS466">
        <v>0</v>
      </c>
      <c r="FX466">
        <v>123</v>
      </c>
      <c r="FY466">
        <v>75</v>
      </c>
      <c r="GA466" t="s">
        <v>3</v>
      </c>
      <c r="GD466">
        <v>1</v>
      </c>
      <c r="GF466">
        <v>-1250737625</v>
      </c>
      <c r="GG466">
        <v>2</v>
      </c>
      <c r="GH466">
        <v>1</v>
      </c>
      <c r="GI466">
        <v>2</v>
      </c>
      <c r="GJ466">
        <v>0</v>
      </c>
      <c r="GK466">
        <v>0</v>
      </c>
      <c r="GL466">
        <f t="shared" si="400"/>
        <v>0</v>
      </c>
      <c r="GM466">
        <f t="shared" si="401"/>
        <v>5928.82</v>
      </c>
      <c r="GN466">
        <f t="shared" si="402"/>
        <v>5928.82</v>
      </c>
      <c r="GO466">
        <f t="shared" si="403"/>
        <v>0</v>
      </c>
      <c r="GP466">
        <f t="shared" si="404"/>
        <v>0</v>
      </c>
      <c r="GR466">
        <v>0</v>
      </c>
      <c r="GS466">
        <v>3</v>
      </c>
      <c r="GT466">
        <v>0</v>
      </c>
      <c r="GU466" t="s">
        <v>3</v>
      </c>
      <c r="GV466">
        <f t="shared" si="405"/>
        <v>0</v>
      </c>
      <c r="GW466">
        <v>1</v>
      </c>
      <c r="GX466">
        <f t="shared" si="406"/>
        <v>0</v>
      </c>
      <c r="HA466">
        <v>0</v>
      </c>
      <c r="HB466">
        <v>0</v>
      </c>
      <c r="HC466">
        <f t="shared" si="407"/>
        <v>0</v>
      </c>
      <c r="IK466">
        <v>0</v>
      </c>
    </row>
    <row r="467" spans="1:245" x14ac:dyDescent="0.2">
      <c r="A467">
        <v>18</v>
      </c>
      <c r="B467">
        <v>1</v>
      </c>
      <c r="C467">
        <v>742</v>
      </c>
      <c r="E467" t="s">
        <v>724</v>
      </c>
      <c r="F467" t="s">
        <v>725</v>
      </c>
      <c r="G467" t="s">
        <v>726</v>
      </c>
      <c r="H467" t="s">
        <v>269</v>
      </c>
      <c r="I467">
        <f>I466*J467</f>
        <v>6.7560000000000002</v>
      </c>
      <c r="J467">
        <v>30</v>
      </c>
      <c r="O467">
        <f t="shared" si="373"/>
        <v>2441.44</v>
      </c>
      <c r="P467">
        <f t="shared" si="374"/>
        <v>2441.44</v>
      </c>
      <c r="Q467">
        <f t="shared" si="375"/>
        <v>0</v>
      </c>
      <c r="R467">
        <f t="shared" si="376"/>
        <v>0</v>
      </c>
      <c r="S467">
        <f t="shared" si="377"/>
        <v>0</v>
      </c>
      <c r="T467">
        <f t="shared" si="378"/>
        <v>0</v>
      </c>
      <c r="U467">
        <f t="shared" si="379"/>
        <v>0</v>
      </c>
      <c r="V467">
        <f t="shared" si="380"/>
        <v>0</v>
      </c>
      <c r="W467">
        <f t="shared" si="381"/>
        <v>0</v>
      </c>
      <c r="X467">
        <f t="shared" si="382"/>
        <v>0</v>
      </c>
      <c r="Y467">
        <f t="shared" si="383"/>
        <v>0</v>
      </c>
      <c r="AA467">
        <v>144042116</v>
      </c>
      <c r="AB467">
        <f t="shared" si="384"/>
        <v>67.8</v>
      </c>
      <c r="AC467">
        <f t="shared" si="410"/>
        <v>67.8</v>
      </c>
      <c r="AD467">
        <f>ROUND((((ET467)-(EU467))+AE467),2)</f>
        <v>0</v>
      </c>
      <c r="AE467">
        <f t="shared" ref="AE467:AF471" si="411">ROUND((EU467),2)</f>
        <v>0</v>
      </c>
      <c r="AF467">
        <f t="shared" si="411"/>
        <v>0</v>
      </c>
      <c r="AG467">
        <f t="shared" si="386"/>
        <v>0</v>
      </c>
      <c r="AH467">
        <f t="shared" ref="AH467:AI471" si="412">(EW467)</f>
        <v>0</v>
      </c>
      <c r="AI467">
        <f t="shared" si="412"/>
        <v>0</v>
      </c>
      <c r="AJ467">
        <f t="shared" si="387"/>
        <v>0</v>
      </c>
      <c r="AK467">
        <v>67.8</v>
      </c>
      <c r="AL467">
        <v>67.8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123</v>
      </c>
      <c r="AU467">
        <v>75</v>
      </c>
      <c r="AV467">
        <v>1</v>
      </c>
      <c r="AW467">
        <v>1</v>
      </c>
      <c r="AZ467">
        <v>1</v>
      </c>
      <c r="BA467">
        <v>1</v>
      </c>
      <c r="BB467">
        <v>1</v>
      </c>
      <c r="BC467">
        <v>5.33</v>
      </c>
      <c r="BD467" t="s">
        <v>3</v>
      </c>
      <c r="BE467" t="s">
        <v>3</v>
      </c>
      <c r="BF467" t="s">
        <v>3</v>
      </c>
      <c r="BG467" t="s">
        <v>3</v>
      </c>
      <c r="BH467">
        <v>3</v>
      </c>
      <c r="BI467">
        <v>1</v>
      </c>
      <c r="BJ467" t="s">
        <v>727</v>
      </c>
      <c r="BM467">
        <v>11001</v>
      </c>
      <c r="BN467">
        <v>0</v>
      </c>
      <c r="BO467" t="s">
        <v>725</v>
      </c>
      <c r="BP467">
        <v>1</v>
      </c>
      <c r="BQ467">
        <v>2</v>
      </c>
      <c r="BR467">
        <v>0</v>
      </c>
      <c r="BS467">
        <v>1</v>
      </c>
      <c r="BT467">
        <v>1</v>
      </c>
      <c r="BU467">
        <v>1</v>
      </c>
      <c r="BV467">
        <v>1</v>
      </c>
      <c r="BW467">
        <v>1</v>
      </c>
      <c r="BX467">
        <v>1</v>
      </c>
      <c r="BY467" t="s">
        <v>3</v>
      </c>
      <c r="BZ467">
        <v>123</v>
      </c>
      <c r="CA467">
        <v>75</v>
      </c>
      <c r="CE467">
        <v>0</v>
      </c>
      <c r="CF467">
        <v>0</v>
      </c>
      <c r="CG467">
        <v>0</v>
      </c>
      <c r="CM467">
        <v>0</v>
      </c>
      <c r="CN467" t="s">
        <v>3</v>
      </c>
      <c r="CO467">
        <v>0</v>
      </c>
      <c r="CP467">
        <f t="shared" si="388"/>
        <v>2441.44</v>
      </c>
      <c r="CQ467">
        <f t="shared" si="389"/>
        <v>361.37399999999997</v>
      </c>
      <c r="CR467">
        <f t="shared" si="390"/>
        <v>0</v>
      </c>
      <c r="CS467">
        <f t="shared" si="391"/>
        <v>0</v>
      </c>
      <c r="CT467">
        <f t="shared" si="392"/>
        <v>0</v>
      </c>
      <c r="CU467">
        <f t="shared" si="393"/>
        <v>0</v>
      </c>
      <c r="CV467">
        <f t="shared" si="394"/>
        <v>0</v>
      </c>
      <c r="CW467">
        <f t="shared" si="395"/>
        <v>0</v>
      </c>
      <c r="CX467">
        <f t="shared" si="396"/>
        <v>0</v>
      </c>
      <c r="CY467">
        <f t="shared" si="397"/>
        <v>0</v>
      </c>
      <c r="CZ467">
        <f t="shared" si="398"/>
        <v>0</v>
      </c>
      <c r="DC467" t="s">
        <v>3</v>
      </c>
      <c r="DD467" t="s">
        <v>3</v>
      </c>
      <c r="DE467" t="s">
        <v>3</v>
      </c>
      <c r="DF467" t="s">
        <v>3</v>
      </c>
      <c r="DG467" t="s">
        <v>3</v>
      </c>
      <c r="DH467" t="s">
        <v>3</v>
      </c>
      <c r="DI467" t="s">
        <v>3</v>
      </c>
      <c r="DJ467" t="s">
        <v>3</v>
      </c>
      <c r="DK467" t="s">
        <v>3</v>
      </c>
      <c r="DL467" t="s">
        <v>3</v>
      </c>
      <c r="DM467" t="s">
        <v>3</v>
      </c>
      <c r="DN467">
        <v>0</v>
      </c>
      <c r="DO467">
        <v>0</v>
      </c>
      <c r="DP467">
        <v>1</v>
      </c>
      <c r="DQ467">
        <v>1</v>
      </c>
      <c r="DU467">
        <v>1005</v>
      </c>
      <c r="DV467" t="s">
        <v>269</v>
      </c>
      <c r="DW467" t="s">
        <v>269</v>
      </c>
      <c r="DX467">
        <v>1</v>
      </c>
      <c r="EE467">
        <v>123474907</v>
      </c>
      <c r="EF467">
        <v>2</v>
      </c>
      <c r="EG467" t="s">
        <v>24</v>
      </c>
      <c r="EH467">
        <v>0</v>
      </c>
      <c r="EI467" t="s">
        <v>3</v>
      </c>
      <c r="EJ467">
        <v>1</v>
      </c>
      <c r="EK467">
        <v>11001</v>
      </c>
      <c r="EL467" t="s">
        <v>44</v>
      </c>
      <c r="EM467" t="s">
        <v>301</v>
      </c>
      <c r="EO467" t="s">
        <v>3</v>
      </c>
      <c r="EQ467">
        <v>0</v>
      </c>
      <c r="ER467">
        <v>67.8</v>
      </c>
      <c r="ES467">
        <v>67.8</v>
      </c>
      <c r="ET467">
        <v>0</v>
      </c>
      <c r="EU467">
        <v>0</v>
      </c>
      <c r="EV467">
        <v>0</v>
      </c>
      <c r="EW467">
        <v>0</v>
      </c>
      <c r="EX467">
        <v>0</v>
      </c>
      <c r="FQ467">
        <v>0</v>
      </c>
      <c r="FR467">
        <f t="shared" si="399"/>
        <v>0</v>
      </c>
      <c r="FS467">
        <v>0</v>
      </c>
      <c r="FX467">
        <v>123</v>
      </c>
      <c r="FY467">
        <v>75</v>
      </c>
      <c r="GA467" t="s">
        <v>3</v>
      </c>
      <c r="GD467">
        <v>1</v>
      </c>
      <c r="GF467">
        <v>290940185</v>
      </c>
      <c r="GG467">
        <v>2</v>
      </c>
      <c r="GH467">
        <v>1</v>
      </c>
      <c r="GI467">
        <v>2</v>
      </c>
      <c r="GJ467">
        <v>0</v>
      </c>
      <c r="GK467">
        <v>0</v>
      </c>
      <c r="GL467">
        <f t="shared" si="400"/>
        <v>0</v>
      </c>
      <c r="GM467">
        <f t="shared" si="401"/>
        <v>2441.44</v>
      </c>
      <c r="GN467">
        <f t="shared" si="402"/>
        <v>2441.44</v>
      </c>
      <c r="GO467">
        <f t="shared" si="403"/>
        <v>0</v>
      </c>
      <c r="GP467">
        <f t="shared" si="404"/>
        <v>0</v>
      </c>
      <c r="GR467">
        <v>0</v>
      </c>
      <c r="GS467">
        <v>3</v>
      </c>
      <c r="GT467">
        <v>0</v>
      </c>
      <c r="GU467" t="s">
        <v>3</v>
      </c>
      <c r="GV467">
        <f t="shared" si="405"/>
        <v>0</v>
      </c>
      <c r="GW467">
        <v>1</v>
      </c>
      <c r="GX467">
        <f t="shared" si="406"/>
        <v>0</v>
      </c>
      <c r="HA467">
        <v>0</v>
      </c>
      <c r="HB467">
        <v>0</v>
      </c>
      <c r="HC467">
        <f t="shared" si="407"/>
        <v>0</v>
      </c>
      <c r="IK467">
        <v>0</v>
      </c>
    </row>
    <row r="468" spans="1:245" x14ac:dyDescent="0.2">
      <c r="A468">
        <v>17</v>
      </c>
      <c r="B468">
        <v>1</v>
      </c>
      <c r="C468">
        <f>ROW(SmtRes!A752)</f>
        <v>752</v>
      </c>
      <c r="D468">
        <f>ROW(EtalonRes!A762)</f>
        <v>762</v>
      </c>
      <c r="E468" t="s">
        <v>728</v>
      </c>
      <c r="F468" t="s">
        <v>729</v>
      </c>
      <c r="G468" t="s">
        <v>730</v>
      </c>
      <c r="H468" t="s">
        <v>88</v>
      </c>
      <c r="I468">
        <f>ROUND(4/100,9)</f>
        <v>0.04</v>
      </c>
      <c r="J468">
        <v>0</v>
      </c>
      <c r="O468">
        <f t="shared" si="373"/>
        <v>478.05</v>
      </c>
      <c r="P468">
        <f t="shared" si="374"/>
        <v>25.97</v>
      </c>
      <c r="Q468">
        <f t="shared" si="375"/>
        <v>1.86</v>
      </c>
      <c r="R468">
        <f t="shared" si="376"/>
        <v>0.84</v>
      </c>
      <c r="S468">
        <f t="shared" si="377"/>
        <v>450.22</v>
      </c>
      <c r="T468">
        <f t="shared" si="378"/>
        <v>0</v>
      </c>
      <c r="U468">
        <f t="shared" si="379"/>
        <v>1.3824000000000001</v>
      </c>
      <c r="V468">
        <f t="shared" si="380"/>
        <v>2E-3</v>
      </c>
      <c r="W468">
        <f t="shared" si="381"/>
        <v>0</v>
      </c>
      <c r="X468">
        <f t="shared" si="382"/>
        <v>428.51</v>
      </c>
      <c r="Y468">
        <f t="shared" si="383"/>
        <v>293.19</v>
      </c>
      <c r="AA468">
        <v>144042116</v>
      </c>
      <c r="AB468">
        <f t="shared" si="384"/>
        <v>454.03</v>
      </c>
      <c r="AC468">
        <f t="shared" si="410"/>
        <v>106.42</v>
      </c>
      <c r="AD468">
        <f>ROUND((((ET468)-(EU468))+AE468),2)</f>
        <v>4.7699999999999996</v>
      </c>
      <c r="AE468">
        <f t="shared" si="411"/>
        <v>0.64</v>
      </c>
      <c r="AF468">
        <f t="shared" si="411"/>
        <v>342.84</v>
      </c>
      <c r="AG468">
        <f t="shared" si="386"/>
        <v>0</v>
      </c>
      <c r="AH468">
        <f t="shared" si="412"/>
        <v>34.56</v>
      </c>
      <c r="AI468">
        <f t="shared" si="412"/>
        <v>0.05</v>
      </c>
      <c r="AJ468">
        <f t="shared" si="387"/>
        <v>0</v>
      </c>
      <c r="AK468">
        <v>454.03</v>
      </c>
      <c r="AL468">
        <v>106.42</v>
      </c>
      <c r="AM468">
        <v>4.7699999999999996</v>
      </c>
      <c r="AN468">
        <v>0.64</v>
      </c>
      <c r="AO468">
        <v>342.84</v>
      </c>
      <c r="AP468">
        <v>0</v>
      </c>
      <c r="AQ468">
        <v>34.56</v>
      </c>
      <c r="AR468">
        <v>0.05</v>
      </c>
      <c r="AS468">
        <v>0</v>
      </c>
      <c r="AT468">
        <v>95</v>
      </c>
      <c r="AU468">
        <v>65</v>
      </c>
      <c r="AV468">
        <v>1</v>
      </c>
      <c r="AW468">
        <v>1</v>
      </c>
      <c r="AZ468">
        <v>1</v>
      </c>
      <c r="BA468">
        <v>32.83</v>
      </c>
      <c r="BB468">
        <v>9.76</v>
      </c>
      <c r="BC468">
        <v>6.1</v>
      </c>
      <c r="BD468" t="s">
        <v>3</v>
      </c>
      <c r="BE468" t="s">
        <v>3</v>
      </c>
      <c r="BF468" t="s">
        <v>3</v>
      </c>
      <c r="BG468" t="s">
        <v>3</v>
      </c>
      <c r="BH468">
        <v>0</v>
      </c>
      <c r="BI468">
        <v>2</v>
      </c>
      <c r="BJ468" t="s">
        <v>731</v>
      </c>
      <c r="BM468">
        <v>108001</v>
      </c>
      <c r="BN468">
        <v>0</v>
      </c>
      <c r="BO468" t="s">
        <v>729</v>
      </c>
      <c r="BP468">
        <v>1</v>
      </c>
      <c r="BQ468">
        <v>3</v>
      </c>
      <c r="BR468">
        <v>0</v>
      </c>
      <c r="BS468">
        <v>32.83</v>
      </c>
      <c r="BT468">
        <v>1</v>
      </c>
      <c r="BU468">
        <v>1</v>
      </c>
      <c r="BV468">
        <v>1</v>
      </c>
      <c r="BW468">
        <v>1</v>
      </c>
      <c r="BX468">
        <v>1</v>
      </c>
      <c r="BY468" t="s">
        <v>3</v>
      </c>
      <c r="BZ468">
        <v>95</v>
      </c>
      <c r="CA468">
        <v>65</v>
      </c>
      <c r="CE468">
        <v>0</v>
      </c>
      <c r="CF468">
        <v>0</v>
      </c>
      <c r="CG468">
        <v>0</v>
      </c>
      <c r="CM468">
        <v>0</v>
      </c>
      <c r="CN468" t="s">
        <v>3</v>
      </c>
      <c r="CO468">
        <v>0</v>
      </c>
      <c r="CP468">
        <f t="shared" si="388"/>
        <v>478.05</v>
      </c>
      <c r="CQ468">
        <f t="shared" si="389"/>
        <v>649.16199999999992</v>
      </c>
      <c r="CR468">
        <f t="shared" si="390"/>
        <v>46.555199999999992</v>
      </c>
      <c r="CS468">
        <f t="shared" si="391"/>
        <v>21.011199999999999</v>
      </c>
      <c r="CT468">
        <f t="shared" si="392"/>
        <v>11255.437199999998</v>
      </c>
      <c r="CU468">
        <f t="shared" si="393"/>
        <v>0</v>
      </c>
      <c r="CV468">
        <f t="shared" si="394"/>
        <v>34.56</v>
      </c>
      <c r="CW468">
        <f t="shared" si="395"/>
        <v>0.05</v>
      </c>
      <c r="CX468">
        <f t="shared" si="396"/>
        <v>0</v>
      </c>
      <c r="CY468">
        <f t="shared" si="397"/>
        <v>428.50699999999995</v>
      </c>
      <c r="CZ468">
        <f t="shared" si="398"/>
        <v>293.18900000000002</v>
      </c>
      <c r="DC468" t="s">
        <v>3</v>
      </c>
      <c r="DD468" t="s">
        <v>3</v>
      </c>
      <c r="DE468" t="s">
        <v>3</v>
      </c>
      <c r="DF468" t="s">
        <v>3</v>
      </c>
      <c r="DG468" t="s">
        <v>3</v>
      </c>
      <c r="DH468" t="s">
        <v>3</v>
      </c>
      <c r="DI468" t="s">
        <v>3</v>
      </c>
      <c r="DJ468" t="s">
        <v>3</v>
      </c>
      <c r="DK468" t="s">
        <v>3</v>
      </c>
      <c r="DL468" t="s">
        <v>3</v>
      </c>
      <c r="DM468" t="s">
        <v>3</v>
      </c>
      <c r="DN468">
        <v>0</v>
      </c>
      <c r="DO468">
        <v>0</v>
      </c>
      <c r="DP468">
        <v>1</v>
      </c>
      <c r="DQ468">
        <v>1</v>
      </c>
      <c r="DU468">
        <v>1013</v>
      </c>
      <c r="DV468" t="s">
        <v>88</v>
      </c>
      <c r="DW468" t="s">
        <v>88</v>
      </c>
      <c r="DX468">
        <v>1</v>
      </c>
      <c r="EE468">
        <v>123475027</v>
      </c>
      <c r="EF468">
        <v>3</v>
      </c>
      <c r="EG468" t="s">
        <v>184</v>
      </c>
      <c r="EH468">
        <v>0</v>
      </c>
      <c r="EI468" t="s">
        <v>3</v>
      </c>
      <c r="EJ468">
        <v>2</v>
      </c>
      <c r="EK468">
        <v>108001</v>
      </c>
      <c r="EL468" t="s">
        <v>185</v>
      </c>
      <c r="EM468" t="s">
        <v>186</v>
      </c>
      <c r="EO468" t="s">
        <v>3</v>
      </c>
      <c r="EQ468">
        <v>131072</v>
      </c>
      <c r="ER468">
        <v>454.03</v>
      </c>
      <c r="ES468">
        <v>106.42</v>
      </c>
      <c r="ET468">
        <v>4.7699999999999996</v>
      </c>
      <c r="EU468">
        <v>0.64</v>
      </c>
      <c r="EV468">
        <v>342.84</v>
      </c>
      <c r="EW468">
        <v>34.56</v>
      </c>
      <c r="EX468">
        <v>0.05</v>
      </c>
      <c r="EY468">
        <v>0</v>
      </c>
      <c r="FQ468">
        <v>0</v>
      </c>
      <c r="FR468">
        <f t="shared" si="399"/>
        <v>0</v>
      </c>
      <c r="FS468">
        <v>0</v>
      </c>
      <c r="FX468">
        <v>95</v>
      </c>
      <c r="FY468">
        <v>65</v>
      </c>
      <c r="GA468" t="s">
        <v>3</v>
      </c>
      <c r="GD468">
        <v>1</v>
      </c>
      <c r="GF468">
        <v>-184519184</v>
      </c>
      <c r="GG468">
        <v>2</v>
      </c>
      <c r="GH468">
        <v>1</v>
      </c>
      <c r="GI468">
        <v>2</v>
      </c>
      <c r="GJ468">
        <v>0</v>
      </c>
      <c r="GK468">
        <v>0</v>
      </c>
      <c r="GL468">
        <f t="shared" si="400"/>
        <v>0</v>
      </c>
      <c r="GM468">
        <f t="shared" si="401"/>
        <v>1199.75</v>
      </c>
      <c r="GN468">
        <f t="shared" si="402"/>
        <v>0</v>
      </c>
      <c r="GO468">
        <f t="shared" si="403"/>
        <v>1199.75</v>
      </c>
      <c r="GP468">
        <f t="shared" si="404"/>
        <v>0</v>
      </c>
      <c r="GR468">
        <v>0</v>
      </c>
      <c r="GS468">
        <v>3</v>
      </c>
      <c r="GT468">
        <v>0</v>
      </c>
      <c r="GU468" t="s">
        <v>3</v>
      </c>
      <c r="GV468">
        <f t="shared" si="405"/>
        <v>0</v>
      </c>
      <c r="GW468">
        <v>1</v>
      </c>
      <c r="GX468">
        <f t="shared" si="406"/>
        <v>0</v>
      </c>
      <c r="HA468">
        <v>0</v>
      </c>
      <c r="HB468">
        <v>0</v>
      </c>
      <c r="HC468">
        <f t="shared" si="407"/>
        <v>0</v>
      </c>
      <c r="IK468">
        <v>0</v>
      </c>
    </row>
    <row r="469" spans="1:245" x14ac:dyDescent="0.2">
      <c r="A469">
        <v>18</v>
      </c>
      <c r="B469">
        <v>1</v>
      </c>
      <c r="C469">
        <v>751</v>
      </c>
      <c r="E469" t="s">
        <v>732</v>
      </c>
      <c r="F469" t="s">
        <v>733</v>
      </c>
      <c r="G469" t="s">
        <v>734</v>
      </c>
      <c r="H469" t="s">
        <v>88</v>
      </c>
      <c r="I469">
        <f>I468*J469</f>
        <v>4</v>
      </c>
      <c r="J469">
        <v>100</v>
      </c>
      <c r="O469">
        <f t="shared" si="373"/>
        <v>48247.360000000001</v>
      </c>
      <c r="P469">
        <f t="shared" si="374"/>
        <v>48247.360000000001</v>
      </c>
      <c r="Q469">
        <f t="shared" si="375"/>
        <v>0</v>
      </c>
      <c r="R469">
        <f t="shared" si="376"/>
        <v>0</v>
      </c>
      <c r="S469">
        <f t="shared" si="377"/>
        <v>0</v>
      </c>
      <c r="T469">
        <f t="shared" si="378"/>
        <v>0</v>
      </c>
      <c r="U469">
        <f t="shared" si="379"/>
        <v>0</v>
      </c>
      <c r="V469">
        <f t="shared" si="380"/>
        <v>0</v>
      </c>
      <c r="W469">
        <f t="shared" si="381"/>
        <v>0</v>
      </c>
      <c r="X469">
        <f t="shared" si="382"/>
        <v>0</v>
      </c>
      <c r="Y469">
        <f t="shared" si="383"/>
        <v>0</v>
      </c>
      <c r="AA469">
        <v>144042116</v>
      </c>
      <c r="AB469">
        <f t="shared" si="384"/>
        <v>833</v>
      </c>
      <c r="AC469">
        <f t="shared" si="410"/>
        <v>833</v>
      </c>
      <c r="AD469">
        <f>ROUND((((ET469)-(EU469))+AE469),2)</f>
        <v>0</v>
      </c>
      <c r="AE469">
        <f t="shared" si="411"/>
        <v>0</v>
      </c>
      <c r="AF469">
        <f t="shared" si="411"/>
        <v>0</v>
      </c>
      <c r="AG469">
        <f t="shared" si="386"/>
        <v>0</v>
      </c>
      <c r="AH469">
        <f t="shared" si="412"/>
        <v>0</v>
      </c>
      <c r="AI469">
        <f t="shared" si="412"/>
        <v>0</v>
      </c>
      <c r="AJ469">
        <f t="shared" si="387"/>
        <v>0</v>
      </c>
      <c r="AK469">
        <v>833</v>
      </c>
      <c r="AL469">
        <v>833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95</v>
      </c>
      <c r="AU469">
        <v>65</v>
      </c>
      <c r="AV469">
        <v>1</v>
      </c>
      <c r="AW469">
        <v>1</v>
      </c>
      <c r="AZ469">
        <v>1</v>
      </c>
      <c r="BA469">
        <v>1</v>
      </c>
      <c r="BB469">
        <v>1</v>
      </c>
      <c r="BC469">
        <v>14.48</v>
      </c>
      <c r="BD469" t="s">
        <v>3</v>
      </c>
      <c r="BE469" t="s">
        <v>3</v>
      </c>
      <c r="BF469" t="s">
        <v>3</v>
      </c>
      <c r="BG469" t="s">
        <v>3</v>
      </c>
      <c r="BH469">
        <v>3</v>
      </c>
      <c r="BI469">
        <v>2</v>
      </c>
      <c r="BJ469" t="s">
        <v>735</v>
      </c>
      <c r="BM469">
        <v>108001</v>
      </c>
      <c r="BN469">
        <v>0</v>
      </c>
      <c r="BO469" t="s">
        <v>733</v>
      </c>
      <c r="BP469">
        <v>1</v>
      </c>
      <c r="BQ469">
        <v>3</v>
      </c>
      <c r="BR469">
        <v>0</v>
      </c>
      <c r="BS469">
        <v>1</v>
      </c>
      <c r="BT469">
        <v>1</v>
      </c>
      <c r="BU469">
        <v>1</v>
      </c>
      <c r="BV469">
        <v>1</v>
      </c>
      <c r="BW469">
        <v>1</v>
      </c>
      <c r="BX469">
        <v>1</v>
      </c>
      <c r="BY469" t="s">
        <v>3</v>
      </c>
      <c r="BZ469">
        <v>95</v>
      </c>
      <c r="CA469">
        <v>65</v>
      </c>
      <c r="CE469">
        <v>0</v>
      </c>
      <c r="CF469">
        <v>0</v>
      </c>
      <c r="CG469">
        <v>0</v>
      </c>
      <c r="CM469">
        <v>0</v>
      </c>
      <c r="CN469" t="s">
        <v>3</v>
      </c>
      <c r="CO469">
        <v>0</v>
      </c>
      <c r="CP469">
        <f t="shared" si="388"/>
        <v>48247.360000000001</v>
      </c>
      <c r="CQ469">
        <f t="shared" si="389"/>
        <v>12061.84</v>
      </c>
      <c r="CR469">
        <f t="shared" si="390"/>
        <v>0</v>
      </c>
      <c r="CS469">
        <f t="shared" si="391"/>
        <v>0</v>
      </c>
      <c r="CT469">
        <f t="shared" si="392"/>
        <v>0</v>
      </c>
      <c r="CU469">
        <f t="shared" si="393"/>
        <v>0</v>
      </c>
      <c r="CV469">
        <f t="shared" si="394"/>
        <v>0</v>
      </c>
      <c r="CW469">
        <f t="shared" si="395"/>
        <v>0</v>
      </c>
      <c r="CX469">
        <f t="shared" si="396"/>
        <v>0</v>
      </c>
      <c r="CY469">
        <f t="shared" si="397"/>
        <v>0</v>
      </c>
      <c r="CZ469">
        <f t="shared" si="398"/>
        <v>0</v>
      </c>
      <c r="DC469" t="s">
        <v>3</v>
      </c>
      <c r="DD469" t="s">
        <v>3</v>
      </c>
      <c r="DE469" t="s">
        <v>3</v>
      </c>
      <c r="DF469" t="s">
        <v>3</v>
      </c>
      <c r="DG469" t="s">
        <v>3</v>
      </c>
      <c r="DH469" t="s">
        <v>3</v>
      </c>
      <c r="DI469" t="s">
        <v>3</v>
      </c>
      <c r="DJ469" t="s">
        <v>3</v>
      </c>
      <c r="DK469" t="s">
        <v>3</v>
      </c>
      <c r="DL469" t="s">
        <v>3</v>
      </c>
      <c r="DM469" t="s">
        <v>3</v>
      </c>
      <c r="DN469">
        <v>0</v>
      </c>
      <c r="DO469">
        <v>0</v>
      </c>
      <c r="DP469">
        <v>1</v>
      </c>
      <c r="DQ469">
        <v>1</v>
      </c>
      <c r="DU469">
        <v>1013</v>
      </c>
      <c r="DV469" t="s">
        <v>88</v>
      </c>
      <c r="DW469" t="s">
        <v>88</v>
      </c>
      <c r="DX469">
        <v>1</v>
      </c>
      <c r="EE469">
        <v>123475027</v>
      </c>
      <c r="EF469">
        <v>3</v>
      </c>
      <c r="EG469" t="s">
        <v>184</v>
      </c>
      <c r="EH469">
        <v>0</v>
      </c>
      <c r="EI469" t="s">
        <v>3</v>
      </c>
      <c r="EJ469">
        <v>2</v>
      </c>
      <c r="EK469">
        <v>108001</v>
      </c>
      <c r="EL469" t="s">
        <v>185</v>
      </c>
      <c r="EM469" t="s">
        <v>186</v>
      </c>
      <c r="EO469" t="s">
        <v>3</v>
      </c>
      <c r="EQ469">
        <v>0</v>
      </c>
      <c r="ER469">
        <v>833</v>
      </c>
      <c r="ES469">
        <v>833</v>
      </c>
      <c r="ET469">
        <v>0</v>
      </c>
      <c r="EU469">
        <v>0</v>
      </c>
      <c r="EV469">
        <v>0</v>
      </c>
      <c r="EW469">
        <v>0</v>
      </c>
      <c r="EX469">
        <v>0</v>
      </c>
      <c r="FQ469">
        <v>0</v>
      </c>
      <c r="FR469">
        <f t="shared" si="399"/>
        <v>0</v>
      </c>
      <c r="FS469">
        <v>0</v>
      </c>
      <c r="FX469">
        <v>95</v>
      </c>
      <c r="FY469">
        <v>65</v>
      </c>
      <c r="GA469" t="s">
        <v>3</v>
      </c>
      <c r="GD469">
        <v>1</v>
      </c>
      <c r="GF469">
        <v>177053872</v>
      </c>
      <c r="GG469">
        <v>2</v>
      </c>
      <c r="GH469">
        <v>1</v>
      </c>
      <c r="GI469">
        <v>2</v>
      </c>
      <c r="GJ469">
        <v>0</v>
      </c>
      <c r="GK469">
        <v>0</v>
      </c>
      <c r="GL469">
        <f t="shared" si="400"/>
        <v>0</v>
      </c>
      <c r="GM469">
        <f t="shared" si="401"/>
        <v>48247.360000000001</v>
      </c>
      <c r="GN469">
        <f t="shared" si="402"/>
        <v>0</v>
      </c>
      <c r="GO469">
        <f t="shared" si="403"/>
        <v>48247.360000000001</v>
      </c>
      <c r="GP469">
        <f t="shared" si="404"/>
        <v>0</v>
      </c>
      <c r="GR469">
        <v>0</v>
      </c>
      <c r="GS469">
        <v>3</v>
      </c>
      <c r="GT469">
        <v>0</v>
      </c>
      <c r="GU469" t="s">
        <v>3</v>
      </c>
      <c r="GV469">
        <f t="shared" si="405"/>
        <v>0</v>
      </c>
      <c r="GW469">
        <v>1</v>
      </c>
      <c r="GX469">
        <f t="shared" si="406"/>
        <v>0</v>
      </c>
      <c r="HA469">
        <v>0</v>
      </c>
      <c r="HB469">
        <v>0</v>
      </c>
      <c r="HC469">
        <f t="shared" si="407"/>
        <v>0</v>
      </c>
      <c r="IK469">
        <v>0</v>
      </c>
    </row>
    <row r="470" spans="1:245" x14ac:dyDescent="0.2">
      <c r="A470">
        <v>17</v>
      </c>
      <c r="B470">
        <v>1</v>
      </c>
      <c r="C470">
        <f>ROW(SmtRes!A765)</f>
        <v>765</v>
      </c>
      <c r="D470">
        <f>ROW(EtalonRes!A774)</f>
        <v>774</v>
      </c>
      <c r="E470" t="s">
        <v>736</v>
      </c>
      <c r="F470" t="s">
        <v>422</v>
      </c>
      <c r="G470" t="s">
        <v>423</v>
      </c>
      <c r="H470" t="s">
        <v>99</v>
      </c>
      <c r="I470">
        <f>ROUND(10/100,9)</f>
        <v>0.1</v>
      </c>
      <c r="J470">
        <v>0</v>
      </c>
      <c r="O470">
        <f t="shared" si="373"/>
        <v>1450.88</v>
      </c>
      <c r="P470">
        <f t="shared" si="374"/>
        <v>132.87</v>
      </c>
      <c r="Q470">
        <f t="shared" si="375"/>
        <v>44.11</v>
      </c>
      <c r="R470">
        <f t="shared" si="376"/>
        <v>16.48</v>
      </c>
      <c r="S470">
        <f t="shared" si="377"/>
        <v>1273.9000000000001</v>
      </c>
      <c r="T470">
        <f t="shared" si="378"/>
        <v>0</v>
      </c>
      <c r="U470">
        <f t="shared" si="379"/>
        <v>4.1280000000000001</v>
      </c>
      <c r="V470">
        <f t="shared" si="380"/>
        <v>4.0000000000000008E-2</v>
      </c>
      <c r="W470">
        <f t="shared" si="381"/>
        <v>0</v>
      </c>
      <c r="X470">
        <f t="shared" si="382"/>
        <v>1225.8599999999999</v>
      </c>
      <c r="Y470">
        <f t="shared" si="383"/>
        <v>838.75</v>
      </c>
      <c r="AA470">
        <v>144042116</v>
      </c>
      <c r="AB470">
        <f t="shared" si="384"/>
        <v>630.11</v>
      </c>
      <c r="AC470">
        <f t="shared" si="410"/>
        <v>189.82</v>
      </c>
      <c r="AD470">
        <f>ROUND((((ET470)-(EU470))+AE470),2)</f>
        <v>52.26</v>
      </c>
      <c r="AE470">
        <f t="shared" si="411"/>
        <v>5.0199999999999996</v>
      </c>
      <c r="AF470">
        <f t="shared" si="411"/>
        <v>388.03</v>
      </c>
      <c r="AG470">
        <f t="shared" si="386"/>
        <v>0</v>
      </c>
      <c r="AH470">
        <f t="shared" si="412"/>
        <v>41.28</v>
      </c>
      <c r="AI470">
        <f t="shared" si="412"/>
        <v>0.4</v>
      </c>
      <c r="AJ470">
        <f t="shared" si="387"/>
        <v>0</v>
      </c>
      <c r="AK470">
        <v>630.11</v>
      </c>
      <c r="AL470">
        <v>189.82</v>
      </c>
      <c r="AM470">
        <v>52.26</v>
      </c>
      <c r="AN470">
        <v>5.0199999999999996</v>
      </c>
      <c r="AO470">
        <v>388.03</v>
      </c>
      <c r="AP470">
        <v>0</v>
      </c>
      <c r="AQ470">
        <v>41.28</v>
      </c>
      <c r="AR470">
        <v>0.4</v>
      </c>
      <c r="AS470">
        <v>0</v>
      </c>
      <c r="AT470">
        <v>95</v>
      </c>
      <c r="AU470">
        <v>65</v>
      </c>
      <c r="AV470">
        <v>1</v>
      </c>
      <c r="AW470">
        <v>1</v>
      </c>
      <c r="AZ470">
        <v>1</v>
      </c>
      <c r="BA470">
        <v>32.83</v>
      </c>
      <c r="BB470">
        <v>8.44</v>
      </c>
      <c r="BC470">
        <v>7</v>
      </c>
      <c r="BD470" t="s">
        <v>3</v>
      </c>
      <c r="BE470" t="s">
        <v>3</v>
      </c>
      <c r="BF470" t="s">
        <v>3</v>
      </c>
      <c r="BG470" t="s">
        <v>3</v>
      </c>
      <c r="BH470">
        <v>0</v>
      </c>
      <c r="BI470">
        <v>2</v>
      </c>
      <c r="BJ470" t="s">
        <v>424</v>
      </c>
      <c r="BM470">
        <v>108001</v>
      </c>
      <c r="BN470">
        <v>0</v>
      </c>
      <c r="BO470" t="s">
        <v>422</v>
      </c>
      <c r="BP470">
        <v>1</v>
      </c>
      <c r="BQ470">
        <v>3</v>
      </c>
      <c r="BR470">
        <v>0</v>
      </c>
      <c r="BS470">
        <v>32.83</v>
      </c>
      <c r="BT470">
        <v>1</v>
      </c>
      <c r="BU470">
        <v>1</v>
      </c>
      <c r="BV470">
        <v>1</v>
      </c>
      <c r="BW470">
        <v>1</v>
      </c>
      <c r="BX470">
        <v>1</v>
      </c>
      <c r="BY470" t="s">
        <v>3</v>
      </c>
      <c r="BZ470">
        <v>95</v>
      </c>
      <c r="CA470">
        <v>65</v>
      </c>
      <c r="CE470">
        <v>0</v>
      </c>
      <c r="CF470">
        <v>0</v>
      </c>
      <c r="CG470">
        <v>0</v>
      </c>
      <c r="CM470">
        <v>0</v>
      </c>
      <c r="CN470" t="s">
        <v>3</v>
      </c>
      <c r="CO470">
        <v>0</v>
      </c>
      <c r="CP470">
        <f t="shared" si="388"/>
        <v>1450.88</v>
      </c>
      <c r="CQ470">
        <f t="shared" si="389"/>
        <v>1328.74</v>
      </c>
      <c r="CR470">
        <f t="shared" si="390"/>
        <v>441.07439999999997</v>
      </c>
      <c r="CS470">
        <f t="shared" si="391"/>
        <v>164.80659999999997</v>
      </c>
      <c r="CT470">
        <f t="shared" si="392"/>
        <v>12739.024899999999</v>
      </c>
      <c r="CU470">
        <f t="shared" si="393"/>
        <v>0</v>
      </c>
      <c r="CV470">
        <f t="shared" si="394"/>
        <v>41.28</v>
      </c>
      <c r="CW470">
        <f t="shared" si="395"/>
        <v>0.4</v>
      </c>
      <c r="CX470">
        <f t="shared" si="396"/>
        <v>0</v>
      </c>
      <c r="CY470">
        <f t="shared" si="397"/>
        <v>1225.8610000000001</v>
      </c>
      <c r="CZ470">
        <f t="shared" si="398"/>
        <v>838.74700000000007</v>
      </c>
      <c r="DC470" t="s">
        <v>3</v>
      </c>
      <c r="DD470" t="s">
        <v>3</v>
      </c>
      <c r="DE470" t="s">
        <v>3</v>
      </c>
      <c r="DF470" t="s">
        <v>3</v>
      </c>
      <c r="DG470" t="s">
        <v>3</v>
      </c>
      <c r="DH470" t="s">
        <v>3</v>
      </c>
      <c r="DI470" t="s">
        <v>3</v>
      </c>
      <c r="DJ470" t="s">
        <v>3</v>
      </c>
      <c r="DK470" t="s">
        <v>3</v>
      </c>
      <c r="DL470" t="s">
        <v>3</v>
      </c>
      <c r="DM470" t="s">
        <v>3</v>
      </c>
      <c r="DN470">
        <v>0</v>
      </c>
      <c r="DO470">
        <v>0</v>
      </c>
      <c r="DP470">
        <v>1</v>
      </c>
      <c r="DQ470">
        <v>1</v>
      </c>
      <c r="DU470">
        <v>1003</v>
      </c>
      <c r="DV470" t="s">
        <v>99</v>
      </c>
      <c r="DW470" t="s">
        <v>99</v>
      </c>
      <c r="DX470">
        <v>100</v>
      </c>
      <c r="EE470">
        <v>123475027</v>
      </c>
      <c r="EF470">
        <v>3</v>
      </c>
      <c r="EG470" t="s">
        <v>184</v>
      </c>
      <c r="EH470">
        <v>0</v>
      </c>
      <c r="EI470" t="s">
        <v>3</v>
      </c>
      <c r="EJ470">
        <v>2</v>
      </c>
      <c r="EK470">
        <v>108001</v>
      </c>
      <c r="EL470" t="s">
        <v>185</v>
      </c>
      <c r="EM470" t="s">
        <v>186</v>
      </c>
      <c r="EO470" t="s">
        <v>3</v>
      </c>
      <c r="EQ470">
        <v>131072</v>
      </c>
      <c r="ER470">
        <v>630.11</v>
      </c>
      <c r="ES470">
        <v>189.82</v>
      </c>
      <c r="ET470">
        <v>52.26</v>
      </c>
      <c r="EU470">
        <v>5.0199999999999996</v>
      </c>
      <c r="EV470">
        <v>388.03</v>
      </c>
      <c r="EW470">
        <v>41.28</v>
      </c>
      <c r="EX470">
        <v>0.4</v>
      </c>
      <c r="EY470">
        <v>0</v>
      </c>
      <c r="FQ470">
        <v>0</v>
      </c>
      <c r="FR470">
        <f t="shared" si="399"/>
        <v>0</v>
      </c>
      <c r="FS470">
        <v>0</v>
      </c>
      <c r="FX470">
        <v>95</v>
      </c>
      <c r="FY470">
        <v>65</v>
      </c>
      <c r="GA470" t="s">
        <v>3</v>
      </c>
      <c r="GD470">
        <v>1</v>
      </c>
      <c r="GF470">
        <v>1111618860</v>
      </c>
      <c r="GG470">
        <v>2</v>
      </c>
      <c r="GH470">
        <v>1</v>
      </c>
      <c r="GI470">
        <v>2</v>
      </c>
      <c r="GJ470">
        <v>0</v>
      </c>
      <c r="GK470">
        <v>0</v>
      </c>
      <c r="GL470">
        <f t="shared" si="400"/>
        <v>0</v>
      </c>
      <c r="GM470">
        <f t="shared" si="401"/>
        <v>3515.49</v>
      </c>
      <c r="GN470">
        <f t="shared" si="402"/>
        <v>0</v>
      </c>
      <c r="GO470">
        <f t="shared" si="403"/>
        <v>3515.49</v>
      </c>
      <c r="GP470">
        <f t="shared" si="404"/>
        <v>0</v>
      </c>
      <c r="GR470">
        <v>0</v>
      </c>
      <c r="GS470">
        <v>3</v>
      </c>
      <c r="GT470">
        <v>0</v>
      </c>
      <c r="GU470" t="s">
        <v>3</v>
      </c>
      <c r="GV470">
        <f t="shared" si="405"/>
        <v>0</v>
      </c>
      <c r="GW470">
        <v>1</v>
      </c>
      <c r="GX470">
        <f t="shared" si="406"/>
        <v>0</v>
      </c>
      <c r="HA470">
        <v>0</v>
      </c>
      <c r="HB470">
        <v>0</v>
      </c>
      <c r="HC470">
        <f t="shared" si="407"/>
        <v>0</v>
      </c>
      <c r="IK470">
        <v>0</v>
      </c>
    </row>
    <row r="471" spans="1:245" x14ac:dyDescent="0.2">
      <c r="A471">
        <v>18</v>
      </c>
      <c r="B471">
        <v>1</v>
      </c>
      <c r="C471">
        <v>764</v>
      </c>
      <c r="E471" t="s">
        <v>737</v>
      </c>
      <c r="F471" t="s">
        <v>426</v>
      </c>
      <c r="G471" t="s">
        <v>427</v>
      </c>
      <c r="H471" t="s">
        <v>428</v>
      </c>
      <c r="I471">
        <f>I470*J471</f>
        <v>0.01</v>
      </c>
      <c r="J471">
        <v>9.9999999999999992E-2</v>
      </c>
      <c r="O471">
        <f t="shared" si="373"/>
        <v>1289.3599999999999</v>
      </c>
      <c r="P471">
        <f t="shared" si="374"/>
        <v>1289.3599999999999</v>
      </c>
      <c r="Q471">
        <f t="shared" si="375"/>
        <v>0</v>
      </c>
      <c r="R471">
        <f t="shared" si="376"/>
        <v>0</v>
      </c>
      <c r="S471">
        <f t="shared" si="377"/>
        <v>0</v>
      </c>
      <c r="T471">
        <f t="shared" si="378"/>
        <v>0</v>
      </c>
      <c r="U471">
        <f t="shared" si="379"/>
        <v>0</v>
      </c>
      <c r="V471">
        <f t="shared" si="380"/>
        <v>0</v>
      </c>
      <c r="W471">
        <f t="shared" si="381"/>
        <v>0</v>
      </c>
      <c r="X471">
        <f t="shared" si="382"/>
        <v>0</v>
      </c>
      <c r="Y471">
        <f t="shared" si="383"/>
        <v>0</v>
      </c>
      <c r="AA471">
        <v>144042116</v>
      </c>
      <c r="AB471">
        <f t="shared" si="384"/>
        <v>41193.550000000003</v>
      </c>
      <c r="AC471">
        <f t="shared" si="410"/>
        <v>41193.550000000003</v>
      </c>
      <c r="AD471">
        <f>ROUND((((ET471)-(EU471))+AE471),2)</f>
        <v>0</v>
      </c>
      <c r="AE471">
        <f t="shared" si="411"/>
        <v>0</v>
      </c>
      <c r="AF471">
        <f t="shared" si="411"/>
        <v>0</v>
      </c>
      <c r="AG471">
        <f t="shared" si="386"/>
        <v>0</v>
      </c>
      <c r="AH471">
        <f t="shared" si="412"/>
        <v>0</v>
      </c>
      <c r="AI471">
        <f t="shared" si="412"/>
        <v>0</v>
      </c>
      <c r="AJ471">
        <f t="shared" si="387"/>
        <v>0</v>
      </c>
      <c r="AK471">
        <v>41193.550000000003</v>
      </c>
      <c r="AL471">
        <v>41193.550000000003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95</v>
      </c>
      <c r="AU471">
        <v>65</v>
      </c>
      <c r="AV471">
        <v>1</v>
      </c>
      <c r="AW471">
        <v>1</v>
      </c>
      <c r="AZ471">
        <v>1</v>
      </c>
      <c r="BA471">
        <v>1</v>
      </c>
      <c r="BB471">
        <v>1</v>
      </c>
      <c r="BC471">
        <v>3.13</v>
      </c>
      <c r="BD471" t="s">
        <v>3</v>
      </c>
      <c r="BE471" t="s">
        <v>3</v>
      </c>
      <c r="BF471" t="s">
        <v>3</v>
      </c>
      <c r="BG471" t="s">
        <v>3</v>
      </c>
      <c r="BH471">
        <v>3</v>
      </c>
      <c r="BI471">
        <v>2</v>
      </c>
      <c r="BJ471" t="s">
        <v>429</v>
      </c>
      <c r="BM471">
        <v>108001</v>
      </c>
      <c r="BN471">
        <v>0</v>
      </c>
      <c r="BO471" t="s">
        <v>426</v>
      </c>
      <c r="BP471">
        <v>1</v>
      </c>
      <c r="BQ471">
        <v>3</v>
      </c>
      <c r="BR471">
        <v>0</v>
      </c>
      <c r="BS471">
        <v>1</v>
      </c>
      <c r="BT471">
        <v>1</v>
      </c>
      <c r="BU471">
        <v>1</v>
      </c>
      <c r="BV471">
        <v>1</v>
      </c>
      <c r="BW471">
        <v>1</v>
      </c>
      <c r="BX471">
        <v>1</v>
      </c>
      <c r="BY471" t="s">
        <v>3</v>
      </c>
      <c r="BZ471">
        <v>95</v>
      </c>
      <c r="CA471">
        <v>65</v>
      </c>
      <c r="CE471">
        <v>0</v>
      </c>
      <c r="CF471">
        <v>0</v>
      </c>
      <c r="CG471">
        <v>0</v>
      </c>
      <c r="CM471">
        <v>0</v>
      </c>
      <c r="CN471" t="s">
        <v>3</v>
      </c>
      <c r="CO471">
        <v>0</v>
      </c>
      <c r="CP471">
        <f t="shared" si="388"/>
        <v>1289.3599999999999</v>
      </c>
      <c r="CQ471">
        <f t="shared" si="389"/>
        <v>128935.81150000001</v>
      </c>
      <c r="CR471">
        <f t="shared" si="390"/>
        <v>0</v>
      </c>
      <c r="CS471">
        <f t="shared" si="391"/>
        <v>0</v>
      </c>
      <c r="CT471">
        <f t="shared" si="392"/>
        <v>0</v>
      </c>
      <c r="CU471">
        <f t="shared" si="393"/>
        <v>0</v>
      </c>
      <c r="CV471">
        <f t="shared" si="394"/>
        <v>0</v>
      </c>
      <c r="CW471">
        <f t="shared" si="395"/>
        <v>0</v>
      </c>
      <c r="CX471">
        <f t="shared" si="396"/>
        <v>0</v>
      </c>
      <c r="CY471">
        <f t="shared" si="397"/>
        <v>0</v>
      </c>
      <c r="CZ471">
        <f t="shared" si="398"/>
        <v>0</v>
      </c>
      <c r="DC471" t="s">
        <v>3</v>
      </c>
      <c r="DD471" t="s">
        <v>3</v>
      </c>
      <c r="DE471" t="s">
        <v>3</v>
      </c>
      <c r="DF471" t="s">
        <v>3</v>
      </c>
      <c r="DG471" t="s">
        <v>3</v>
      </c>
      <c r="DH471" t="s">
        <v>3</v>
      </c>
      <c r="DI471" t="s">
        <v>3</v>
      </c>
      <c r="DJ471" t="s">
        <v>3</v>
      </c>
      <c r="DK471" t="s">
        <v>3</v>
      </c>
      <c r="DL471" t="s">
        <v>3</v>
      </c>
      <c r="DM471" t="s">
        <v>3</v>
      </c>
      <c r="DN471">
        <v>0</v>
      </c>
      <c r="DO471">
        <v>0</v>
      </c>
      <c r="DP471">
        <v>1</v>
      </c>
      <c r="DQ471">
        <v>1</v>
      </c>
      <c r="DU471">
        <v>1013</v>
      </c>
      <c r="DV471" t="s">
        <v>428</v>
      </c>
      <c r="DW471" t="s">
        <v>430</v>
      </c>
      <c r="DX471">
        <v>1</v>
      </c>
      <c r="EE471">
        <v>123475027</v>
      </c>
      <c r="EF471">
        <v>3</v>
      </c>
      <c r="EG471" t="s">
        <v>184</v>
      </c>
      <c r="EH471">
        <v>0</v>
      </c>
      <c r="EI471" t="s">
        <v>3</v>
      </c>
      <c r="EJ471">
        <v>2</v>
      </c>
      <c r="EK471">
        <v>108001</v>
      </c>
      <c r="EL471" t="s">
        <v>185</v>
      </c>
      <c r="EM471" t="s">
        <v>186</v>
      </c>
      <c r="EO471" t="s">
        <v>3</v>
      </c>
      <c r="EQ471">
        <v>0</v>
      </c>
      <c r="ER471">
        <v>41193.550000000003</v>
      </c>
      <c r="ES471">
        <v>41193.550000000003</v>
      </c>
      <c r="ET471">
        <v>0</v>
      </c>
      <c r="EU471">
        <v>0</v>
      </c>
      <c r="EV471">
        <v>0</v>
      </c>
      <c r="EW471">
        <v>0</v>
      </c>
      <c r="EX471">
        <v>0</v>
      </c>
      <c r="FQ471">
        <v>0</v>
      </c>
      <c r="FR471">
        <f t="shared" si="399"/>
        <v>0</v>
      </c>
      <c r="FS471">
        <v>0</v>
      </c>
      <c r="FX471">
        <v>95</v>
      </c>
      <c r="FY471">
        <v>65</v>
      </c>
      <c r="GA471" t="s">
        <v>3</v>
      </c>
      <c r="GD471">
        <v>1</v>
      </c>
      <c r="GF471">
        <v>914721309</v>
      </c>
      <c r="GG471">
        <v>2</v>
      </c>
      <c r="GH471">
        <v>1</v>
      </c>
      <c r="GI471">
        <v>2</v>
      </c>
      <c r="GJ471">
        <v>0</v>
      </c>
      <c r="GK471">
        <v>0</v>
      </c>
      <c r="GL471">
        <f t="shared" si="400"/>
        <v>0</v>
      </c>
      <c r="GM471">
        <f t="shared" si="401"/>
        <v>1289.3599999999999</v>
      </c>
      <c r="GN471">
        <f t="shared" si="402"/>
        <v>0</v>
      </c>
      <c r="GO471">
        <f t="shared" si="403"/>
        <v>1289.3599999999999</v>
      </c>
      <c r="GP471">
        <f t="shared" si="404"/>
        <v>0</v>
      </c>
      <c r="GR471">
        <v>0</v>
      </c>
      <c r="GS471">
        <v>3</v>
      </c>
      <c r="GT471">
        <v>0</v>
      </c>
      <c r="GU471" t="s">
        <v>3</v>
      </c>
      <c r="GV471">
        <f t="shared" si="405"/>
        <v>0</v>
      </c>
      <c r="GW471">
        <v>1</v>
      </c>
      <c r="GX471">
        <f t="shared" si="406"/>
        <v>0</v>
      </c>
      <c r="HA471">
        <v>0</v>
      </c>
      <c r="HB471">
        <v>0</v>
      </c>
      <c r="HC471">
        <f t="shared" si="407"/>
        <v>0</v>
      </c>
      <c r="IK471">
        <v>0</v>
      </c>
    </row>
    <row r="472" spans="1:245" x14ac:dyDescent="0.2">
      <c r="A472">
        <v>17</v>
      </c>
      <c r="B472">
        <v>1</v>
      </c>
      <c r="C472">
        <f>ROW(SmtRes!A789)</f>
        <v>789</v>
      </c>
      <c r="D472">
        <f>ROW(EtalonRes!A797)</f>
        <v>797</v>
      </c>
      <c r="E472" t="s">
        <v>738</v>
      </c>
      <c r="F472" t="s">
        <v>69</v>
      </c>
      <c r="G472" t="s">
        <v>70</v>
      </c>
      <c r="H472" t="s">
        <v>19</v>
      </c>
      <c r="I472">
        <f>ROUND(17.9/100,9)</f>
        <v>0.17899999999999999</v>
      </c>
      <c r="J472">
        <v>0</v>
      </c>
      <c r="O472">
        <f t="shared" si="373"/>
        <v>10183.44</v>
      </c>
      <c r="P472">
        <f t="shared" si="374"/>
        <v>4159.05</v>
      </c>
      <c r="Q472">
        <f t="shared" si="375"/>
        <v>78.709999999999994</v>
      </c>
      <c r="R472">
        <f t="shared" si="376"/>
        <v>35.020000000000003</v>
      </c>
      <c r="S472">
        <f t="shared" si="377"/>
        <v>5945.68</v>
      </c>
      <c r="T472">
        <f t="shared" si="378"/>
        <v>0</v>
      </c>
      <c r="U472">
        <f t="shared" si="379"/>
        <v>19.967449999999999</v>
      </c>
      <c r="V472">
        <f t="shared" si="380"/>
        <v>8.5024999999999989E-2</v>
      </c>
      <c r="W472">
        <f t="shared" si="381"/>
        <v>0</v>
      </c>
      <c r="X472">
        <f t="shared" si="382"/>
        <v>7057.23</v>
      </c>
      <c r="Y472">
        <f t="shared" si="383"/>
        <v>3767.84</v>
      </c>
      <c r="AA472">
        <v>144042116</v>
      </c>
      <c r="AB472">
        <f t="shared" si="384"/>
        <v>4440.4799999999996</v>
      </c>
      <c r="AC472">
        <f t="shared" si="410"/>
        <v>3372.27</v>
      </c>
      <c r="AD472">
        <f>ROUND(((((ET472*1.25))-((EU472*1.25)))+AE472),2)</f>
        <v>56.45</v>
      </c>
      <c r="AE472">
        <f>ROUND(((EU472*1.25)),2)</f>
        <v>5.96</v>
      </c>
      <c r="AF472">
        <f>ROUND(((EV472*1.15)),2)</f>
        <v>1011.76</v>
      </c>
      <c r="AG472">
        <f t="shared" si="386"/>
        <v>0</v>
      </c>
      <c r="AH472">
        <f>((EW472*1.15))</f>
        <v>111.55</v>
      </c>
      <c r="AI472">
        <f>((EX472*1.25))</f>
        <v>0.47499999999999998</v>
      </c>
      <c r="AJ472">
        <f t="shared" si="387"/>
        <v>0</v>
      </c>
      <c r="AK472">
        <v>4297.22</v>
      </c>
      <c r="AL472">
        <v>3372.27</v>
      </c>
      <c r="AM472">
        <v>45.16</v>
      </c>
      <c r="AN472">
        <v>4.7699999999999996</v>
      </c>
      <c r="AO472">
        <v>879.79</v>
      </c>
      <c r="AP472">
        <v>0</v>
      </c>
      <c r="AQ472">
        <v>97</v>
      </c>
      <c r="AR472">
        <v>0.38</v>
      </c>
      <c r="AS472">
        <v>0</v>
      </c>
      <c r="AT472">
        <v>118</v>
      </c>
      <c r="AU472">
        <v>63</v>
      </c>
      <c r="AV472">
        <v>1</v>
      </c>
      <c r="AW472">
        <v>1</v>
      </c>
      <c r="AZ472">
        <v>1</v>
      </c>
      <c r="BA472">
        <v>32.83</v>
      </c>
      <c r="BB472">
        <v>7.79</v>
      </c>
      <c r="BC472">
        <v>6.89</v>
      </c>
      <c r="BD472" t="s">
        <v>3</v>
      </c>
      <c r="BE472" t="s">
        <v>3</v>
      </c>
      <c r="BF472" t="s">
        <v>3</v>
      </c>
      <c r="BG472" t="s">
        <v>3</v>
      </c>
      <c r="BH472">
        <v>0</v>
      </c>
      <c r="BI472">
        <v>1</v>
      </c>
      <c r="BJ472" t="s">
        <v>71</v>
      </c>
      <c r="BM472">
        <v>10001</v>
      </c>
      <c r="BN472">
        <v>0</v>
      </c>
      <c r="BO472" t="s">
        <v>69</v>
      </c>
      <c r="BP472">
        <v>1</v>
      </c>
      <c r="BQ472">
        <v>2</v>
      </c>
      <c r="BR472">
        <v>0</v>
      </c>
      <c r="BS472">
        <v>32.83</v>
      </c>
      <c r="BT472">
        <v>1</v>
      </c>
      <c r="BU472">
        <v>1</v>
      </c>
      <c r="BV472">
        <v>1</v>
      </c>
      <c r="BW472">
        <v>1</v>
      </c>
      <c r="BX472">
        <v>1</v>
      </c>
      <c r="BY472" t="s">
        <v>3</v>
      </c>
      <c r="BZ472">
        <v>118</v>
      </c>
      <c r="CA472">
        <v>63</v>
      </c>
      <c r="CE472">
        <v>0</v>
      </c>
      <c r="CF472">
        <v>0</v>
      </c>
      <c r="CG472">
        <v>0</v>
      </c>
      <c r="CM472">
        <v>0</v>
      </c>
      <c r="CN472" t="s">
        <v>1835</v>
      </c>
      <c r="CO472">
        <v>0</v>
      </c>
      <c r="CP472">
        <f t="shared" si="388"/>
        <v>10183.44</v>
      </c>
      <c r="CQ472">
        <f t="shared" si="389"/>
        <v>23234.940299999998</v>
      </c>
      <c r="CR472">
        <f t="shared" si="390"/>
        <v>439.74550000000005</v>
      </c>
      <c r="CS472">
        <f t="shared" si="391"/>
        <v>195.66679999999999</v>
      </c>
      <c r="CT472">
        <f t="shared" si="392"/>
        <v>33216.080799999996</v>
      </c>
      <c r="CU472">
        <f t="shared" si="393"/>
        <v>0</v>
      </c>
      <c r="CV472">
        <f t="shared" si="394"/>
        <v>111.55</v>
      </c>
      <c r="CW472">
        <f t="shared" si="395"/>
        <v>0.47499999999999998</v>
      </c>
      <c r="CX472">
        <f t="shared" si="396"/>
        <v>0</v>
      </c>
      <c r="CY472">
        <f t="shared" si="397"/>
        <v>7057.2260000000006</v>
      </c>
      <c r="CZ472">
        <f t="shared" si="398"/>
        <v>3767.8410000000003</v>
      </c>
      <c r="DC472" t="s">
        <v>3</v>
      </c>
      <c r="DD472" t="s">
        <v>3</v>
      </c>
      <c r="DE472" t="s">
        <v>279</v>
      </c>
      <c r="DF472" t="s">
        <v>279</v>
      </c>
      <c r="DG472" t="s">
        <v>264</v>
      </c>
      <c r="DH472" t="s">
        <v>3</v>
      </c>
      <c r="DI472" t="s">
        <v>264</v>
      </c>
      <c r="DJ472" t="s">
        <v>279</v>
      </c>
      <c r="DK472" t="s">
        <v>3</v>
      </c>
      <c r="DL472" t="s">
        <v>3</v>
      </c>
      <c r="DM472" t="s">
        <v>3</v>
      </c>
      <c r="DN472">
        <v>0</v>
      </c>
      <c r="DO472">
        <v>0</v>
      </c>
      <c r="DP472">
        <v>1</v>
      </c>
      <c r="DQ472">
        <v>1</v>
      </c>
      <c r="DU472">
        <v>1005</v>
      </c>
      <c r="DV472" t="s">
        <v>19</v>
      </c>
      <c r="DW472" t="s">
        <v>19</v>
      </c>
      <c r="DX472">
        <v>100</v>
      </c>
      <c r="EE472">
        <v>123474906</v>
      </c>
      <c r="EF472">
        <v>2</v>
      </c>
      <c r="EG472" t="s">
        <v>24</v>
      </c>
      <c r="EH472">
        <v>0</v>
      </c>
      <c r="EI472" t="s">
        <v>3</v>
      </c>
      <c r="EJ472">
        <v>1</v>
      </c>
      <c r="EK472">
        <v>10001</v>
      </c>
      <c r="EL472" t="s">
        <v>25</v>
      </c>
      <c r="EM472" t="s">
        <v>26</v>
      </c>
      <c r="EO472" t="s">
        <v>282</v>
      </c>
      <c r="EQ472">
        <v>131072</v>
      </c>
      <c r="ER472">
        <v>4297.22</v>
      </c>
      <c r="ES472">
        <v>3372.27</v>
      </c>
      <c r="ET472">
        <v>45.16</v>
      </c>
      <c r="EU472">
        <v>4.7699999999999996</v>
      </c>
      <c r="EV472">
        <v>879.79</v>
      </c>
      <c r="EW472">
        <v>97</v>
      </c>
      <c r="EX472">
        <v>0.38</v>
      </c>
      <c r="EY472">
        <v>0</v>
      </c>
      <c r="FQ472">
        <v>0</v>
      </c>
      <c r="FR472">
        <f t="shared" si="399"/>
        <v>0</v>
      </c>
      <c r="FS472">
        <v>0</v>
      </c>
      <c r="FX472">
        <v>118</v>
      </c>
      <c r="FY472">
        <v>63</v>
      </c>
      <c r="GA472" t="s">
        <v>3</v>
      </c>
      <c r="GD472">
        <v>1</v>
      </c>
      <c r="GF472">
        <v>-1101395771</v>
      </c>
      <c r="GG472">
        <v>2</v>
      </c>
      <c r="GH472">
        <v>1</v>
      </c>
      <c r="GI472">
        <v>2</v>
      </c>
      <c r="GJ472">
        <v>0</v>
      </c>
      <c r="GK472">
        <v>0</v>
      </c>
      <c r="GL472">
        <f t="shared" si="400"/>
        <v>0</v>
      </c>
      <c r="GM472">
        <f t="shared" si="401"/>
        <v>21008.51</v>
      </c>
      <c r="GN472">
        <f t="shared" si="402"/>
        <v>21008.51</v>
      </c>
      <c r="GO472">
        <f t="shared" si="403"/>
        <v>0</v>
      </c>
      <c r="GP472">
        <f t="shared" si="404"/>
        <v>0</v>
      </c>
      <c r="GR472">
        <v>0</v>
      </c>
      <c r="GS472">
        <v>3</v>
      </c>
      <c r="GT472">
        <v>0</v>
      </c>
      <c r="GU472" t="s">
        <v>3</v>
      </c>
      <c r="GV472">
        <f t="shared" si="405"/>
        <v>0</v>
      </c>
      <c r="GW472">
        <v>1</v>
      </c>
      <c r="GX472">
        <f t="shared" si="406"/>
        <v>0</v>
      </c>
      <c r="HA472">
        <v>0</v>
      </c>
      <c r="HB472">
        <v>0</v>
      </c>
      <c r="HC472">
        <f t="shared" si="407"/>
        <v>0</v>
      </c>
      <c r="IK472">
        <v>0</v>
      </c>
    </row>
    <row r="473" spans="1:245" x14ac:dyDescent="0.2">
      <c r="A473">
        <v>18</v>
      </c>
      <c r="B473">
        <v>1</v>
      </c>
      <c r="C473">
        <v>771</v>
      </c>
      <c r="E473" t="s">
        <v>739</v>
      </c>
      <c r="F473" t="s">
        <v>740</v>
      </c>
      <c r="G473" t="s">
        <v>741</v>
      </c>
      <c r="H473" t="s">
        <v>269</v>
      </c>
      <c r="I473">
        <f>I472*J473</f>
        <v>19.869</v>
      </c>
      <c r="J473">
        <v>111</v>
      </c>
      <c r="O473">
        <f t="shared" si="373"/>
        <v>2828.27</v>
      </c>
      <c r="P473">
        <f t="shared" si="374"/>
        <v>2828.27</v>
      </c>
      <c r="Q473">
        <f t="shared" si="375"/>
        <v>0</v>
      </c>
      <c r="R473">
        <f t="shared" si="376"/>
        <v>0</v>
      </c>
      <c r="S473">
        <f t="shared" si="377"/>
        <v>0</v>
      </c>
      <c r="T473">
        <f t="shared" si="378"/>
        <v>0</v>
      </c>
      <c r="U473">
        <f t="shared" si="379"/>
        <v>0</v>
      </c>
      <c r="V473">
        <f t="shared" si="380"/>
        <v>0</v>
      </c>
      <c r="W473">
        <f t="shared" si="381"/>
        <v>0</v>
      </c>
      <c r="X473">
        <f t="shared" si="382"/>
        <v>0</v>
      </c>
      <c r="Y473">
        <f t="shared" si="383"/>
        <v>0</v>
      </c>
      <c r="AA473">
        <v>144042116</v>
      </c>
      <c r="AB473">
        <f t="shared" si="384"/>
        <v>51.02</v>
      </c>
      <c r="AC473">
        <f t="shared" si="410"/>
        <v>51.02</v>
      </c>
      <c r="AD473">
        <f>ROUND((((ET473)-(EU473))+AE473),2)</f>
        <v>0</v>
      </c>
      <c r="AE473">
        <f t="shared" ref="AE473:AF475" si="413">ROUND((EU473),2)</f>
        <v>0</v>
      </c>
      <c r="AF473">
        <f t="shared" si="413"/>
        <v>0</v>
      </c>
      <c r="AG473">
        <f t="shared" si="386"/>
        <v>0</v>
      </c>
      <c r="AH473">
        <f t="shared" ref="AH473:AI475" si="414">(EW473)</f>
        <v>0</v>
      </c>
      <c r="AI473">
        <f t="shared" si="414"/>
        <v>0</v>
      </c>
      <c r="AJ473">
        <f t="shared" si="387"/>
        <v>0</v>
      </c>
      <c r="AK473">
        <v>51.02</v>
      </c>
      <c r="AL473">
        <v>51.02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118</v>
      </c>
      <c r="AU473">
        <v>63</v>
      </c>
      <c r="AV473">
        <v>1</v>
      </c>
      <c r="AW473">
        <v>1</v>
      </c>
      <c r="AZ473">
        <v>1</v>
      </c>
      <c r="BA473">
        <v>1</v>
      </c>
      <c r="BB473">
        <v>1</v>
      </c>
      <c r="BC473">
        <v>2.79</v>
      </c>
      <c r="BD473" t="s">
        <v>3</v>
      </c>
      <c r="BE473" t="s">
        <v>3</v>
      </c>
      <c r="BF473" t="s">
        <v>3</v>
      </c>
      <c r="BG473" t="s">
        <v>3</v>
      </c>
      <c r="BH473">
        <v>3</v>
      </c>
      <c r="BI473">
        <v>1</v>
      </c>
      <c r="BJ473" t="s">
        <v>742</v>
      </c>
      <c r="BM473">
        <v>10001</v>
      </c>
      <c r="BN473">
        <v>0</v>
      </c>
      <c r="BO473" t="s">
        <v>740</v>
      </c>
      <c r="BP473">
        <v>1</v>
      </c>
      <c r="BQ473">
        <v>2</v>
      </c>
      <c r="BR473">
        <v>0</v>
      </c>
      <c r="BS473">
        <v>1</v>
      </c>
      <c r="BT473">
        <v>1</v>
      </c>
      <c r="BU473">
        <v>1</v>
      </c>
      <c r="BV473">
        <v>1</v>
      </c>
      <c r="BW473">
        <v>1</v>
      </c>
      <c r="BX473">
        <v>1</v>
      </c>
      <c r="BY473" t="s">
        <v>3</v>
      </c>
      <c r="BZ473">
        <v>118</v>
      </c>
      <c r="CA473">
        <v>63</v>
      </c>
      <c r="CE473">
        <v>0</v>
      </c>
      <c r="CF473">
        <v>0</v>
      </c>
      <c r="CG473">
        <v>0</v>
      </c>
      <c r="CM473">
        <v>0</v>
      </c>
      <c r="CN473" t="s">
        <v>3</v>
      </c>
      <c r="CO473">
        <v>0</v>
      </c>
      <c r="CP473">
        <f t="shared" si="388"/>
        <v>2828.27</v>
      </c>
      <c r="CQ473">
        <f t="shared" si="389"/>
        <v>142.3458</v>
      </c>
      <c r="CR473">
        <f t="shared" si="390"/>
        <v>0</v>
      </c>
      <c r="CS473">
        <f t="shared" si="391"/>
        <v>0</v>
      </c>
      <c r="CT473">
        <f t="shared" si="392"/>
        <v>0</v>
      </c>
      <c r="CU473">
        <f t="shared" si="393"/>
        <v>0</v>
      </c>
      <c r="CV473">
        <f t="shared" si="394"/>
        <v>0</v>
      </c>
      <c r="CW473">
        <f t="shared" si="395"/>
        <v>0</v>
      </c>
      <c r="CX473">
        <f t="shared" si="396"/>
        <v>0</v>
      </c>
      <c r="CY473">
        <f t="shared" si="397"/>
        <v>0</v>
      </c>
      <c r="CZ473">
        <f t="shared" si="398"/>
        <v>0</v>
      </c>
      <c r="DC473" t="s">
        <v>3</v>
      </c>
      <c r="DD473" t="s">
        <v>3</v>
      </c>
      <c r="DE473" t="s">
        <v>3</v>
      </c>
      <c r="DF473" t="s">
        <v>3</v>
      </c>
      <c r="DG473" t="s">
        <v>3</v>
      </c>
      <c r="DH473" t="s">
        <v>3</v>
      </c>
      <c r="DI473" t="s">
        <v>3</v>
      </c>
      <c r="DJ473" t="s">
        <v>3</v>
      </c>
      <c r="DK473" t="s">
        <v>3</v>
      </c>
      <c r="DL473" t="s">
        <v>3</v>
      </c>
      <c r="DM473" t="s">
        <v>3</v>
      </c>
      <c r="DN473">
        <v>0</v>
      </c>
      <c r="DO473">
        <v>0</v>
      </c>
      <c r="DP473">
        <v>1</v>
      </c>
      <c r="DQ473">
        <v>1</v>
      </c>
      <c r="DU473">
        <v>1005</v>
      </c>
      <c r="DV473" t="s">
        <v>269</v>
      </c>
      <c r="DW473" t="s">
        <v>269</v>
      </c>
      <c r="DX473">
        <v>1</v>
      </c>
      <c r="EE473">
        <v>123474906</v>
      </c>
      <c r="EF473">
        <v>2</v>
      </c>
      <c r="EG473" t="s">
        <v>24</v>
      </c>
      <c r="EH473">
        <v>0</v>
      </c>
      <c r="EI473" t="s">
        <v>3</v>
      </c>
      <c r="EJ473">
        <v>1</v>
      </c>
      <c r="EK473">
        <v>10001</v>
      </c>
      <c r="EL473" t="s">
        <v>25</v>
      </c>
      <c r="EM473" t="s">
        <v>26</v>
      </c>
      <c r="EO473" t="s">
        <v>3</v>
      </c>
      <c r="EQ473">
        <v>0</v>
      </c>
      <c r="ER473">
        <v>51.02</v>
      </c>
      <c r="ES473">
        <v>51.02</v>
      </c>
      <c r="ET473">
        <v>0</v>
      </c>
      <c r="EU473">
        <v>0</v>
      </c>
      <c r="EV473">
        <v>0</v>
      </c>
      <c r="EW473">
        <v>0</v>
      </c>
      <c r="EX473">
        <v>0</v>
      </c>
      <c r="FQ473">
        <v>0</v>
      </c>
      <c r="FR473">
        <f t="shared" si="399"/>
        <v>0</v>
      </c>
      <c r="FS473">
        <v>0</v>
      </c>
      <c r="FX473">
        <v>118</v>
      </c>
      <c r="FY473">
        <v>63</v>
      </c>
      <c r="GA473" t="s">
        <v>3</v>
      </c>
      <c r="GD473">
        <v>1</v>
      </c>
      <c r="GF473">
        <v>1396435177</v>
      </c>
      <c r="GG473">
        <v>2</v>
      </c>
      <c r="GH473">
        <v>1</v>
      </c>
      <c r="GI473">
        <v>2</v>
      </c>
      <c r="GJ473">
        <v>0</v>
      </c>
      <c r="GK473">
        <v>0</v>
      </c>
      <c r="GL473">
        <f t="shared" si="400"/>
        <v>0</v>
      </c>
      <c r="GM473">
        <f t="shared" si="401"/>
        <v>2828.27</v>
      </c>
      <c r="GN473">
        <f t="shared" si="402"/>
        <v>2828.27</v>
      </c>
      <c r="GO473">
        <f t="shared" si="403"/>
        <v>0</v>
      </c>
      <c r="GP473">
        <f t="shared" si="404"/>
        <v>0</v>
      </c>
      <c r="GR473">
        <v>0</v>
      </c>
      <c r="GS473">
        <v>3</v>
      </c>
      <c r="GT473">
        <v>0</v>
      </c>
      <c r="GU473" t="s">
        <v>3</v>
      </c>
      <c r="GV473">
        <f t="shared" si="405"/>
        <v>0</v>
      </c>
      <c r="GW473">
        <v>1</v>
      </c>
      <c r="GX473">
        <f t="shared" si="406"/>
        <v>0</v>
      </c>
      <c r="HA473">
        <v>0</v>
      </c>
      <c r="HB473">
        <v>0</v>
      </c>
      <c r="HC473">
        <f t="shared" si="407"/>
        <v>0</v>
      </c>
      <c r="IK473">
        <v>0</v>
      </c>
    </row>
    <row r="474" spans="1:245" x14ac:dyDescent="0.2">
      <c r="A474">
        <v>18</v>
      </c>
      <c r="B474">
        <v>1</v>
      </c>
      <c r="C474">
        <v>784</v>
      </c>
      <c r="E474" t="s">
        <v>743</v>
      </c>
      <c r="F474" t="s">
        <v>335</v>
      </c>
      <c r="G474" t="s">
        <v>336</v>
      </c>
      <c r="H474" t="s">
        <v>88</v>
      </c>
      <c r="I474">
        <f>I472*J474</f>
        <v>14.498999999999999</v>
      </c>
      <c r="J474">
        <v>81</v>
      </c>
      <c r="O474">
        <f t="shared" si="373"/>
        <v>20429.669999999998</v>
      </c>
      <c r="P474">
        <f t="shared" si="374"/>
        <v>20429.669999999998</v>
      </c>
      <c r="Q474">
        <f t="shared" si="375"/>
        <v>0</v>
      </c>
      <c r="R474">
        <f t="shared" si="376"/>
        <v>0</v>
      </c>
      <c r="S474">
        <f t="shared" si="377"/>
        <v>0</v>
      </c>
      <c r="T474">
        <f t="shared" si="378"/>
        <v>0</v>
      </c>
      <c r="U474">
        <f t="shared" si="379"/>
        <v>0</v>
      </c>
      <c r="V474">
        <f t="shared" si="380"/>
        <v>0</v>
      </c>
      <c r="W474">
        <f t="shared" si="381"/>
        <v>0</v>
      </c>
      <c r="X474">
        <f t="shared" si="382"/>
        <v>0</v>
      </c>
      <c r="Y474">
        <f t="shared" si="383"/>
        <v>0</v>
      </c>
      <c r="AA474">
        <v>144042116</v>
      </c>
      <c r="AB474">
        <f t="shared" si="384"/>
        <v>412</v>
      </c>
      <c r="AC474">
        <f t="shared" si="410"/>
        <v>412</v>
      </c>
      <c r="AD474">
        <f>ROUND((((ET474)-(EU474))+AE474),2)</f>
        <v>0</v>
      </c>
      <c r="AE474">
        <f t="shared" si="413"/>
        <v>0</v>
      </c>
      <c r="AF474">
        <f t="shared" si="413"/>
        <v>0</v>
      </c>
      <c r="AG474">
        <f t="shared" si="386"/>
        <v>0</v>
      </c>
      <c r="AH474">
        <f t="shared" si="414"/>
        <v>0</v>
      </c>
      <c r="AI474">
        <f t="shared" si="414"/>
        <v>0</v>
      </c>
      <c r="AJ474">
        <f t="shared" si="387"/>
        <v>0</v>
      </c>
      <c r="AK474">
        <v>412</v>
      </c>
      <c r="AL474">
        <v>412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118</v>
      </c>
      <c r="AU474">
        <v>63</v>
      </c>
      <c r="AV474">
        <v>1</v>
      </c>
      <c r="AW474">
        <v>1</v>
      </c>
      <c r="AZ474">
        <v>1</v>
      </c>
      <c r="BA474">
        <v>1</v>
      </c>
      <c r="BB474">
        <v>1</v>
      </c>
      <c r="BC474">
        <v>3.42</v>
      </c>
      <c r="BD474" t="s">
        <v>3</v>
      </c>
      <c r="BE474" t="s">
        <v>3</v>
      </c>
      <c r="BF474" t="s">
        <v>3</v>
      </c>
      <c r="BG474" t="s">
        <v>3</v>
      </c>
      <c r="BH474">
        <v>3</v>
      </c>
      <c r="BI474">
        <v>1</v>
      </c>
      <c r="BJ474" t="s">
        <v>337</v>
      </c>
      <c r="BM474">
        <v>10001</v>
      </c>
      <c r="BN474">
        <v>0</v>
      </c>
      <c r="BO474" t="s">
        <v>335</v>
      </c>
      <c r="BP474">
        <v>1</v>
      </c>
      <c r="BQ474">
        <v>2</v>
      </c>
      <c r="BR474">
        <v>0</v>
      </c>
      <c r="BS474">
        <v>1</v>
      </c>
      <c r="BT474">
        <v>1</v>
      </c>
      <c r="BU474">
        <v>1</v>
      </c>
      <c r="BV474">
        <v>1</v>
      </c>
      <c r="BW474">
        <v>1</v>
      </c>
      <c r="BX474">
        <v>1</v>
      </c>
      <c r="BY474" t="s">
        <v>3</v>
      </c>
      <c r="BZ474">
        <v>118</v>
      </c>
      <c r="CA474">
        <v>63</v>
      </c>
      <c r="CE474">
        <v>0</v>
      </c>
      <c r="CF474">
        <v>0</v>
      </c>
      <c r="CG474">
        <v>0</v>
      </c>
      <c r="CM474">
        <v>0</v>
      </c>
      <c r="CN474" t="s">
        <v>3</v>
      </c>
      <c r="CO474">
        <v>0</v>
      </c>
      <c r="CP474">
        <f t="shared" si="388"/>
        <v>20429.669999999998</v>
      </c>
      <c r="CQ474">
        <f t="shared" si="389"/>
        <v>1409.04</v>
      </c>
      <c r="CR474">
        <f t="shared" si="390"/>
        <v>0</v>
      </c>
      <c r="CS474">
        <f t="shared" si="391"/>
        <v>0</v>
      </c>
      <c r="CT474">
        <f t="shared" si="392"/>
        <v>0</v>
      </c>
      <c r="CU474">
        <f t="shared" si="393"/>
        <v>0</v>
      </c>
      <c r="CV474">
        <f t="shared" si="394"/>
        <v>0</v>
      </c>
      <c r="CW474">
        <f t="shared" si="395"/>
        <v>0</v>
      </c>
      <c r="CX474">
        <f t="shared" si="396"/>
        <v>0</v>
      </c>
      <c r="CY474">
        <f t="shared" si="397"/>
        <v>0</v>
      </c>
      <c r="CZ474">
        <f t="shared" si="398"/>
        <v>0</v>
      </c>
      <c r="DC474" t="s">
        <v>3</v>
      </c>
      <c r="DD474" t="s">
        <v>3</v>
      </c>
      <c r="DE474" t="s">
        <v>3</v>
      </c>
      <c r="DF474" t="s">
        <v>3</v>
      </c>
      <c r="DG474" t="s">
        <v>3</v>
      </c>
      <c r="DH474" t="s">
        <v>3</v>
      </c>
      <c r="DI474" t="s">
        <v>3</v>
      </c>
      <c r="DJ474" t="s">
        <v>3</v>
      </c>
      <c r="DK474" t="s">
        <v>3</v>
      </c>
      <c r="DL474" t="s">
        <v>3</v>
      </c>
      <c r="DM474" t="s">
        <v>3</v>
      </c>
      <c r="DN474">
        <v>0</v>
      </c>
      <c r="DO474">
        <v>0</v>
      </c>
      <c r="DP474">
        <v>1</v>
      </c>
      <c r="DQ474">
        <v>1</v>
      </c>
      <c r="DU474">
        <v>1013</v>
      </c>
      <c r="DV474" t="s">
        <v>88</v>
      </c>
      <c r="DW474" t="s">
        <v>88</v>
      </c>
      <c r="DX474">
        <v>1</v>
      </c>
      <c r="EE474">
        <v>123474906</v>
      </c>
      <c r="EF474">
        <v>2</v>
      </c>
      <c r="EG474" t="s">
        <v>24</v>
      </c>
      <c r="EH474">
        <v>0</v>
      </c>
      <c r="EI474" t="s">
        <v>3</v>
      </c>
      <c r="EJ474">
        <v>1</v>
      </c>
      <c r="EK474">
        <v>10001</v>
      </c>
      <c r="EL474" t="s">
        <v>25</v>
      </c>
      <c r="EM474" t="s">
        <v>26</v>
      </c>
      <c r="EO474" t="s">
        <v>3</v>
      </c>
      <c r="EQ474">
        <v>0</v>
      </c>
      <c r="ER474">
        <v>412</v>
      </c>
      <c r="ES474">
        <v>412</v>
      </c>
      <c r="ET474">
        <v>0</v>
      </c>
      <c r="EU474">
        <v>0</v>
      </c>
      <c r="EV474">
        <v>0</v>
      </c>
      <c r="EW474">
        <v>0</v>
      </c>
      <c r="EX474">
        <v>0</v>
      </c>
      <c r="FQ474">
        <v>0</v>
      </c>
      <c r="FR474">
        <f t="shared" si="399"/>
        <v>0</v>
      </c>
      <c r="FS474">
        <v>0</v>
      </c>
      <c r="FX474">
        <v>118</v>
      </c>
      <c r="FY474">
        <v>63</v>
      </c>
      <c r="GA474" t="s">
        <v>3</v>
      </c>
      <c r="GD474">
        <v>1</v>
      </c>
      <c r="GF474">
        <v>1130964272</v>
      </c>
      <c r="GG474">
        <v>2</v>
      </c>
      <c r="GH474">
        <v>1</v>
      </c>
      <c r="GI474">
        <v>2</v>
      </c>
      <c r="GJ474">
        <v>0</v>
      </c>
      <c r="GK474">
        <v>0</v>
      </c>
      <c r="GL474">
        <f t="shared" si="400"/>
        <v>0</v>
      </c>
      <c r="GM474">
        <f t="shared" si="401"/>
        <v>20429.669999999998</v>
      </c>
      <c r="GN474">
        <f t="shared" si="402"/>
        <v>20429.669999999998</v>
      </c>
      <c r="GO474">
        <f t="shared" si="403"/>
        <v>0</v>
      </c>
      <c r="GP474">
        <f t="shared" si="404"/>
        <v>0</v>
      </c>
      <c r="GR474">
        <v>0</v>
      </c>
      <c r="GS474">
        <v>3</v>
      </c>
      <c r="GT474">
        <v>0</v>
      </c>
      <c r="GU474" t="s">
        <v>3</v>
      </c>
      <c r="GV474">
        <f t="shared" si="405"/>
        <v>0</v>
      </c>
      <c r="GW474">
        <v>1</v>
      </c>
      <c r="GX474">
        <f t="shared" si="406"/>
        <v>0</v>
      </c>
      <c r="HA474">
        <v>0</v>
      </c>
      <c r="HB474">
        <v>0</v>
      </c>
      <c r="HC474">
        <f t="shared" si="407"/>
        <v>0</v>
      </c>
      <c r="IK474">
        <v>0</v>
      </c>
    </row>
    <row r="475" spans="1:245" x14ac:dyDescent="0.2">
      <c r="A475">
        <v>18</v>
      </c>
      <c r="B475">
        <v>1</v>
      </c>
      <c r="C475">
        <v>776</v>
      </c>
      <c r="E475" t="s">
        <v>744</v>
      </c>
      <c r="F475" t="s">
        <v>326</v>
      </c>
      <c r="G475" t="s">
        <v>327</v>
      </c>
      <c r="H475" t="s">
        <v>328</v>
      </c>
      <c r="I475">
        <f>I472*J475</f>
        <v>24.164999999999999</v>
      </c>
      <c r="J475">
        <v>135</v>
      </c>
      <c r="O475">
        <f t="shared" si="373"/>
        <v>88.05</v>
      </c>
      <c r="P475">
        <f t="shared" si="374"/>
        <v>88.05</v>
      </c>
      <c r="Q475">
        <f t="shared" si="375"/>
        <v>0</v>
      </c>
      <c r="R475">
        <f t="shared" si="376"/>
        <v>0</v>
      </c>
      <c r="S475">
        <f t="shared" si="377"/>
        <v>0</v>
      </c>
      <c r="T475">
        <f t="shared" si="378"/>
        <v>0</v>
      </c>
      <c r="U475">
        <f t="shared" si="379"/>
        <v>0</v>
      </c>
      <c r="V475">
        <f t="shared" si="380"/>
        <v>0</v>
      </c>
      <c r="W475">
        <f t="shared" si="381"/>
        <v>0</v>
      </c>
      <c r="X475">
        <f t="shared" si="382"/>
        <v>0</v>
      </c>
      <c r="Y475">
        <f t="shared" si="383"/>
        <v>0</v>
      </c>
      <c r="AA475">
        <v>144042116</v>
      </c>
      <c r="AB475">
        <f t="shared" si="384"/>
        <v>0.83</v>
      </c>
      <c r="AC475">
        <f t="shared" si="410"/>
        <v>0.83</v>
      </c>
      <c r="AD475">
        <f>ROUND((((ET475)-(EU475))+AE475),2)</f>
        <v>0</v>
      </c>
      <c r="AE475">
        <f t="shared" si="413"/>
        <v>0</v>
      </c>
      <c r="AF475">
        <f t="shared" si="413"/>
        <v>0</v>
      </c>
      <c r="AG475">
        <f t="shared" si="386"/>
        <v>0</v>
      </c>
      <c r="AH475">
        <f t="shared" si="414"/>
        <v>0</v>
      </c>
      <c r="AI475">
        <f t="shared" si="414"/>
        <v>0</v>
      </c>
      <c r="AJ475">
        <f t="shared" si="387"/>
        <v>0</v>
      </c>
      <c r="AK475">
        <v>0.83</v>
      </c>
      <c r="AL475">
        <v>0.83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118</v>
      </c>
      <c r="AU475">
        <v>63</v>
      </c>
      <c r="AV475">
        <v>1</v>
      </c>
      <c r="AW475">
        <v>1</v>
      </c>
      <c r="AZ475">
        <v>1</v>
      </c>
      <c r="BA475">
        <v>1</v>
      </c>
      <c r="BB475">
        <v>1</v>
      </c>
      <c r="BC475">
        <v>4.3899999999999997</v>
      </c>
      <c r="BD475" t="s">
        <v>3</v>
      </c>
      <c r="BE475" t="s">
        <v>3</v>
      </c>
      <c r="BF475" t="s">
        <v>3</v>
      </c>
      <c r="BG475" t="s">
        <v>3</v>
      </c>
      <c r="BH475">
        <v>3</v>
      </c>
      <c r="BI475">
        <v>1</v>
      </c>
      <c r="BJ475" t="s">
        <v>329</v>
      </c>
      <c r="BM475">
        <v>10001</v>
      </c>
      <c r="BN475">
        <v>0</v>
      </c>
      <c r="BO475" t="s">
        <v>326</v>
      </c>
      <c r="BP475">
        <v>1</v>
      </c>
      <c r="BQ475">
        <v>2</v>
      </c>
      <c r="BR475">
        <v>0</v>
      </c>
      <c r="BS475">
        <v>1</v>
      </c>
      <c r="BT475">
        <v>1</v>
      </c>
      <c r="BU475">
        <v>1</v>
      </c>
      <c r="BV475">
        <v>1</v>
      </c>
      <c r="BW475">
        <v>1</v>
      </c>
      <c r="BX475">
        <v>1</v>
      </c>
      <c r="BY475" t="s">
        <v>3</v>
      </c>
      <c r="BZ475">
        <v>118</v>
      </c>
      <c r="CA475">
        <v>63</v>
      </c>
      <c r="CE475">
        <v>0</v>
      </c>
      <c r="CF475">
        <v>0</v>
      </c>
      <c r="CG475">
        <v>0</v>
      </c>
      <c r="CM475">
        <v>0</v>
      </c>
      <c r="CN475" t="s">
        <v>3</v>
      </c>
      <c r="CO475">
        <v>0</v>
      </c>
      <c r="CP475">
        <f t="shared" si="388"/>
        <v>88.05</v>
      </c>
      <c r="CQ475">
        <f t="shared" si="389"/>
        <v>3.6436999999999995</v>
      </c>
      <c r="CR475">
        <f t="shared" si="390"/>
        <v>0</v>
      </c>
      <c r="CS475">
        <f t="shared" si="391"/>
        <v>0</v>
      </c>
      <c r="CT475">
        <f t="shared" si="392"/>
        <v>0</v>
      </c>
      <c r="CU475">
        <f t="shared" si="393"/>
        <v>0</v>
      </c>
      <c r="CV475">
        <f t="shared" si="394"/>
        <v>0</v>
      </c>
      <c r="CW475">
        <f t="shared" si="395"/>
        <v>0</v>
      </c>
      <c r="CX475">
        <f t="shared" si="396"/>
        <v>0</v>
      </c>
      <c r="CY475">
        <f t="shared" si="397"/>
        <v>0</v>
      </c>
      <c r="CZ475">
        <f t="shared" si="398"/>
        <v>0</v>
      </c>
      <c r="DC475" t="s">
        <v>3</v>
      </c>
      <c r="DD475" t="s">
        <v>3</v>
      </c>
      <c r="DE475" t="s">
        <v>3</v>
      </c>
      <c r="DF475" t="s">
        <v>3</v>
      </c>
      <c r="DG475" t="s">
        <v>3</v>
      </c>
      <c r="DH475" t="s">
        <v>3</v>
      </c>
      <c r="DI475" t="s">
        <v>3</v>
      </c>
      <c r="DJ475" t="s">
        <v>3</v>
      </c>
      <c r="DK475" t="s">
        <v>3</v>
      </c>
      <c r="DL475" t="s">
        <v>3</v>
      </c>
      <c r="DM475" t="s">
        <v>3</v>
      </c>
      <c r="DN475">
        <v>0</v>
      </c>
      <c r="DO475">
        <v>0</v>
      </c>
      <c r="DP475">
        <v>1</v>
      </c>
      <c r="DQ475">
        <v>1</v>
      </c>
      <c r="DU475">
        <v>1003</v>
      </c>
      <c r="DV475" t="s">
        <v>328</v>
      </c>
      <c r="DW475" t="s">
        <v>328</v>
      </c>
      <c r="DX475">
        <v>1</v>
      </c>
      <c r="EE475">
        <v>123474906</v>
      </c>
      <c r="EF475">
        <v>2</v>
      </c>
      <c r="EG475" t="s">
        <v>24</v>
      </c>
      <c r="EH475">
        <v>0</v>
      </c>
      <c r="EI475" t="s">
        <v>3</v>
      </c>
      <c r="EJ475">
        <v>1</v>
      </c>
      <c r="EK475">
        <v>10001</v>
      </c>
      <c r="EL475" t="s">
        <v>25</v>
      </c>
      <c r="EM475" t="s">
        <v>26</v>
      </c>
      <c r="EO475" t="s">
        <v>3</v>
      </c>
      <c r="EQ475">
        <v>0</v>
      </c>
      <c r="ER475">
        <v>0.83</v>
      </c>
      <c r="ES475">
        <v>0.83</v>
      </c>
      <c r="ET475">
        <v>0</v>
      </c>
      <c r="EU475">
        <v>0</v>
      </c>
      <c r="EV475">
        <v>0</v>
      </c>
      <c r="EW475">
        <v>0</v>
      </c>
      <c r="EX475">
        <v>0</v>
      </c>
      <c r="FQ475">
        <v>0</v>
      </c>
      <c r="FR475">
        <f t="shared" si="399"/>
        <v>0</v>
      </c>
      <c r="FS475">
        <v>0</v>
      </c>
      <c r="FX475">
        <v>118</v>
      </c>
      <c r="FY475">
        <v>63</v>
      </c>
      <c r="GA475" t="s">
        <v>3</v>
      </c>
      <c r="GD475">
        <v>1</v>
      </c>
      <c r="GF475">
        <v>-1936772962</v>
      </c>
      <c r="GG475">
        <v>2</v>
      </c>
      <c r="GH475">
        <v>1</v>
      </c>
      <c r="GI475">
        <v>2</v>
      </c>
      <c r="GJ475">
        <v>0</v>
      </c>
      <c r="GK475">
        <v>0</v>
      </c>
      <c r="GL475">
        <f t="shared" si="400"/>
        <v>0</v>
      </c>
      <c r="GM475">
        <f t="shared" si="401"/>
        <v>88.05</v>
      </c>
      <c r="GN475">
        <f t="shared" si="402"/>
        <v>88.05</v>
      </c>
      <c r="GO475">
        <f t="shared" si="403"/>
        <v>0</v>
      </c>
      <c r="GP475">
        <f t="shared" si="404"/>
        <v>0</v>
      </c>
      <c r="GR475">
        <v>0</v>
      </c>
      <c r="GS475">
        <v>3</v>
      </c>
      <c r="GT475">
        <v>0</v>
      </c>
      <c r="GU475" t="s">
        <v>3</v>
      </c>
      <c r="GV475">
        <f t="shared" si="405"/>
        <v>0</v>
      </c>
      <c r="GW475">
        <v>1</v>
      </c>
      <c r="GX475">
        <f t="shared" si="406"/>
        <v>0</v>
      </c>
      <c r="HA475">
        <v>0</v>
      </c>
      <c r="HB475">
        <v>0</v>
      </c>
      <c r="HC475">
        <f t="shared" si="407"/>
        <v>0</v>
      </c>
      <c r="IK475">
        <v>0</v>
      </c>
    </row>
    <row r="476" spans="1:245" x14ac:dyDescent="0.2">
      <c r="A476">
        <v>17</v>
      </c>
      <c r="B476">
        <v>1</v>
      </c>
      <c r="C476">
        <f>ROW(SmtRes!A797)</f>
        <v>797</v>
      </c>
      <c r="D476">
        <f>ROW(EtalonRes!A805)</f>
        <v>805</v>
      </c>
      <c r="E476" t="s">
        <v>745</v>
      </c>
      <c r="F476" t="s">
        <v>746</v>
      </c>
      <c r="G476" t="s">
        <v>747</v>
      </c>
      <c r="H476" t="s">
        <v>19</v>
      </c>
      <c r="I476">
        <f>ROUND(155.42/100,9)</f>
        <v>1.5542</v>
      </c>
      <c r="J476">
        <v>0</v>
      </c>
      <c r="O476">
        <f t="shared" si="373"/>
        <v>5227.7299999999996</v>
      </c>
      <c r="P476">
        <f t="shared" si="374"/>
        <v>71.64</v>
      </c>
      <c r="Q476">
        <f t="shared" si="375"/>
        <v>740.44</v>
      </c>
      <c r="R476">
        <f t="shared" si="376"/>
        <v>147.97</v>
      </c>
      <c r="S476">
        <f t="shared" si="377"/>
        <v>4415.6499999999996</v>
      </c>
      <c r="T476">
        <f t="shared" si="378"/>
        <v>0</v>
      </c>
      <c r="U476">
        <f t="shared" si="379"/>
        <v>16.0502234</v>
      </c>
      <c r="V476">
        <f t="shared" si="380"/>
        <v>0.38855000000000001</v>
      </c>
      <c r="W476">
        <f t="shared" si="381"/>
        <v>0</v>
      </c>
      <c r="X476">
        <f t="shared" si="382"/>
        <v>5385.07</v>
      </c>
      <c r="Y476">
        <f t="shared" si="383"/>
        <v>2875.08</v>
      </c>
      <c r="AA476">
        <v>144042116</v>
      </c>
      <c r="AB476">
        <f t="shared" si="384"/>
        <v>165.72</v>
      </c>
      <c r="AC476">
        <f t="shared" si="410"/>
        <v>1.84</v>
      </c>
      <c r="AD476">
        <f>ROUND(((((ET476*1.25))-((EU476*1.25)))+AE476),2)</f>
        <v>77.34</v>
      </c>
      <c r="AE476">
        <f>ROUND(((EU476*1.25)),2)</f>
        <v>2.9</v>
      </c>
      <c r="AF476">
        <f>ROUND(((EV476*1.15)),2)</f>
        <v>86.54</v>
      </c>
      <c r="AG476">
        <f t="shared" si="386"/>
        <v>0</v>
      </c>
      <c r="AH476">
        <f>((EW476*1.15))</f>
        <v>10.327</v>
      </c>
      <c r="AI476">
        <f>((EX476*1.25))</f>
        <v>0.25</v>
      </c>
      <c r="AJ476">
        <f t="shared" si="387"/>
        <v>0</v>
      </c>
      <c r="AK476">
        <v>138.96</v>
      </c>
      <c r="AL476">
        <v>1.84</v>
      </c>
      <c r="AM476">
        <v>61.87</v>
      </c>
      <c r="AN476">
        <v>2.3199999999999998</v>
      </c>
      <c r="AO476">
        <v>75.25</v>
      </c>
      <c r="AP476">
        <v>0</v>
      </c>
      <c r="AQ476">
        <v>8.98</v>
      </c>
      <c r="AR476">
        <v>0.2</v>
      </c>
      <c r="AS476">
        <v>0</v>
      </c>
      <c r="AT476">
        <v>118</v>
      </c>
      <c r="AU476">
        <v>63</v>
      </c>
      <c r="AV476">
        <v>1</v>
      </c>
      <c r="AW476">
        <v>1</v>
      </c>
      <c r="AZ476">
        <v>1</v>
      </c>
      <c r="BA476">
        <v>32.83</v>
      </c>
      <c r="BB476">
        <v>6.16</v>
      </c>
      <c r="BC476">
        <v>25.05</v>
      </c>
      <c r="BD476" t="s">
        <v>3</v>
      </c>
      <c r="BE476" t="s">
        <v>3</v>
      </c>
      <c r="BF476" t="s">
        <v>3</v>
      </c>
      <c r="BG476" t="s">
        <v>3</v>
      </c>
      <c r="BH476">
        <v>0</v>
      </c>
      <c r="BI476">
        <v>1</v>
      </c>
      <c r="BJ476" t="s">
        <v>748</v>
      </c>
      <c r="BM476">
        <v>10001</v>
      </c>
      <c r="BN476">
        <v>0</v>
      </c>
      <c r="BO476" t="s">
        <v>746</v>
      </c>
      <c r="BP476">
        <v>1</v>
      </c>
      <c r="BQ476">
        <v>2</v>
      </c>
      <c r="BR476">
        <v>0</v>
      </c>
      <c r="BS476">
        <v>32.83</v>
      </c>
      <c r="BT476">
        <v>1</v>
      </c>
      <c r="BU476">
        <v>1</v>
      </c>
      <c r="BV476">
        <v>1</v>
      </c>
      <c r="BW476">
        <v>1</v>
      </c>
      <c r="BX476">
        <v>1</v>
      </c>
      <c r="BY476" t="s">
        <v>3</v>
      </c>
      <c r="BZ476">
        <v>118</v>
      </c>
      <c r="CA476">
        <v>63</v>
      </c>
      <c r="CE476">
        <v>0</v>
      </c>
      <c r="CF476">
        <v>0</v>
      </c>
      <c r="CG476">
        <v>0</v>
      </c>
      <c r="CM476">
        <v>0</v>
      </c>
      <c r="CN476" t="s">
        <v>1835</v>
      </c>
      <c r="CO476">
        <v>0</v>
      </c>
      <c r="CP476">
        <f t="shared" si="388"/>
        <v>5227.7299999999996</v>
      </c>
      <c r="CQ476">
        <f t="shared" si="389"/>
        <v>46.092000000000006</v>
      </c>
      <c r="CR476">
        <f t="shared" si="390"/>
        <v>476.41440000000006</v>
      </c>
      <c r="CS476">
        <f t="shared" si="391"/>
        <v>95.206999999999994</v>
      </c>
      <c r="CT476">
        <f t="shared" si="392"/>
        <v>2841.1082000000001</v>
      </c>
      <c r="CU476">
        <f t="shared" si="393"/>
        <v>0</v>
      </c>
      <c r="CV476">
        <f t="shared" si="394"/>
        <v>10.327</v>
      </c>
      <c r="CW476">
        <f t="shared" si="395"/>
        <v>0.25</v>
      </c>
      <c r="CX476">
        <f t="shared" si="396"/>
        <v>0</v>
      </c>
      <c r="CY476">
        <f t="shared" si="397"/>
        <v>5385.0716000000002</v>
      </c>
      <c r="CZ476">
        <f t="shared" si="398"/>
        <v>2875.0805999999998</v>
      </c>
      <c r="DC476" t="s">
        <v>3</v>
      </c>
      <c r="DD476" t="s">
        <v>3</v>
      </c>
      <c r="DE476" t="s">
        <v>279</v>
      </c>
      <c r="DF476" t="s">
        <v>279</v>
      </c>
      <c r="DG476" t="s">
        <v>264</v>
      </c>
      <c r="DH476" t="s">
        <v>3</v>
      </c>
      <c r="DI476" t="s">
        <v>264</v>
      </c>
      <c r="DJ476" t="s">
        <v>279</v>
      </c>
      <c r="DK476" t="s">
        <v>3</v>
      </c>
      <c r="DL476" t="s">
        <v>3</v>
      </c>
      <c r="DM476" t="s">
        <v>3</v>
      </c>
      <c r="DN476">
        <v>0</v>
      </c>
      <c r="DO476">
        <v>0</v>
      </c>
      <c r="DP476">
        <v>1</v>
      </c>
      <c r="DQ476">
        <v>1</v>
      </c>
      <c r="DU476">
        <v>1005</v>
      </c>
      <c r="DV476" t="s">
        <v>19</v>
      </c>
      <c r="DW476" t="s">
        <v>19</v>
      </c>
      <c r="DX476">
        <v>100</v>
      </c>
      <c r="EE476">
        <v>123474906</v>
      </c>
      <c r="EF476">
        <v>2</v>
      </c>
      <c r="EG476" t="s">
        <v>24</v>
      </c>
      <c r="EH476">
        <v>0</v>
      </c>
      <c r="EI476" t="s">
        <v>3</v>
      </c>
      <c r="EJ476">
        <v>1</v>
      </c>
      <c r="EK476">
        <v>10001</v>
      </c>
      <c r="EL476" t="s">
        <v>25</v>
      </c>
      <c r="EM476" t="s">
        <v>26</v>
      </c>
      <c r="EO476" t="s">
        <v>282</v>
      </c>
      <c r="EQ476">
        <v>131072</v>
      </c>
      <c r="ER476">
        <v>138.96</v>
      </c>
      <c r="ES476">
        <v>1.84</v>
      </c>
      <c r="ET476">
        <v>61.87</v>
      </c>
      <c r="EU476">
        <v>2.3199999999999998</v>
      </c>
      <c r="EV476">
        <v>75.25</v>
      </c>
      <c r="EW476">
        <v>8.98</v>
      </c>
      <c r="EX476">
        <v>0.2</v>
      </c>
      <c r="EY476">
        <v>0</v>
      </c>
      <c r="FQ476">
        <v>0</v>
      </c>
      <c r="FR476">
        <f t="shared" si="399"/>
        <v>0</v>
      </c>
      <c r="FS476">
        <v>0</v>
      </c>
      <c r="FX476">
        <v>118</v>
      </c>
      <c r="FY476">
        <v>63</v>
      </c>
      <c r="GA476" t="s">
        <v>3</v>
      </c>
      <c r="GD476">
        <v>1</v>
      </c>
      <c r="GF476">
        <v>-1940955121</v>
      </c>
      <c r="GG476">
        <v>2</v>
      </c>
      <c r="GH476">
        <v>1</v>
      </c>
      <c r="GI476">
        <v>2</v>
      </c>
      <c r="GJ476">
        <v>0</v>
      </c>
      <c r="GK476">
        <v>0</v>
      </c>
      <c r="GL476">
        <f t="shared" si="400"/>
        <v>0</v>
      </c>
      <c r="GM476">
        <f t="shared" si="401"/>
        <v>13487.88</v>
      </c>
      <c r="GN476">
        <f t="shared" si="402"/>
        <v>13487.88</v>
      </c>
      <c r="GO476">
        <f t="shared" si="403"/>
        <v>0</v>
      </c>
      <c r="GP476">
        <f t="shared" si="404"/>
        <v>0</v>
      </c>
      <c r="GR476">
        <v>0</v>
      </c>
      <c r="GS476">
        <v>3</v>
      </c>
      <c r="GT476">
        <v>0</v>
      </c>
      <c r="GU476" t="s">
        <v>3</v>
      </c>
      <c r="GV476">
        <f t="shared" si="405"/>
        <v>0</v>
      </c>
      <c r="GW476">
        <v>1</v>
      </c>
      <c r="GX476">
        <f t="shared" si="406"/>
        <v>0</v>
      </c>
      <c r="HA476">
        <v>0</v>
      </c>
      <c r="HB476">
        <v>0</v>
      </c>
      <c r="HC476">
        <f t="shared" si="407"/>
        <v>0</v>
      </c>
      <c r="IK476">
        <v>0</v>
      </c>
    </row>
    <row r="477" spans="1:245" x14ac:dyDescent="0.2">
      <c r="A477">
        <v>18</v>
      </c>
      <c r="B477">
        <v>1</v>
      </c>
      <c r="C477">
        <v>797</v>
      </c>
      <c r="E477" t="s">
        <v>749</v>
      </c>
      <c r="F477" t="s">
        <v>750</v>
      </c>
      <c r="G477" t="s">
        <v>751</v>
      </c>
      <c r="H477" t="s">
        <v>695</v>
      </c>
      <c r="I477">
        <f>I476*J477</f>
        <v>21.447959999999998</v>
      </c>
      <c r="J477">
        <v>13.799999999999999</v>
      </c>
      <c r="O477">
        <f t="shared" si="373"/>
        <v>87399.65</v>
      </c>
      <c r="P477">
        <f t="shared" si="374"/>
        <v>87399.65</v>
      </c>
      <c r="Q477">
        <f t="shared" si="375"/>
        <v>0</v>
      </c>
      <c r="R477">
        <f t="shared" si="376"/>
        <v>0</v>
      </c>
      <c r="S477">
        <f t="shared" si="377"/>
        <v>0</v>
      </c>
      <c r="T477">
        <f t="shared" si="378"/>
        <v>0</v>
      </c>
      <c r="U477">
        <f t="shared" si="379"/>
        <v>0</v>
      </c>
      <c r="V477">
        <f t="shared" si="380"/>
        <v>0</v>
      </c>
      <c r="W477">
        <f t="shared" si="381"/>
        <v>0</v>
      </c>
      <c r="X477">
        <f t="shared" si="382"/>
        <v>0</v>
      </c>
      <c r="Y477">
        <f t="shared" si="383"/>
        <v>0</v>
      </c>
      <c r="AA477">
        <v>144042116</v>
      </c>
      <c r="AB477">
        <f t="shared" si="384"/>
        <v>330.76</v>
      </c>
      <c r="AC477">
        <f t="shared" si="410"/>
        <v>330.76</v>
      </c>
      <c r="AD477">
        <f t="shared" ref="AD477:AD486" si="415">ROUND((((ET477)-(EU477))+AE477),2)</f>
        <v>0</v>
      </c>
      <c r="AE477">
        <f>ROUND((EU477),2)</f>
        <v>0</v>
      </c>
      <c r="AF477">
        <f>ROUND((EV477),2)</f>
        <v>0</v>
      </c>
      <c r="AG477">
        <f t="shared" si="386"/>
        <v>0</v>
      </c>
      <c r="AH477">
        <f>(EW477)</f>
        <v>0</v>
      </c>
      <c r="AI477">
        <f>(EX477)</f>
        <v>0</v>
      </c>
      <c r="AJ477">
        <f t="shared" si="387"/>
        <v>0</v>
      </c>
      <c r="AK477">
        <v>330.76</v>
      </c>
      <c r="AL477">
        <v>330.76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118</v>
      </c>
      <c r="AU477">
        <v>63</v>
      </c>
      <c r="AV477">
        <v>1</v>
      </c>
      <c r="AW477">
        <v>1</v>
      </c>
      <c r="AZ477">
        <v>1</v>
      </c>
      <c r="BA477">
        <v>1</v>
      </c>
      <c r="BB477">
        <v>1</v>
      </c>
      <c r="BC477">
        <v>12.32</v>
      </c>
      <c r="BD477" t="s">
        <v>3</v>
      </c>
      <c r="BE477" t="s">
        <v>3</v>
      </c>
      <c r="BF477" t="s">
        <v>3</v>
      </c>
      <c r="BG477" t="s">
        <v>3</v>
      </c>
      <c r="BH477">
        <v>3</v>
      </c>
      <c r="BI477">
        <v>1</v>
      </c>
      <c r="BJ477" t="s">
        <v>752</v>
      </c>
      <c r="BM477">
        <v>10001</v>
      </c>
      <c r="BN477">
        <v>0</v>
      </c>
      <c r="BO477" t="s">
        <v>750</v>
      </c>
      <c r="BP477">
        <v>1</v>
      </c>
      <c r="BQ477">
        <v>2</v>
      </c>
      <c r="BR477">
        <v>0</v>
      </c>
      <c r="BS477">
        <v>1</v>
      </c>
      <c r="BT477">
        <v>1</v>
      </c>
      <c r="BU477">
        <v>1</v>
      </c>
      <c r="BV477">
        <v>1</v>
      </c>
      <c r="BW477">
        <v>1</v>
      </c>
      <c r="BX477">
        <v>1</v>
      </c>
      <c r="BY477" t="s">
        <v>3</v>
      </c>
      <c r="BZ477">
        <v>118</v>
      </c>
      <c r="CA477">
        <v>63</v>
      </c>
      <c r="CE477">
        <v>0</v>
      </c>
      <c r="CF477">
        <v>0</v>
      </c>
      <c r="CG477">
        <v>0</v>
      </c>
      <c r="CM477">
        <v>0</v>
      </c>
      <c r="CN477" t="s">
        <v>3</v>
      </c>
      <c r="CO477">
        <v>0</v>
      </c>
      <c r="CP477">
        <f t="shared" si="388"/>
        <v>87399.65</v>
      </c>
      <c r="CQ477">
        <f t="shared" si="389"/>
        <v>4074.9632000000001</v>
      </c>
      <c r="CR477">
        <f t="shared" si="390"/>
        <v>0</v>
      </c>
      <c r="CS477">
        <f t="shared" si="391"/>
        <v>0</v>
      </c>
      <c r="CT477">
        <f t="shared" si="392"/>
        <v>0</v>
      </c>
      <c r="CU477">
        <f t="shared" si="393"/>
        <v>0</v>
      </c>
      <c r="CV477">
        <f t="shared" si="394"/>
        <v>0</v>
      </c>
      <c r="CW477">
        <f t="shared" si="395"/>
        <v>0</v>
      </c>
      <c r="CX477">
        <f t="shared" si="396"/>
        <v>0</v>
      </c>
      <c r="CY477">
        <f t="shared" si="397"/>
        <v>0</v>
      </c>
      <c r="CZ477">
        <f t="shared" si="398"/>
        <v>0</v>
      </c>
      <c r="DC477" t="s">
        <v>3</v>
      </c>
      <c r="DD477" t="s">
        <v>3</v>
      </c>
      <c r="DE477" t="s">
        <v>3</v>
      </c>
      <c r="DF477" t="s">
        <v>3</v>
      </c>
      <c r="DG477" t="s">
        <v>3</v>
      </c>
      <c r="DH477" t="s">
        <v>3</v>
      </c>
      <c r="DI477" t="s">
        <v>3</v>
      </c>
      <c r="DJ477" t="s">
        <v>3</v>
      </c>
      <c r="DK477" t="s">
        <v>3</v>
      </c>
      <c r="DL477" t="s">
        <v>3</v>
      </c>
      <c r="DM477" t="s">
        <v>3</v>
      </c>
      <c r="DN477">
        <v>0</v>
      </c>
      <c r="DO477">
        <v>0</v>
      </c>
      <c r="DP477">
        <v>1</v>
      </c>
      <c r="DQ477">
        <v>1</v>
      </c>
      <c r="DU477">
        <v>1002</v>
      </c>
      <c r="DV477" t="s">
        <v>695</v>
      </c>
      <c r="DW477" t="s">
        <v>695</v>
      </c>
      <c r="DX477">
        <v>1</v>
      </c>
      <c r="EE477">
        <v>123474906</v>
      </c>
      <c r="EF477">
        <v>2</v>
      </c>
      <c r="EG477" t="s">
        <v>24</v>
      </c>
      <c r="EH477">
        <v>0</v>
      </c>
      <c r="EI477" t="s">
        <v>3</v>
      </c>
      <c r="EJ477">
        <v>1</v>
      </c>
      <c r="EK477">
        <v>10001</v>
      </c>
      <c r="EL477" t="s">
        <v>25</v>
      </c>
      <c r="EM477" t="s">
        <v>26</v>
      </c>
      <c r="EO477" t="s">
        <v>3</v>
      </c>
      <c r="EQ477">
        <v>0</v>
      </c>
      <c r="ER477">
        <v>330.76</v>
      </c>
      <c r="ES477">
        <v>330.76</v>
      </c>
      <c r="ET477">
        <v>0</v>
      </c>
      <c r="EU477">
        <v>0</v>
      </c>
      <c r="EV477">
        <v>0</v>
      </c>
      <c r="EW477">
        <v>0</v>
      </c>
      <c r="EX477">
        <v>0</v>
      </c>
      <c r="FQ477">
        <v>0</v>
      </c>
      <c r="FR477">
        <f t="shared" si="399"/>
        <v>0</v>
      </c>
      <c r="FS477">
        <v>0</v>
      </c>
      <c r="FX477">
        <v>118</v>
      </c>
      <c r="FY477">
        <v>63</v>
      </c>
      <c r="GA477" t="s">
        <v>3</v>
      </c>
      <c r="GD477">
        <v>1</v>
      </c>
      <c r="GF477">
        <v>-944622225</v>
      </c>
      <c r="GG477">
        <v>2</v>
      </c>
      <c r="GH477">
        <v>1</v>
      </c>
      <c r="GI477">
        <v>2</v>
      </c>
      <c r="GJ477">
        <v>0</v>
      </c>
      <c r="GK477">
        <v>0</v>
      </c>
      <c r="GL477">
        <f t="shared" si="400"/>
        <v>0</v>
      </c>
      <c r="GM477">
        <f t="shared" si="401"/>
        <v>87399.65</v>
      </c>
      <c r="GN477">
        <f t="shared" si="402"/>
        <v>87399.65</v>
      </c>
      <c r="GO477">
        <f t="shared" si="403"/>
        <v>0</v>
      </c>
      <c r="GP477">
        <f t="shared" si="404"/>
        <v>0</v>
      </c>
      <c r="GR477">
        <v>0</v>
      </c>
      <c r="GS477">
        <v>3</v>
      </c>
      <c r="GT477">
        <v>0</v>
      </c>
      <c r="GU477" t="s">
        <v>3</v>
      </c>
      <c r="GV477">
        <f t="shared" si="405"/>
        <v>0</v>
      </c>
      <c r="GW477">
        <v>1</v>
      </c>
      <c r="GX477">
        <f t="shared" si="406"/>
        <v>0</v>
      </c>
      <c r="HA477">
        <v>0</v>
      </c>
      <c r="HB477">
        <v>0</v>
      </c>
      <c r="HC477">
        <f t="shared" si="407"/>
        <v>0</v>
      </c>
      <c r="IK477">
        <v>0</v>
      </c>
    </row>
    <row r="478" spans="1:245" x14ac:dyDescent="0.2">
      <c r="A478">
        <v>17</v>
      </c>
      <c r="B478">
        <v>1</v>
      </c>
      <c r="C478">
        <f>ROW(SmtRes!A807)</f>
        <v>807</v>
      </c>
      <c r="D478">
        <f>ROW(EtalonRes!A807)</f>
        <v>807</v>
      </c>
      <c r="E478" t="s">
        <v>753</v>
      </c>
      <c r="F478" t="s">
        <v>648</v>
      </c>
      <c r="G478" t="s">
        <v>649</v>
      </c>
      <c r="H478" t="s">
        <v>171</v>
      </c>
      <c r="I478">
        <v>1</v>
      </c>
      <c r="J478">
        <v>0</v>
      </c>
      <c r="O478">
        <f t="shared" si="373"/>
        <v>813.26</v>
      </c>
      <c r="P478">
        <f t="shared" si="374"/>
        <v>314.89999999999998</v>
      </c>
      <c r="Q478">
        <f t="shared" si="375"/>
        <v>0</v>
      </c>
      <c r="R478">
        <f t="shared" si="376"/>
        <v>0</v>
      </c>
      <c r="S478">
        <f t="shared" si="377"/>
        <v>498.36</v>
      </c>
      <c r="T478">
        <f t="shared" si="378"/>
        <v>0</v>
      </c>
      <c r="U478">
        <f t="shared" si="379"/>
        <v>1.3684999999999998</v>
      </c>
      <c r="V478">
        <f t="shared" si="380"/>
        <v>0</v>
      </c>
      <c r="W478">
        <f t="shared" si="381"/>
        <v>0</v>
      </c>
      <c r="X478">
        <f t="shared" si="382"/>
        <v>637.9</v>
      </c>
      <c r="Y478">
        <f t="shared" si="383"/>
        <v>413.64</v>
      </c>
      <c r="AA478">
        <v>144042116</v>
      </c>
      <c r="AB478">
        <f t="shared" si="384"/>
        <v>227.95</v>
      </c>
      <c r="AC478">
        <f t="shared" si="410"/>
        <v>212.77</v>
      </c>
      <c r="AD478">
        <f t="shared" si="415"/>
        <v>0</v>
      </c>
      <c r="AE478">
        <f t="shared" ref="AE478:AE486" si="416">ROUND((EU478),2)</f>
        <v>0</v>
      </c>
      <c r="AF478">
        <f>ROUND(((EV478*1.15)),2)</f>
        <v>15.18</v>
      </c>
      <c r="AG478">
        <f t="shared" si="386"/>
        <v>0</v>
      </c>
      <c r="AH478">
        <f>((EW478*1.15))</f>
        <v>1.3684999999999998</v>
      </c>
      <c r="AI478">
        <f t="shared" ref="AI478:AI486" si="417">(EX478)</f>
        <v>0</v>
      </c>
      <c r="AJ478">
        <f t="shared" si="387"/>
        <v>0</v>
      </c>
      <c r="AK478">
        <v>225.97</v>
      </c>
      <c r="AL478">
        <v>212.77</v>
      </c>
      <c r="AM478">
        <v>0</v>
      </c>
      <c r="AN478">
        <v>0</v>
      </c>
      <c r="AO478">
        <v>13.2</v>
      </c>
      <c r="AP478">
        <v>0</v>
      </c>
      <c r="AQ478">
        <v>1.19</v>
      </c>
      <c r="AR478">
        <v>0</v>
      </c>
      <c r="AS478">
        <v>0</v>
      </c>
      <c r="AT478">
        <v>128</v>
      </c>
      <c r="AU478">
        <v>83</v>
      </c>
      <c r="AV478">
        <v>1</v>
      </c>
      <c r="AW478">
        <v>1</v>
      </c>
      <c r="AZ478">
        <v>1</v>
      </c>
      <c r="BA478">
        <v>32.83</v>
      </c>
      <c r="BB478">
        <v>1</v>
      </c>
      <c r="BC478">
        <v>1.48</v>
      </c>
      <c r="BD478" t="s">
        <v>3</v>
      </c>
      <c r="BE478" t="s">
        <v>3</v>
      </c>
      <c r="BF478" t="s">
        <v>3</v>
      </c>
      <c r="BG478" t="s">
        <v>3</v>
      </c>
      <c r="BH478">
        <v>0</v>
      </c>
      <c r="BI478">
        <v>1</v>
      </c>
      <c r="BJ478" t="s">
        <v>650</v>
      </c>
      <c r="BM478">
        <v>20001</v>
      </c>
      <c r="BN478">
        <v>0</v>
      </c>
      <c r="BO478" t="s">
        <v>648</v>
      </c>
      <c r="BP478">
        <v>1</v>
      </c>
      <c r="BQ478">
        <v>2</v>
      </c>
      <c r="BR478">
        <v>0</v>
      </c>
      <c r="BS478">
        <v>32.83</v>
      </c>
      <c r="BT478">
        <v>1</v>
      </c>
      <c r="BU478">
        <v>1</v>
      </c>
      <c r="BV478">
        <v>1</v>
      </c>
      <c r="BW478">
        <v>1</v>
      </c>
      <c r="BX478">
        <v>1</v>
      </c>
      <c r="BY478" t="s">
        <v>3</v>
      </c>
      <c r="BZ478">
        <v>128</v>
      </c>
      <c r="CA478">
        <v>83</v>
      </c>
      <c r="CE478">
        <v>0</v>
      </c>
      <c r="CF478">
        <v>0</v>
      </c>
      <c r="CG478">
        <v>0</v>
      </c>
      <c r="CM478">
        <v>0</v>
      </c>
      <c r="CN478" t="s">
        <v>1834</v>
      </c>
      <c r="CO478">
        <v>0</v>
      </c>
      <c r="CP478">
        <f t="shared" si="388"/>
        <v>813.26</v>
      </c>
      <c r="CQ478">
        <f t="shared" si="389"/>
        <v>314.89960000000002</v>
      </c>
      <c r="CR478">
        <f t="shared" si="390"/>
        <v>0</v>
      </c>
      <c r="CS478">
        <f t="shared" si="391"/>
        <v>0</v>
      </c>
      <c r="CT478">
        <f t="shared" si="392"/>
        <v>498.35939999999994</v>
      </c>
      <c r="CU478">
        <f t="shared" si="393"/>
        <v>0</v>
      </c>
      <c r="CV478">
        <f t="shared" si="394"/>
        <v>1.3684999999999998</v>
      </c>
      <c r="CW478">
        <f t="shared" si="395"/>
        <v>0</v>
      </c>
      <c r="CX478">
        <f t="shared" si="396"/>
        <v>0</v>
      </c>
      <c r="CY478">
        <f t="shared" si="397"/>
        <v>637.9008</v>
      </c>
      <c r="CZ478">
        <f t="shared" si="398"/>
        <v>413.63880000000006</v>
      </c>
      <c r="DC478" t="s">
        <v>3</v>
      </c>
      <c r="DD478" t="s">
        <v>3</v>
      </c>
      <c r="DE478" t="s">
        <v>3</v>
      </c>
      <c r="DF478" t="s">
        <v>3</v>
      </c>
      <c r="DG478" t="s">
        <v>264</v>
      </c>
      <c r="DH478" t="s">
        <v>3</v>
      </c>
      <c r="DI478" t="s">
        <v>264</v>
      </c>
      <c r="DJ478" t="s">
        <v>3</v>
      </c>
      <c r="DK478" t="s">
        <v>3</v>
      </c>
      <c r="DL478" t="s">
        <v>3</v>
      </c>
      <c r="DM478" t="s">
        <v>3</v>
      </c>
      <c r="DN478">
        <v>0</v>
      </c>
      <c r="DO478">
        <v>0</v>
      </c>
      <c r="DP478">
        <v>1</v>
      </c>
      <c r="DQ478">
        <v>1</v>
      </c>
      <c r="DU478">
        <v>1013</v>
      </c>
      <c r="DV478" t="s">
        <v>171</v>
      </c>
      <c r="DW478" t="s">
        <v>171</v>
      </c>
      <c r="DX478">
        <v>1</v>
      </c>
      <c r="EE478">
        <v>123474934</v>
      </c>
      <c r="EF478">
        <v>2</v>
      </c>
      <c r="EG478" t="s">
        <v>24</v>
      </c>
      <c r="EH478">
        <v>0</v>
      </c>
      <c r="EI478" t="s">
        <v>3</v>
      </c>
      <c r="EJ478">
        <v>1</v>
      </c>
      <c r="EK478">
        <v>20001</v>
      </c>
      <c r="EL478" t="s">
        <v>342</v>
      </c>
      <c r="EM478" t="s">
        <v>343</v>
      </c>
      <c r="EO478" t="s">
        <v>265</v>
      </c>
      <c r="EQ478">
        <v>131072</v>
      </c>
      <c r="ER478">
        <v>225.97</v>
      </c>
      <c r="ES478">
        <v>212.77</v>
      </c>
      <c r="ET478">
        <v>0</v>
      </c>
      <c r="EU478">
        <v>0</v>
      </c>
      <c r="EV478">
        <v>13.2</v>
      </c>
      <c r="EW478">
        <v>1.19</v>
      </c>
      <c r="EX478">
        <v>0</v>
      </c>
      <c r="EY478">
        <v>0</v>
      </c>
      <c r="FQ478">
        <v>0</v>
      </c>
      <c r="FR478">
        <f t="shared" si="399"/>
        <v>0</v>
      </c>
      <c r="FS478">
        <v>0</v>
      </c>
      <c r="FX478">
        <v>128</v>
      </c>
      <c r="FY478">
        <v>83</v>
      </c>
      <c r="GA478" t="s">
        <v>3</v>
      </c>
      <c r="GD478">
        <v>1</v>
      </c>
      <c r="GF478">
        <v>501053354</v>
      </c>
      <c r="GG478">
        <v>2</v>
      </c>
      <c r="GH478">
        <v>1</v>
      </c>
      <c r="GI478">
        <v>2</v>
      </c>
      <c r="GJ478">
        <v>0</v>
      </c>
      <c r="GK478">
        <v>0</v>
      </c>
      <c r="GL478">
        <f t="shared" si="400"/>
        <v>0</v>
      </c>
      <c r="GM478">
        <f t="shared" si="401"/>
        <v>1864.8</v>
      </c>
      <c r="GN478">
        <f t="shared" si="402"/>
        <v>1864.8</v>
      </c>
      <c r="GO478">
        <f t="shared" si="403"/>
        <v>0</v>
      </c>
      <c r="GP478">
        <f t="shared" si="404"/>
        <v>0</v>
      </c>
      <c r="GR478">
        <v>0</v>
      </c>
      <c r="GS478">
        <v>3</v>
      </c>
      <c r="GT478">
        <v>0</v>
      </c>
      <c r="GU478" t="s">
        <v>3</v>
      </c>
      <c r="GV478">
        <f t="shared" si="405"/>
        <v>0</v>
      </c>
      <c r="GW478">
        <v>1</v>
      </c>
      <c r="GX478">
        <f t="shared" si="406"/>
        <v>0</v>
      </c>
      <c r="HA478">
        <v>0</v>
      </c>
      <c r="HB478">
        <v>0</v>
      </c>
      <c r="HC478">
        <f t="shared" si="407"/>
        <v>0</v>
      </c>
      <c r="IK478">
        <v>0</v>
      </c>
    </row>
    <row r="479" spans="1:245" x14ac:dyDescent="0.2">
      <c r="A479">
        <v>18</v>
      </c>
      <c r="B479">
        <v>1</v>
      </c>
      <c r="C479">
        <v>800</v>
      </c>
      <c r="E479" t="s">
        <v>754</v>
      </c>
      <c r="F479" t="s">
        <v>755</v>
      </c>
      <c r="G479" t="s">
        <v>756</v>
      </c>
      <c r="H479" t="s">
        <v>328</v>
      </c>
      <c r="I479">
        <f>I478*J479</f>
        <v>5</v>
      </c>
      <c r="J479">
        <v>5</v>
      </c>
      <c r="O479">
        <f t="shared" si="373"/>
        <v>601.95000000000005</v>
      </c>
      <c r="P479">
        <f t="shared" si="374"/>
        <v>601.95000000000005</v>
      </c>
      <c r="Q479">
        <f t="shared" si="375"/>
        <v>0</v>
      </c>
      <c r="R479">
        <f t="shared" si="376"/>
        <v>0</v>
      </c>
      <c r="S479">
        <f t="shared" si="377"/>
        <v>0</v>
      </c>
      <c r="T479">
        <f t="shared" si="378"/>
        <v>0</v>
      </c>
      <c r="U479">
        <f t="shared" si="379"/>
        <v>0</v>
      </c>
      <c r="V479">
        <f t="shared" si="380"/>
        <v>0</v>
      </c>
      <c r="W479">
        <f t="shared" si="381"/>
        <v>0</v>
      </c>
      <c r="X479">
        <f t="shared" si="382"/>
        <v>0</v>
      </c>
      <c r="Y479">
        <f t="shared" si="383"/>
        <v>0</v>
      </c>
      <c r="AA479">
        <v>144042116</v>
      </c>
      <c r="AB479">
        <f t="shared" si="384"/>
        <v>13.1</v>
      </c>
      <c r="AC479">
        <f t="shared" si="410"/>
        <v>13.1</v>
      </c>
      <c r="AD479">
        <f t="shared" si="415"/>
        <v>0</v>
      </c>
      <c r="AE479">
        <f t="shared" si="416"/>
        <v>0</v>
      </c>
      <c r="AF479">
        <f t="shared" ref="AF479:AF486" si="418">ROUND((EV479),2)</f>
        <v>0</v>
      </c>
      <c r="AG479">
        <f t="shared" si="386"/>
        <v>0</v>
      </c>
      <c r="AH479">
        <f t="shared" ref="AH479:AH486" si="419">(EW479)</f>
        <v>0</v>
      </c>
      <c r="AI479">
        <f t="shared" si="417"/>
        <v>0</v>
      </c>
      <c r="AJ479">
        <f t="shared" si="387"/>
        <v>0</v>
      </c>
      <c r="AK479">
        <v>13.1</v>
      </c>
      <c r="AL479">
        <v>13.1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128</v>
      </c>
      <c r="AU479">
        <v>83</v>
      </c>
      <c r="AV479">
        <v>1</v>
      </c>
      <c r="AW479">
        <v>1</v>
      </c>
      <c r="AZ479">
        <v>1</v>
      </c>
      <c r="BA479">
        <v>1</v>
      </c>
      <c r="BB479">
        <v>1</v>
      </c>
      <c r="BC479">
        <v>9.19</v>
      </c>
      <c r="BD479" t="s">
        <v>3</v>
      </c>
      <c r="BE479" t="s">
        <v>3</v>
      </c>
      <c r="BF479" t="s">
        <v>3</v>
      </c>
      <c r="BG479" t="s">
        <v>3</v>
      </c>
      <c r="BH479">
        <v>3</v>
      </c>
      <c r="BI479">
        <v>1</v>
      </c>
      <c r="BJ479" t="s">
        <v>757</v>
      </c>
      <c r="BM479">
        <v>20001</v>
      </c>
      <c r="BN479">
        <v>0</v>
      </c>
      <c r="BO479" t="s">
        <v>755</v>
      </c>
      <c r="BP479">
        <v>1</v>
      </c>
      <c r="BQ479">
        <v>2</v>
      </c>
      <c r="BR479">
        <v>0</v>
      </c>
      <c r="BS479">
        <v>1</v>
      </c>
      <c r="BT479">
        <v>1</v>
      </c>
      <c r="BU479">
        <v>1</v>
      </c>
      <c r="BV479">
        <v>1</v>
      </c>
      <c r="BW479">
        <v>1</v>
      </c>
      <c r="BX479">
        <v>1</v>
      </c>
      <c r="BY479" t="s">
        <v>3</v>
      </c>
      <c r="BZ479">
        <v>128</v>
      </c>
      <c r="CA479">
        <v>83</v>
      </c>
      <c r="CE479">
        <v>0</v>
      </c>
      <c r="CF479">
        <v>0</v>
      </c>
      <c r="CG479">
        <v>0</v>
      </c>
      <c r="CM479">
        <v>0</v>
      </c>
      <c r="CN479" t="s">
        <v>3</v>
      </c>
      <c r="CO479">
        <v>0</v>
      </c>
      <c r="CP479">
        <f t="shared" si="388"/>
        <v>601.95000000000005</v>
      </c>
      <c r="CQ479">
        <f t="shared" si="389"/>
        <v>120.389</v>
      </c>
      <c r="CR479">
        <f t="shared" si="390"/>
        <v>0</v>
      </c>
      <c r="CS479">
        <f t="shared" si="391"/>
        <v>0</v>
      </c>
      <c r="CT479">
        <f t="shared" si="392"/>
        <v>0</v>
      </c>
      <c r="CU479">
        <f t="shared" si="393"/>
        <v>0</v>
      </c>
      <c r="CV479">
        <f t="shared" si="394"/>
        <v>0</v>
      </c>
      <c r="CW479">
        <f t="shared" si="395"/>
        <v>0</v>
      </c>
      <c r="CX479">
        <f t="shared" si="396"/>
        <v>0</v>
      </c>
      <c r="CY479">
        <f t="shared" si="397"/>
        <v>0</v>
      </c>
      <c r="CZ479">
        <f t="shared" si="398"/>
        <v>0</v>
      </c>
      <c r="DC479" t="s">
        <v>3</v>
      </c>
      <c r="DD479" t="s">
        <v>3</v>
      </c>
      <c r="DE479" t="s">
        <v>3</v>
      </c>
      <c r="DF479" t="s">
        <v>3</v>
      </c>
      <c r="DG479" t="s">
        <v>3</v>
      </c>
      <c r="DH479" t="s">
        <v>3</v>
      </c>
      <c r="DI479" t="s">
        <v>3</v>
      </c>
      <c r="DJ479" t="s">
        <v>3</v>
      </c>
      <c r="DK479" t="s">
        <v>3</v>
      </c>
      <c r="DL479" t="s">
        <v>3</v>
      </c>
      <c r="DM479" t="s">
        <v>3</v>
      </c>
      <c r="DN479">
        <v>0</v>
      </c>
      <c r="DO479">
        <v>0</v>
      </c>
      <c r="DP479">
        <v>1</v>
      </c>
      <c r="DQ479">
        <v>1</v>
      </c>
      <c r="DU479">
        <v>1003</v>
      </c>
      <c r="DV479" t="s">
        <v>328</v>
      </c>
      <c r="DW479" t="s">
        <v>328</v>
      </c>
      <c r="DX479">
        <v>1</v>
      </c>
      <c r="EE479">
        <v>123474934</v>
      </c>
      <c r="EF479">
        <v>2</v>
      </c>
      <c r="EG479" t="s">
        <v>24</v>
      </c>
      <c r="EH479">
        <v>0</v>
      </c>
      <c r="EI479" t="s">
        <v>3</v>
      </c>
      <c r="EJ479">
        <v>1</v>
      </c>
      <c r="EK479">
        <v>20001</v>
      </c>
      <c r="EL479" t="s">
        <v>342</v>
      </c>
      <c r="EM479" t="s">
        <v>343</v>
      </c>
      <c r="EO479" t="s">
        <v>3</v>
      </c>
      <c r="EQ479">
        <v>0</v>
      </c>
      <c r="ER479">
        <v>13.1</v>
      </c>
      <c r="ES479">
        <v>13.1</v>
      </c>
      <c r="ET479">
        <v>0</v>
      </c>
      <c r="EU479">
        <v>0</v>
      </c>
      <c r="EV479">
        <v>0</v>
      </c>
      <c r="EW479">
        <v>0</v>
      </c>
      <c r="EX479">
        <v>0</v>
      </c>
      <c r="FQ479">
        <v>0</v>
      </c>
      <c r="FR479">
        <f t="shared" si="399"/>
        <v>0</v>
      </c>
      <c r="FS479">
        <v>0</v>
      </c>
      <c r="FX479">
        <v>128</v>
      </c>
      <c r="FY479">
        <v>83</v>
      </c>
      <c r="GA479" t="s">
        <v>3</v>
      </c>
      <c r="GD479">
        <v>1</v>
      </c>
      <c r="GF479">
        <v>-2002913990</v>
      </c>
      <c r="GG479">
        <v>2</v>
      </c>
      <c r="GH479">
        <v>1</v>
      </c>
      <c r="GI479">
        <v>2</v>
      </c>
      <c r="GJ479">
        <v>0</v>
      </c>
      <c r="GK479">
        <v>0</v>
      </c>
      <c r="GL479">
        <f t="shared" si="400"/>
        <v>0</v>
      </c>
      <c r="GM479">
        <f t="shared" si="401"/>
        <v>601.95000000000005</v>
      </c>
      <c r="GN479">
        <f t="shared" si="402"/>
        <v>601.95000000000005</v>
      </c>
      <c r="GO479">
        <f t="shared" si="403"/>
        <v>0</v>
      </c>
      <c r="GP479">
        <f t="shared" si="404"/>
        <v>0</v>
      </c>
      <c r="GR479">
        <v>0</v>
      </c>
      <c r="GS479">
        <v>3</v>
      </c>
      <c r="GT479">
        <v>0</v>
      </c>
      <c r="GU479" t="s">
        <v>3</v>
      </c>
      <c r="GV479">
        <f t="shared" si="405"/>
        <v>0</v>
      </c>
      <c r="GW479">
        <v>1</v>
      </c>
      <c r="GX479">
        <f t="shared" si="406"/>
        <v>0</v>
      </c>
      <c r="HA479">
        <v>0</v>
      </c>
      <c r="HB479">
        <v>0</v>
      </c>
      <c r="HC479">
        <f t="shared" si="407"/>
        <v>0</v>
      </c>
      <c r="IK479">
        <v>0</v>
      </c>
    </row>
    <row r="480" spans="1:245" x14ac:dyDescent="0.2">
      <c r="A480">
        <v>18</v>
      </c>
      <c r="B480">
        <v>1</v>
      </c>
      <c r="C480">
        <v>801</v>
      </c>
      <c r="E480" t="s">
        <v>758</v>
      </c>
      <c r="F480" t="s">
        <v>759</v>
      </c>
      <c r="G480" t="s">
        <v>760</v>
      </c>
      <c r="H480" t="s">
        <v>328</v>
      </c>
      <c r="I480">
        <f>I478*J480</f>
        <v>5</v>
      </c>
      <c r="J480">
        <v>5</v>
      </c>
      <c r="O480">
        <f t="shared" si="373"/>
        <v>858.33</v>
      </c>
      <c r="P480">
        <f t="shared" si="374"/>
        <v>858.33</v>
      </c>
      <c r="Q480">
        <f t="shared" si="375"/>
        <v>0</v>
      </c>
      <c r="R480">
        <f t="shared" si="376"/>
        <v>0</v>
      </c>
      <c r="S480">
        <f t="shared" si="377"/>
        <v>0</v>
      </c>
      <c r="T480">
        <f t="shared" si="378"/>
        <v>0</v>
      </c>
      <c r="U480">
        <f t="shared" si="379"/>
        <v>0</v>
      </c>
      <c r="V480">
        <f t="shared" si="380"/>
        <v>0</v>
      </c>
      <c r="W480">
        <f t="shared" si="381"/>
        <v>0</v>
      </c>
      <c r="X480">
        <f t="shared" si="382"/>
        <v>0</v>
      </c>
      <c r="Y480">
        <f t="shared" si="383"/>
        <v>0</v>
      </c>
      <c r="AA480">
        <v>144042116</v>
      </c>
      <c r="AB480">
        <f t="shared" si="384"/>
        <v>18.7</v>
      </c>
      <c r="AC480">
        <f t="shared" si="410"/>
        <v>18.7</v>
      </c>
      <c r="AD480">
        <f t="shared" si="415"/>
        <v>0</v>
      </c>
      <c r="AE480">
        <f t="shared" si="416"/>
        <v>0</v>
      </c>
      <c r="AF480">
        <f t="shared" si="418"/>
        <v>0</v>
      </c>
      <c r="AG480">
        <f t="shared" si="386"/>
        <v>0</v>
      </c>
      <c r="AH480">
        <f t="shared" si="419"/>
        <v>0</v>
      </c>
      <c r="AI480">
        <f t="shared" si="417"/>
        <v>0</v>
      </c>
      <c r="AJ480">
        <f t="shared" si="387"/>
        <v>0</v>
      </c>
      <c r="AK480">
        <v>18.7</v>
      </c>
      <c r="AL480">
        <v>18.7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128</v>
      </c>
      <c r="AU480">
        <v>83</v>
      </c>
      <c r="AV480">
        <v>1</v>
      </c>
      <c r="AW480">
        <v>1</v>
      </c>
      <c r="AZ480">
        <v>1</v>
      </c>
      <c r="BA480">
        <v>1</v>
      </c>
      <c r="BB480">
        <v>1</v>
      </c>
      <c r="BC480">
        <v>9.18</v>
      </c>
      <c r="BD480" t="s">
        <v>3</v>
      </c>
      <c r="BE480" t="s">
        <v>3</v>
      </c>
      <c r="BF480" t="s">
        <v>3</v>
      </c>
      <c r="BG480" t="s">
        <v>3</v>
      </c>
      <c r="BH480">
        <v>3</v>
      </c>
      <c r="BI480">
        <v>1</v>
      </c>
      <c r="BJ480" t="s">
        <v>761</v>
      </c>
      <c r="BM480">
        <v>20001</v>
      </c>
      <c r="BN480">
        <v>0</v>
      </c>
      <c r="BO480" t="s">
        <v>759</v>
      </c>
      <c r="BP480">
        <v>1</v>
      </c>
      <c r="BQ480">
        <v>2</v>
      </c>
      <c r="BR480">
        <v>0</v>
      </c>
      <c r="BS480">
        <v>1</v>
      </c>
      <c r="BT480">
        <v>1</v>
      </c>
      <c r="BU480">
        <v>1</v>
      </c>
      <c r="BV480">
        <v>1</v>
      </c>
      <c r="BW480">
        <v>1</v>
      </c>
      <c r="BX480">
        <v>1</v>
      </c>
      <c r="BY480" t="s">
        <v>3</v>
      </c>
      <c r="BZ480">
        <v>128</v>
      </c>
      <c r="CA480">
        <v>83</v>
      </c>
      <c r="CE480">
        <v>0</v>
      </c>
      <c r="CF480">
        <v>0</v>
      </c>
      <c r="CG480">
        <v>0</v>
      </c>
      <c r="CM480">
        <v>0</v>
      </c>
      <c r="CN480" t="s">
        <v>3</v>
      </c>
      <c r="CO480">
        <v>0</v>
      </c>
      <c r="CP480">
        <f t="shared" si="388"/>
        <v>858.33</v>
      </c>
      <c r="CQ480">
        <f t="shared" si="389"/>
        <v>171.666</v>
      </c>
      <c r="CR480">
        <f t="shared" si="390"/>
        <v>0</v>
      </c>
      <c r="CS480">
        <f t="shared" si="391"/>
        <v>0</v>
      </c>
      <c r="CT480">
        <f t="shared" si="392"/>
        <v>0</v>
      </c>
      <c r="CU480">
        <f t="shared" si="393"/>
        <v>0</v>
      </c>
      <c r="CV480">
        <f t="shared" si="394"/>
        <v>0</v>
      </c>
      <c r="CW480">
        <f t="shared" si="395"/>
        <v>0</v>
      </c>
      <c r="CX480">
        <f t="shared" si="396"/>
        <v>0</v>
      </c>
      <c r="CY480">
        <f t="shared" si="397"/>
        <v>0</v>
      </c>
      <c r="CZ480">
        <f t="shared" si="398"/>
        <v>0</v>
      </c>
      <c r="DC480" t="s">
        <v>3</v>
      </c>
      <c r="DD480" t="s">
        <v>3</v>
      </c>
      <c r="DE480" t="s">
        <v>3</v>
      </c>
      <c r="DF480" t="s">
        <v>3</v>
      </c>
      <c r="DG480" t="s">
        <v>3</v>
      </c>
      <c r="DH480" t="s">
        <v>3</v>
      </c>
      <c r="DI480" t="s">
        <v>3</v>
      </c>
      <c r="DJ480" t="s">
        <v>3</v>
      </c>
      <c r="DK480" t="s">
        <v>3</v>
      </c>
      <c r="DL480" t="s">
        <v>3</v>
      </c>
      <c r="DM480" t="s">
        <v>3</v>
      </c>
      <c r="DN480">
        <v>0</v>
      </c>
      <c r="DO480">
        <v>0</v>
      </c>
      <c r="DP480">
        <v>1</v>
      </c>
      <c r="DQ480">
        <v>1</v>
      </c>
      <c r="DU480">
        <v>1003</v>
      </c>
      <c r="DV480" t="s">
        <v>328</v>
      </c>
      <c r="DW480" t="s">
        <v>328</v>
      </c>
      <c r="DX480">
        <v>1</v>
      </c>
      <c r="EE480">
        <v>123474934</v>
      </c>
      <c r="EF480">
        <v>2</v>
      </c>
      <c r="EG480" t="s">
        <v>24</v>
      </c>
      <c r="EH480">
        <v>0</v>
      </c>
      <c r="EI480" t="s">
        <v>3</v>
      </c>
      <c r="EJ480">
        <v>1</v>
      </c>
      <c r="EK480">
        <v>20001</v>
      </c>
      <c r="EL480" t="s">
        <v>342</v>
      </c>
      <c r="EM480" t="s">
        <v>343</v>
      </c>
      <c r="EO480" t="s">
        <v>3</v>
      </c>
      <c r="EQ480">
        <v>0</v>
      </c>
      <c r="ER480">
        <v>18.7</v>
      </c>
      <c r="ES480">
        <v>18.7</v>
      </c>
      <c r="ET480">
        <v>0</v>
      </c>
      <c r="EU480">
        <v>0</v>
      </c>
      <c r="EV480">
        <v>0</v>
      </c>
      <c r="EW480">
        <v>0</v>
      </c>
      <c r="EX480">
        <v>0</v>
      </c>
      <c r="FQ480">
        <v>0</v>
      </c>
      <c r="FR480">
        <f t="shared" si="399"/>
        <v>0</v>
      </c>
      <c r="FS480">
        <v>0</v>
      </c>
      <c r="FX480">
        <v>128</v>
      </c>
      <c r="FY480">
        <v>83</v>
      </c>
      <c r="GA480" t="s">
        <v>3</v>
      </c>
      <c r="GD480">
        <v>1</v>
      </c>
      <c r="GF480">
        <v>405782298</v>
      </c>
      <c r="GG480">
        <v>2</v>
      </c>
      <c r="GH480">
        <v>1</v>
      </c>
      <c r="GI480">
        <v>2</v>
      </c>
      <c r="GJ480">
        <v>0</v>
      </c>
      <c r="GK480">
        <v>0</v>
      </c>
      <c r="GL480">
        <f t="shared" si="400"/>
        <v>0</v>
      </c>
      <c r="GM480">
        <f t="shared" si="401"/>
        <v>858.33</v>
      </c>
      <c r="GN480">
        <f t="shared" si="402"/>
        <v>858.33</v>
      </c>
      <c r="GO480">
        <f t="shared" si="403"/>
        <v>0</v>
      </c>
      <c r="GP480">
        <f t="shared" si="404"/>
        <v>0</v>
      </c>
      <c r="GR480">
        <v>0</v>
      </c>
      <c r="GS480">
        <v>3</v>
      </c>
      <c r="GT480">
        <v>0</v>
      </c>
      <c r="GU480" t="s">
        <v>3</v>
      </c>
      <c r="GV480">
        <f t="shared" si="405"/>
        <v>0</v>
      </c>
      <c r="GW480">
        <v>1</v>
      </c>
      <c r="GX480">
        <f t="shared" si="406"/>
        <v>0</v>
      </c>
      <c r="HA480">
        <v>0</v>
      </c>
      <c r="HB480">
        <v>0</v>
      </c>
      <c r="HC480">
        <f t="shared" si="407"/>
        <v>0</v>
      </c>
      <c r="IK480">
        <v>0</v>
      </c>
    </row>
    <row r="481" spans="1:245" x14ac:dyDescent="0.2">
      <c r="A481">
        <v>18</v>
      </c>
      <c r="B481">
        <v>1</v>
      </c>
      <c r="C481">
        <v>802</v>
      </c>
      <c r="E481" t="s">
        <v>762</v>
      </c>
      <c r="F481" t="s">
        <v>763</v>
      </c>
      <c r="G481" t="s">
        <v>764</v>
      </c>
      <c r="H481" t="s">
        <v>695</v>
      </c>
      <c r="I481">
        <f>I478*J481</f>
        <v>1</v>
      </c>
      <c r="J481">
        <v>1</v>
      </c>
      <c r="O481">
        <f t="shared" si="373"/>
        <v>219.3</v>
      </c>
      <c r="P481">
        <f t="shared" si="374"/>
        <v>219.3</v>
      </c>
      <c r="Q481">
        <f t="shared" si="375"/>
        <v>0</v>
      </c>
      <c r="R481">
        <f t="shared" si="376"/>
        <v>0</v>
      </c>
      <c r="S481">
        <f t="shared" si="377"/>
        <v>0</v>
      </c>
      <c r="T481">
        <f t="shared" si="378"/>
        <v>0</v>
      </c>
      <c r="U481">
        <f t="shared" si="379"/>
        <v>0</v>
      </c>
      <c r="V481">
        <f t="shared" si="380"/>
        <v>0</v>
      </c>
      <c r="W481">
        <f t="shared" si="381"/>
        <v>0</v>
      </c>
      <c r="X481">
        <f t="shared" si="382"/>
        <v>0</v>
      </c>
      <c r="Y481">
        <f t="shared" si="383"/>
        <v>0</v>
      </c>
      <c r="AA481">
        <v>144042116</v>
      </c>
      <c r="AB481">
        <f t="shared" si="384"/>
        <v>46.86</v>
      </c>
      <c r="AC481">
        <f t="shared" si="410"/>
        <v>46.86</v>
      </c>
      <c r="AD481">
        <f t="shared" si="415"/>
        <v>0</v>
      </c>
      <c r="AE481">
        <f t="shared" si="416"/>
        <v>0</v>
      </c>
      <c r="AF481">
        <f t="shared" si="418"/>
        <v>0</v>
      </c>
      <c r="AG481">
        <f t="shared" si="386"/>
        <v>0</v>
      </c>
      <c r="AH481">
        <f t="shared" si="419"/>
        <v>0</v>
      </c>
      <c r="AI481">
        <f t="shared" si="417"/>
        <v>0</v>
      </c>
      <c r="AJ481">
        <f t="shared" si="387"/>
        <v>0</v>
      </c>
      <c r="AK481">
        <v>46.86</v>
      </c>
      <c r="AL481">
        <v>46.86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128</v>
      </c>
      <c r="AU481">
        <v>83</v>
      </c>
      <c r="AV481">
        <v>1</v>
      </c>
      <c r="AW481">
        <v>1</v>
      </c>
      <c r="AZ481">
        <v>1</v>
      </c>
      <c r="BA481">
        <v>1</v>
      </c>
      <c r="BB481">
        <v>1</v>
      </c>
      <c r="BC481">
        <v>4.68</v>
      </c>
      <c r="BD481" t="s">
        <v>3</v>
      </c>
      <c r="BE481" t="s">
        <v>3</v>
      </c>
      <c r="BF481" t="s">
        <v>3</v>
      </c>
      <c r="BG481" t="s">
        <v>3</v>
      </c>
      <c r="BH481">
        <v>3</v>
      </c>
      <c r="BI481">
        <v>1</v>
      </c>
      <c r="BJ481" t="s">
        <v>765</v>
      </c>
      <c r="BM481">
        <v>20001</v>
      </c>
      <c r="BN481">
        <v>0</v>
      </c>
      <c r="BO481" t="s">
        <v>763</v>
      </c>
      <c r="BP481">
        <v>1</v>
      </c>
      <c r="BQ481">
        <v>2</v>
      </c>
      <c r="BR481">
        <v>0</v>
      </c>
      <c r="BS481">
        <v>1</v>
      </c>
      <c r="BT481">
        <v>1</v>
      </c>
      <c r="BU481">
        <v>1</v>
      </c>
      <c r="BV481">
        <v>1</v>
      </c>
      <c r="BW481">
        <v>1</v>
      </c>
      <c r="BX481">
        <v>1</v>
      </c>
      <c r="BY481" t="s">
        <v>3</v>
      </c>
      <c r="BZ481">
        <v>128</v>
      </c>
      <c r="CA481">
        <v>83</v>
      </c>
      <c r="CE481">
        <v>0</v>
      </c>
      <c r="CF481">
        <v>0</v>
      </c>
      <c r="CG481">
        <v>0</v>
      </c>
      <c r="CM481">
        <v>0</v>
      </c>
      <c r="CN481" t="s">
        <v>3</v>
      </c>
      <c r="CO481">
        <v>0</v>
      </c>
      <c r="CP481">
        <f t="shared" si="388"/>
        <v>219.3</v>
      </c>
      <c r="CQ481">
        <f t="shared" si="389"/>
        <v>219.30479999999997</v>
      </c>
      <c r="CR481">
        <f t="shared" si="390"/>
        <v>0</v>
      </c>
      <c r="CS481">
        <f t="shared" si="391"/>
        <v>0</v>
      </c>
      <c r="CT481">
        <f t="shared" si="392"/>
        <v>0</v>
      </c>
      <c r="CU481">
        <f t="shared" si="393"/>
        <v>0</v>
      </c>
      <c r="CV481">
        <f t="shared" si="394"/>
        <v>0</v>
      </c>
      <c r="CW481">
        <f t="shared" si="395"/>
        <v>0</v>
      </c>
      <c r="CX481">
        <f t="shared" si="396"/>
        <v>0</v>
      </c>
      <c r="CY481">
        <f t="shared" si="397"/>
        <v>0</v>
      </c>
      <c r="CZ481">
        <f t="shared" si="398"/>
        <v>0</v>
      </c>
      <c r="DC481" t="s">
        <v>3</v>
      </c>
      <c r="DD481" t="s">
        <v>3</v>
      </c>
      <c r="DE481" t="s">
        <v>3</v>
      </c>
      <c r="DF481" t="s">
        <v>3</v>
      </c>
      <c r="DG481" t="s">
        <v>3</v>
      </c>
      <c r="DH481" t="s">
        <v>3</v>
      </c>
      <c r="DI481" t="s">
        <v>3</v>
      </c>
      <c r="DJ481" t="s">
        <v>3</v>
      </c>
      <c r="DK481" t="s">
        <v>3</v>
      </c>
      <c r="DL481" t="s">
        <v>3</v>
      </c>
      <c r="DM481" t="s">
        <v>3</v>
      </c>
      <c r="DN481">
        <v>0</v>
      </c>
      <c r="DO481">
        <v>0</v>
      </c>
      <c r="DP481">
        <v>1</v>
      </c>
      <c r="DQ481">
        <v>1</v>
      </c>
      <c r="DU481">
        <v>1002</v>
      </c>
      <c r="DV481" t="s">
        <v>695</v>
      </c>
      <c r="DW481" t="s">
        <v>695</v>
      </c>
      <c r="DX481">
        <v>1</v>
      </c>
      <c r="EE481">
        <v>123474934</v>
      </c>
      <c r="EF481">
        <v>2</v>
      </c>
      <c r="EG481" t="s">
        <v>24</v>
      </c>
      <c r="EH481">
        <v>0</v>
      </c>
      <c r="EI481" t="s">
        <v>3</v>
      </c>
      <c r="EJ481">
        <v>1</v>
      </c>
      <c r="EK481">
        <v>20001</v>
      </c>
      <c r="EL481" t="s">
        <v>342</v>
      </c>
      <c r="EM481" t="s">
        <v>343</v>
      </c>
      <c r="EO481" t="s">
        <v>3</v>
      </c>
      <c r="EQ481">
        <v>0</v>
      </c>
      <c r="ER481">
        <v>46.86</v>
      </c>
      <c r="ES481">
        <v>46.86</v>
      </c>
      <c r="ET481">
        <v>0</v>
      </c>
      <c r="EU481">
        <v>0</v>
      </c>
      <c r="EV481">
        <v>0</v>
      </c>
      <c r="EW481">
        <v>0</v>
      </c>
      <c r="EX481">
        <v>0</v>
      </c>
      <c r="FQ481">
        <v>0</v>
      </c>
      <c r="FR481">
        <f t="shared" si="399"/>
        <v>0</v>
      </c>
      <c r="FS481">
        <v>0</v>
      </c>
      <c r="FX481">
        <v>128</v>
      </c>
      <c r="FY481">
        <v>83</v>
      </c>
      <c r="GA481" t="s">
        <v>3</v>
      </c>
      <c r="GD481">
        <v>1</v>
      </c>
      <c r="GF481">
        <v>-1152041732</v>
      </c>
      <c r="GG481">
        <v>2</v>
      </c>
      <c r="GH481">
        <v>1</v>
      </c>
      <c r="GI481">
        <v>2</v>
      </c>
      <c r="GJ481">
        <v>0</v>
      </c>
      <c r="GK481">
        <v>0</v>
      </c>
      <c r="GL481">
        <f t="shared" si="400"/>
        <v>0</v>
      </c>
      <c r="GM481">
        <f t="shared" si="401"/>
        <v>219.3</v>
      </c>
      <c r="GN481">
        <f t="shared" si="402"/>
        <v>219.3</v>
      </c>
      <c r="GO481">
        <f t="shared" si="403"/>
        <v>0</v>
      </c>
      <c r="GP481">
        <f t="shared" si="404"/>
        <v>0</v>
      </c>
      <c r="GR481">
        <v>0</v>
      </c>
      <c r="GS481">
        <v>3</v>
      </c>
      <c r="GT481">
        <v>0</v>
      </c>
      <c r="GU481" t="s">
        <v>3</v>
      </c>
      <c r="GV481">
        <f t="shared" si="405"/>
        <v>0</v>
      </c>
      <c r="GW481">
        <v>1</v>
      </c>
      <c r="GX481">
        <f t="shared" si="406"/>
        <v>0</v>
      </c>
      <c r="HA481">
        <v>0</v>
      </c>
      <c r="HB481">
        <v>0</v>
      </c>
      <c r="HC481">
        <f t="shared" si="407"/>
        <v>0</v>
      </c>
      <c r="IK481">
        <v>0</v>
      </c>
    </row>
    <row r="482" spans="1:245" x14ac:dyDescent="0.2">
      <c r="A482">
        <v>18</v>
      </c>
      <c r="B482">
        <v>1</v>
      </c>
      <c r="C482">
        <v>804</v>
      </c>
      <c r="E482" t="s">
        <v>766</v>
      </c>
      <c r="F482" t="s">
        <v>767</v>
      </c>
      <c r="G482" t="s">
        <v>768</v>
      </c>
      <c r="H482" t="s">
        <v>769</v>
      </c>
      <c r="I482">
        <f>I478*J482</f>
        <v>0.5</v>
      </c>
      <c r="J482">
        <v>0.5</v>
      </c>
      <c r="O482">
        <f t="shared" si="373"/>
        <v>209.72</v>
      </c>
      <c r="P482">
        <f t="shared" si="374"/>
        <v>209.72</v>
      </c>
      <c r="Q482">
        <f t="shared" si="375"/>
        <v>0</v>
      </c>
      <c r="R482">
        <f t="shared" si="376"/>
        <v>0</v>
      </c>
      <c r="S482">
        <f t="shared" si="377"/>
        <v>0</v>
      </c>
      <c r="T482">
        <f t="shared" si="378"/>
        <v>0</v>
      </c>
      <c r="U482">
        <f t="shared" si="379"/>
        <v>0</v>
      </c>
      <c r="V482">
        <f t="shared" si="380"/>
        <v>0</v>
      </c>
      <c r="W482">
        <f t="shared" si="381"/>
        <v>0</v>
      </c>
      <c r="X482">
        <f t="shared" si="382"/>
        <v>0</v>
      </c>
      <c r="Y482">
        <f t="shared" si="383"/>
        <v>0</v>
      </c>
      <c r="AA482">
        <v>144042116</v>
      </c>
      <c r="AB482">
        <f t="shared" si="384"/>
        <v>96.2</v>
      </c>
      <c r="AC482">
        <f t="shared" si="410"/>
        <v>96.2</v>
      </c>
      <c r="AD482">
        <f t="shared" si="415"/>
        <v>0</v>
      </c>
      <c r="AE482">
        <f t="shared" si="416"/>
        <v>0</v>
      </c>
      <c r="AF482">
        <f t="shared" si="418"/>
        <v>0</v>
      </c>
      <c r="AG482">
        <f t="shared" si="386"/>
        <v>0</v>
      </c>
      <c r="AH482">
        <f t="shared" si="419"/>
        <v>0</v>
      </c>
      <c r="AI482">
        <f t="shared" si="417"/>
        <v>0</v>
      </c>
      <c r="AJ482">
        <f t="shared" si="387"/>
        <v>0</v>
      </c>
      <c r="AK482">
        <v>96.2</v>
      </c>
      <c r="AL482">
        <v>96.2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128</v>
      </c>
      <c r="AU482">
        <v>83</v>
      </c>
      <c r="AV482">
        <v>1</v>
      </c>
      <c r="AW482">
        <v>1</v>
      </c>
      <c r="AZ482">
        <v>1</v>
      </c>
      <c r="BA482">
        <v>1</v>
      </c>
      <c r="BB482">
        <v>1</v>
      </c>
      <c r="BC482">
        <v>4.3600000000000003</v>
      </c>
      <c r="BD482" t="s">
        <v>3</v>
      </c>
      <c r="BE482" t="s">
        <v>3</v>
      </c>
      <c r="BF482" t="s">
        <v>3</v>
      </c>
      <c r="BG482" t="s">
        <v>3</v>
      </c>
      <c r="BH482">
        <v>3</v>
      </c>
      <c r="BI482">
        <v>1</v>
      </c>
      <c r="BJ482" t="s">
        <v>770</v>
      </c>
      <c r="BM482">
        <v>20001</v>
      </c>
      <c r="BN482">
        <v>0</v>
      </c>
      <c r="BO482" t="s">
        <v>767</v>
      </c>
      <c r="BP482">
        <v>1</v>
      </c>
      <c r="BQ482">
        <v>2</v>
      </c>
      <c r="BR482">
        <v>0</v>
      </c>
      <c r="BS482">
        <v>1</v>
      </c>
      <c r="BT482">
        <v>1</v>
      </c>
      <c r="BU482">
        <v>1</v>
      </c>
      <c r="BV482">
        <v>1</v>
      </c>
      <c r="BW482">
        <v>1</v>
      </c>
      <c r="BX482">
        <v>1</v>
      </c>
      <c r="BY482" t="s">
        <v>3</v>
      </c>
      <c r="BZ482">
        <v>128</v>
      </c>
      <c r="CA482">
        <v>83</v>
      </c>
      <c r="CE482">
        <v>0</v>
      </c>
      <c r="CF482">
        <v>0</v>
      </c>
      <c r="CG482">
        <v>0</v>
      </c>
      <c r="CM482">
        <v>0</v>
      </c>
      <c r="CN482" t="s">
        <v>3</v>
      </c>
      <c r="CO482">
        <v>0</v>
      </c>
      <c r="CP482">
        <f t="shared" si="388"/>
        <v>209.72</v>
      </c>
      <c r="CQ482">
        <f t="shared" si="389"/>
        <v>419.43200000000002</v>
      </c>
      <c r="CR482">
        <f t="shared" si="390"/>
        <v>0</v>
      </c>
      <c r="CS482">
        <f t="shared" si="391"/>
        <v>0</v>
      </c>
      <c r="CT482">
        <f t="shared" si="392"/>
        <v>0</v>
      </c>
      <c r="CU482">
        <f t="shared" si="393"/>
        <v>0</v>
      </c>
      <c r="CV482">
        <f t="shared" si="394"/>
        <v>0</v>
      </c>
      <c r="CW482">
        <f t="shared" si="395"/>
        <v>0</v>
      </c>
      <c r="CX482">
        <f t="shared" si="396"/>
        <v>0</v>
      </c>
      <c r="CY482">
        <f t="shared" si="397"/>
        <v>0</v>
      </c>
      <c r="CZ482">
        <f t="shared" si="398"/>
        <v>0</v>
      </c>
      <c r="DC482" t="s">
        <v>3</v>
      </c>
      <c r="DD482" t="s">
        <v>3</v>
      </c>
      <c r="DE482" t="s">
        <v>3</v>
      </c>
      <c r="DF482" t="s">
        <v>3</v>
      </c>
      <c r="DG482" t="s">
        <v>3</v>
      </c>
      <c r="DH482" t="s">
        <v>3</v>
      </c>
      <c r="DI482" t="s">
        <v>3</v>
      </c>
      <c r="DJ482" t="s">
        <v>3</v>
      </c>
      <c r="DK482" t="s">
        <v>3</v>
      </c>
      <c r="DL482" t="s">
        <v>3</v>
      </c>
      <c r="DM482" t="s">
        <v>3</v>
      </c>
      <c r="DN482">
        <v>0</v>
      </c>
      <c r="DO482">
        <v>0</v>
      </c>
      <c r="DP482">
        <v>1</v>
      </c>
      <c r="DQ482">
        <v>1</v>
      </c>
      <c r="DU482">
        <v>1003</v>
      </c>
      <c r="DV482" t="s">
        <v>769</v>
      </c>
      <c r="DW482" t="s">
        <v>769</v>
      </c>
      <c r="DX482">
        <v>10</v>
      </c>
      <c r="EE482">
        <v>123474934</v>
      </c>
      <c r="EF482">
        <v>2</v>
      </c>
      <c r="EG482" t="s">
        <v>24</v>
      </c>
      <c r="EH482">
        <v>0</v>
      </c>
      <c r="EI482" t="s">
        <v>3</v>
      </c>
      <c r="EJ482">
        <v>1</v>
      </c>
      <c r="EK482">
        <v>20001</v>
      </c>
      <c r="EL482" t="s">
        <v>342</v>
      </c>
      <c r="EM482" t="s">
        <v>343</v>
      </c>
      <c r="EO482" t="s">
        <v>3</v>
      </c>
      <c r="EQ482">
        <v>0</v>
      </c>
      <c r="ER482">
        <v>96.2</v>
      </c>
      <c r="ES482">
        <v>96.2</v>
      </c>
      <c r="ET482">
        <v>0</v>
      </c>
      <c r="EU482">
        <v>0</v>
      </c>
      <c r="EV482">
        <v>0</v>
      </c>
      <c r="EW482">
        <v>0</v>
      </c>
      <c r="EX482">
        <v>0</v>
      </c>
      <c r="FQ482">
        <v>0</v>
      </c>
      <c r="FR482">
        <f t="shared" si="399"/>
        <v>0</v>
      </c>
      <c r="FS482">
        <v>0</v>
      </c>
      <c r="FX482">
        <v>128</v>
      </c>
      <c r="FY482">
        <v>83</v>
      </c>
      <c r="GA482" t="s">
        <v>3</v>
      </c>
      <c r="GD482">
        <v>1</v>
      </c>
      <c r="GF482">
        <v>1666143075</v>
      </c>
      <c r="GG482">
        <v>2</v>
      </c>
      <c r="GH482">
        <v>1</v>
      </c>
      <c r="GI482">
        <v>2</v>
      </c>
      <c r="GJ482">
        <v>0</v>
      </c>
      <c r="GK482">
        <v>0</v>
      </c>
      <c r="GL482">
        <f t="shared" si="400"/>
        <v>0</v>
      </c>
      <c r="GM482">
        <f t="shared" si="401"/>
        <v>209.72</v>
      </c>
      <c r="GN482">
        <f t="shared" si="402"/>
        <v>209.72</v>
      </c>
      <c r="GO482">
        <f t="shared" si="403"/>
        <v>0</v>
      </c>
      <c r="GP482">
        <f t="shared" si="404"/>
        <v>0</v>
      </c>
      <c r="GR482">
        <v>0</v>
      </c>
      <c r="GS482">
        <v>3</v>
      </c>
      <c r="GT482">
        <v>0</v>
      </c>
      <c r="GU482" t="s">
        <v>3</v>
      </c>
      <c r="GV482">
        <f t="shared" si="405"/>
        <v>0</v>
      </c>
      <c r="GW482">
        <v>1</v>
      </c>
      <c r="GX482">
        <f t="shared" si="406"/>
        <v>0</v>
      </c>
      <c r="HA482">
        <v>0</v>
      </c>
      <c r="HB482">
        <v>0</v>
      </c>
      <c r="HC482">
        <f t="shared" si="407"/>
        <v>0</v>
      </c>
      <c r="IK482">
        <v>0</v>
      </c>
    </row>
    <row r="483" spans="1:245" x14ac:dyDescent="0.2">
      <c r="A483">
        <v>18</v>
      </c>
      <c r="B483">
        <v>1</v>
      </c>
      <c r="C483">
        <v>805</v>
      </c>
      <c r="E483" t="s">
        <v>771</v>
      </c>
      <c r="F483" t="s">
        <v>772</v>
      </c>
      <c r="G483" t="s">
        <v>773</v>
      </c>
      <c r="H483" t="s">
        <v>428</v>
      </c>
      <c r="I483">
        <f>I478*J483</f>
        <v>5.0000000000000001E-3</v>
      </c>
      <c r="J483">
        <v>5.0000000000000001E-3</v>
      </c>
      <c r="O483">
        <f t="shared" si="373"/>
        <v>213.18</v>
      </c>
      <c r="P483">
        <f t="shared" si="374"/>
        <v>213.18</v>
      </c>
      <c r="Q483">
        <f t="shared" si="375"/>
        <v>0</v>
      </c>
      <c r="R483">
        <f t="shared" si="376"/>
        <v>0</v>
      </c>
      <c r="S483">
        <f t="shared" si="377"/>
        <v>0</v>
      </c>
      <c r="T483">
        <f t="shared" si="378"/>
        <v>0</v>
      </c>
      <c r="U483">
        <f t="shared" si="379"/>
        <v>0</v>
      </c>
      <c r="V483">
        <f t="shared" si="380"/>
        <v>0</v>
      </c>
      <c r="W483">
        <f t="shared" si="381"/>
        <v>0</v>
      </c>
      <c r="X483">
        <f t="shared" si="382"/>
        <v>0</v>
      </c>
      <c r="Y483">
        <f t="shared" si="383"/>
        <v>0</v>
      </c>
      <c r="AA483">
        <v>144042116</v>
      </c>
      <c r="AB483">
        <f t="shared" si="384"/>
        <v>13578.22</v>
      </c>
      <c r="AC483">
        <f t="shared" si="410"/>
        <v>13578.22</v>
      </c>
      <c r="AD483">
        <f t="shared" si="415"/>
        <v>0</v>
      </c>
      <c r="AE483">
        <f t="shared" si="416"/>
        <v>0</v>
      </c>
      <c r="AF483">
        <f t="shared" si="418"/>
        <v>0</v>
      </c>
      <c r="AG483">
        <f t="shared" si="386"/>
        <v>0</v>
      </c>
      <c r="AH483">
        <f t="shared" si="419"/>
        <v>0</v>
      </c>
      <c r="AI483">
        <f t="shared" si="417"/>
        <v>0</v>
      </c>
      <c r="AJ483">
        <f t="shared" si="387"/>
        <v>0</v>
      </c>
      <c r="AK483">
        <v>13578.22</v>
      </c>
      <c r="AL483">
        <v>13578.22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128</v>
      </c>
      <c r="AU483">
        <v>83</v>
      </c>
      <c r="AV483">
        <v>1</v>
      </c>
      <c r="AW483">
        <v>1</v>
      </c>
      <c r="AZ483">
        <v>1</v>
      </c>
      <c r="BA483">
        <v>1</v>
      </c>
      <c r="BB483">
        <v>1</v>
      </c>
      <c r="BC483">
        <v>3.14</v>
      </c>
      <c r="BD483" t="s">
        <v>3</v>
      </c>
      <c r="BE483" t="s">
        <v>3</v>
      </c>
      <c r="BF483" t="s">
        <v>3</v>
      </c>
      <c r="BG483" t="s">
        <v>3</v>
      </c>
      <c r="BH483">
        <v>3</v>
      </c>
      <c r="BI483">
        <v>1</v>
      </c>
      <c r="BJ483" t="s">
        <v>774</v>
      </c>
      <c r="BM483">
        <v>20001</v>
      </c>
      <c r="BN483">
        <v>0</v>
      </c>
      <c r="BO483" t="s">
        <v>772</v>
      </c>
      <c r="BP483">
        <v>1</v>
      </c>
      <c r="BQ483">
        <v>2</v>
      </c>
      <c r="BR483">
        <v>0</v>
      </c>
      <c r="BS483">
        <v>1</v>
      </c>
      <c r="BT483">
        <v>1</v>
      </c>
      <c r="BU483">
        <v>1</v>
      </c>
      <c r="BV483">
        <v>1</v>
      </c>
      <c r="BW483">
        <v>1</v>
      </c>
      <c r="BX483">
        <v>1</v>
      </c>
      <c r="BY483" t="s">
        <v>3</v>
      </c>
      <c r="BZ483">
        <v>128</v>
      </c>
      <c r="CA483">
        <v>83</v>
      </c>
      <c r="CE483">
        <v>0</v>
      </c>
      <c r="CF483">
        <v>0</v>
      </c>
      <c r="CG483">
        <v>0</v>
      </c>
      <c r="CM483">
        <v>0</v>
      </c>
      <c r="CN483" t="s">
        <v>3</v>
      </c>
      <c r="CO483">
        <v>0</v>
      </c>
      <c r="CP483">
        <f t="shared" si="388"/>
        <v>213.18</v>
      </c>
      <c r="CQ483">
        <f t="shared" si="389"/>
        <v>42635.610800000002</v>
      </c>
      <c r="CR483">
        <f t="shared" si="390"/>
        <v>0</v>
      </c>
      <c r="CS483">
        <f t="shared" si="391"/>
        <v>0</v>
      </c>
      <c r="CT483">
        <f t="shared" si="392"/>
        <v>0</v>
      </c>
      <c r="CU483">
        <f t="shared" si="393"/>
        <v>0</v>
      </c>
      <c r="CV483">
        <f t="shared" si="394"/>
        <v>0</v>
      </c>
      <c r="CW483">
        <f t="shared" si="395"/>
        <v>0</v>
      </c>
      <c r="CX483">
        <f t="shared" si="396"/>
        <v>0</v>
      </c>
      <c r="CY483">
        <f t="shared" si="397"/>
        <v>0</v>
      </c>
      <c r="CZ483">
        <f t="shared" si="398"/>
        <v>0</v>
      </c>
      <c r="DC483" t="s">
        <v>3</v>
      </c>
      <c r="DD483" t="s">
        <v>3</v>
      </c>
      <c r="DE483" t="s">
        <v>3</v>
      </c>
      <c r="DF483" t="s">
        <v>3</v>
      </c>
      <c r="DG483" t="s">
        <v>3</v>
      </c>
      <c r="DH483" t="s">
        <v>3</v>
      </c>
      <c r="DI483" t="s">
        <v>3</v>
      </c>
      <c r="DJ483" t="s">
        <v>3</v>
      </c>
      <c r="DK483" t="s">
        <v>3</v>
      </c>
      <c r="DL483" t="s">
        <v>3</v>
      </c>
      <c r="DM483" t="s">
        <v>3</v>
      </c>
      <c r="DN483">
        <v>0</v>
      </c>
      <c r="DO483">
        <v>0</v>
      </c>
      <c r="DP483">
        <v>1</v>
      </c>
      <c r="DQ483">
        <v>1</v>
      </c>
      <c r="DU483">
        <v>1013</v>
      </c>
      <c r="DV483" t="s">
        <v>428</v>
      </c>
      <c r="DW483" t="s">
        <v>430</v>
      </c>
      <c r="DX483">
        <v>1</v>
      </c>
      <c r="EE483">
        <v>123474934</v>
      </c>
      <c r="EF483">
        <v>2</v>
      </c>
      <c r="EG483" t="s">
        <v>24</v>
      </c>
      <c r="EH483">
        <v>0</v>
      </c>
      <c r="EI483" t="s">
        <v>3</v>
      </c>
      <c r="EJ483">
        <v>1</v>
      </c>
      <c r="EK483">
        <v>20001</v>
      </c>
      <c r="EL483" t="s">
        <v>342</v>
      </c>
      <c r="EM483" t="s">
        <v>343</v>
      </c>
      <c r="EO483" t="s">
        <v>3</v>
      </c>
      <c r="EQ483">
        <v>0</v>
      </c>
      <c r="ER483">
        <v>13578.22</v>
      </c>
      <c r="ES483">
        <v>13578.22</v>
      </c>
      <c r="ET483">
        <v>0</v>
      </c>
      <c r="EU483">
        <v>0</v>
      </c>
      <c r="EV483">
        <v>0</v>
      </c>
      <c r="EW483">
        <v>0</v>
      </c>
      <c r="EX483">
        <v>0</v>
      </c>
      <c r="FQ483">
        <v>0</v>
      </c>
      <c r="FR483">
        <f t="shared" si="399"/>
        <v>0</v>
      </c>
      <c r="FS483">
        <v>0</v>
      </c>
      <c r="FX483">
        <v>128</v>
      </c>
      <c r="FY483">
        <v>83</v>
      </c>
      <c r="GA483" t="s">
        <v>3</v>
      </c>
      <c r="GD483">
        <v>1</v>
      </c>
      <c r="GF483">
        <v>408359440</v>
      </c>
      <c r="GG483">
        <v>2</v>
      </c>
      <c r="GH483">
        <v>1</v>
      </c>
      <c r="GI483">
        <v>2</v>
      </c>
      <c r="GJ483">
        <v>0</v>
      </c>
      <c r="GK483">
        <v>0</v>
      </c>
      <c r="GL483">
        <f t="shared" si="400"/>
        <v>0</v>
      </c>
      <c r="GM483">
        <f t="shared" si="401"/>
        <v>213.18</v>
      </c>
      <c r="GN483">
        <f t="shared" si="402"/>
        <v>213.18</v>
      </c>
      <c r="GO483">
        <f t="shared" si="403"/>
        <v>0</v>
      </c>
      <c r="GP483">
        <f t="shared" si="404"/>
        <v>0</v>
      </c>
      <c r="GR483">
        <v>0</v>
      </c>
      <c r="GS483">
        <v>3</v>
      </c>
      <c r="GT483">
        <v>0</v>
      </c>
      <c r="GU483" t="s">
        <v>3</v>
      </c>
      <c r="GV483">
        <f t="shared" si="405"/>
        <v>0</v>
      </c>
      <c r="GW483">
        <v>1</v>
      </c>
      <c r="GX483">
        <f t="shared" si="406"/>
        <v>0</v>
      </c>
      <c r="HA483">
        <v>0</v>
      </c>
      <c r="HB483">
        <v>0</v>
      </c>
      <c r="HC483">
        <f t="shared" si="407"/>
        <v>0</v>
      </c>
      <c r="IK483">
        <v>0</v>
      </c>
    </row>
    <row r="484" spans="1:245" x14ac:dyDescent="0.2">
      <c r="A484">
        <v>18</v>
      </c>
      <c r="B484">
        <v>1</v>
      </c>
      <c r="C484">
        <v>806</v>
      </c>
      <c r="E484" t="s">
        <v>775</v>
      </c>
      <c r="F484" t="s">
        <v>776</v>
      </c>
      <c r="G484" t="s">
        <v>777</v>
      </c>
      <c r="H484" t="s">
        <v>328</v>
      </c>
      <c r="I484">
        <f>I478*J484</f>
        <v>5</v>
      </c>
      <c r="J484">
        <v>5</v>
      </c>
      <c r="O484">
        <f t="shared" si="373"/>
        <v>793.31</v>
      </c>
      <c r="P484">
        <f t="shared" si="374"/>
        <v>793.31</v>
      </c>
      <c r="Q484">
        <f t="shared" si="375"/>
        <v>0</v>
      </c>
      <c r="R484">
        <f t="shared" si="376"/>
        <v>0</v>
      </c>
      <c r="S484">
        <f t="shared" si="377"/>
        <v>0</v>
      </c>
      <c r="T484">
        <f t="shared" si="378"/>
        <v>0</v>
      </c>
      <c r="U484">
        <f t="shared" si="379"/>
        <v>0</v>
      </c>
      <c r="V484">
        <f t="shared" si="380"/>
        <v>0</v>
      </c>
      <c r="W484">
        <f t="shared" si="381"/>
        <v>0</v>
      </c>
      <c r="X484">
        <f t="shared" si="382"/>
        <v>0</v>
      </c>
      <c r="Y484">
        <f t="shared" si="383"/>
        <v>0</v>
      </c>
      <c r="AA484">
        <v>144042116</v>
      </c>
      <c r="AB484">
        <f t="shared" si="384"/>
        <v>35.18</v>
      </c>
      <c r="AC484">
        <f t="shared" si="410"/>
        <v>35.18</v>
      </c>
      <c r="AD484">
        <f t="shared" si="415"/>
        <v>0</v>
      </c>
      <c r="AE484">
        <f t="shared" si="416"/>
        <v>0</v>
      </c>
      <c r="AF484">
        <f t="shared" si="418"/>
        <v>0</v>
      </c>
      <c r="AG484">
        <f t="shared" si="386"/>
        <v>0</v>
      </c>
      <c r="AH484">
        <f t="shared" si="419"/>
        <v>0</v>
      </c>
      <c r="AI484">
        <f t="shared" si="417"/>
        <v>0</v>
      </c>
      <c r="AJ484">
        <f t="shared" si="387"/>
        <v>0</v>
      </c>
      <c r="AK484">
        <v>35.18</v>
      </c>
      <c r="AL484">
        <v>35.18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128</v>
      </c>
      <c r="AU484">
        <v>83</v>
      </c>
      <c r="AV484">
        <v>1</v>
      </c>
      <c r="AW484">
        <v>1</v>
      </c>
      <c r="AZ484">
        <v>1</v>
      </c>
      <c r="BA484">
        <v>1</v>
      </c>
      <c r="BB484">
        <v>1</v>
      </c>
      <c r="BC484">
        <v>4.51</v>
      </c>
      <c r="BD484" t="s">
        <v>3</v>
      </c>
      <c r="BE484" t="s">
        <v>3</v>
      </c>
      <c r="BF484" t="s">
        <v>3</v>
      </c>
      <c r="BG484" t="s">
        <v>3</v>
      </c>
      <c r="BH484">
        <v>3</v>
      </c>
      <c r="BI484">
        <v>1</v>
      </c>
      <c r="BJ484" t="s">
        <v>778</v>
      </c>
      <c r="BM484">
        <v>20001</v>
      </c>
      <c r="BN484">
        <v>0</v>
      </c>
      <c r="BO484" t="s">
        <v>776</v>
      </c>
      <c r="BP484">
        <v>1</v>
      </c>
      <c r="BQ484">
        <v>2</v>
      </c>
      <c r="BR484">
        <v>0</v>
      </c>
      <c r="BS484">
        <v>1</v>
      </c>
      <c r="BT484">
        <v>1</v>
      </c>
      <c r="BU484">
        <v>1</v>
      </c>
      <c r="BV484">
        <v>1</v>
      </c>
      <c r="BW484">
        <v>1</v>
      </c>
      <c r="BX484">
        <v>1</v>
      </c>
      <c r="BY484" t="s">
        <v>3</v>
      </c>
      <c r="BZ484">
        <v>128</v>
      </c>
      <c r="CA484">
        <v>83</v>
      </c>
      <c r="CE484">
        <v>0</v>
      </c>
      <c r="CF484">
        <v>0</v>
      </c>
      <c r="CG484">
        <v>0</v>
      </c>
      <c r="CM484">
        <v>0</v>
      </c>
      <c r="CN484" t="s">
        <v>3</v>
      </c>
      <c r="CO484">
        <v>0</v>
      </c>
      <c r="CP484">
        <f t="shared" si="388"/>
        <v>793.31</v>
      </c>
      <c r="CQ484">
        <f t="shared" si="389"/>
        <v>158.6618</v>
      </c>
      <c r="CR484">
        <f t="shared" si="390"/>
        <v>0</v>
      </c>
      <c r="CS484">
        <f t="shared" si="391"/>
        <v>0</v>
      </c>
      <c r="CT484">
        <f t="shared" si="392"/>
        <v>0</v>
      </c>
      <c r="CU484">
        <f t="shared" si="393"/>
        <v>0</v>
      </c>
      <c r="CV484">
        <f t="shared" si="394"/>
        <v>0</v>
      </c>
      <c r="CW484">
        <f t="shared" si="395"/>
        <v>0</v>
      </c>
      <c r="CX484">
        <f t="shared" si="396"/>
        <v>0</v>
      </c>
      <c r="CY484">
        <f t="shared" si="397"/>
        <v>0</v>
      </c>
      <c r="CZ484">
        <f t="shared" si="398"/>
        <v>0</v>
      </c>
      <c r="DC484" t="s">
        <v>3</v>
      </c>
      <c r="DD484" t="s">
        <v>3</v>
      </c>
      <c r="DE484" t="s">
        <v>3</v>
      </c>
      <c r="DF484" t="s">
        <v>3</v>
      </c>
      <c r="DG484" t="s">
        <v>3</v>
      </c>
      <c r="DH484" t="s">
        <v>3</v>
      </c>
      <c r="DI484" t="s">
        <v>3</v>
      </c>
      <c r="DJ484" t="s">
        <v>3</v>
      </c>
      <c r="DK484" t="s">
        <v>3</v>
      </c>
      <c r="DL484" t="s">
        <v>3</v>
      </c>
      <c r="DM484" t="s">
        <v>3</v>
      </c>
      <c r="DN484">
        <v>0</v>
      </c>
      <c r="DO484">
        <v>0</v>
      </c>
      <c r="DP484">
        <v>1</v>
      </c>
      <c r="DQ484">
        <v>1</v>
      </c>
      <c r="DU484">
        <v>1003</v>
      </c>
      <c r="DV484" t="s">
        <v>328</v>
      </c>
      <c r="DW484" t="s">
        <v>328</v>
      </c>
      <c r="DX484">
        <v>1</v>
      </c>
      <c r="EE484">
        <v>123474934</v>
      </c>
      <c r="EF484">
        <v>2</v>
      </c>
      <c r="EG484" t="s">
        <v>24</v>
      </c>
      <c r="EH484">
        <v>0</v>
      </c>
      <c r="EI484" t="s">
        <v>3</v>
      </c>
      <c r="EJ484">
        <v>1</v>
      </c>
      <c r="EK484">
        <v>20001</v>
      </c>
      <c r="EL484" t="s">
        <v>342</v>
      </c>
      <c r="EM484" t="s">
        <v>343</v>
      </c>
      <c r="EO484" t="s">
        <v>3</v>
      </c>
      <c r="EQ484">
        <v>0</v>
      </c>
      <c r="ER484">
        <v>35.18</v>
      </c>
      <c r="ES484">
        <v>35.18</v>
      </c>
      <c r="ET484">
        <v>0</v>
      </c>
      <c r="EU484">
        <v>0</v>
      </c>
      <c r="EV484">
        <v>0</v>
      </c>
      <c r="EW484">
        <v>0</v>
      </c>
      <c r="EX484">
        <v>0</v>
      </c>
      <c r="FQ484">
        <v>0</v>
      </c>
      <c r="FR484">
        <f t="shared" si="399"/>
        <v>0</v>
      </c>
      <c r="FS484">
        <v>0</v>
      </c>
      <c r="FX484">
        <v>128</v>
      </c>
      <c r="FY484">
        <v>83</v>
      </c>
      <c r="GA484" t="s">
        <v>3</v>
      </c>
      <c r="GD484">
        <v>1</v>
      </c>
      <c r="GF484">
        <v>-74123882</v>
      </c>
      <c r="GG484">
        <v>2</v>
      </c>
      <c r="GH484">
        <v>1</v>
      </c>
      <c r="GI484">
        <v>2</v>
      </c>
      <c r="GJ484">
        <v>0</v>
      </c>
      <c r="GK484">
        <v>0</v>
      </c>
      <c r="GL484">
        <f t="shared" si="400"/>
        <v>0</v>
      </c>
      <c r="GM484">
        <f t="shared" si="401"/>
        <v>793.31</v>
      </c>
      <c r="GN484">
        <f t="shared" si="402"/>
        <v>793.31</v>
      </c>
      <c r="GO484">
        <f t="shared" si="403"/>
        <v>0</v>
      </c>
      <c r="GP484">
        <f t="shared" si="404"/>
        <v>0</v>
      </c>
      <c r="GR484">
        <v>0</v>
      </c>
      <c r="GS484">
        <v>3</v>
      </c>
      <c r="GT484">
        <v>0</v>
      </c>
      <c r="GU484" t="s">
        <v>3</v>
      </c>
      <c r="GV484">
        <f t="shared" si="405"/>
        <v>0</v>
      </c>
      <c r="GW484">
        <v>1</v>
      </c>
      <c r="GX484">
        <f t="shared" si="406"/>
        <v>0</v>
      </c>
      <c r="HA484">
        <v>0</v>
      </c>
      <c r="HB484">
        <v>0</v>
      </c>
      <c r="HC484">
        <f t="shared" si="407"/>
        <v>0</v>
      </c>
      <c r="IK484">
        <v>0</v>
      </c>
    </row>
    <row r="485" spans="1:245" x14ac:dyDescent="0.2">
      <c r="A485">
        <v>18</v>
      </c>
      <c r="B485">
        <v>1</v>
      </c>
      <c r="C485">
        <v>807</v>
      </c>
      <c r="E485" t="s">
        <v>779</v>
      </c>
      <c r="F485" t="s">
        <v>780</v>
      </c>
      <c r="G485" t="s">
        <v>781</v>
      </c>
      <c r="H485" t="s">
        <v>328</v>
      </c>
      <c r="I485">
        <f>I478*J485</f>
        <v>5</v>
      </c>
      <c r="J485">
        <v>5</v>
      </c>
      <c r="O485">
        <f t="shared" si="373"/>
        <v>1332.11</v>
      </c>
      <c r="P485">
        <f t="shared" si="374"/>
        <v>1332.11</v>
      </c>
      <c r="Q485">
        <f t="shared" si="375"/>
        <v>0</v>
      </c>
      <c r="R485">
        <f t="shared" si="376"/>
        <v>0</v>
      </c>
      <c r="S485">
        <f t="shared" si="377"/>
        <v>0</v>
      </c>
      <c r="T485">
        <f t="shared" si="378"/>
        <v>0</v>
      </c>
      <c r="U485">
        <f t="shared" si="379"/>
        <v>0</v>
      </c>
      <c r="V485">
        <f t="shared" si="380"/>
        <v>0</v>
      </c>
      <c r="W485">
        <f t="shared" si="381"/>
        <v>0</v>
      </c>
      <c r="X485">
        <f t="shared" si="382"/>
        <v>0</v>
      </c>
      <c r="Y485">
        <f t="shared" si="383"/>
        <v>0</v>
      </c>
      <c r="AA485">
        <v>144042116</v>
      </c>
      <c r="AB485">
        <f t="shared" si="384"/>
        <v>66.94</v>
      </c>
      <c r="AC485">
        <f t="shared" si="410"/>
        <v>66.94</v>
      </c>
      <c r="AD485">
        <f t="shared" si="415"/>
        <v>0</v>
      </c>
      <c r="AE485">
        <f t="shared" si="416"/>
        <v>0</v>
      </c>
      <c r="AF485">
        <f t="shared" si="418"/>
        <v>0</v>
      </c>
      <c r="AG485">
        <f t="shared" si="386"/>
        <v>0</v>
      </c>
      <c r="AH485">
        <f t="shared" si="419"/>
        <v>0</v>
      </c>
      <c r="AI485">
        <f t="shared" si="417"/>
        <v>0</v>
      </c>
      <c r="AJ485">
        <f t="shared" si="387"/>
        <v>0</v>
      </c>
      <c r="AK485">
        <v>66.94</v>
      </c>
      <c r="AL485">
        <v>66.94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128</v>
      </c>
      <c r="AU485">
        <v>83</v>
      </c>
      <c r="AV485">
        <v>1</v>
      </c>
      <c r="AW485">
        <v>1</v>
      </c>
      <c r="AZ485">
        <v>1</v>
      </c>
      <c r="BA485">
        <v>1</v>
      </c>
      <c r="BB485">
        <v>1</v>
      </c>
      <c r="BC485">
        <v>3.98</v>
      </c>
      <c r="BD485" t="s">
        <v>3</v>
      </c>
      <c r="BE485" t="s">
        <v>3</v>
      </c>
      <c r="BF485" t="s">
        <v>3</v>
      </c>
      <c r="BG485" t="s">
        <v>3</v>
      </c>
      <c r="BH485">
        <v>3</v>
      </c>
      <c r="BI485">
        <v>1</v>
      </c>
      <c r="BJ485" t="s">
        <v>782</v>
      </c>
      <c r="BM485">
        <v>20001</v>
      </c>
      <c r="BN485">
        <v>0</v>
      </c>
      <c r="BO485" t="s">
        <v>780</v>
      </c>
      <c r="BP485">
        <v>1</v>
      </c>
      <c r="BQ485">
        <v>2</v>
      </c>
      <c r="BR485">
        <v>0</v>
      </c>
      <c r="BS485">
        <v>1</v>
      </c>
      <c r="BT485">
        <v>1</v>
      </c>
      <c r="BU485">
        <v>1</v>
      </c>
      <c r="BV485">
        <v>1</v>
      </c>
      <c r="BW485">
        <v>1</v>
      </c>
      <c r="BX485">
        <v>1</v>
      </c>
      <c r="BY485" t="s">
        <v>3</v>
      </c>
      <c r="BZ485">
        <v>128</v>
      </c>
      <c r="CA485">
        <v>83</v>
      </c>
      <c r="CE485">
        <v>0</v>
      </c>
      <c r="CF485">
        <v>0</v>
      </c>
      <c r="CG485">
        <v>0</v>
      </c>
      <c r="CM485">
        <v>0</v>
      </c>
      <c r="CN485" t="s">
        <v>3</v>
      </c>
      <c r="CO485">
        <v>0</v>
      </c>
      <c r="CP485">
        <f t="shared" si="388"/>
        <v>1332.11</v>
      </c>
      <c r="CQ485">
        <f t="shared" si="389"/>
        <v>266.4212</v>
      </c>
      <c r="CR485">
        <f t="shared" si="390"/>
        <v>0</v>
      </c>
      <c r="CS485">
        <f t="shared" si="391"/>
        <v>0</v>
      </c>
      <c r="CT485">
        <f t="shared" si="392"/>
        <v>0</v>
      </c>
      <c r="CU485">
        <f t="shared" si="393"/>
        <v>0</v>
      </c>
      <c r="CV485">
        <f t="shared" si="394"/>
        <v>0</v>
      </c>
      <c r="CW485">
        <f t="shared" si="395"/>
        <v>0</v>
      </c>
      <c r="CX485">
        <f t="shared" si="396"/>
        <v>0</v>
      </c>
      <c r="CY485">
        <f t="shared" si="397"/>
        <v>0</v>
      </c>
      <c r="CZ485">
        <f t="shared" si="398"/>
        <v>0</v>
      </c>
      <c r="DC485" t="s">
        <v>3</v>
      </c>
      <c r="DD485" t="s">
        <v>3</v>
      </c>
      <c r="DE485" t="s">
        <v>3</v>
      </c>
      <c r="DF485" t="s">
        <v>3</v>
      </c>
      <c r="DG485" t="s">
        <v>3</v>
      </c>
      <c r="DH485" t="s">
        <v>3</v>
      </c>
      <c r="DI485" t="s">
        <v>3</v>
      </c>
      <c r="DJ485" t="s">
        <v>3</v>
      </c>
      <c r="DK485" t="s">
        <v>3</v>
      </c>
      <c r="DL485" t="s">
        <v>3</v>
      </c>
      <c r="DM485" t="s">
        <v>3</v>
      </c>
      <c r="DN485">
        <v>0</v>
      </c>
      <c r="DO485">
        <v>0</v>
      </c>
      <c r="DP485">
        <v>1</v>
      </c>
      <c r="DQ485">
        <v>1</v>
      </c>
      <c r="DU485">
        <v>1003</v>
      </c>
      <c r="DV485" t="s">
        <v>328</v>
      </c>
      <c r="DW485" t="s">
        <v>328</v>
      </c>
      <c r="DX485">
        <v>1</v>
      </c>
      <c r="EE485">
        <v>123474934</v>
      </c>
      <c r="EF485">
        <v>2</v>
      </c>
      <c r="EG485" t="s">
        <v>24</v>
      </c>
      <c r="EH485">
        <v>0</v>
      </c>
      <c r="EI485" t="s">
        <v>3</v>
      </c>
      <c r="EJ485">
        <v>1</v>
      </c>
      <c r="EK485">
        <v>20001</v>
      </c>
      <c r="EL485" t="s">
        <v>342</v>
      </c>
      <c r="EM485" t="s">
        <v>343</v>
      </c>
      <c r="EO485" t="s">
        <v>3</v>
      </c>
      <c r="EQ485">
        <v>0</v>
      </c>
      <c r="ER485">
        <v>66.94</v>
      </c>
      <c r="ES485">
        <v>66.94</v>
      </c>
      <c r="ET485">
        <v>0</v>
      </c>
      <c r="EU485">
        <v>0</v>
      </c>
      <c r="EV485">
        <v>0</v>
      </c>
      <c r="EW485">
        <v>0</v>
      </c>
      <c r="EX485">
        <v>0</v>
      </c>
      <c r="FQ485">
        <v>0</v>
      </c>
      <c r="FR485">
        <f t="shared" si="399"/>
        <v>0</v>
      </c>
      <c r="FS485">
        <v>0</v>
      </c>
      <c r="FX485">
        <v>128</v>
      </c>
      <c r="FY485">
        <v>83</v>
      </c>
      <c r="GA485" t="s">
        <v>3</v>
      </c>
      <c r="GD485">
        <v>1</v>
      </c>
      <c r="GF485">
        <v>-447020381</v>
      </c>
      <c r="GG485">
        <v>2</v>
      </c>
      <c r="GH485">
        <v>1</v>
      </c>
      <c r="GI485">
        <v>2</v>
      </c>
      <c r="GJ485">
        <v>0</v>
      </c>
      <c r="GK485">
        <v>0</v>
      </c>
      <c r="GL485">
        <f t="shared" si="400"/>
        <v>0</v>
      </c>
      <c r="GM485">
        <f t="shared" si="401"/>
        <v>1332.11</v>
      </c>
      <c r="GN485">
        <f t="shared" si="402"/>
        <v>1332.11</v>
      </c>
      <c r="GO485">
        <f t="shared" si="403"/>
        <v>0</v>
      </c>
      <c r="GP485">
        <f t="shared" si="404"/>
        <v>0</v>
      </c>
      <c r="GR485">
        <v>0</v>
      </c>
      <c r="GS485">
        <v>3</v>
      </c>
      <c r="GT485">
        <v>0</v>
      </c>
      <c r="GU485" t="s">
        <v>3</v>
      </c>
      <c r="GV485">
        <f t="shared" si="405"/>
        <v>0</v>
      </c>
      <c r="GW485">
        <v>1</v>
      </c>
      <c r="GX485">
        <f t="shared" si="406"/>
        <v>0</v>
      </c>
      <c r="HA485">
        <v>0</v>
      </c>
      <c r="HB485">
        <v>0</v>
      </c>
      <c r="HC485">
        <f t="shared" si="407"/>
        <v>0</v>
      </c>
      <c r="IK485">
        <v>0</v>
      </c>
    </row>
    <row r="486" spans="1:245" x14ac:dyDescent="0.2">
      <c r="A486">
        <v>18</v>
      </c>
      <c r="B486">
        <v>1</v>
      </c>
      <c r="C486">
        <v>799</v>
      </c>
      <c r="E486" t="s">
        <v>783</v>
      </c>
      <c r="F486" t="s">
        <v>784</v>
      </c>
      <c r="G486" t="s">
        <v>785</v>
      </c>
      <c r="H486" t="s">
        <v>171</v>
      </c>
      <c r="I486">
        <f>I478*J486</f>
        <v>1</v>
      </c>
      <c r="J486">
        <v>1</v>
      </c>
      <c r="O486">
        <f t="shared" si="373"/>
        <v>6259.17</v>
      </c>
      <c r="P486">
        <f t="shared" si="374"/>
        <v>6259.17</v>
      </c>
      <c r="Q486">
        <f t="shared" si="375"/>
        <v>0</v>
      </c>
      <c r="R486">
        <f t="shared" si="376"/>
        <v>0</v>
      </c>
      <c r="S486">
        <f t="shared" si="377"/>
        <v>0</v>
      </c>
      <c r="T486">
        <f t="shared" si="378"/>
        <v>0</v>
      </c>
      <c r="U486">
        <f t="shared" si="379"/>
        <v>0</v>
      </c>
      <c r="V486">
        <f t="shared" si="380"/>
        <v>0</v>
      </c>
      <c r="W486">
        <f t="shared" si="381"/>
        <v>0</v>
      </c>
      <c r="X486">
        <f t="shared" si="382"/>
        <v>0</v>
      </c>
      <c r="Y486">
        <f t="shared" si="383"/>
        <v>0</v>
      </c>
      <c r="AA486">
        <v>144042116</v>
      </c>
      <c r="AB486">
        <f t="shared" si="384"/>
        <v>614.85</v>
      </c>
      <c r="AC486">
        <f t="shared" si="410"/>
        <v>614.85</v>
      </c>
      <c r="AD486">
        <f t="shared" si="415"/>
        <v>0</v>
      </c>
      <c r="AE486">
        <f t="shared" si="416"/>
        <v>0</v>
      </c>
      <c r="AF486">
        <f t="shared" si="418"/>
        <v>0</v>
      </c>
      <c r="AG486">
        <f t="shared" si="386"/>
        <v>0</v>
      </c>
      <c r="AH486">
        <f t="shared" si="419"/>
        <v>0</v>
      </c>
      <c r="AI486">
        <f t="shared" si="417"/>
        <v>0</v>
      </c>
      <c r="AJ486">
        <f t="shared" si="387"/>
        <v>0</v>
      </c>
      <c r="AK486">
        <v>614.85</v>
      </c>
      <c r="AL486">
        <v>614.85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128</v>
      </c>
      <c r="AU486">
        <v>83</v>
      </c>
      <c r="AV486">
        <v>1</v>
      </c>
      <c r="AW486">
        <v>1</v>
      </c>
      <c r="AZ486">
        <v>1</v>
      </c>
      <c r="BA486">
        <v>1</v>
      </c>
      <c r="BB486">
        <v>1</v>
      </c>
      <c r="BC486">
        <v>10.18</v>
      </c>
      <c r="BD486" t="s">
        <v>3</v>
      </c>
      <c r="BE486" t="s">
        <v>3</v>
      </c>
      <c r="BF486" t="s">
        <v>3</v>
      </c>
      <c r="BG486" t="s">
        <v>3</v>
      </c>
      <c r="BH486">
        <v>3</v>
      </c>
      <c r="BI486">
        <v>1</v>
      </c>
      <c r="BJ486" t="s">
        <v>786</v>
      </c>
      <c r="BM486">
        <v>20001</v>
      </c>
      <c r="BN486">
        <v>0</v>
      </c>
      <c r="BO486" t="s">
        <v>784</v>
      </c>
      <c r="BP486">
        <v>1</v>
      </c>
      <c r="BQ486">
        <v>2</v>
      </c>
      <c r="BR486">
        <v>0</v>
      </c>
      <c r="BS486">
        <v>1</v>
      </c>
      <c r="BT486">
        <v>1</v>
      </c>
      <c r="BU486">
        <v>1</v>
      </c>
      <c r="BV486">
        <v>1</v>
      </c>
      <c r="BW486">
        <v>1</v>
      </c>
      <c r="BX486">
        <v>1</v>
      </c>
      <c r="BY486" t="s">
        <v>3</v>
      </c>
      <c r="BZ486">
        <v>128</v>
      </c>
      <c r="CA486">
        <v>83</v>
      </c>
      <c r="CE486">
        <v>0</v>
      </c>
      <c r="CF486">
        <v>0</v>
      </c>
      <c r="CG486">
        <v>0</v>
      </c>
      <c r="CM486">
        <v>0</v>
      </c>
      <c r="CN486" t="s">
        <v>3</v>
      </c>
      <c r="CO486">
        <v>0</v>
      </c>
      <c r="CP486">
        <f t="shared" si="388"/>
        <v>6259.17</v>
      </c>
      <c r="CQ486">
        <f t="shared" si="389"/>
        <v>6259.1729999999998</v>
      </c>
      <c r="CR486">
        <f t="shared" si="390"/>
        <v>0</v>
      </c>
      <c r="CS486">
        <f t="shared" si="391"/>
        <v>0</v>
      </c>
      <c r="CT486">
        <f t="shared" si="392"/>
        <v>0</v>
      </c>
      <c r="CU486">
        <f t="shared" si="393"/>
        <v>0</v>
      </c>
      <c r="CV486">
        <f t="shared" si="394"/>
        <v>0</v>
      </c>
      <c r="CW486">
        <f t="shared" si="395"/>
        <v>0</v>
      </c>
      <c r="CX486">
        <f t="shared" si="396"/>
        <v>0</v>
      </c>
      <c r="CY486">
        <f t="shared" si="397"/>
        <v>0</v>
      </c>
      <c r="CZ486">
        <f t="shared" si="398"/>
        <v>0</v>
      </c>
      <c r="DC486" t="s">
        <v>3</v>
      </c>
      <c r="DD486" t="s">
        <v>3</v>
      </c>
      <c r="DE486" t="s">
        <v>3</v>
      </c>
      <c r="DF486" t="s">
        <v>3</v>
      </c>
      <c r="DG486" t="s">
        <v>3</v>
      </c>
      <c r="DH486" t="s">
        <v>3</v>
      </c>
      <c r="DI486" t="s">
        <v>3</v>
      </c>
      <c r="DJ486" t="s">
        <v>3</v>
      </c>
      <c r="DK486" t="s">
        <v>3</v>
      </c>
      <c r="DL486" t="s">
        <v>3</v>
      </c>
      <c r="DM486" t="s">
        <v>3</v>
      </c>
      <c r="DN486">
        <v>0</v>
      </c>
      <c r="DO486">
        <v>0</v>
      </c>
      <c r="DP486">
        <v>1</v>
      </c>
      <c r="DQ486">
        <v>1</v>
      </c>
      <c r="DU486">
        <v>1013</v>
      </c>
      <c r="DV486" t="s">
        <v>171</v>
      </c>
      <c r="DW486" t="s">
        <v>171</v>
      </c>
      <c r="DX486">
        <v>1</v>
      </c>
      <c r="EE486">
        <v>123474934</v>
      </c>
      <c r="EF486">
        <v>2</v>
      </c>
      <c r="EG486" t="s">
        <v>24</v>
      </c>
      <c r="EH486">
        <v>0</v>
      </c>
      <c r="EI486" t="s">
        <v>3</v>
      </c>
      <c r="EJ486">
        <v>1</v>
      </c>
      <c r="EK486">
        <v>20001</v>
      </c>
      <c r="EL486" t="s">
        <v>342</v>
      </c>
      <c r="EM486" t="s">
        <v>343</v>
      </c>
      <c r="EO486" t="s">
        <v>3</v>
      </c>
      <c r="EQ486">
        <v>0</v>
      </c>
      <c r="ER486">
        <v>614.85</v>
      </c>
      <c r="ES486">
        <v>614.85</v>
      </c>
      <c r="ET486">
        <v>0</v>
      </c>
      <c r="EU486">
        <v>0</v>
      </c>
      <c r="EV486">
        <v>0</v>
      </c>
      <c r="EW486">
        <v>0</v>
      </c>
      <c r="EX486">
        <v>0</v>
      </c>
      <c r="FQ486">
        <v>0</v>
      </c>
      <c r="FR486">
        <f t="shared" si="399"/>
        <v>0</v>
      </c>
      <c r="FS486">
        <v>0</v>
      </c>
      <c r="FX486">
        <v>128</v>
      </c>
      <c r="FY486">
        <v>83</v>
      </c>
      <c r="GA486" t="s">
        <v>3</v>
      </c>
      <c r="GD486">
        <v>1</v>
      </c>
      <c r="GF486">
        <v>1007194809</v>
      </c>
      <c r="GG486">
        <v>2</v>
      </c>
      <c r="GH486">
        <v>1</v>
      </c>
      <c r="GI486">
        <v>2</v>
      </c>
      <c r="GJ486">
        <v>0</v>
      </c>
      <c r="GK486">
        <v>0</v>
      </c>
      <c r="GL486">
        <f t="shared" si="400"/>
        <v>0</v>
      </c>
      <c r="GM486">
        <f t="shared" si="401"/>
        <v>6259.17</v>
      </c>
      <c r="GN486">
        <f t="shared" si="402"/>
        <v>6259.17</v>
      </c>
      <c r="GO486">
        <f t="shared" si="403"/>
        <v>0</v>
      </c>
      <c r="GP486">
        <f t="shared" si="404"/>
        <v>0</v>
      </c>
      <c r="GR486">
        <v>0</v>
      </c>
      <c r="GS486">
        <v>3</v>
      </c>
      <c r="GT486">
        <v>0</v>
      </c>
      <c r="GU486" t="s">
        <v>3</v>
      </c>
      <c r="GV486">
        <f t="shared" si="405"/>
        <v>0</v>
      </c>
      <c r="GW486">
        <v>1</v>
      </c>
      <c r="GX486">
        <f t="shared" si="406"/>
        <v>0</v>
      </c>
      <c r="HA486">
        <v>0</v>
      </c>
      <c r="HB486">
        <v>0</v>
      </c>
      <c r="HC486">
        <f t="shared" si="407"/>
        <v>0</v>
      </c>
      <c r="IK486">
        <v>0</v>
      </c>
    </row>
    <row r="488" spans="1:245" x14ac:dyDescent="0.2">
      <c r="A488" s="2">
        <v>51</v>
      </c>
      <c r="B488" s="2">
        <f>B440</f>
        <v>1</v>
      </c>
      <c r="C488" s="2">
        <f>A440</f>
        <v>5</v>
      </c>
      <c r="D488" s="2">
        <f>ROW(A440)</f>
        <v>440</v>
      </c>
      <c r="E488" s="2"/>
      <c r="F488" s="2" t="str">
        <f>IF(F440&lt;&gt;"",F440,"")</f>
        <v>Новый подраздел</v>
      </c>
      <c r="G488" s="2" t="str">
        <f>IF(G440&lt;&gt;"",G440,"")</f>
        <v>Монтажные работы</v>
      </c>
      <c r="H488" s="2">
        <v>0</v>
      </c>
      <c r="I488" s="2"/>
      <c r="J488" s="2"/>
      <c r="K488" s="2"/>
      <c r="L488" s="2"/>
      <c r="M488" s="2"/>
      <c r="N488" s="2"/>
      <c r="O488" s="2">
        <f t="shared" ref="O488:T488" si="420">ROUND(AB488,2)</f>
        <v>427241.62</v>
      </c>
      <c r="P488" s="2">
        <f t="shared" si="420"/>
        <v>330838.65999999997</v>
      </c>
      <c r="Q488" s="2">
        <f t="shared" si="420"/>
        <v>3554.35</v>
      </c>
      <c r="R488" s="2">
        <f t="shared" si="420"/>
        <v>2101.65</v>
      </c>
      <c r="S488" s="2">
        <f t="shared" si="420"/>
        <v>92848.61</v>
      </c>
      <c r="T488" s="2">
        <f t="shared" si="420"/>
        <v>0</v>
      </c>
      <c r="U488" s="2">
        <f>AH488</f>
        <v>310.27600259999997</v>
      </c>
      <c r="V488" s="2">
        <f>AI488</f>
        <v>5.0597999999999992</v>
      </c>
      <c r="W488" s="2">
        <f>ROUND(AJ488,2)</f>
        <v>0</v>
      </c>
      <c r="X488" s="2">
        <f>ROUND(AK488,2)</f>
        <v>102757.46</v>
      </c>
      <c r="Y488" s="2">
        <f>ROUND(AL488,2)</f>
        <v>56640.63</v>
      </c>
      <c r="Z488" s="2"/>
      <c r="AA488" s="2"/>
      <c r="AB488" s="2">
        <f>ROUND(SUMIF(AA444:AA486,"=144042116",O444:O486),2)</f>
        <v>427241.62</v>
      </c>
      <c r="AC488" s="2">
        <f>ROUND(SUMIF(AA444:AA486,"=144042116",P444:P486),2)</f>
        <v>330838.65999999997</v>
      </c>
      <c r="AD488" s="2">
        <f>ROUND(SUMIF(AA444:AA486,"=144042116",Q444:Q486),2)</f>
        <v>3554.35</v>
      </c>
      <c r="AE488" s="2">
        <f>ROUND(SUMIF(AA444:AA486,"=144042116",R444:R486),2)</f>
        <v>2101.65</v>
      </c>
      <c r="AF488" s="2">
        <f>ROUND(SUMIF(AA444:AA486,"=144042116",S444:S486),2)</f>
        <v>92848.61</v>
      </c>
      <c r="AG488" s="2">
        <f>ROUND(SUMIF(AA444:AA486,"=144042116",T444:T486),2)</f>
        <v>0</v>
      </c>
      <c r="AH488" s="2">
        <f>SUMIF(AA444:AA486,"=144042116",U444:U486)</f>
        <v>310.27600259999997</v>
      </c>
      <c r="AI488" s="2">
        <f>SUMIF(AA444:AA486,"=144042116",V444:V486)</f>
        <v>5.0597999999999992</v>
      </c>
      <c r="AJ488" s="2">
        <f>ROUND(SUMIF(AA444:AA486,"=144042116",W444:W486),2)</f>
        <v>0</v>
      </c>
      <c r="AK488" s="2">
        <f>ROUND(SUMIF(AA444:AA486,"=144042116",X444:X486),2)</f>
        <v>102757.46</v>
      </c>
      <c r="AL488" s="2">
        <f>ROUND(SUMIF(AA444:AA486,"=144042116",Y444:Y486),2)</f>
        <v>56640.63</v>
      </c>
      <c r="AM488" s="2"/>
      <c r="AN488" s="2"/>
      <c r="AO488" s="2">
        <f t="shared" ref="AO488:BD488" si="421">ROUND(BX488,2)</f>
        <v>0</v>
      </c>
      <c r="AP488" s="2">
        <f t="shared" si="421"/>
        <v>0</v>
      </c>
      <c r="AQ488" s="2">
        <f t="shared" si="421"/>
        <v>0</v>
      </c>
      <c r="AR488" s="2">
        <f t="shared" si="421"/>
        <v>586639.71</v>
      </c>
      <c r="AS488" s="2">
        <f t="shared" si="421"/>
        <v>525274.63</v>
      </c>
      <c r="AT488" s="2">
        <f t="shared" si="421"/>
        <v>61365.08</v>
      </c>
      <c r="AU488" s="2">
        <f t="shared" si="421"/>
        <v>0</v>
      </c>
      <c r="AV488" s="2">
        <f t="shared" si="421"/>
        <v>330838.65999999997</v>
      </c>
      <c r="AW488" s="2">
        <f t="shared" si="421"/>
        <v>330838.65999999997</v>
      </c>
      <c r="AX488" s="2">
        <f t="shared" si="421"/>
        <v>0</v>
      </c>
      <c r="AY488" s="2">
        <f t="shared" si="421"/>
        <v>330838.65999999997</v>
      </c>
      <c r="AZ488" s="2">
        <f t="shared" si="421"/>
        <v>0</v>
      </c>
      <c r="BA488" s="2">
        <f t="shared" si="421"/>
        <v>0</v>
      </c>
      <c r="BB488" s="2">
        <f t="shared" si="421"/>
        <v>0</v>
      </c>
      <c r="BC488" s="2">
        <f t="shared" si="421"/>
        <v>0</v>
      </c>
      <c r="BD488" s="2">
        <f t="shared" si="421"/>
        <v>0</v>
      </c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>
        <f>ROUND(SUMIF(AA444:AA486,"=144042116",FQ444:FQ486),2)</f>
        <v>0</v>
      </c>
      <c r="BY488" s="2">
        <f>ROUND(SUMIF(AA444:AA486,"=144042116",FR444:FR486),2)</f>
        <v>0</v>
      </c>
      <c r="BZ488" s="2">
        <f>ROUND(SUMIF(AA444:AA486,"=144042116",GL444:GL486),2)</f>
        <v>0</v>
      </c>
      <c r="CA488" s="2">
        <f>ROUND(SUMIF(AA444:AA486,"=144042116",GM444:GM486),2)</f>
        <v>586639.71</v>
      </c>
      <c r="CB488" s="2">
        <f>ROUND(SUMIF(AA444:AA486,"=144042116",GN444:GN486),2)</f>
        <v>525274.63</v>
      </c>
      <c r="CC488" s="2">
        <f>ROUND(SUMIF(AA444:AA486,"=144042116",GO444:GO486),2)</f>
        <v>61365.08</v>
      </c>
      <c r="CD488" s="2">
        <f>ROUND(SUMIF(AA444:AA486,"=144042116",GP444:GP486),2)</f>
        <v>0</v>
      </c>
      <c r="CE488" s="2">
        <f>AC488-BX488</f>
        <v>330838.65999999997</v>
      </c>
      <c r="CF488" s="2">
        <f>AC488-BY488</f>
        <v>330838.65999999997</v>
      </c>
      <c r="CG488" s="2">
        <f>BX488-BZ488</f>
        <v>0</v>
      </c>
      <c r="CH488" s="2">
        <f>AC488-BX488-BY488+BZ488</f>
        <v>330838.65999999997</v>
      </c>
      <c r="CI488" s="2">
        <f>BY488-BZ488</f>
        <v>0</v>
      </c>
      <c r="CJ488" s="2">
        <f>ROUND(SUMIF(AA444:AA486,"=144042116",GX444:GX486),2)</f>
        <v>0</v>
      </c>
      <c r="CK488" s="2">
        <f>ROUND(SUMIF(AA444:AA486,"=144042116",GY444:GY486),2)</f>
        <v>0</v>
      </c>
      <c r="CL488" s="2">
        <f>ROUND(SUMIF(AA444:AA486,"=144042116",GZ444:GZ486),2)</f>
        <v>0</v>
      </c>
      <c r="CM488" s="2">
        <f>ROUND(SUMIF(AA444:AA486,"=144042116",HD444:HD486),2)</f>
        <v>0</v>
      </c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>
        <v>0</v>
      </c>
    </row>
    <row r="490" spans="1:245" x14ac:dyDescent="0.2">
      <c r="A490" s="4">
        <v>50</v>
      </c>
      <c r="B490" s="4">
        <v>0</v>
      </c>
      <c r="C490" s="4">
        <v>0</v>
      </c>
      <c r="D490" s="4">
        <v>1</v>
      </c>
      <c r="E490" s="4">
        <v>201</v>
      </c>
      <c r="F490" s="4">
        <f>ROUND(Source!O488,O490)</f>
        <v>427241.62</v>
      </c>
      <c r="G490" s="4" t="s">
        <v>209</v>
      </c>
      <c r="H490" s="4" t="s">
        <v>210</v>
      </c>
      <c r="I490" s="4"/>
      <c r="J490" s="4"/>
      <c r="K490" s="4">
        <v>201</v>
      </c>
      <c r="L490" s="4">
        <v>1</v>
      </c>
      <c r="M490" s="4">
        <v>3</v>
      </c>
      <c r="N490" s="4" t="s">
        <v>3</v>
      </c>
      <c r="O490" s="4">
        <v>2</v>
      </c>
      <c r="P490" s="4"/>
      <c r="Q490" s="4"/>
      <c r="R490" s="4"/>
      <c r="S490" s="4"/>
      <c r="T490" s="4"/>
      <c r="U490" s="4"/>
      <c r="V490" s="4"/>
      <c r="W490" s="4"/>
    </row>
    <row r="491" spans="1:245" x14ac:dyDescent="0.2">
      <c r="A491" s="4">
        <v>50</v>
      </c>
      <c r="B491" s="4">
        <v>0</v>
      </c>
      <c r="C491" s="4">
        <v>0</v>
      </c>
      <c r="D491" s="4">
        <v>1</v>
      </c>
      <c r="E491" s="4">
        <v>202</v>
      </c>
      <c r="F491" s="4">
        <f>ROUND(Source!P488,O491)</f>
        <v>330838.65999999997</v>
      </c>
      <c r="G491" s="4" t="s">
        <v>211</v>
      </c>
      <c r="H491" s="4" t="s">
        <v>212</v>
      </c>
      <c r="I491" s="4"/>
      <c r="J491" s="4"/>
      <c r="K491" s="4">
        <v>202</v>
      </c>
      <c r="L491" s="4">
        <v>2</v>
      </c>
      <c r="M491" s="4">
        <v>3</v>
      </c>
      <c r="N491" s="4" t="s">
        <v>3</v>
      </c>
      <c r="O491" s="4">
        <v>2</v>
      </c>
      <c r="P491" s="4"/>
      <c r="Q491" s="4"/>
      <c r="R491" s="4"/>
      <c r="S491" s="4"/>
      <c r="T491" s="4"/>
      <c r="U491" s="4"/>
      <c r="V491" s="4"/>
      <c r="W491" s="4"/>
    </row>
    <row r="492" spans="1:245" x14ac:dyDescent="0.2">
      <c r="A492" s="4">
        <v>50</v>
      </c>
      <c r="B492" s="4">
        <v>0</v>
      </c>
      <c r="C492" s="4">
        <v>0</v>
      </c>
      <c r="D492" s="4">
        <v>1</v>
      </c>
      <c r="E492" s="4">
        <v>222</v>
      </c>
      <c r="F492" s="4">
        <f>ROUND(Source!AO488,O492)</f>
        <v>0</v>
      </c>
      <c r="G492" s="4" t="s">
        <v>213</v>
      </c>
      <c r="H492" s="4" t="s">
        <v>214</v>
      </c>
      <c r="I492" s="4"/>
      <c r="J492" s="4"/>
      <c r="K492" s="4">
        <v>222</v>
      </c>
      <c r="L492" s="4">
        <v>3</v>
      </c>
      <c r="M492" s="4">
        <v>3</v>
      </c>
      <c r="N492" s="4" t="s">
        <v>3</v>
      </c>
      <c r="O492" s="4">
        <v>2</v>
      </c>
      <c r="P492" s="4"/>
      <c r="Q492" s="4"/>
      <c r="R492" s="4"/>
      <c r="S492" s="4"/>
      <c r="T492" s="4"/>
      <c r="U492" s="4"/>
      <c r="V492" s="4"/>
      <c r="W492" s="4"/>
    </row>
    <row r="493" spans="1:245" x14ac:dyDescent="0.2">
      <c r="A493" s="4">
        <v>50</v>
      </c>
      <c r="B493" s="4">
        <v>0</v>
      </c>
      <c r="C493" s="4">
        <v>0</v>
      </c>
      <c r="D493" s="4">
        <v>1</v>
      </c>
      <c r="E493" s="4">
        <v>225</v>
      </c>
      <c r="F493" s="4">
        <f>ROUND(Source!AV488,O493)</f>
        <v>330838.65999999997</v>
      </c>
      <c r="G493" s="4" t="s">
        <v>215</v>
      </c>
      <c r="H493" s="4" t="s">
        <v>216</v>
      </c>
      <c r="I493" s="4"/>
      <c r="J493" s="4"/>
      <c r="K493" s="4">
        <v>225</v>
      </c>
      <c r="L493" s="4">
        <v>4</v>
      </c>
      <c r="M493" s="4">
        <v>3</v>
      </c>
      <c r="N493" s="4" t="s">
        <v>3</v>
      </c>
      <c r="O493" s="4">
        <v>2</v>
      </c>
      <c r="P493" s="4"/>
      <c r="Q493" s="4"/>
      <c r="R493" s="4"/>
      <c r="S493" s="4"/>
      <c r="T493" s="4"/>
      <c r="U493" s="4"/>
      <c r="V493" s="4"/>
      <c r="W493" s="4"/>
    </row>
    <row r="494" spans="1:245" x14ac:dyDescent="0.2">
      <c r="A494" s="4">
        <v>50</v>
      </c>
      <c r="B494" s="4">
        <v>0</v>
      </c>
      <c r="C494" s="4">
        <v>0</v>
      </c>
      <c r="D494" s="4">
        <v>1</v>
      </c>
      <c r="E494" s="4">
        <v>226</v>
      </c>
      <c r="F494" s="4">
        <f>ROUND(Source!AW488,O494)</f>
        <v>330838.65999999997</v>
      </c>
      <c r="G494" s="4" t="s">
        <v>217</v>
      </c>
      <c r="H494" s="4" t="s">
        <v>218</v>
      </c>
      <c r="I494" s="4"/>
      <c r="J494" s="4"/>
      <c r="K494" s="4">
        <v>226</v>
      </c>
      <c r="L494" s="4">
        <v>5</v>
      </c>
      <c r="M494" s="4">
        <v>3</v>
      </c>
      <c r="N494" s="4" t="s">
        <v>3</v>
      </c>
      <c r="O494" s="4">
        <v>2</v>
      </c>
      <c r="P494" s="4"/>
      <c r="Q494" s="4"/>
      <c r="R494" s="4"/>
      <c r="S494" s="4"/>
      <c r="T494" s="4"/>
      <c r="U494" s="4"/>
      <c r="V494" s="4"/>
      <c r="W494" s="4"/>
    </row>
    <row r="495" spans="1:245" x14ac:dyDescent="0.2">
      <c r="A495" s="4">
        <v>50</v>
      </c>
      <c r="B495" s="4">
        <v>0</v>
      </c>
      <c r="C495" s="4">
        <v>0</v>
      </c>
      <c r="D495" s="4">
        <v>1</v>
      </c>
      <c r="E495" s="4">
        <v>227</v>
      </c>
      <c r="F495" s="4">
        <f>ROUND(Source!AX488,O495)</f>
        <v>0</v>
      </c>
      <c r="G495" s="4" t="s">
        <v>219</v>
      </c>
      <c r="H495" s="4" t="s">
        <v>220</v>
      </c>
      <c r="I495" s="4"/>
      <c r="J495" s="4"/>
      <c r="K495" s="4">
        <v>227</v>
      </c>
      <c r="L495" s="4">
        <v>6</v>
      </c>
      <c r="M495" s="4">
        <v>3</v>
      </c>
      <c r="N495" s="4" t="s">
        <v>3</v>
      </c>
      <c r="O495" s="4">
        <v>2</v>
      </c>
      <c r="P495" s="4"/>
      <c r="Q495" s="4"/>
      <c r="R495" s="4"/>
      <c r="S495" s="4"/>
      <c r="T495" s="4"/>
      <c r="U495" s="4"/>
      <c r="V495" s="4"/>
      <c r="W495" s="4"/>
    </row>
    <row r="496" spans="1:245" x14ac:dyDescent="0.2">
      <c r="A496" s="4">
        <v>50</v>
      </c>
      <c r="B496" s="4">
        <v>0</v>
      </c>
      <c r="C496" s="4">
        <v>0</v>
      </c>
      <c r="D496" s="4">
        <v>1</v>
      </c>
      <c r="E496" s="4">
        <v>228</v>
      </c>
      <c r="F496" s="4">
        <f>ROUND(Source!AY488,O496)</f>
        <v>330838.65999999997</v>
      </c>
      <c r="G496" s="4" t="s">
        <v>221</v>
      </c>
      <c r="H496" s="4" t="s">
        <v>222</v>
      </c>
      <c r="I496" s="4"/>
      <c r="J496" s="4"/>
      <c r="K496" s="4">
        <v>228</v>
      </c>
      <c r="L496" s="4">
        <v>7</v>
      </c>
      <c r="M496" s="4">
        <v>3</v>
      </c>
      <c r="N496" s="4" t="s">
        <v>3</v>
      </c>
      <c r="O496" s="4">
        <v>2</v>
      </c>
      <c r="P496" s="4"/>
      <c r="Q496" s="4"/>
      <c r="R496" s="4"/>
      <c r="S496" s="4"/>
      <c r="T496" s="4"/>
      <c r="U496" s="4"/>
      <c r="V496" s="4"/>
      <c r="W496" s="4"/>
    </row>
    <row r="497" spans="1:23" x14ac:dyDescent="0.2">
      <c r="A497" s="4">
        <v>50</v>
      </c>
      <c r="B497" s="4">
        <v>0</v>
      </c>
      <c r="C497" s="4">
        <v>0</v>
      </c>
      <c r="D497" s="4">
        <v>1</v>
      </c>
      <c r="E497" s="4">
        <v>216</v>
      </c>
      <c r="F497" s="4">
        <f>ROUND(Source!AP488,O497)</f>
        <v>0</v>
      </c>
      <c r="G497" s="4" t="s">
        <v>223</v>
      </c>
      <c r="H497" s="4" t="s">
        <v>224</v>
      </c>
      <c r="I497" s="4"/>
      <c r="J497" s="4"/>
      <c r="K497" s="4">
        <v>216</v>
      </c>
      <c r="L497" s="4">
        <v>8</v>
      </c>
      <c r="M497" s="4">
        <v>3</v>
      </c>
      <c r="N497" s="4" t="s">
        <v>3</v>
      </c>
      <c r="O497" s="4">
        <v>2</v>
      </c>
      <c r="P497" s="4"/>
      <c r="Q497" s="4"/>
      <c r="R497" s="4"/>
      <c r="S497" s="4"/>
      <c r="T497" s="4"/>
      <c r="U497" s="4"/>
      <c r="V497" s="4"/>
      <c r="W497" s="4"/>
    </row>
    <row r="498" spans="1:23" x14ac:dyDescent="0.2">
      <c r="A498" s="4">
        <v>50</v>
      </c>
      <c r="B498" s="4">
        <v>0</v>
      </c>
      <c r="C498" s="4">
        <v>0</v>
      </c>
      <c r="D498" s="4">
        <v>1</v>
      </c>
      <c r="E498" s="4">
        <v>223</v>
      </c>
      <c r="F498" s="4">
        <f>ROUND(Source!AQ488,O498)</f>
        <v>0</v>
      </c>
      <c r="G498" s="4" t="s">
        <v>225</v>
      </c>
      <c r="H498" s="4" t="s">
        <v>226</v>
      </c>
      <c r="I498" s="4"/>
      <c r="J498" s="4"/>
      <c r="K498" s="4">
        <v>223</v>
      </c>
      <c r="L498" s="4">
        <v>9</v>
      </c>
      <c r="M498" s="4">
        <v>3</v>
      </c>
      <c r="N498" s="4" t="s">
        <v>3</v>
      </c>
      <c r="O498" s="4">
        <v>2</v>
      </c>
      <c r="P498" s="4"/>
      <c r="Q498" s="4"/>
      <c r="R498" s="4"/>
      <c r="S498" s="4"/>
      <c r="T498" s="4"/>
      <c r="U498" s="4"/>
      <c r="V498" s="4"/>
      <c r="W498" s="4"/>
    </row>
    <row r="499" spans="1:23" x14ac:dyDescent="0.2">
      <c r="A499" s="4">
        <v>50</v>
      </c>
      <c r="B499" s="4">
        <v>0</v>
      </c>
      <c r="C499" s="4">
        <v>0</v>
      </c>
      <c r="D499" s="4">
        <v>1</v>
      </c>
      <c r="E499" s="4">
        <v>229</v>
      </c>
      <c r="F499" s="4">
        <f>ROUND(Source!AZ488,O499)</f>
        <v>0</v>
      </c>
      <c r="G499" s="4" t="s">
        <v>227</v>
      </c>
      <c r="H499" s="4" t="s">
        <v>228</v>
      </c>
      <c r="I499" s="4"/>
      <c r="J499" s="4"/>
      <c r="K499" s="4">
        <v>229</v>
      </c>
      <c r="L499" s="4">
        <v>10</v>
      </c>
      <c r="M499" s="4">
        <v>3</v>
      </c>
      <c r="N499" s="4" t="s">
        <v>3</v>
      </c>
      <c r="O499" s="4">
        <v>2</v>
      </c>
      <c r="P499" s="4"/>
      <c r="Q499" s="4"/>
      <c r="R499" s="4"/>
      <c r="S499" s="4"/>
      <c r="T499" s="4"/>
      <c r="U499" s="4"/>
      <c r="V499" s="4"/>
      <c r="W499" s="4"/>
    </row>
    <row r="500" spans="1:23" x14ac:dyDescent="0.2">
      <c r="A500" s="4">
        <v>50</v>
      </c>
      <c r="B500" s="4">
        <v>0</v>
      </c>
      <c r="C500" s="4">
        <v>0</v>
      </c>
      <c r="D500" s="4">
        <v>1</v>
      </c>
      <c r="E500" s="4">
        <v>203</v>
      </c>
      <c r="F500" s="4">
        <f>ROUND(Source!Q488,O500)</f>
        <v>3554.35</v>
      </c>
      <c r="G500" s="4" t="s">
        <v>229</v>
      </c>
      <c r="H500" s="4" t="s">
        <v>230</v>
      </c>
      <c r="I500" s="4"/>
      <c r="J500" s="4"/>
      <c r="K500" s="4">
        <v>203</v>
      </c>
      <c r="L500" s="4">
        <v>11</v>
      </c>
      <c r="M500" s="4">
        <v>3</v>
      </c>
      <c r="N500" s="4" t="s">
        <v>3</v>
      </c>
      <c r="O500" s="4">
        <v>2</v>
      </c>
      <c r="P500" s="4"/>
      <c r="Q500" s="4"/>
      <c r="R500" s="4"/>
      <c r="S500" s="4"/>
      <c r="T500" s="4"/>
      <c r="U500" s="4"/>
      <c r="V500" s="4"/>
      <c r="W500" s="4"/>
    </row>
    <row r="501" spans="1:23" x14ac:dyDescent="0.2">
      <c r="A501" s="4">
        <v>50</v>
      </c>
      <c r="B501" s="4">
        <v>0</v>
      </c>
      <c r="C501" s="4">
        <v>0</v>
      </c>
      <c r="D501" s="4">
        <v>1</v>
      </c>
      <c r="E501" s="4">
        <v>231</v>
      </c>
      <c r="F501" s="4">
        <f>ROUND(Source!BB488,O501)</f>
        <v>0</v>
      </c>
      <c r="G501" s="4" t="s">
        <v>231</v>
      </c>
      <c r="H501" s="4" t="s">
        <v>232</v>
      </c>
      <c r="I501" s="4"/>
      <c r="J501" s="4"/>
      <c r="K501" s="4">
        <v>231</v>
      </c>
      <c r="L501" s="4">
        <v>12</v>
      </c>
      <c r="M501" s="4">
        <v>3</v>
      </c>
      <c r="N501" s="4" t="s">
        <v>3</v>
      </c>
      <c r="O501" s="4">
        <v>2</v>
      </c>
      <c r="P501" s="4"/>
      <c r="Q501" s="4"/>
      <c r="R501" s="4"/>
      <c r="S501" s="4"/>
      <c r="T501" s="4"/>
      <c r="U501" s="4"/>
      <c r="V501" s="4"/>
      <c r="W501" s="4"/>
    </row>
    <row r="502" spans="1:23" x14ac:dyDescent="0.2">
      <c r="A502" s="4">
        <v>50</v>
      </c>
      <c r="B502" s="4">
        <v>0</v>
      </c>
      <c r="C502" s="4">
        <v>0</v>
      </c>
      <c r="D502" s="4">
        <v>1</v>
      </c>
      <c r="E502" s="4">
        <v>204</v>
      </c>
      <c r="F502" s="4">
        <f>ROUND(Source!R488,O502)</f>
        <v>2101.65</v>
      </c>
      <c r="G502" s="4" t="s">
        <v>233</v>
      </c>
      <c r="H502" s="4" t="s">
        <v>234</v>
      </c>
      <c r="I502" s="4"/>
      <c r="J502" s="4"/>
      <c r="K502" s="4">
        <v>204</v>
      </c>
      <c r="L502" s="4">
        <v>13</v>
      </c>
      <c r="M502" s="4">
        <v>3</v>
      </c>
      <c r="N502" s="4" t="s">
        <v>3</v>
      </c>
      <c r="O502" s="4">
        <v>2</v>
      </c>
      <c r="P502" s="4"/>
      <c r="Q502" s="4"/>
      <c r="R502" s="4"/>
      <c r="S502" s="4"/>
      <c r="T502" s="4"/>
      <c r="U502" s="4"/>
      <c r="V502" s="4"/>
      <c r="W502" s="4"/>
    </row>
    <row r="503" spans="1:23" x14ac:dyDescent="0.2">
      <c r="A503" s="4">
        <v>50</v>
      </c>
      <c r="B503" s="4">
        <v>0</v>
      </c>
      <c r="C503" s="4">
        <v>0</v>
      </c>
      <c r="D503" s="4">
        <v>1</v>
      </c>
      <c r="E503" s="4">
        <v>205</v>
      </c>
      <c r="F503" s="4">
        <f>ROUND(Source!S488,O503)</f>
        <v>92848.61</v>
      </c>
      <c r="G503" s="4" t="s">
        <v>235</v>
      </c>
      <c r="H503" s="4" t="s">
        <v>236</v>
      </c>
      <c r="I503" s="4"/>
      <c r="J503" s="4"/>
      <c r="K503" s="4">
        <v>205</v>
      </c>
      <c r="L503" s="4">
        <v>14</v>
      </c>
      <c r="M503" s="4">
        <v>3</v>
      </c>
      <c r="N503" s="4" t="s">
        <v>3</v>
      </c>
      <c r="O503" s="4">
        <v>2</v>
      </c>
      <c r="P503" s="4"/>
      <c r="Q503" s="4"/>
      <c r="R503" s="4"/>
      <c r="S503" s="4"/>
      <c r="T503" s="4"/>
      <c r="U503" s="4"/>
      <c r="V503" s="4"/>
      <c r="W503" s="4"/>
    </row>
    <row r="504" spans="1:23" x14ac:dyDescent="0.2">
      <c r="A504" s="4">
        <v>50</v>
      </c>
      <c r="B504" s="4">
        <v>0</v>
      </c>
      <c r="C504" s="4">
        <v>0</v>
      </c>
      <c r="D504" s="4">
        <v>1</v>
      </c>
      <c r="E504" s="4">
        <v>232</v>
      </c>
      <c r="F504" s="4">
        <f>ROUND(Source!BC488,O504)</f>
        <v>0</v>
      </c>
      <c r="G504" s="4" t="s">
        <v>237</v>
      </c>
      <c r="H504" s="4" t="s">
        <v>238</v>
      </c>
      <c r="I504" s="4"/>
      <c r="J504" s="4"/>
      <c r="K504" s="4">
        <v>232</v>
      </c>
      <c r="L504" s="4">
        <v>15</v>
      </c>
      <c r="M504" s="4">
        <v>3</v>
      </c>
      <c r="N504" s="4" t="s">
        <v>3</v>
      </c>
      <c r="O504" s="4">
        <v>2</v>
      </c>
      <c r="P504" s="4"/>
      <c r="Q504" s="4"/>
      <c r="R504" s="4"/>
      <c r="S504" s="4"/>
      <c r="T504" s="4"/>
      <c r="U504" s="4"/>
      <c r="V504" s="4"/>
      <c r="W504" s="4"/>
    </row>
    <row r="505" spans="1:23" x14ac:dyDescent="0.2">
      <c r="A505" s="4">
        <v>50</v>
      </c>
      <c r="B505" s="4">
        <v>0</v>
      </c>
      <c r="C505" s="4">
        <v>0</v>
      </c>
      <c r="D505" s="4">
        <v>1</v>
      </c>
      <c r="E505" s="4">
        <v>214</v>
      </c>
      <c r="F505" s="4">
        <f>ROUND(Source!AS488,O505)</f>
        <v>525274.63</v>
      </c>
      <c r="G505" s="4" t="s">
        <v>239</v>
      </c>
      <c r="H505" s="4" t="s">
        <v>240</v>
      </c>
      <c r="I505" s="4"/>
      <c r="J505" s="4"/>
      <c r="K505" s="4">
        <v>214</v>
      </c>
      <c r="L505" s="4">
        <v>16</v>
      </c>
      <c r="M505" s="4">
        <v>3</v>
      </c>
      <c r="N505" s="4" t="s">
        <v>3</v>
      </c>
      <c r="O505" s="4">
        <v>2</v>
      </c>
      <c r="P505" s="4"/>
      <c r="Q505" s="4"/>
      <c r="R505" s="4"/>
      <c r="S505" s="4"/>
      <c r="T505" s="4"/>
      <c r="U505" s="4"/>
      <c r="V505" s="4"/>
      <c r="W505" s="4"/>
    </row>
    <row r="506" spans="1:23" x14ac:dyDescent="0.2">
      <c r="A506" s="4">
        <v>50</v>
      </c>
      <c r="B506" s="4">
        <v>0</v>
      </c>
      <c r="C506" s="4">
        <v>0</v>
      </c>
      <c r="D506" s="4">
        <v>1</v>
      </c>
      <c r="E506" s="4">
        <v>215</v>
      </c>
      <c r="F506" s="4">
        <f>ROUND(Source!AT488,O506)</f>
        <v>61365.08</v>
      </c>
      <c r="G506" s="4" t="s">
        <v>241</v>
      </c>
      <c r="H506" s="4" t="s">
        <v>242</v>
      </c>
      <c r="I506" s="4"/>
      <c r="J506" s="4"/>
      <c r="K506" s="4">
        <v>215</v>
      </c>
      <c r="L506" s="4">
        <v>17</v>
      </c>
      <c r="M506" s="4">
        <v>3</v>
      </c>
      <c r="N506" s="4" t="s">
        <v>3</v>
      </c>
      <c r="O506" s="4">
        <v>2</v>
      </c>
      <c r="P506" s="4"/>
      <c r="Q506" s="4"/>
      <c r="R506" s="4"/>
      <c r="S506" s="4"/>
      <c r="T506" s="4"/>
      <c r="U506" s="4"/>
      <c r="V506" s="4"/>
      <c r="W506" s="4"/>
    </row>
    <row r="507" spans="1:23" x14ac:dyDescent="0.2">
      <c r="A507" s="4">
        <v>50</v>
      </c>
      <c r="B507" s="4">
        <v>0</v>
      </c>
      <c r="C507" s="4">
        <v>0</v>
      </c>
      <c r="D507" s="4">
        <v>1</v>
      </c>
      <c r="E507" s="4">
        <v>217</v>
      </c>
      <c r="F507" s="4">
        <f>ROUND(Source!AU488,O507)</f>
        <v>0</v>
      </c>
      <c r="G507" s="4" t="s">
        <v>243</v>
      </c>
      <c r="H507" s="4" t="s">
        <v>244</v>
      </c>
      <c r="I507" s="4"/>
      <c r="J507" s="4"/>
      <c r="K507" s="4">
        <v>217</v>
      </c>
      <c r="L507" s="4">
        <v>18</v>
      </c>
      <c r="M507" s="4">
        <v>3</v>
      </c>
      <c r="N507" s="4" t="s">
        <v>3</v>
      </c>
      <c r="O507" s="4">
        <v>2</v>
      </c>
      <c r="P507" s="4"/>
      <c r="Q507" s="4"/>
      <c r="R507" s="4"/>
      <c r="S507" s="4"/>
      <c r="T507" s="4"/>
      <c r="U507" s="4"/>
      <c r="V507" s="4"/>
      <c r="W507" s="4"/>
    </row>
    <row r="508" spans="1:23" x14ac:dyDescent="0.2">
      <c r="A508" s="4">
        <v>50</v>
      </c>
      <c r="B508" s="4">
        <v>0</v>
      </c>
      <c r="C508" s="4">
        <v>0</v>
      </c>
      <c r="D508" s="4">
        <v>1</v>
      </c>
      <c r="E508" s="4">
        <v>230</v>
      </c>
      <c r="F508" s="4">
        <f>ROUND(Source!BA488,O508)</f>
        <v>0</v>
      </c>
      <c r="G508" s="4" t="s">
        <v>245</v>
      </c>
      <c r="H508" s="4" t="s">
        <v>246</v>
      </c>
      <c r="I508" s="4"/>
      <c r="J508" s="4"/>
      <c r="K508" s="4">
        <v>230</v>
      </c>
      <c r="L508" s="4">
        <v>19</v>
      </c>
      <c r="M508" s="4">
        <v>3</v>
      </c>
      <c r="N508" s="4" t="s">
        <v>3</v>
      </c>
      <c r="O508" s="4">
        <v>2</v>
      </c>
      <c r="P508" s="4"/>
      <c r="Q508" s="4"/>
      <c r="R508" s="4"/>
      <c r="S508" s="4"/>
      <c r="T508" s="4"/>
      <c r="U508" s="4"/>
      <c r="V508" s="4"/>
      <c r="W508" s="4"/>
    </row>
    <row r="509" spans="1:23" x14ac:dyDescent="0.2">
      <c r="A509" s="4">
        <v>50</v>
      </c>
      <c r="B509" s="4">
        <v>0</v>
      </c>
      <c r="C509" s="4">
        <v>0</v>
      </c>
      <c r="D509" s="4">
        <v>1</v>
      </c>
      <c r="E509" s="4">
        <v>206</v>
      </c>
      <c r="F509" s="4">
        <f>ROUND(Source!T488,O509)</f>
        <v>0</v>
      </c>
      <c r="G509" s="4" t="s">
        <v>247</v>
      </c>
      <c r="H509" s="4" t="s">
        <v>248</v>
      </c>
      <c r="I509" s="4"/>
      <c r="J509" s="4"/>
      <c r="K509" s="4">
        <v>206</v>
      </c>
      <c r="L509" s="4">
        <v>20</v>
      </c>
      <c r="M509" s="4">
        <v>3</v>
      </c>
      <c r="N509" s="4" t="s">
        <v>3</v>
      </c>
      <c r="O509" s="4">
        <v>2</v>
      </c>
      <c r="P509" s="4"/>
      <c r="Q509" s="4"/>
      <c r="R509" s="4"/>
      <c r="S509" s="4"/>
      <c r="T509" s="4"/>
      <c r="U509" s="4"/>
      <c r="V509" s="4"/>
      <c r="W509" s="4"/>
    </row>
    <row r="510" spans="1:23" x14ac:dyDescent="0.2">
      <c r="A510" s="4">
        <v>50</v>
      </c>
      <c r="B510" s="4">
        <v>0</v>
      </c>
      <c r="C510" s="4">
        <v>0</v>
      </c>
      <c r="D510" s="4">
        <v>1</v>
      </c>
      <c r="E510" s="4">
        <v>207</v>
      </c>
      <c r="F510" s="4">
        <f>Source!U488</f>
        <v>310.27600259999997</v>
      </c>
      <c r="G510" s="4" t="s">
        <v>249</v>
      </c>
      <c r="H510" s="4" t="s">
        <v>250</v>
      </c>
      <c r="I510" s="4"/>
      <c r="J510" s="4"/>
      <c r="K510" s="4">
        <v>207</v>
      </c>
      <c r="L510" s="4">
        <v>21</v>
      </c>
      <c r="M510" s="4">
        <v>3</v>
      </c>
      <c r="N510" s="4" t="s">
        <v>3</v>
      </c>
      <c r="O510" s="4">
        <v>-1</v>
      </c>
      <c r="P510" s="4"/>
      <c r="Q510" s="4"/>
      <c r="R510" s="4"/>
      <c r="S510" s="4"/>
      <c r="T510" s="4"/>
      <c r="U510" s="4"/>
      <c r="V510" s="4"/>
      <c r="W510" s="4"/>
    </row>
    <row r="511" spans="1:23" x14ac:dyDescent="0.2">
      <c r="A511" s="4">
        <v>50</v>
      </c>
      <c r="B511" s="4">
        <v>0</v>
      </c>
      <c r="C511" s="4">
        <v>0</v>
      </c>
      <c r="D511" s="4">
        <v>1</v>
      </c>
      <c r="E511" s="4">
        <v>208</v>
      </c>
      <c r="F511" s="4">
        <f>Source!V488</f>
        <v>5.0597999999999992</v>
      </c>
      <c r="G511" s="4" t="s">
        <v>251</v>
      </c>
      <c r="H511" s="4" t="s">
        <v>252</v>
      </c>
      <c r="I511" s="4"/>
      <c r="J511" s="4"/>
      <c r="K511" s="4">
        <v>208</v>
      </c>
      <c r="L511" s="4">
        <v>22</v>
      </c>
      <c r="M511" s="4">
        <v>3</v>
      </c>
      <c r="N511" s="4" t="s">
        <v>3</v>
      </c>
      <c r="O511" s="4">
        <v>-1</v>
      </c>
      <c r="P511" s="4"/>
      <c r="Q511" s="4"/>
      <c r="R511" s="4"/>
      <c r="S511" s="4"/>
      <c r="T511" s="4"/>
      <c r="U511" s="4"/>
      <c r="V511" s="4"/>
      <c r="W511" s="4"/>
    </row>
    <row r="512" spans="1:23" x14ac:dyDescent="0.2">
      <c r="A512" s="4">
        <v>50</v>
      </c>
      <c r="B512" s="4">
        <v>0</v>
      </c>
      <c r="C512" s="4">
        <v>0</v>
      </c>
      <c r="D512" s="4">
        <v>1</v>
      </c>
      <c r="E512" s="4">
        <v>209</v>
      </c>
      <c r="F512" s="4">
        <f>ROUND(Source!W488,O512)</f>
        <v>0</v>
      </c>
      <c r="G512" s="4" t="s">
        <v>253</v>
      </c>
      <c r="H512" s="4" t="s">
        <v>254</v>
      </c>
      <c r="I512" s="4"/>
      <c r="J512" s="4"/>
      <c r="K512" s="4">
        <v>209</v>
      </c>
      <c r="L512" s="4">
        <v>23</v>
      </c>
      <c r="M512" s="4">
        <v>3</v>
      </c>
      <c r="N512" s="4" t="s">
        <v>3</v>
      </c>
      <c r="O512" s="4">
        <v>2</v>
      </c>
      <c r="P512" s="4"/>
      <c r="Q512" s="4"/>
      <c r="R512" s="4"/>
      <c r="S512" s="4"/>
      <c r="T512" s="4"/>
      <c r="U512" s="4"/>
      <c r="V512" s="4"/>
      <c r="W512" s="4"/>
    </row>
    <row r="513" spans="1:206" x14ac:dyDescent="0.2">
      <c r="A513" s="4">
        <v>50</v>
      </c>
      <c r="B513" s="4">
        <v>0</v>
      </c>
      <c r="C513" s="4">
        <v>0</v>
      </c>
      <c r="D513" s="4">
        <v>1</v>
      </c>
      <c r="E513" s="4">
        <v>233</v>
      </c>
      <c r="F513" s="4">
        <f>ROUND(Source!BD488,O513)</f>
        <v>0</v>
      </c>
      <c r="G513" s="4" t="s">
        <v>255</v>
      </c>
      <c r="H513" s="4" t="s">
        <v>256</v>
      </c>
      <c r="I513" s="4"/>
      <c r="J513" s="4"/>
      <c r="K513" s="4">
        <v>233</v>
      </c>
      <c r="L513" s="4">
        <v>24</v>
      </c>
      <c r="M513" s="4">
        <v>3</v>
      </c>
      <c r="N513" s="4" t="s">
        <v>3</v>
      </c>
      <c r="O513" s="4">
        <v>2</v>
      </c>
      <c r="P513" s="4"/>
      <c r="Q513" s="4"/>
      <c r="R513" s="4"/>
      <c r="S513" s="4"/>
      <c r="T513" s="4"/>
      <c r="U513" s="4"/>
      <c r="V513" s="4"/>
      <c r="W513" s="4"/>
    </row>
    <row r="514" spans="1:206" x14ac:dyDescent="0.2">
      <c r="A514" s="4">
        <v>50</v>
      </c>
      <c r="B514" s="4">
        <v>0</v>
      </c>
      <c r="C514" s="4">
        <v>0</v>
      </c>
      <c r="D514" s="4">
        <v>1</v>
      </c>
      <c r="E514" s="4">
        <v>210</v>
      </c>
      <c r="F514" s="4">
        <f>ROUND(Source!X488,O514)</f>
        <v>102757.46</v>
      </c>
      <c r="G514" s="4" t="s">
        <v>257</v>
      </c>
      <c r="H514" s="4" t="s">
        <v>258</v>
      </c>
      <c r="I514" s="4"/>
      <c r="J514" s="4"/>
      <c r="K514" s="4">
        <v>210</v>
      </c>
      <c r="L514" s="4">
        <v>25</v>
      </c>
      <c r="M514" s="4">
        <v>3</v>
      </c>
      <c r="N514" s="4" t="s">
        <v>3</v>
      </c>
      <c r="O514" s="4">
        <v>2</v>
      </c>
      <c r="P514" s="4"/>
      <c r="Q514" s="4"/>
      <c r="R514" s="4"/>
      <c r="S514" s="4"/>
      <c r="T514" s="4"/>
      <c r="U514" s="4"/>
      <c r="V514" s="4"/>
      <c r="W514" s="4"/>
    </row>
    <row r="515" spans="1:206" x14ac:dyDescent="0.2">
      <c r="A515" s="4">
        <v>50</v>
      </c>
      <c r="B515" s="4">
        <v>0</v>
      </c>
      <c r="C515" s="4">
        <v>0</v>
      </c>
      <c r="D515" s="4">
        <v>1</v>
      </c>
      <c r="E515" s="4">
        <v>211</v>
      </c>
      <c r="F515" s="4">
        <f>ROUND(Source!Y488,O515)</f>
        <v>56640.63</v>
      </c>
      <c r="G515" s="4" t="s">
        <v>259</v>
      </c>
      <c r="H515" s="4" t="s">
        <v>260</v>
      </c>
      <c r="I515" s="4"/>
      <c r="J515" s="4"/>
      <c r="K515" s="4">
        <v>211</v>
      </c>
      <c r="L515" s="4">
        <v>26</v>
      </c>
      <c r="M515" s="4">
        <v>3</v>
      </c>
      <c r="N515" s="4" t="s">
        <v>3</v>
      </c>
      <c r="O515" s="4">
        <v>2</v>
      </c>
      <c r="P515" s="4"/>
      <c r="Q515" s="4"/>
      <c r="R515" s="4"/>
      <c r="S515" s="4"/>
      <c r="T515" s="4"/>
      <c r="U515" s="4"/>
      <c r="V515" s="4"/>
      <c r="W515" s="4"/>
    </row>
    <row r="516" spans="1:206" x14ac:dyDescent="0.2">
      <c r="A516" s="4">
        <v>50</v>
      </c>
      <c r="B516" s="4">
        <v>0</v>
      </c>
      <c r="C516" s="4">
        <v>0</v>
      </c>
      <c r="D516" s="4">
        <v>1</v>
      </c>
      <c r="E516" s="4">
        <v>224</v>
      </c>
      <c r="F516" s="4">
        <f>ROUND(Source!AR488,O516)</f>
        <v>586639.71</v>
      </c>
      <c r="G516" s="4" t="s">
        <v>261</v>
      </c>
      <c r="H516" s="4" t="s">
        <v>262</v>
      </c>
      <c r="I516" s="4"/>
      <c r="J516" s="4"/>
      <c r="K516" s="4">
        <v>224</v>
      </c>
      <c r="L516" s="4">
        <v>27</v>
      </c>
      <c r="M516" s="4">
        <v>3</v>
      </c>
      <c r="N516" s="4" t="s">
        <v>3</v>
      </c>
      <c r="O516" s="4">
        <v>2</v>
      </c>
      <c r="P516" s="4"/>
      <c r="Q516" s="4"/>
      <c r="R516" s="4"/>
      <c r="S516" s="4"/>
      <c r="T516" s="4"/>
      <c r="U516" s="4"/>
      <c r="V516" s="4"/>
      <c r="W516" s="4"/>
    </row>
    <row r="518" spans="1:206" x14ac:dyDescent="0.2">
      <c r="A518" s="2">
        <v>51</v>
      </c>
      <c r="B518" s="2">
        <f>B382</f>
        <v>1</v>
      </c>
      <c r="C518" s="2">
        <f>A382</f>
        <v>4</v>
      </c>
      <c r="D518" s="2">
        <f>ROW(A382)</f>
        <v>382</v>
      </c>
      <c r="E518" s="2"/>
      <c r="F518" s="2" t="str">
        <f>IF(F382&lt;&gt;"",F382,"")</f>
        <v>Новый раздел</v>
      </c>
      <c r="G518" s="2" t="str">
        <f>IF(G382&lt;&gt;"",G382,"")</f>
        <v>Помещение вентиляционных камер на антрисоли 5 этажа.</v>
      </c>
      <c r="H518" s="2">
        <v>0</v>
      </c>
      <c r="I518" s="2"/>
      <c r="J518" s="2"/>
      <c r="K518" s="2"/>
      <c r="L518" s="2"/>
      <c r="M518" s="2"/>
      <c r="N518" s="2"/>
      <c r="O518" s="2">
        <f t="shared" ref="O518:T518" si="422">ROUND(O410+O488+AB518,2)</f>
        <v>444749.6</v>
      </c>
      <c r="P518" s="2">
        <f t="shared" si="422"/>
        <v>331637.06</v>
      </c>
      <c r="Q518" s="2">
        <f t="shared" si="422"/>
        <v>4122.03</v>
      </c>
      <c r="R518" s="2">
        <f t="shared" si="422"/>
        <v>2332.58</v>
      </c>
      <c r="S518" s="2">
        <f t="shared" si="422"/>
        <v>108990.51</v>
      </c>
      <c r="T518" s="2">
        <f t="shared" si="422"/>
        <v>0</v>
      </c>
      <c r="U518" s="2">
        <f>U410+U488+AH518</f>
        <v>372.27381359999998</v>
      </c>
      <c r="V518" s="2">
        <f>V410+V488+AI518</f>
        <v>5.6136479999999995</v>
      </c>
      <c r="W518" s="2">
        <f>ROUND(W410+W488+AJ518,2)</f>
        <v>0</v>
      </c>
      <c r="X518" s="2">
        <f>ROUND(X410+X488+AK518,2)</f>
        <v>119547.98</v>
      </c>
      <c r="Y518" s="2">
        <f>ROUND(Y410+Y488+AL518,2)</f>
        <v>67413.47</v>
      </c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>
        <f t="shared" ref="AO518:BD518" si="423">ROUND(AO410+AO488+BX518,2)</f>
        <v>0</v>
      </c>
      <c r="AP518" s="2">
        <f t="shared" si="423"/>
        <v>0</v>
      </c>
      <c r="AQ518" s="2">
        <f t="shared" si="423"/>
        <v>0</v>
      </c>
      <c r="AR518" s="2">
        <f t="shared" si="423"/>
        <v>637532.66</v>
      </c>
      <c r="AS518" s="2">
        <f t="shared" si="423"/>
        <v>576167.57999999996</v>
      </c>
      <c r="AT518" s="2">
        <f t="shared" si="423"/>
        <v>61365.08</v>
      </c>
      <c r="AU518" s="2">
        <f t="shared" si="423"/>
        <v>0</v>
      </c>
      <c r="AV518" s="2">
        <f t="shared" si="423"/>
        <v>331637.06</v>
      </c>
      <c r="AW518" s="2">
        <f t="shared" si="423"/>
        <v>331637.06</v>
      </c>
      <c r="AX518" s="2">
        <f t="shared" si="423"/>
        <v>0</v>
      </c>
      <c r="AY518" s="2">
        <f t="shared" si="423"/>
        <v>331637.06</v>
      </c>
      <c r="AZ518" s="2">
        <f t="shared" si="423"/>
        <v>0</v>
      </c>
      <c r="BA518" s="2">
        <f t="shared" si="423"/>
        <v>0</v>
      </c>
      <c r="BB518" s="2">
        <f t="shared" si="423"/>
        <v>0</v>
      </c>
      <c r="BC518" s="2">
        <f t="shared" si="423"/>
        <v>0</v>
      </c>
      <c r="BD518" s="2">
        <f t="shared" si="423"/>
        <v>5821.61</v>
      </c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>
        <v>0</v>
      </c>
    </row>
    <row r="520" spans="1:206" x14ac:dyDescent="0.2">
      <c r="A520" s="4">
        <v>50</v>
      </c>
      <c r="B520" s="4">
        <v>0</v>
      </c>
      <c r="C520" s="4">
        <v>0</v>
      </c>
      <c r="D520" s="4">
        <v>1</v>
      </c>
      <c r="E520" s="4">
        <v>201</v>
      </c>
      <c r="F520" s="4">
        <f>ROUND(Source!O518,O520)</f>
        <v>444749.6</v>
      </c>
      <c r="G520" s="4" t="s">
        <v>209</v>
      </c>
      <c r="H520" s="4" t="s">
        <v>210</v>
      </c>
      <c r="I520" s="4"/>
      <c r="J520" s="4"/>
      <c r="K520" s="4">
        <v>201</v>
      </c>
      <c r="L520" s="4">
        <v>1</v>
      </c>
      <c r="M520" s="4">
        <v>3</v>
      </c>
      <c r="N520" s="4" t="s">
        <v>3</v>
      </c>
      <c r="O520" s="4">
        <v>2</v>
      </c>
      <c r="P520" s="4"/>
      <c r="Q520" s="4"/>
      <c r="R520" s="4"/>
      <c r="S520" s="4"/>
      <c r="T520" s="4"/>
      <c r="U520" s="4"/>
      <c r="V520" s="4"/>
      <c r="W520" s="4"/>
    </row>
    <row r="521" spans="1:206" x14ac:dyDescent="0.2">
      <c r="A521" s="4">
        <v>50</v>
      </c>
      <c r="B521" s="4">
        <v>0</v>
      </c>
      <c r="C521" s="4">
        <v>0</v>
      </c>
      <c r="D521" s="4">
        <v>1</v>
      </c>
      <c r="E521" s="4">
        <v>202</v>
      </c>
      <c r="F521" s="4">
        <f>ROUND(Source!P518,O521)</f>
        <v>331637.06</v>
      </c>
      <c r="G521" s="4" t="s">
        <v>211</v>
      </c>
      <c r="H521" s="4" t="s">
        <v>212</v>
      </c>
      <c r="I521" s="4"/>
      <c r="J521" s="4"/>
      <c r="K521" s="4">
        <v>202</v>
      </c>
      <c r="L521" s="4">
        <v>2</v>
      </c>
      <c r="M521" s="4">
        <v>3</v>
      </c>
      <c r="N521" s="4" t="s">
        <v>3</v>
      </c>
      <c r="O521" s="4">
        <v>2</v>
      </c>
      <c r="P521" s="4"/>
      <c r="Q521" s="4"/>
      <c r="R521" s="4"/>
      <c r="S521" s="4"/>
      <c r="T521" s="4"/>
      <c r="U521" s="4"/>
      <c r="V521" s="4"/>
      <c r="W521" s="4"/>
    </row>
    <row r="522" spans="1:206" x14ac:dyDescent="0.2">
      <c r="A522" s="4">
        <v>50</v>
      </c>
      <c r="B522" s="4">
        <v>0</v>
      </c>
      <c r="C522" s="4">
        <v>0</v>
      </c>
      <c r="D522" s="4">
        <v>1</v>
      </c>
      <c r="E522" s="4">
        <v>222</v>
      </c>
      <c r="F522" s="4">
        <f>ROUND(Source!AO518,O522)</f>
        <v>0</v>
      </c>
      <c r="G522" s="4" t="s">
        <v>213</v>
      </c>
      <c r="H522" s="4" t="s">
        <v>214</v>
      </c>
      <c r="I522" s="4"/>
      <c r="J522" s="4"/>
      <c r="K522" s="4">
        <v>222</v>
      </c>
      <c r="L522" s="4">
        <v>3</v>
      </c>
      <c r="M522" s="4">
        <v>3</v>
      </c>
      <c r="N522" s="4" t="s">
        <v>3</v>
      </c>
      <c r="O522" s="4">
        <v>2</v>
      </c>
      <c r="P522" s="4"/>
      <c r="Q522" s="4"/>
      <c r="R522" s="4"/>
      <c r="S522" s="4"/>
      <c r="T522" s="4"/>
      <c r="U522" s="4"/>
      <c r="V522" s="4"/>
      <c r="W522" s="4"/>
    </row>
    <row r="523" spans="1:206" x14ac:dyDescent="0.2">
      <c r="A523" s="4">
        <v>50</v>
      </c>
      <c r="B523" s="4">
        <v>0</v>
      </c>
      <c r="C523" s="4">
        <v>0</v>
      </c>
      <c r="D523" s="4">
        <v>1</v>
      </c>
      <c r="E523" s="4">
        <v>225</v>
      </c>
      <c r="F523" s="4">
        <f>ROUND(Source!AV518,O523)</f>
        <v>331637.06</v>
      </c>
      <c r="G523" s="4" t="s">
        <v>215</v>
      </c>
      <c r="H523" s="4" t="s">
        <v>216</v>
      </c>
      <c r="I523" s="4"/>
      <c r="J523" s="4"/>
      <c r="K523" s="4">
        <v>225</v>
      </c>
      <c r="L523" s="4">
        <v>4</v>
      </c>
      <c r="M523" s="4">
        <v>3</v>
      </c>
      <c r="N523" s="4" t="s">
        <v>3</v>
      </c>
      <c r="O523" s="4">
        <v>2</v>
      </c>
      <c r="P523" s="4"/>
      <c r="Q523" s="4"/>
      <c r="R523" s="4"/>
      <c r="S523" s="4"/>
      <c r="T523" s="4"/>
      <c r="U523" s="4"/>
      <c r="V523" s="4"/>
      <c r="W523" s="4"/>
    </row>
    <row r="524" spans="1:206" x14ac:dyDescent="0.2">
      <c r="A524" s="4">
        <v>50</v>
      </c>
      <c r="B524" s="4">
        <v>0</v>
      </c>
      <c r="C524" s="4">
        <v>0</v>
      </c>
      <c r="D524" s="4">
        <v>1</v>
      </c>
      <c r="E524" s="4">
        <v>226</v>
      </c>
      <c r="F524" s="4">
        <f>ROUND(Source!AW518,O524)</f>
        <v>331637.06</v>
      </c>
      <c r="G524" s="4" t="s">
        <v>217</v>
      </c>
      <c r="H524" s="4" t="s">
        <v>218</v>
      </c>
      <c r="I524" s="4"/>
      <c r="J524" s="4"/>
      <c r="K524" s="4">
        <v>226</v>
      </c>
      <c r="L524" s="4">
        <v>5</v>
      </c>
      <c r="M524" s="4">
        <v>3</v>
      </c>
      <c r="N524" s="4" t="s">
        <v>3</v>
      </c>
      <c r="O524" s="4">
        <v>2</v>
      </c>
      <c r="P524" s="4"/>
      <c r="Q524" s="4"/>
      <c r="R524" s="4"/>
      <c r="S524" s="4"/>
      <c r="T524" s="4"/>
      <c r="U524" s="4"/>
      <c r="V524" s="4"/>
      <c r="W524" s="4"/>
    </row>
    <row r="525" spans="1:206" x14ac:dyDescent="0.2">
      <c r="A525" s="4">
        <v>50</v>
      </c>
      <c r="B525" s="4">
        <v>0</v>
      </c>
      <c r="C525" s="4">
        <v>0</v>
      </c>
      <c r="D525" s="4">
        <v>1</v>
      </c>
      <c r="E525" s="4">
        <v>227</v>
      </c>
      <c r="F525" s="4">
        <f>ROUND(Source!AX518,O525)</f>
        <v>0</v>
      </c>
      <c r="G525" s="4" t="s">
        <v>219</v>
      </c>
      <c r="H525" s="4" t="s">
        <v>220</v>
      </c>
      <c r="I525" s="4"/>
      <c r="J525" s="4"/>
      <c r="K525" s="4">
        <v>227</v>
      </c>
      <c r="L525" s="4">
        <v>6</v>
      </c>
      <c r="M525" s="4">
        <v>3</v>
      </c>
      <c r="N525" s="4" t="s">
        <v>3</v>
      </c>
      <c r="O525" s="4">
        <v>2</v>
      </c>
      <c r="P525" s="4"/>
      <c r="Q525" s="4"/>
      <c r="R525" s="4"/>
      <c r="S525" s="4"/>
      <c r="T525" s="4"/>
      <c r="U525" s="4"/>
      <c r="V525" s="4"/>
      <c r="W525" s="4"/>
    </row>
    <row r="526" spans="1:206" x14ac:dyDescent="0.2">
      <c r="A526" s="4">
        <v>50</v>
      </c>
      <c r="B526" s="4">
        <v>0</v>
      </c>
      <c r="C526" s="4">
        <v>0</v>
      </c>
      <c r="D526" s="4">
        <v>1</v>
      </c>
      <c r="E526" s="4">
        <v>228</v>
      </c>
      <c r="F526" s="4">
        <f>ROUND(Source!AY518,O526)</f>
        <v>331637.06</v>
      </c>
      <c r="G526" s="4" t="s">
        <v>221</v>
      </c>
      <c r="H526" s="4" t="s">
        <v>222</v>
      </c>
      <c r="I526" s="4"/>
      <c r="J526" s="4"/>
      <c r="K526" s="4">
        <v>228</v>
      </c>
      <c r="L526" s="4">
        <v>7</v>
      </c>
      <c r="M526" s="4">
        <v>3</v>
      </c>
      <c r="N526" s="4" t="s">
        <v>3</v>
      </c>
      <c r="O526" s="4">
        <v>2</v>
      </c>
      <c r="P526" s="4"/>
      <c r="Q526" s="4"/>
      <c r="R526" s="4"/>
      <c r="S526" s="4"/>
      <c r="T526" s="4"/>
      <c r="U526" s="4"/>
      <c r="V526" s="4"/>
      <c r="W526" s="4"/>
    </row>
    <row r="527" spans="1:206" x14ac:dyDescent="0.2">
      <c r="A527" s="4">
        <v>50</v>
      </c>
      <c r="B527" s="4">
        <v>0</v>
      </c>
      <c r="C527" s="4">
        <v>0</v>
      </c>
      <c r="D527" s="4">
        <v>1</v>
      </c>
      <c r="E527" s="4">
        <v>216</v>
      </c>
      <c r="F527" s="4">
        <f>ROUND(Source!AP518,O527)</f>
        <v>0</v>
      </c>
      <c r="G527" s="4" t="s">
        <v>223</v>
      </c>
      <c r="H527" s="4" t="s">
        <v>224</v>
      </c>
      <c r="I527" s="4"/>
      <c r="J527" s="4"/>
      <c r="K527" s="4">
        <v>216</v>
      </c>
      <c r="L527" s="4">
        <v>8</v>
      </c>
      <c r="M527" s="4">
        <v>3</v>
      </c>
      <c r="N527" s="4" t="s">
        <v>3</v>
      </c>
      <c r="O527" s="4">
        <v>2</v>
      </c>
      <c r="P527" s="4"/>
      <c r="Q527" s="4"/>
      <c r="R527" s="4"/>
      <c r="S527" s="4"/>
      <c r="T527" s="4"/>
      <c r="U527" s="4"/>
      <c r="V527" s="4"/>
      <c r="W527" s="4"/>
    </row>
    <row r="528" spans="1:206" x14ac:dyDescent="0.2">
      <c r="A528" s="4">
        <v>50</v>
      </c>
      <c r="B528" s="4">
        <v>0</v>
      </c>
      <c r="C528" s="4">
        <v>0</v>
      </c>
      <c r="D528" s="4">
        <v>1</v>
      </c>
      <c r="E528" s="4">
        <v>223</v>
      </c>
      <c r="F528" s="4">
        <f>ROUND(Source!AQ518,O528)</f>
        <v>0</v>
      </c>
      <c r="G528" s="4" t="s">
        <v>225</v>
      </c>
      <c r="H528" s="4" t="s">
        <v>226</v>
      </c>
      <c r="I528" s="4"/>
      <c r="J528" s="4"/>
      <c r="K528" s="4">
        <v>223</v>
      </c>
      <c r="L528" s="4">
        <v>9</v>
      </c>
      <c r="M528" s="4">
        <v>3</v>
      </c>
      <c r="N528" s="4" t="s">
        <v>3</v>
      </c>
      <c r="O528" s="4">
        <v>2</v>
      </c>
      <c r="P528" s="4"/>
      <c r="Q528" s="4"/>
      <c r="R528" s="4"/>
      <c r="S528" s="4"/>
      <c r="T528" s="4"/>
      <c r="U528" s="4"/>
      <c r="V528" s="4"/>
      <c r="W528" s="4"/>
    </row>
    <row r="529" spans="1:23" x14ac:dyDescent="0.2">
      <c r="A529" s="4">
        <v>50</v>
      </c>
      <c r="B529" s="4">
        <v>0</v>
      </c>
      <c r="C529" s="4">
        <v>0</v>
      </c>
      <c r="D529" s="4">
        <v>1</v>
      </c>
      <c r="E529" s="4">
        <v>229</v>
      </c>
      <c r="F529" s="4">
        <f>ROUND(Source!AZ518,O529)</f>
        <v>0</v>
      </c>
      <c r="G529" s="4" t="s">
        <v>227</v>
      </c>
      <c r="H529" s="4" t="s">
        <v>228</v>
      </c>
      <c r="I529" s="4"/>
      <c r="J529" s="4"/>
      <c r="K529" s="4">
        <v>229</v>
      </c>
      <c r="L529" s="4">
        <v>10</v>
      </c>
      <c r="M529" s="4">
        <v>3</v>
      </c>
      <c r="N529" s="4" t="s">
        <v>3</v>
      </c>
      <c r="O529" s="4">
        <v>2</v>
      </c>
      <c r="P529" s="4"/>
      <c r="Q529" s="4"/>
      <c r="R529" s="4"/>
      <c r="S529" s="4"/>
      <c r="T529" s="4"/>
      <c r="U529" s="4"/>
      <c r="V529" s="4"/>
      <c r="W529" s="4"/>
    </row>
    <row r="530" spans="1:23" x14ac:dyDescent="0.2">
      <c r="A530" s="4">
        <v>50</v>
      </c>
      <c r="B530" s="4">
        <v>0</v>
      </c>
      <c r="C530" s="4">
        <v>0</v>
      </c>
      <c r="D530" s="4">
        <v>1</v>
      </c>
      <c r="E530" s="4">
        <v>203</v>
      </c>
      <c r="F530" s="4">
        <f>ROUND(Source!Q518,O530)</f>
        <v>4122.03</v>
      </c>
      <c r="G530" s="4" t="s">
        <v>229</v>
      </c>
      <c r="H530" s="4" t="s">
        <v>230</v>
      </c>
      <c r="I530" s="4"/>
      <c r="J530" s="4"/>
      <c r="K530" s="4">
        <v>203</v>
      </c>
      <c r="L530" s="4">
        <v>11</v>
      </c>
      <c r="M530" s="4">
        <v>3</v>
      </c>
      <c r="N530" s="4" t="s">
        <v>3</v>
      </c>
      <c r="O530" s="4">
        <v>2</v>
      </c>
      <c r="P530" s="4"/>
      <c r="Q530" s="4"/>
      <c r="R530" s="4"/>
      <c r="S530" s="4"/>
      <c r="T530" s="4"/>
      <c r="U530" s="4"/>
      <c r="V530" s="4"/>
      <c r="W530" s="4"/>
    </row>
    <row r="531" spans="1:23" x14ac:dyDescent="0.2">
      <c r="A531" s="4">
        <v>50</v>
      </c>
      <c r="B531" s="4">
        <v>0</v>
      </c>
      <c r="C531" s="4">
        <v>0</v>
      </c>
      <c r="D531" s="4">
        <v>1</v>
      </c>
      <c r="E531" s="4">
        <v>231</v>
      </c>
      <c r="F531" s="4">
        <f>ROUND(Source!BB518,O531)</f>
        <v>0</v>
      </c>
      <c r="G531" s="4" t="s">
        <v>231</v>
      </c>
      <c r="H531" s="4" t="s">
        <v>232</v>
      </c>
      <c r="I531" s="4"/>
      <c r="J531" s="4"/>
      <c r="K531" s="4">
        <v>231</v>
      </c>
      <c r="L531" s="4">
        <v>12</v>
      </c>
      <c r="M531" s="4">
        <v>3</v>
      </c>
      <c r="N531" s="4" t="s">
        <v>3</v>
      </c>
      <c r="O531" s="4">
        <v>2</v>
      </c>
      <c r="P531" s="4"/>
      <c r="Q531" s="4"/>
      <c r="R531" s="4"/>
      <c r="S531" s="4"/>
      <c r="T531" s="4"/>
      <c r="U531" s="4"/>
      <c r="V531" s="4"/>
      <c r="W531" s="4"/>
    </row>
    <row r="532" spans="1:23" x14ac:dyDescent="0.2">
      <c r="A532" s="4">
        <v>50</v>
      </c>
      <c r="B532" s="4">
        <v>0</v>
      </c>
      <c r="C532" s="4">
        <v>0</v>
      </c>
      <c r="D532" s="4">
        <v>1</v>
      </c>
      <c r="E532" s="4">
        <v>204</v>
      </c>
      <c r="F532" s="4">
        <f>ROUND(Source!R518,O532)</f>
        <v>2332.58</v>
      </c>
      <c r="G532" s="4" t="s">
        <v>233</v>
      </c>
      <c r="H532" s="4" t="s">
        <v>234</v>
      </c>
      <c r="I532" s="4"/>
      <c r="J532" s="4"/>
      <c r="K532" s="4">
        <v>204</v>
      </c>
      <c r="L532" s="4">
        <v>13</v>
      </c>
      <c r="M532" s="4">
        <v>3</v>
      </c>
      <c r="N532" s="4" t="s">
        <v>3</v>
      </c>
      <c r="O532" s="4">
        <v>2</v>
      </c>
      <c r="P532" s="4"/>
      <c r="Q532" s="4"/>
      <c r="R532" s="4"/>
      <c r="S532" s="4"/>
      <c r="T532" s="4"/>
      <c r="U532" s="4"/>
      <c r="V532" s="4"/>
      <c r="W532" s="4"/>
    </row>
    <row r="533" spans="1:23" x14ac:dyDescent="0.2">
      <c r="A533" s="4">
        <v>50</v>
      </c>
      <c r="B533" s="4">
        <v>0</v>
      </c>
      <c r="C533" s="4">
        <v>0</v>
      </c>
      <c r="D533" s="4">
        <v>1</v>
      </c>
      <c r="E533" s="4">
        <v>205</v>
      </c>
      <c r="F533" s="4">
        <f>ROUND(Source!S518,O533)</f>
        <v>108990.51</v>
      </c>
      <c r="G533" s="4" t="s">
        <v>235</v>
      </c>
      <c r="H533" s="4" t="s">
        <v>236</v>
      </c>
      <c r="I533" s="4"/>
      <c r="J533" s="4"/>
      <c r="K533" s="4">
        <v>205</v>
      </c>
      <c r="L533" s="4">
        <v>14</v>
      </c>
      <c r="M533" s="4">
        <v>3</v>
      </c>
      <c r="N533" s="4" t="s">
        <v>3</v>
      </c>
      <c r="O533" s="4">
        <v>2</v>
      </c>
      <c r="P533" s="4"/>
      <c r="Q533" s="4"/>
      <c r="R533" s="4"/>
      <c r="S533" s="4"/>
      <c r="T533" s="4"/>
      <c r="U533" s="4"/>
      <c r="V533" s="4"/>
      <c r="W533" s="4"/>
    </row>
    <row r="534" spans="1:23" x14ac:dyDescent="0.2">
      <c r="A534" s="4">
        <v>50</v>
      </c>
      <c r="B534" s="4">
        <v>0</v>
      </c>
      <c r="C534" s="4">
        <v>0</v>
      </c>
      <c r="D534" s="4">
        <v>1</v>
      </c>
      <c r="E534" s="4">
        <v>232</v>
      </c>
      <c r="F534" s="4">
        <f>ROUND(Source!BC518,O534)</f>
        <v>0</v>
      </c>
      <c r="G534" s="4" t="s">
        <v>237</v>
      </c>
      <c r="H534" s="4" t="s">
        <v>238</v>
      </c>
      <c r="I534" s="4"/>
      <c r="J534" s="4"/>
      <c r="K534" s="4">
        <v>232</v>
      </c>
      <c r="L534" s="4">
        <v>15</v>
      </c>
      <c r="M534" s="4">
        <v>3</v>
      </c>
      <c r="N534" s="4" t="s">
        <v>3</v>
      </c>
      <c r="O534" s="4">
        <v>2</v>
      </c>
      <c r="P534" s="4"/>
      <c r="Q534" s="4"/>
      <c r="R534" s="4"/>
      <c r="S534" s="4"/>
      <c r="T534" s="4"/>
      <c r="U534" s="4"/>
      <c r="V534" s="4"/>
      <c r="W534" s="4"/>
    </row>
    <row r="535" spans="1:23" x14ac:dyDescent="0.2">
      <c r="A535" s="4">
        <v>50</v>
      </c>
      <c r="B535" s="4">
        <v>0</v>
      </c>
      <c r="C535" s="4">
        <v>0</v>
      </c>
      <c r="D535" s="4">
        <v>1</v>
      </c>
      <c r="E535" s="4">
        <v>214</v>
      </c>
      <c r="F535" s="4">
        <f>ROUND(Source!AS518,O535)</f>
        <v>576167.57999999996</v>
      </c>
      <c r="G535" s="4" t="s">
        <v>239</v>
      </c>
      <c r="H535" s="4" t="s">
        <v>240</v>
      </c>
      <c r="I535" s="4"/>
      <c r="J535" s="4"/>
      <c r="K535" s="4">
        <v>214</v>
      </c>
      <c r="L535" s="4">
        <v>16</v>
      </c>
      <c r="M535" s="4">
        <v>3</v>
      </c>
      <c r="N535" s="4" t="s">
        <v>3</v>
      </c>
      <c r="O535" s="4">
        <v>2</v>
      </c>
      <c r="P535" s="4"/>
      <c r="Q535" s="4"/>
      <c r="R535" s="4"/>
      <c r="S535" s="4"/>
      <c r="T535" s="4"/>
      <c r="U535" s="4"/>
      <c r="V535" s="4"/>
      <c r="W535" s="4"/>
    </row>
    <row r="536" spans="1:23" x14ac:dyDescent="0.2">
      <c r="A536" s="4">
        <v>50</v>
      </c>
      <c r="B536" s="4">
        <v>0</v>
      </c>
      <c r="C536" s="4">
        <v>0</v>
      </c>
      <c r="D536" s="4">
        <v>1</v>
      </c>
      <c r="E536" s="4">
        <v>215</v>
      </c>
      <c r="F536" s="4">
        <f>ROUND(Source!AT518,O536)</f>
        <v>61365.08</v>
      </c>
      <c r="G536" s="4" t="s">
        <v>241</v>
      </c>
      <c r="H536" s="4" t="s">
        <v>242</v>
      </c>
      <c r="I536" s="4"/>
      <c r="J536" s="4"/>
      <c r="K536" s="4">
        <v>215</v>
      </c>
      <c r="L536" s="4">
        <v>17</v>
      </c>
      <c r="M536" s="4">
        <v>3</v>
      </c>
      <c r="N536" s="4" t="s">
        <v>3</v>
      </c>
      <c r="O536" s="4">
        <v>2</v>
      </c>
      <c r="P536" s="4"/>
      <c r="Q536" s="4"/>
      <c r="R536" s="4"/>
      <c r="S536" s="4"/>
      <c r="T536" s="4"/>
      <c r="U536" s="4"/>
      <c r="V536" s="4"/>
      <c r="W536" s="4"/>
    </row>
    <row r="537" spans="1:23" x14ac:dyDescent="0.2">
      <c r="A537" s="4">
        <v>50</v>
      </c>
      <c r="B537" s="4">
        <v>0</v>
      </c>
      <c r="C537" s="4">
        <v>0</v>
      </c>
      <c r="D537" s="4">
        <v>1</v>
      </c>
      <c r="E537" s="4">
        <v>217</v>
      </c>
      <c r="F537" s="4">
        <f>ROUND(Source!AU518,O537)</f>
        <v>0</v>
      </c>
      <c r="G537" s="4" t="s">
        <v>243</v>
      </c>
      <c r="H537" s="4" t="s">
        <v>244</v>
      </c>
      <c r="I537" s="4"/>
      <c r="J537" s="4"/>
      <c r="K537" s="4">
        <v>217</v>
      </c>
      <c r="L537" s="4">
        <v>18</v>
      </c>
      <c r="M537" s="4">
        <v>3</v>
      </c>
      <c r="N537" s="4" t="s">
        <v>3</v>
      </c>
      <c r="O537" s="4">
        <v>2</v>
      </c>
      <c r="P537" s="4"/>
      <c r="Q537" s="4"/>
      <c r="R537" s="4"/>
      <c r="S537" s="4"/>
      <c r="T537" s="4"/>
      <c r="U537" s="4"/>
      <c r="V537" s="4"/>
      <c r="W537" s="4"/>
    </row>
    <row r="538" spans="1:23" x14ac:dyDescent="0.2">
      <c r="A538" s="4">
        <v>50</v>
      </c>
      <c r="B538" s="4">
        <v>0</v>
      </c>
      <c r="C538" s="4">
        <v>0</v>
      </c>
      <c r="D538" s="4">
        <v>1</v>
      </c>
      <c r="E538" s="4">
        <v>230</v>
      </c>
      <c r="F538" s="4">
        <f>ROUND(Source!BA518,O538)</f>
        <v>0</v>
      </c>
      <c r="G538" s="4" t="s">
        <v>245</v>
      </c>
      <c r="H538" s="4" t="s">
        <v>246</v>
      </c>
      <c r="I538" s="4"/>
      <c r="J538" s="4"/>
      <c r="K538" s="4">
        <v>230</v>
      </c>
      <c r="L538" s="4">
        <v>19</v>
      </c>
      <c r="M538" s="4">
        <v>3</v>
      </c>
      <c r="N538" s="4" t="s">
        <v>3</v>
      </c>
      <c r="O538" s="4">
        <v>2</v>
      </c>
      <c r="P538" s="4"/>
      <c r="Q538" s="4"/>
      <c r="R538" s="4"/>
      <c r="S538" s="4"/>
      <c r="T538" s="4"/>
      <c r="U538" s="4"/>
      <c r="V538" s="4"/>
      <c r="W538" s="4"/>
    </row>
    <row r="539" spans="1:23" x14ac:dyDescent="0.2">
      <c r="A539" s="4">
        <v>50</v>
      </c>
      <c r="B539" s="4">
        <v>0</v>
      </c>
      <c r="C539" s="4">
        <v>0</v>
      </c>
      <c r="D539" s="4">
        <v>1</v>
      </c>
      <c r="E539" s="4">
        <v>206</v>
      </c>
      <c r="F539" s="4">
        <f>ROUND(Source!T518,O539)</f>
        <v>0</v>
      </c>
      <c r="G539" s="4" t="s">
        <v>247</v>
      </c>
      <c r="H539" s="4" t="s">
        <v>248</v>
      </c>
      <c r="I539" s="4"/>
      <c r="J539" s="4"/>
      <c r="K539" s="4">
        <v>206</v>
      </c>
      <c r="L539" s="4">
        <v>20</v>
      </c>
      <c r="M539" s="4">
        <v>3</v>
      </c>
      <c r="N539" s="4" t="s">
        <v>3</v>
      </c>
      <c r="O539" s="4">
        <v>2</v>
      </c>
      <c r="P539" s="4"/>
      <c r="Q539" s="4"/>
      <c r="R539" s="4"/>
      <c r="S539" s="4"/>
      <c r="T539" s="4"/>
      <c r="U539" s="4"/>
      <c r="V539" s="4"/>
      <c r="W539" s="4"/>
    </row>
    <row r="540" spans="1:23" x14ac:dyDescent="0.2">
      <c r="A540" s="4">
        <v>50</v>
      </c>
      <c r="B540" s="4">
        <v>0</v>
      </c>
      <c r="C540" s="4">
        <v>0</v>
      </c>
      <c r="D540" s="4">
        <v>1</v>
      </c>
      <c r="E540" s="4">
        <v>207</v>
      </c>
      <c r="F540" s="4">
        <f>Source!U518</f>
        <v>372.27381359999998</v>
      </c>
      <c r="G540" s="4" t="s">
        <v>249</v>
      </c>
      <c r="H540" s="4" t="s">
        <v>250</v>
      </c>
      <c r="I540" s="4"/>
      <c r="J540" s="4"/>
      <c r="K540" s="4">
        <v>207</v>
      </c>
      <c r="L540" s="4">
        <v>21</v>
      </c>
      <c r="M540" s="4">
        <v>3</v>
      </c>
      <c r="N540" s="4" t="s">
        <v>3</v>
      </c>
      <c r="O540" s="4">
        <v>-1</v>
      </c>
      <c r="P540" s="4"/>
      <c r="Q540" s="4"/>
      <c r="R540" s="4"/>
      <c r="S540" s="4"/>
      <c r="T540" s="4"/>
      <c r="U540" s="4"/>
      <c r="V540" s="4"/>
      <c r="W540" s="4"/>
    </row>
    <row r="541" spans="1:23" x14ac:dyDescent="0.2">
      <c r="A541" s="4">
        <v>50</v>
      </c>
      <c r="B541" s="4">
        <v>0</v>
      </c>
      <c r="C541" s="4">
        <v>0</v>
      </c>
      <c r="D541" s="4">
        <v>1</v>
      </c>
      <c r="E541" s="4">
        <v>208</v>
      </c>
      <c r="F541" s="4">
        <f>Source!V518</f>
        <v>5.6136479999999995</v>
      </c>
      <c r="G541" s="4" t="s">
        <v>251</v>
      </c>
      <c r="H541" s="4" t="s">
        <v>252</v>
      </c>
      <c r="I541" s="4"/>
      <c r="J541" s="4"/>
      <c r="K541" s="4">
        <v>208</v>
      </c>
      <c r="L541" s="4">
        <v>22</v>
      </c>
      <c r="M541" s="4">
        <v>3</v>
      </c>
      <c r="N541" s="4" t="s">
        <v>3</v>
      </c>
      <c r="O541" s="4">
        <v>-1</v>
      </c>
      <c r="P541" s="4"/>
      <c r="Q541" s="4"/>
      <c r="R541" s="4"/>
      <c r="S541" s="4"/>
      <c r="T541" s="4"/>
      <c r="U541" s="4"/>
      <c r="V541" s="4"/>
      <c r="W541" s="4"/>
    </row>
    <row r="542" spans="1:23" x14ac:dyDescent="0.2">
      <c r="A542" s="4">
        <v>50</v>
      </c>
      <c r="B542" s="4">
        <v>0</v>
      </c>
      <c r="C542" s="4">
        <v>0</v>
      </c>
      <c r="D542" s="4">
        <v>1</v>
      </c>
      <c r="E542" s="4">
        <v>209</v>
      </c>
      <c r="F542" s="4">
        <f>ROUND(Source!W518,O542)</f>
        <v>0</v>
      </c>
      <c r="G542" s="4" t="s">
        <v>253</v>
      </c>
      <c r="H542" s="4" t="s">
        <v>254</v>
      </c>
      <c r="I542" s="4"/>
      <c r="J542" s="4"/>
      <c r="K542" s="4">
        <v>209</v>
      </c>
      <c r="L542" s="4">
        <v>23</v>
      </c>
      <c r="M542" s="4">
        <v>3</v>
      </c>
      <c r="N542" s="4" t="s">
        <v>3</v>
      </c>
      <c r="O542" s="4">
        <v>2</v>
      </c>
      <c r="P542" s="4"/>
      <c r="Q542" s="4"/>
      <c r="R542" s="4"/>
      <c r="S542" s="4"/>
      <c r="T542" s="4"/>
      <c r="U542" s="4"/>
      <c r="V542" s="4"/>
      <c r="W542" s="4"/>
    </row>
    <row r="543" spans="1:23" x14ac:dyDescent="0.2">
      <c r="A543" s="4">
        <v>50</v>
      </c>
      <c r="B543" s="4">
        <v>0</v>
      </c>
      <c r="C543" s="4">
        <v>0</v>
      </c>
      <c r="D543" s="4">
        <v>1</v>
      </c>
      <c r="E543" s="4">
        <v>233</v>
      </c>
      <c r="F543" s="4">
        <f>ROUND(Source!BD518,O543)</f>
        <v>5821.61</v>
      </c>
      <c r="G543" s="4" t="s">
        <v>255</v>
      </c>
      <c r="H543" s="4" t="s">
        <v>256</v>
      </c>
      <c r="I543" s="4"/>
      <c r="J543" s="4"/>
      <c r="K543" s="4">
        <v>233</v>
      </c>
      <c r="L543" s="4">
        <v>24</v>
      </c>
      <c r="M543" s="4">
        <v>3</v>
      </c>
      <c r="N543" s="4" t="s">
        <v>3</v>
      </c>
      <c r="O543" s="4">
        <v>2</v>
      </c>
      <c r="P543" s="4"/>
      <c r="Q543" s="4"/>
      <c r="R543" s="4"/>
      <c r="S543" s="4"/>
      <c r="T543" s="4"/>
      <c r="U543" s="4"/>
      <c r="V543" s="4"/>
      <c r="W543" s="4"/>
    </row>
    <row r="544" spans="1:23" x14ac:dyDescent="0.2">
      <c r="A544" s="4">
        <v>50</v>
      </c>
      <c r="B544" s="4">
        <v>0</v>
      </c>
      <c r="C544" s="4">
        <v>0</v>
      </c>
      <c r="D544" s="4">
        <v>1</v>
      </c>
      <c r="E544" s="4">
        <v>210</v>
      </c>
      <c r="F544" s="4">
        <f>ROUND(Source!X518,O544)</f>
        <v>119547.98</v>
      </c>
      <c r="G544" s="4" t="s">
        <v>257</v>
      </c>
      <c r="H544" s="4" t="s">
        <v>258</v>
      </c>
      <c r="I544" s="4"/>
      <c r="J544" s="4"/>
      <c r="K544" s="4">
        <v>210</v>
      </c>
      <c r="L544" s="4">
        <v>25</v>
      </c>
      <c r="M544" s="4">
        <v>3</v>
      </c>
      <c r="N544" s="4" t="s">
        <v>3</v>
      </c>
      <c r="O544" s="4">
        <v>2</v>
      </c>
      <c r="P544" s="4"/>
      <c r="Q544" s="4"/>
      <c r="R544" s="4"/>
      <c r="S544" s="4"/>
      <c r="T544" s="4"/>
      <c r="U544" s="4"/>
      <c r="V544" s="4"/>
      <c r="W544" s="4"/>
    </row>
    <row r="545" spans="1:245" x14ac:dyDescent="0.2">
      <c r="A545" s="4">
        <v>50</v>
      </c>
      <c r="B545" s="4">
        <v>0</v>
      </c>
      <c r="C545" s="4">
        <v>0</v>
      </c>
      <c r="D545" s="4">
        <v>1</v>
      </c>
      <c r="E545" s="4">
        <v>211</v>
      </c>
      <c r="F545" s="4">
        <f>ROUND(Source!Y518,O545)</f>
        <v>67413.47</v>
      </c>
      <c r="G545" s="4" t="s">
        <v>259</v>
      </c>
      <c r="H545" s="4" t="s">
        <v>260</v>
      </c>
      <c r="I545" s="4"/>
      <c r="J545" s="4"/>
      <c r="K545" s="4">
        <v>211</v>
      </c>
      <c r="L545" s="4">
        <v>26</v>
      </c>
      <c r="M545" s="4">
        <v>3</v>
      </c>
      <c r="N545" s="4" t="s">
        <v>3</v>
      </c>
      <c r="O545" s="4">
        <v>2</v>
      </c>
      <c r="P545" s="4"/>
      <c r="Q545" s="4"/>
      <c r="R545" s="4"/>
      <c r="S545" s="4"/>
      <c r="T545" s="4"/>
      <c r="U545" s="4"/>
      <c r="V545" s="4"/>
      <c r="W545" s="4"/>
    </row>
    <row r="546" spans="1:245" x14ac:dyDescent="0.2">
      <c r="A546" s="4">
        <v>50</v>
      </c>
      <c r="B546" s="4">
        <v>0</v>
      </c>
      <c r="C546" s="4">
        <v>0</v>
      </c>
      <c r="D546" s="4">
        <v>1</v>
      </c>
      <c r="E546" s="4">
        <v>224</v>
      </c>
      <c r="F546" s="4">
        <f>ROUND(Source!AR518,O546)</f>
        <v>637532.66</v>
      </c>
      <c r="G546" s="4" t="s">
        <v>261</v>
      </c>
      <c r="H546" s="4" t="s">
        <v>262</v>
      </c>
      <c r="I546" s="4"/>
      <c r="J546" s="4"/>
      <c r="K546" s="4">
        <v>224</v>
      </c>
      <c r="L546" s="4">
        <v>27</v>
      </c>
      <c r="M546" s="4">
        <v>3</v>
      </c>
      <c r="N546" s="4" t="s">
        <v>3</v>
      </c>
      <c r="O546" s="4">
        <v>2</v>
      </c>
      <c r="P546" s="4"/>
      <c r="Q546" s="4"/>
      <c r="R546" s="4"/>
      <c r="S546" s="4"/>
      <c r="T546" s="4"/>
      <c r="U546" s="4"/>
      <c r="V546" s="4"/>
      <c r="W546" s="4"/>
    </row>
    <row r="548" spans="1:245" x14ac:dyDescent="0.2">
      <c r="A548" s="1">
        <v>4</v>
      </c>
      <c r="B548" s="1">
        <v>1</v>
      </c>
      <c r="C548" s="1"/>
      <c r="D548" s="1">
        <f>ROW(A559)</f>
        <v>559</v>
      </c>
      <c r="E548" s="1"/>
      <c r="F548" s="1" t="s">
        <v>3</v>
      </c>
      <c r="G548" s="1" t="s">
        <v>787</v>
      </c>
      <c r="H548" s="1" t="s">
        <v>3</v>
      </c>
      <c r="I548" s="1">
        <v>0</v>
      </c>
      <c r="J548" s="1"/>
      <c r="K548" s="1">
        <v>-1</v>
      </c>
      <c r="L548" s="1"/>
      <c r="M548" s="1"/>
      <c r="N548" s="1"/>
      <c r="O548" s="1"/>
      <c r="P548" s="1"/>
      <c r="Q548" s="1"/>
      <c r="R548" s="1"/>
      <c r="S548" s="1"/>
      <c r="T548" s="1"/>
      <c r="U548" s="1" t="s">
        <v>3</v>
      </c>
      <c r="V548" s="1">
        <v>0</v>
      </c>
      <c r="W548" s="1"/>
      <c r="X548" s="1"/>
      <c r="Y548" s="1"/>
      <c r="Z548" s="1"/>
      <c r="AA548" s="1"/>
      <c r="AB548" s="1" t="s">
        <v>3</v>
      </c>
      <c r="AC548" s="1" t="s">
        <v>3</v>
      </c>
      <c r="AD548" s="1" t="s">
        <v>3</v>
      </c>
      <c r="AE548" s="1" t="s">
        <v>3</v>
      </c>
      <c r="AF548" s="1" t="s">
        <v>3</v>
      </c>
      <c r="AG548" s="1" t="s">
        <v>3</v>
      </c>
      <c r="AH548" s="1"/>
      <c r="AI548" s="1"/>
      <c r="AJ548" s="1"/>
      <c r="AK548" s="1"/>
      <c r="AL548" s="1"/>
      <c r="AM548" s="1"/>
      <c r="AN548" s="1"/>
      <c r="AO548" s="1"/>
      <c r="AP548" s="1" t="s">
        <v>3</v>
      </c>
      <c r="AQ548" s="1" t="s">
        <v>3</v>
      </c>
      <c r="AR548" s="1" t="s">
        <v>3</v>
      </c>
      <c r="AS548" s="1"/>
      <c r="AT548" s="1"/>
      <c r="AU548" s="1"/>
      <c r="AV548" s="1"/>
      <c r="AW548" s="1"/>
      <c r="AX548" s="1"/>
      <c r="AY548" s="1"/>
      <c r="AZ548" s="1" t="s">
        <v>3</v>
      </c>
      <c r="BA548" s="1"/>
      <c r="BB548" s="1" t="s">
        <v>3</v>
      </c>
      <c r="BC548" s="1" t="s">
        <v>3</v>
      </c>
      <c r="BD548" s="1" t="s">
        <v>3</v>
      </c>
      <c r="BE548" s="1" t="s">
        <v>3</v>
      </c>
      <c r="BF548" s="1" t="s">
        <v>3</v>
      </c>
      <c r="BG548" s="1" t="s">
        <v>3</v>
      </c>
      <c r="BH548" s="1" t="s">
        <v>3</v>
      </c>
      <c r="BI548" s="1" t="s">
        <v>3</v>
      </c>
      <c r="BJ548" s="1" t="s">
        <v>3</v>
      </c>
      <c r="BK548" s="1" t="s">
        <v>3</v>
      </c>
      <c r="BL548" s="1" t="s">
        <v>3</v>
      </c>
      <c r="BM548" s="1" t="s">
        <v>3</v>
      </c>
      <c r="BN548" s="1" t="s">
        <v>3</v>
      </c>
      <c r="BO548" s="1" t="s">
        <v>3</v>
      </c>
      <c r="BP548" s="1" t="s">
        <v>3</v>
      </c>
      <c r="BQ548" s="1"/>
      <c r="BR548" s="1"/>
      <c r="BS548" s="1"/>
      <c r="BT548" s="1"/>
      <c r="BU548" s="1"/>
      <c r="BV548" s="1"/>
      <c r="BW548" s="1"/>
      <c r="BX548" s="1">
        <v>0</v>
      </c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>
        <v>0</v>
      </c>
    </row>
    <row r="550" spans="1:245" x14ac:dyDescent="0.2">
      <c r="A550" s="2">
        <v>52</v>
      </c>
      <c r="B550" s="2">
        <f t="shared" ref="B550:G550" si="424">B559</f>
        <v>1</v>
      </c>
      <c r="C550" s="2">
        <f t="shared" si="424"/>
        <v>4</v>
      </c>
      <c r="D550" s="2">
        <f t="shared" si="424"/>
        <v>548</v>
      </c>
      <c r="E550" s="2">
        <f t="shared" si="424"/>
        <v>0</v>
      </c>
      <c r="F550" s="2" t="str">
        <f t="shared" si="424"/>
        <v/>
      </c>
      <c r="G550" s="2" t="str">
        <f t="shared" si="424"/>
        <v>Тепло-шумоизоляция потолочного перекрытия 5 эт. 65 корп.</v>
      </c>
      <c r="H550" s="2"/>
      <c r="I550" s="2"/>
      <c r="J550" s="2"/>
      <c r="K550" s="2"/>
      <c r="L550" s="2"/>
      <c r="M550" s="2"/>
      <c r="N550" s="2"/>
      <c r="O550" s="2">
        <f t="shared" ref="O550:AT550" si="425">O559</f>
        <v>404876.6</v>
      </c>
      <c r="P550" s="2">
        <f t="shared" si="425"/>
        <v>339794.16</v>
      </c>
      <c r="Q550" s="2">
        <f t="shared" si="425"/>
        <v>17298.099999999999</v>
      </c>
      <c r="R550" s="2">
        <f t="shared" si="425"/>
        <v>7734.04</v>
      </c>
      <c r="S550" s="2">
        <f t="shared" si="425"/>
        <v>47784.34</v>
      </c>
      <c r="T550" s="2">
        <f t="shared" si="425"/>
        <v>0</v>
      </c>
      <c r="U550" s="2">
        <f t="shared" si="425"/>
        <v>177.06535739999998</v>
      </c>
      <c r="V550" s="2">
        <f t="shared" si="425"/>
        <v>18.735698749999997</v>
      </c>
      <c r="W550" s="2">
        <f t="shared" si="425"/>
        <v>0</v>
      </c>
      <c r="X550" s="2">
        <f t="shared" si="425"/>
        <v>64267.56</v>
      </c>
      <c r="Y550" s="2">
        <f t="shared" si="425"/>
        <v>35460.410000000003</v>
      </c>
      <c r="Z550" s="2">
        <f t="shared" si="425"/>
        <v>0</v>
      </c>
      <c r="AA550" s="2">
        <f t="shared" si="425"/>
        <v>0</v>
      </c>
      <c r="AB550" s="2">
        <f t="shared" si="425"/>
        <v>404876.6</v>
      </c>
      <c r="AC550" s="2">
        <f t="shared" si="425"/>
        <v>339794.16</v>
      </c>
      <c r="AD550" s="2">
        <f t="shared" si="425"/>
        <v>17298.099999999999</v>
      </c>
      <c r="AE550" s="2">
        <f t="shared" si="425"/>
        <v>7734.04</v>
      </c>
      <c r="AF550" s="2">
        <f t="shared" si="425"/>
        <v>47784.34</v>
      </c>
      <c r="AG550" s="2">
        <f t="shared" si="425"/>
        <v>0</v>
      </c>
      <c r="AH550" s="2">
        <f t="shared" si="425"/>
        <v>177.06535739999998</v>
      </c>
      <c r="AI550" s="2">
        <f t="shared" si="425"/>
        <v>18.735698749999997</v>
      </c>
      <c r="AJ550" s="2">
        <f t="shared" si="425"/>
        <v>0</v>
      </c>
      <c r="AK550" s="2">
        <f t="shared" si="425"/>
        <v>64267.56</v>
      </c>
      <c r="AL550" s="2">
        <f t="shared" si="425"/>
        <v>35460.410000000003</v>
      </c>
      <c r="AM550" s="2">
        <f t="shared" si="425"/>
        <v>0</v>
      </c>
      <c r="AN550" s="2">
        <f t="shared" si="425"/>
        <v>0</v>
      </c>
      <c r="AO550" s="2">
        <f t="shared" si="425"/>
        <v>0</v>
      </c>
      <c r="AP550" s="2">
        <f t="shared" si="425"/>
        <v>0</v>
      </c>
      <c r="AQ550" s="2">
        <f t="shared" si="425"/>
        <v>0</v>
      </c>
      <c r="AR550" s="2">
        <f t="shared" si="425"/>
        <v>504604.57</v>
      </c>
      <c r="AS550" s="2">
        <f t="shared" si="425"/>
        <v>504604.57</v>
      </c>
      <c r="AT550" s="2">
        <f t="shared" si="425"/>
        <v>0</v>
      </c>
      <c r="AU550" s="2">
        <f t="shared" ref="AU550:BZ550" si="426">AU559</f>
        <v>0</v>
      </c>
      <c r="AV550" s="2">
        <f t="shared" si="426"/>
        <v>339794.16</v>
      </c>
      <c r="AW550" s="2">
        <f t="shared" si="426"/>
        <v>339794.16</v>
      </c>
      <c r="AX550" s="2">
        <f t="shared" si="426"/>
        <v>0</v>
      </c>
      <c r="AY550" s="2">
        <f t="shared" si="426"/>
        <v>339794.16</v>
      </c>
      <c r="AZ550" s="2">
        <f t="shared" si="426"/>
        <v>0</v>
      </c>
      <c r="BA550" s="2">
        <f t="shared" si="426"/>
        <v>0</v>
      </c>
      <c r="BB550" s="2">
        <f t="shared" si="426"/>
        <v>0</v>
      </c>
      <c r="BC550" s="2">
        <f t="shared" si="426"/>
        <v>0</v>
      </c>
      <c r="BD550" s="2">
        <f t="shared" si="426"/>
        <v>0</v>
      </c>
      <c r="BE550" s="2">
        <f t="shared" si="426"/>
        <v>0</v>
      </c>
      <c r="BF550" s="2">
        <f t="shared" si="426"/>
        <v>0</v>
      </c>
      <c r="BG550" s="2">
        <f t="shared" si="426"/>
        <v>0</v>
      </c>
      <c r="BH550" s="2">
        <f t="shared" si="426"/>
        <v>0</v>
      </c>
      <c r="BI550" s="2">
        <f t="shared" si="426"/>
        <v>0</v>
      </c>
      <c r="BJ550" s="2">
        <f t="shared" si="426"/>
        <v>0</v>
      </c>
      <c r="BK550" s="2">
        <f t="shared" si="426"/>
        <v>0</v>
      </c>
      <c r="BL550" s="2">
        <f t="shared" si="426"/>
        <v>0</v>
      </c>
      <c r="BM550" s="2">
        <f t="shared" si="426"/>
        <v>0</v>
      </c>
      <c r="BN550" s="2">
        <f t="shared" si="426"/>
        <v>0</v>
      </c>
      <c r="BO550" s="2">
        <f t="shared" si="426"/>
        <v>0</v>
      </c>
      <c r="BP550" s="2">
        <f t="shared" si="426"/>
        <v>0</v>
      </c>
      <c r="BQ550" s="2">
        <f t="shared" si="426"/>
        <v>0</v>
      </c>
      <c r="BR550" s="2">
        <f t="shared" si="426"/>
        <v>0</v>
      </c>
      <c r="BS550" s="2">
        <f t="shared" si="426"/>
        <v>0</v>
      </c>
      <c r="BT550" s="2">
        <f t="shared" si="426"/>
        <v>0</v>
      </c>
      <c r="BU550" s="2">
        <f t="shared" si="426"/>
        <v>0</v>
      </c>
      <c r="BV550" s="2">
        <f t="shared" si="426"/>
        <v>0</v>
      </c>
      <c r="BW550" s="2">
        <f t="shared" si="426"/>
        <v>0</v>
      </c>
      <c r="BX550" s="2">
        <f t="shared" si="426"/>
        <v>0</v>
      </c>
      <c r="BY550" s="2">
        <f t="shared" si="426"/>
        <v>0</v>
      </c>
      <c r="BZ550" s="2">
        <f t="shared" si="426"/>
        <v>0</v>
      </c>
      <c r="CA550" s="2">
        <f t="shared" ref="CA550:DF550" si="427">CA559</f>
        <v>504604.57</v>
      </c>
      <c r="CB550" s="2">
        <f t="shared" si="427"/>
        <v>504604.57</v>
      </c>
      <c r="CC550" s="2">
        <f t="shared" si="427"/>
        <v>0</v>
      </c>
      <c r="CD550" s="2">
        <f t="shared" si="427"/>
        <v>0</v>
      </c>
      <c r="CE550" s="2">
        <f t="shared" si="427"/>
        <v>339794.16</v>
      </c>
      <c r="CF550" s="2">
        <f t="shared" si="427"/>
        <v>339794.16</v>
      </c>
      <c r="CG550" s="2">
        <f t="shared" si="427"/>
        <v>0</v>
      </c>
      <c r="CH550" s="2">
        <f t="shared" si="427"/>
        <v>339794.16</v>
      </c>
      <c r="CI550" s="2">
        <f t="shared" si="427"/>
        <v>0</v>
      </c>
      <c r="CJ550" s="2">
        <f t="shared" si="427"/>
        <v>0</v>
      </c>
      <c r="CK550" s="2">
        <f t="shared" si="427"/>
        <v>0</v>
      </c>
      <c r="CL550" s="2">
        <f t="shared" si="427"/>
        <v>0</v>
      </c>
      <c r="CM550" s="2">
        <f t="shared" si="427"/>
        <v>0</v>
      </c>
      <c r="CN550" s="2">
        <f t="shared" si="427"/>
        <v>0</v>
      </c>
      <c r="CO550" s="2">
        <f t="shared" si="427"/>
        <v>0</v>
      </c>
      <c r="CP550" s="2">
        <f t="shared" si="427"/>
        <v>0</v>
      </c>
      <c r="CQ550" s="2">
        <f t="shared" si="427"/>
        <v>0</v>
      </c>
      <c r="CR550" s="2">
        <f t="shared" si="427"/>
        <v>0</v>
      </c>
      <c r="CS550" s="2">
        <f t="shared" si="427"/>
        <v>0</v>
      </c>
      <c r="CT550" s="2">
        <f t="shared" si="427"/>
        <v>0</v>
      </c>
      <c r="CU550" s="2">
        <f t="shared" si="427"/>
        <v>0</v>
      </c>
      <c r="CV550" s="2">
        <f t="shared" si="427"/>
        <v>0</v>
      </c>
      <c r="CW550" s="2">
        <f t="shared" si="427"/>
        <v>0</v>
      </c>
      <c r="CX550" s="2">
        <f t="shared" si="427"/>
        <v>0</v>
      </c>
      <c r="CY550" s="2">
        <f t="shared" si="427"/>
        <v>0</v>
      </c>
      <c r="CZ550" s="2">
        <f t="shared" si="427"/>
        <v>0</v>
      </c>
      <c r="DA550" s="2">
        <f t="shared" si="427"/>
        <v>0</v>
      </c>
      <c r="DB550" s="2">
        <f t="shared" si="427"/>
        <v>0</v>
      </c>
      <c r="DC550" s="2">
        <f t="shared" si="427"/>
        <v>0</v>
      </c>
      <c r="DD550" s="2">
        <f t="shared" si="427"/>
        <v>0</v>
      </c>
      <c r="DE550" s="2">
        <f t="shared" si="427"/>
        <v>0</v>
      </c>
      <c r="DF550" s="2">
        <f t="shared" si="427"/>
        <v>0</v>
      </c>
      <c r="DG550" s="3">
        <f t="shared" ref="DG550:EL550" si="428">DG559</f>
        <v>0</v>
      </c>
      <c r="DH550" s="3">
        <f t="shared" si="428"/>
        <v>0</v>
      </c>
      <c r="DI550" s="3">
        <f t="shared" si="428"/>
        <v>0</v>
      </c>
      <c r="DJ550" s="3">
        <f t="shared" si="428"/>
        <v>0</v>
      </c>
      <c r="DK550" s="3">
        <f t="shared" si="428"/>
        <v>0</v>
      </c>
      <c r="DL550" s="3">
        <f t="shared" si="428"/>
        <v>0</v>
      </c>
      <c r="DM550" s="3">
        <f t="shared" si="428"/>
        <v>0</v>
      </c>
      <c r="DN550" s="3">
        <f t="shared" si="428"/>
        <v>0</v>
      </c>
      <c r="DO550" s="3">
        <f t="shared" si="428"/>
        <v>0</v>
      </c>
      <c r="DP550" s="3">
        <f t="shared" si="428"/>
        <v>0</v>
      </c>
      <c r="DQ550" s="3">
        <f t="shared" si="428"/>
        <v>0</v>
      </c>
      <c r="DR550" s="3">
        <f t="shared" si="428"/>
        <v>0</v>
      </c>
      <c r="DS550" s="3">
        <f t="shared" si="428"/>
        <v>0</v>
      </c>
      <c r="DT550" s="3">
        <f t="shared" si="428"/>
        <v>0</v>
      </c>
      <c r="DU550" s="3">
        <f t="shared" si="428"/>
        <v>0</v>
      </c>
      <c r="DV550" s="3">
        <f t="shared" si="428"/>
        <v>0</v>
      </c>
      <c r="DW550" s="3">
        <f t="shared" si="428"/>
        <v>0</v>
      </c>
      <c r="DX550" s="3">
        <f t="shared" si="428"/>
        <v>0</v>
      </c>
      <c r="DY550" s="3">
        <f t="shared" si="428"/>
        <v>0</v>
      </c>
      <c r="DZ550" s="3">
        <f t="shared" si="428"/>
        <v>0</v>
      </c>
      <c r="EA550" s="3">
        <f t="shared" si="428"/>
        <v>0</v>
      </c>
      <c r="EB550" s="3">
        <f t="shared" si="428"/>
        <v>0</v>
      </c>
      <c r="EC550" s="3">
        <f t="shared" si="428"/>
        <v>0</v>
      </c>
      <c r="ED550" s="3">
        <f t="shared" si="428"/>
        <v>0</v>
      </c>
      <c r="EE550" s="3">
        <f t="shared" si="428"/>
        <v>0</v>
      </c>
      <c r="EF550" s="3">
        <f t="shared" si="428"/>
        <v>0</v>
      </c>
      <c r="EG550" s="3">
        <f t="shared" si="428"/>
        <v>0</v>
      </c>
      <c r="EH550" s="3">
        <f t="shared" si="428"/>
        <v>0</v>
      </c>
      <c r="EI550" s="3">
        <f t="shared" si="428"/>
        <v>0</v>
      </c>
      <c r="EJ550" s="3">
        <f t="shared" si="428"/>
        <v>0</v>
      </c>
      <c r="EK550" s="3">
        <f t="shared" si="428"/>
        <v>0</v>
      </c>
      <c r="EL550" s="3">
        <f t="shared" si="428"/>
        <v>0</v>
      </c>
      <c r="EM550" s="3">
        <f t="shared" ref="EM550:FR550" si="429">EM559</f>
        <v>0</v>
      </c>
      <c r="EN550" s="3">
        <f t="shared" si="429"/>
        <v>0</v>
      </c>
      <c r="EO550" s="3">
        <f t="shared" si="429"/>
        <v>0</v>
      </c>
      <c r="EP550" s="3">
        <f t="shared" si="429"/>
        <v>0</v>
      </c>
      <c r="EQ550" s="3">
        <f t="shared" si="429"/>
        <v>0</v>
      </c>
      <c r="ER550" s="3">
        <f t="shared" si="429"/>
        <v>0</v>
      </c>
      <c r="ES550" s="3">
        <f t="shared" si="429"/>
        <v>0</v>
      </c>
      <c r="ET550" s="3">
        <f t="shared" si="429"/>
        <v>0</v>
      </c>
      <c r="EU550" s="3">
        <f t="shared" si="429"/>
        <v>0</v>
      </c>
      <c r="EV550" s="3">
        <f t="shared" si="429"/>
        <v>0</v>
      </c>
      <c r="EW550" s="3">
        <f t="shared" si="429"/>
        <v>0</v>
      </c>
      <c r="EX550" s="3">
        <f t="shared" si="429"/>
        <v>0</v>
      </c>
      <c r="EY550" s="3">
        <f t="shared" si="429"/>
        <v>0</v>
      </c>
      <c r="EZ550" s="3">
        <f t="shared" si="429"/>
        <v>0</v>
      </c>
      <c r="FA550" s="3">
        <f t="shared" si="429"/>
        <v>0</v>
      </c>
      <c r="FB550" s="3">
        <f t="shared" si="429"/>
        <v>0</v>
      </c>
      <c r="FC550" s="3">
        <f t="shared" si="429"/>
        <v>0</v>
      </c>
      <c r="FD550" s="3">
        <f t="shared" si="429"/>
        <v>0</v>
      </c>
      <c r="FE550" s="3">
        <f t="shared" si="429"/>
        <v>0</v>
      </c>
      <c r="FF550" s="3">
        <f t="shared" si="429"/>
        <v>0</v>
      </c>
      <c r="FG550" s="3">
        <f t="shared" si="429"/>
        <v>0</v>
      </c>
      <c r="FH550" s="3">
        <f t="shared" si="429"/>
        <v>0</v>
      </c>
      <c r="FI550" s="3">
        <f t="shared" si="429"/>
        <v>0</v>
      </c>
      <c r="FJ550" s="3">
        <f t="shared" si="429"/>
        <v>0</v>
      </c>
      <c r="FK550" s="3">
        <f t="shared" si="429"/>
        <v>0</v>
      </c>
      <c r="FL550" s="3">
        <f t="shared" si="429"/>
        <v>0</v>
      </c>
      <c r="FM550" s="3">
        <f t="shared" si="429"/>
        <v>0</v>
      </c>
      <c r="FN550" s="3">
        <f t="shared" si="429"/>
        <v>0</v>
      </c>
      <c r="FO550" s="3">
        <f t="shared" si="429"/>
        <v>0</v>
      </c>
      <c r="FP550" s="3">
        <f t="shared" si="429"/>
        <v>0</v>
      </c>
      <c r="FQ550" s="3">
        <f t="shared" si="429"/>
        <v>0</v>
      </c>
      <c r="FR550" s="3">
        <f t="shared" si="429"/>
        <v>0</v>
      </c>
      <c r="FS550" s="3">
        <f t="shared" ref="FS550:GX550" si="430">FS559</f>
        <v>0</v>
      </c>
      <c r="FT550" s="3">
        <f t="shared" si="430"/>
        <v>0</v>
      </c>
      <c r="FU550" s="3">
        <f t="shared" si="430"/>
        <v>0</v>
      </c>
      <c r="FV550" s="3">
        <f t="shared" si="430"/>
        <v>0</v>
      </c>
      <c r="FW550" s="3">
        <f t="shared" si="430"/>
        <v>0</v>
      </c>
      <c r="FX550" s="3">
        <f t="shared" si="430"/>
        <v>0</v>
      </c>
      <c r="FY550" s="3">
        <f t="shared" si="430"/>
        <v>0</v>
      </c>
      <c r="FZ550" s="3">
        <f t="shared" si="430"/>
        <v>0</v>
      </c>
      <c r="GA550" s="3">
        <f t="shared" si="430"/>
        <v>0</v>
      </c>
      <c r="GB550" s="3">
        <f t="shared" si="430"/>
        <v>0</v>
      </c>
      <c r="GC550" s="3">
        <f t="shared" si="430"/>
        <v>0</v>
      </c>
      <c r="GD550" s="3">
        <f t="shared" si="430"/>
        <v>0</v>
      </c>
      <c r="GE550" s="3">
        <f t="shared" si="430"/>
        <v>0</v>
      </c>
      <c r="GF550" s="3">
        <f t="shared" si="430"/>
        <v>0</v>
      </c>
      <c r="GG550" s="3">
        <f t="shared" si="430"/>
        <v>0</v>
      </c>
      <c r="GH550" s="3">
        <f t="shared" si="430"/>
        <v>0</v>
      </c>
      <c r="GI550" s="3">
        <f t="shared" si="430"/>
        <v>0</v>
      </c>
      <c r="GJ550" s="3">
        <f t="shared" si="430"/>
        <v>0</v>
      </c>
      <c r="GK550" s="3">
        <f t="shared" si="430"/>
        <v>0</v>
      </c>
      <c r="GL550" s="3">
        <f t="shared" si="430"/>
        <v>0</v>
      </c>
      <c r="GM550" s="3">
        <f t="shared" si="430"/>
        <v>0</v>
      </c>
      <c r="GN550" s="3">
        <f t="shared" si="430"/>
        <v>0</v>
      </c>
      <c r="GO550" s="3">
        <f t="shared" si="430"/>
        <v>0</v>
      </c>
      <c r="GP550" s="3">
        <f t="shared" si="430"/>
        <v>0</v>
      </c>
      <c r="GQ550" s="3">
        <f t="shared" si="430"/>
        <v>0</v>
      </c>
      <c r="GR550" s="3">
        <f t="shared" si="430"/>
        <v>0</v>
      </c>
      <c r="GS550" s="3">
        <f t="shared" si="430"/>
        <v>0</v>
      </c>
      <c r="GT550" s="3">
        <f t="shared" si="430"/>
        <v>0</v>
      </c>
      <c r="GU550" s="3">
        <f t="shared" si="430"/>
        <v>0</v>
      </c>
      <c r="GV550" s="3">
        <f t="shared" si="430"/>
        <v>0</v>
      </c>
      <c r="GW550" s="3">
        <f t="shared" si="430"/>
        <v>0</v>
      </c>
      <c r="GX550" s="3">
        <f t="shared" si="430"/>
        <v>0</v>
      </c>
    </row>
    <row r="552" spans="1:245" x14ac:dyDescent="0.2">
      <c r="A552">
        <v>17</v>
      </c>
      <c r="B552">
        <v>1</v>
      </c>
      <c r="C552">
        <f>ROW(SmtRes!A820)</f>
        <v>820</v>
      </c>
      <c r="D552">
        <f>ROW(EtalonRes!A818)</f>
        <v>818</v>
      </c>
      <c r="E552" t="s">
        <v>788</v>
      </c>
      <c r="F552" t="s">
        <v>789</v>
      </c>
      <c r="G552" t="s">
        <v>790</v>
      </c>
      <c r="H552" t="s">
        <v>19</v>
      </c>
      <c r="I552">
        <f>ROUND(385.31/100,9)</f>
        <v>3.8531</v>
      </c>
      <c r="J552">
        <v>0</v>
      </c>
      <c r="O552">
        <f t="shared" ref="O552:O557" si="431">ROUND(CP552,2)</f>
        <v>68093.84</v>
      </c>
      <c r="P552">
        <f t="shared" ref="P552:P557" si="432">ROUND(CQ552*I552,2)</f>
        <v>10352.540000000001</v>
      </c>
      <c r="Q552">
        <f t="shared" ref="Q552:Q557" si="433">ROUND(CR552*I552,2)</f>
        <v>16856.12</v>
      </c>
      <c r="R552">
        <f t="shared" ref="R552:R557" si="434">ROUND(CS552*I552,2)</f>
        <v>7721.39</v>
      </c>
      <c r="S552">
        <f t="shared" ref="S552:S557" si="435">ROUND(CT552*I552,2)</f>
        <v>40885.18</v>
      </c>
      <c r="T552">
        <f t="shared" ref="T552:T557" si="436">ROUND(CU552*I552,2)</f>
        <v>0</v>
      </c>
      <c r="U552">
        <f t="shared" ref="U552:U557" si="437">CV552*I552</f>
        <v>152.42863599999998</v>
      </c>
      <c r="V552">
        <f t="shared" ref="V552:V557" si="438">CW552*I552</f>
        <v>18.735698749999997</v>
      </c>
      <c r="W552">
        <f t="shared" ref="W552:W557" si="439">ROUND(CX552*I552,2)</f>
        <v>0</v>
      </c>
      <c r="X552">
        <f t="shared" ref="X552:Y557" si="440">ROUND(CY552,2)</f>
        <v>57355.75</v>
      </c>
      <c r="Y552">
        <f t="shared" si="440"/>
        <v>30622.14</v>
      </c>
      <c r="AA552">
        <v>144042116</v>
      </c>
      <c r="AB552">
        <f t="shared" ref="AB552:AB557" si="441">ROUND((AC552+AD552+AF552),2)</f>
        <v>1184.52</v>
      </c>
      <c r="AC552">
        <f t="shared" ref="AC552:AC557" si="442">ROUND((ES552),2)</f>
        <v>436.17</v>
      </c>
      <c r="AD552">
        <f>ROUND(((((ET552*1.25))-((EU552*1.25)))+AE552),2)</f>
        <v>425.14</v>
      </c>
      <c r="AE552">
        <f>ROUND(((EU552*1.25)),2)</f>
        <v>61.04</v>
      </c>
      <c r="AF552">
        <f>ROUND(((EV552*1.15)),2)</f>
        <v>323.20999999999998</v>
      </c>
      <c r="AG552">
        <f t="shared" ref="AG552:AG557" si="443">ROUND((AP552),2)</f>
        <v>0</v>
      </c>
      <c r="AH552">
        <f>((EW552*1.15))</f>
        <v>39.559999999999995</v>
      </c>
      <c r="AI552">
        <f>((EX552*1.25))</f>
        <v>4.8624999999999998</v>
      </c>
      <c r="AJ552">
        <f t="shared" ref="AJ552:AJ557" si="444">(AS552)</f>
        <v>0</v>
      </c>
      <c r="AK552">
        <v>1057.33</v>
      </c>
      <c r="AL552">
        <v>436.17</v>
      </c>
      <c r="AM552">
        <v>340.11</v>
      </c>
      <c r="AN552">
        <v>48.83</v>
      </c>
      <c r="AO552">
        <v>281.05</v>
      </c>
      <c r="AP552">
        <v>0</v>
      </c>
      <c r="AQ552">
        <v>34.4</v>
      </c>
      <c r="AR552">
        <v>3.89</v>
      </c>
      <c r="AS552">
        <v>0</v>
      </c>
      <c r="AT552">
        <v>118</v>
      </c>
      <c r="AU552">
        <v>63</v>
      </c>
      <c r="AV552">
        <v>1</v>
      </c>
      <c r="AW552">
        <v>1</v>
      </c>
      <c r="AZ552">
        <v>1</v>
      </c>
      <c r="BA552">
        <v>32.83</v>
      </c>
      <c r="BB552">
        <v>10.29</v>
      </c>
      <c r="BC552">
        <v>6.16</v>
      </c>
      <c r="BD552" t="s">
        <v>3</v>
      </c>
      <c r="BE552" t="s">
        <v>3</v>
      </c>
      <c r="BF552" t="s">
        <v>3</v>
      </c>
      <c r="BG552" t="s">
        <v>3</v>
      </c>
      <c r="BH552">
        <v>0</v>
      </c>
      <c r="BI552">
        <v>1</v>
      </c>
      <c r="BJ552" t="s">
        <v>791</v>
      </c>
      <c r="BM552">
        <v>10001</v>
      </c>
      <c r="BN552">
        <v>0</v>
      </c>
      <c r="BO552" t="s">
        <v>789</v>
      </c>
      <c r="BP552">
        <v>1</v>
      </c>
      <c r="BQ552">
        <v>2</v>
      </c>
      <c r="BR552">
        <v>0</v>
      </c>
      <c r="BS552">
        <v>32.83</v>
      </c>
      <c r="BT552">
        <v>1</v>
      </c>
      <c r="BU552">
        <v>1</v>
      </c>
      <c r="BV552">
        <v>1</v>
      </c>
      <c r="BW552">
        <v>1</v>
      </c>
      <c r="BX552">
        <v>1</v>
      </c>
      <c r="BY552" t="s">
        <v>3</v>
      </c>
      <c r="BZ552">
        <v>118</v>
      </c>
      <c r="CA552">
        <v>63</v>
      </c>
      <c r="CE552">
        <v>0</v>
      </c>
      <c r="CF552">
        <v>0</v>
      </c>
      <c r="CG552">
        <v>0</v>
      </c>
      <c r="CM552">
        <v>0</v>
      </c>
      <c r="CN552" t="s">
        <v>1835</v>
      </c>
      <c r="CO552">
        <v>0</v>
      </c>
      <c r="CP552">
        <f t="shared" ref="CP552:CP557" si="445">(P552+Q552+S552)</f>
        <v>68093.84</v>
      </c>
      <c r="CQ552">
        <f t="shared" ref="CQ552:CQ557" si="446">AC552*BC552</f>
        <v>2686.8072000000002</v>
      </c>
      <c r="CR552">
        <f t="shared" ref="CR552:CR557" si="447">AD552*BB552</f>
        <v>4374.6905999999999</v>
      </c>
      <c r="CS552">
        <f t="shared" ref="CS552:CS557" si="448">AE552*BS552</f>
        <v>2003.9431999999999</v>
      </c>
      <c r="CT552">
        <f t="shared" ref="CT552:CT557" si="449">AF552*BA552</f>
        <v>10610.984299999998</v>
      </c>
      <c r="CU552">
        <f t="shared" ref="CU552:CX557" si="450">AG552</f>
        <v>0</v>
      </c>
      <c r="CV552">
        <f t="shared" si="450"/>
        <v>39.559999999999995</v>
      </c>
      <c r="CW552">
        <f t="shared" si="450"/>
        <v>4.8624999999999998</v>
      </c>
      <c r="CX552">
        <f t="shared" si="450"/>
        <v>0</v>
      </c>
      <c r="CY552">
        <f t="shared" ref="CY552:CY557" si="451">(((S552+R552)*AT552)/100)</f>
        <v>57355.7526</v>
      </c>
      <c r="CZ552">
        <f t="shared" ref="CZ552:CZ557" si="452">(((S552+R552)*AU552)/100)</f>
        <v>30622.1391</v>
      </c>
      <c r="DC552" t="s">
        <v>3</v>
      </c>
      <c r="DD552" t="s">
        <v>3</v>
      </c>
      <c r="DE552" t="s">
        <v>279</v>
      </c>
      <c r="DF552" t="s">
        <v>279</v>
      </c>
      <c r="DG552" t="s">
        <v>264</v>
      </c>
      <c r="DH552" t="s">
        <v>3</v>
      </c>
      <c r="DI552" t="s">
        <v>264</v>
      </c>
      <c r="DJ552" t="s">
        <v>279</v>
      </c>
      <c r="DK552" t="s">
        <v>3</v>
      </c>
      <c r="DL552" t="s">
        <v>3</v>
      </c>
      <c r="DM552" t="s">
        <v>3</v>
      </c>
      <c r="DN552">
        <v>0</v>
      </c>
      <c r="DO552">
        <v>0</v>
      </c>
      <c r="DP552">
        <v>1</v>
      </c>
      <c r="DQ552">
        <v>1</v>
      </c>
      <c r="DU552">
        <v>1005</v>
      </c>
      <c r="DV552" t="s">
        <v>19</v>
      </c>
      <c r="DW552" t="s">
        <v>19</v>
      </c>
      <c r="DX552">
        <v>100</v>
      </c>
      <c r="EE552">
        <v>123474906</v>
      </c>
      <c r="EF552">
        <v>2</v>
      </c>
      <c r="EG552" t="s">
        <v>24</v>
      </c>
      <c r="EH552">
        <v>0</v>
      </c>
      <c r="EI552" t="s">
        <v>3</v>
      </c>
      <c r="EJ552">
        <v>1</v>
      </c>
      <c r="EK552">
        <v>10001</v>
      </c>
      <c r="EL552" t="s">
        <v>25</v>
      </c>
      <c r="EM552" t="s">
        <v>26</v>
      </c>
      <c r="EO552" t="s">
        <v>282</v>
      </c>
      <c r="EQ552">
        <v>131072</v>
      </c>
      <c r="ER552">
        <v>1057.33</v>
      </c>
      <c r="ES552">
        <v>436.17</v>
      </c>
      <c r="ET552">
        <v>340.11</v>
      </c>
      <c r="EU552">
        <v>48.83</v>
      </c>
      <c r="EV552">
        <v>281.05</v>
      </c>
      <c r="EW552">
        <v>34.4</v>
      </c>
      <c r="EX552">
        <v>3.89</v>
      </c>
      <c r="EY552">
        <v>0</v>
      </c>
      <c r="FQ552">
        <v>0</v>
      </c>
      <c r="FR552">
        <f t="shared" ref="FR552:FR557" si="453">ROUND(IF(AND(BH552=3,BI552=3),P552,0),2)</f>
        <v>0</v>
      </c>
      <c r="FS552">
        <v>0</v>
      </c>
      <c r="FX552">
        <v>118</v>
      </c>
      <c r="FY552">
        <v>63</v>
      </c>
      <c r="GA552" t="s">
        <v>3</v>
      </c>
      <c r="GD552">
        <v>1</v>
      </c>
      <c r="GF552">
        <v>-2064411022</v>
      </c>
      <c r="GG552">
        <v>2</v>
      </c>
      <c r="GH552">
        <v>1</v>
      </c>
      <c r="GI552">
        <v>2</v>
      </c>
      <c r="GJ552">
        <v>0</v>
      </c>
      <c r="GK552">
        <v>0</v>
      </c>
      <c r="GL552">
        <f t="shared" ref="GL552:GL557" si="454">ROUND(IF(AND(BH552=3,BI552=3,FS552&lt;&gt;0),P552,0),2)</f>
        <v>0</v>
      </c>
      <c r="GM552">
        <f t="shared" ref="GM552:GM557" si="455">ROUND(O552+X552+Y552,2)+GX552</f>
        <v>156071.73000000001</v>
      </c>
      <c r="GN552">
        <f t="shared" ref="GN552:GN557" si="456">IF(OR(BI552=0,BI552=1),ROUND(O552+X552+Y552,2),0)</f>
        <v>156071.73000000001</v>
      </c>
      <c r="GO552">
        <f t="shared" ref="GO552:GO557" si="457">IF(BI552=2,ROUND(O552+X552+Y552,2),0)</f>
        <v>0</v>
      </c>
      <c r="GP552">
        <f t="shared" ref="GP552:GP557" si="458">IF(BI552=4,ROUND(O552+X552+Y552,2)+GX552,0)</f>
        <v>0</v>
      </c>
      <c r="GR552">
        <v>0</v>
      </c>
      <c r="GS552">
        <v>3</v>
      </c>
      <c r="GT552">
        <v>0</v>
      </c>
      <c r="GU552" t="s">
        <v>3</v>
      </c>
      <c r="GV552">
        <f t="shared" ref="GV552:GV557" si="459">ROUND((GT552),2)</f>
        <v>0</v>
      </c>
      <c r="GW552">
        <v>1</v>
      </c>
      <c r="GX552">
        <f t="shared" ref="GX552:GX557" si="460">ROUND(HC552*I552,2)</f>
        <v>0</v>
      </c>
      <c r="HA552">
        <v>0</v>
      </c>
      <c r="HB552">
        <v>0</v>
      </c>
      <c r="HC552">
        <f t="shared" ref="HC552:HC557" si="461">GV552*GW552</f>
        <v>0</v>
      </c>
      <c r="IK552">
        <v>0</v>
      </c>
    </row>
    <row r="553" spans="1:245" x14ac:dyDescent="0.2">
      <c r="A553">
        <v>18</v>
      </c>
      <c r="B553">
        <v>1</v>
      </c>
      <c r="C553">
        <v>819</v>
      </c>
      <c r="E553" t="s">
        <v>792</v>
      </c>
      <c r="F553" t="s">
        <v>793</v>
      </c>
      <c r="G553" t="s">
        <v>794</v>
      </c>
      <c r="H553" t="s">
        <v>585</v>
      </c>
      <c r="I553">
        <f>I552*J553</f>
        <v>38.530999999999999</v>
      </c>
      <c r="J553">
        <v>10</v>
      </c>
      <c r="O553">
        <f t="shared" si="431"/>
        <v>9923.43</v>
      </c>
      <c r="P553">
        <f t="shared" si="432"/>
        <v>9923.43</v>
      </c>
      <c r="Q553">
        <f t="shared" si="433"/>
        <v>0</v>
      </c>
      <c r="R553">
        <f t="shared" si="434"/>
        <v>0</v>
      </c>
      <c r="S553">
        <f t="shared" si="435"/>
        <v>0</v>
      </c>
      <c r="T553">
        <f t="shared" si="436"/>
        <v>0</v>
      </c>
      <c r="U553">
        <f t="shared" si="437"/>
        <v>0</v>
      </c>
      <c r="V553">
        <f t="shared" si="438"/>
        <v>0</v>
      </c>
      <c r="W553">
        <f t="shared" si="439"/>
        <v>0</v>
      </c>
      <c r="X553">
        <f t="shared" si="440"/>
        <v>0</v>
      </c>
      <c r="Y553">
        <f t="shared" si="440"/>
        <v>0</v>
      </c>
      <c r="AA553">
        <v>144042116</v>
      </c>
      <c r="AB553">
        <f t="shared" si="441"/>
        <v>39.200000000000003</v>
      </c>
      <c r="AC553">
        <f t="shared" si="442"/>
        <v>39.200000000000003</v>
      </c>
      <c r="AD553">
        <f>ROUND((((ET553)-(EU553))+AE553),2)</f>
        <v>0</v>
      </c>
      <c r="AE553">
        <f t="shared" ref="AE553:AF555" si="462">ROUND((EU553),2)</f>
        <v>0</v>
      </c>
      <c r="AF553">
        <f t="shared" si="462"/>
        <v>0</v>
      </c>
      <c r="AG553">
        <f t="shared" si="443"/>
        <v>0</v>
      </c>
      <c r="AH553">
        <f t="shared" ref="AH553:AI555" si="463">(EW553)</f>
        <v>0</v>
      </c>
      <c r="AI553">
        <f t="shared" si="463"/>
        <v>0</v>
      </c>
      <c r="AJ553">
        <f t="shared" si="444"/>
        <v>0</v>
      </c>
      <c r="AK553">
        <v>39.200000000000003</v>
      </c>
      <c r="AL553">
        <v>39.200000000000003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118</v>
      </c>
      <c r="AU553">
        <v>63</v>
      </c>
      <c r="AV553">
        <v>1</v>
      </c>
      <c r="AW553">
        <v>1</v>
      </c>
      <c r="AZ553">
        <v>1</v>
      </c>
      <c r="BA553">
        <v>1</v>
      </c>
      <c r="BB553">
        <v>1</v>
      </c>
      <c r="BC553">
        <v>6.57</v>
      </c>
      <c r="BD553" t="s">
        <v>3</v>
      </c>
      <c r="BE553" t="s">
        <v>3</v>
      </c>
      <c r="BF553" t="s">
        <v>3</v>
      </c>
      <c r="BG553" t="s">
        <v>3</v>
      </c>
      <c r="BH553">
        <v>3</v>
      </c>
      <c r="BI553">
        <v>1</v>
      </c>
      <c r="BJ553" t="s">
        <v>795</v>
      </c>
      <c r="BM553">
        <v>10001</v>
      </c>
      <c r="BN553">
        <v>0</v>
      </c>
      <c r="BO553" t="s">
        <v>793</v>
      </c>
      <c r="BP553">
        <v>1</v>
      </c>
      <c r="BQ553">
        <v>2</v>
      </c>
      <c r="BR553">
        <v>0</v>
      </c>
      <c r="BS553">
        <v>1</v>
      </c>
      <c r="BT553">
        <v>1</v>
      </c>
      <c r="BU553">
        <v>1</v>
      </c>
      <c r="BV553">
        <v>1</v>
      </c>
      <c r="BW553">
        <v>1</v>
      </c>
      <c r="BX553">
        <v>1</v>
      </c>
      <c r="BY553" t="s">
        <v>3</v>
      </c>
      <c r="BZ553">
        <v>118</v>
      </c>
      <c r="CA553">
        <v>63</v>
      </c>
      <c r="CE553">
        <v>0</v>
      </c>
      <c r="CF553">
        <v>0</v>
      </c>
      <c r="CG553">
        <v>0</v>
      </c>
      <c r="CM553">
        <v>0</v>
      </c>
      <c r="CN553" t="s">
        <v>3</v>
      </c>
      <c r="CO553">
        <v>0</v>
      </c>
      <c r="CP553">
        <f t="shared" si="445"/>
        <v>9923.43</v>
      </c>
      <c r="CQ553">
        <f t="shared" si="446"/>
        <v>257.54400000000004</v>
      </c>
      <c r="CR553">
        <f t="shared" si="447"/>
        <v>0</v>
      </c>
      <c r="CS553">
        <f t="shared" si="448"/>
        <v>0</v>
      </c>
      <c r="CT553">
        <f t="shared" si="449"/>
        <v>0</v>
      </c>
      <c r="CU553">
        <f t="shared" si="450"/>
        <v>0</v>
      </c>
      <c r="CV553">
        <f t="shared" si="450"/>
        <v>0</v>
      </c>
      <c r="CW553">
        <f t="shared" si="450"/>
        <v>0</v>
      </c>
      <c r="CX553">
        <f t="shared" si="450"/>
        <v>0</v>
      </c>
      <c r="CY553">
        <f t="shared" si="451"/>
        <v>0</v>
      </c>
      <c r="CZ553">
        <f t="shared" si="452"/>
        <v>0</v>
      </c>
      <c r="DC553" t="s">
        <v>3</v>
      </c>
      <c r="DD553" t="s">
        <v>3</v>
      </c>
      <c r="DE553" t="s">
        <v>3</v>
      </c>
      <c r="DF553" t="s">
        <v>3</v>
      </c>
      <c r="DG553" t="s">
        <v>3</v>
      </c>
      <c r="DH553" t="s">
        <v>3</v>
      </c>
      <c r="DI553" t="s">
        <v>3</v>
      </c>
      <c r="DJ553" t="s">
        <v>3</v>
      </c>
      <c r="DK553" t="s">
        <v>3</v>
      </c>
      <c r="DL553" t="s">
        <v>3</v>
      </c>
      <c r="DM553" t="s">
        <v>3</v>
      </c>
      <c r="DN553">
        <v>0</v>
      </c>
      <c r="DO553">
        <v>0</v>
      </c>
      <c r="DP553">
        <v>1</v>
      </c>
      <c r="DQ553">
        <v>1</v>
      </c>
      <c r="DU553">
        <v>1005</v>
      </c>
      <c r="DV553" t="s">
        <v>585</v>
      </c>
      <c r="DW553" t="s">
        <v>585</v>
      </c>
      <c r="DX553">
        <v>10</v>
      </c>
      <c r="EE553">
        <v>123474906</v>
      </c>
      <c r="EF553">
        <v>2</v>
      </c>
      <c r="EG553" t="s">
        <v>24</v>
      </c>
      <c r="EH553">
        <v>0</v>
      </c>
      <c r="EI553" t="s">
        <v>3</v>
      </c>
      <c r="EJ553">
        <v>1</v>
      </c>
      <c r="EK553">
        <v>10001</v>
      </c>
      <c r="EL553" t="s">
        <v>25</v>
      </c>
      <c r="EM553" t="s">
        <v>26</v>
      </c>
      <c r="EO553" t="s">
        <v>3</v>
      </c>
      <c r="EQ553">
        <v>0</v>
      </c>
      <c r="ER553">
        <v>39.200000000000003</v>
      </c>
      <c r="ES553">
        <v>39.200000000000003</v>
      </c>
      <c r="ET553">
        <v>0</v>
      </c>
      <c r="EU553">
        <v>0</v>
      </c>
      <c r="EV553">
        <v>0</v>
      </c>
      <c r="EW553">
        <v>0</v>
      </c>
      <c r="EX553">
        <v>0</v>
      </c>
      <c r="FQ553">
        <v>0</v>
      </c>
      <c r="FR553">
        <f t="shared" si="453"/>
        <v>0</v>
      </c>
      <c r="FS553">
        <v>0</v>
      </c>
      <c r="FX553">
        <v>118</v>
      </c>
      <c r="FY553">
        <v>63</v>
      </c>
      <c r="GA553" t="s">
        <v>3</v>
      </c>
      <c r="GD553">
        <v>1</v>
      </c>
      <c r="GF553">
        <v>251624822</v>
      </c>
      <c r="GG553">
        <v>2</v>
      </c>
      <c r="GH553">
        <v>1</v>
      </c>
      <c r="GI553">
        <v>2</v>
      </c>
      <c r="GJ553">
        <v>0</v>
      </c>
      <c r="GK553">
        <v>0</v>
      </c>
      <c r="GL553">
        <f t="shared" si="454"/>
        <v>0</v>
      </c>
      <c r="GM553">
        <f t="shared" si="455"/>
        <v>9923.43</v>
      </c>
      <c r="GN553">
        <f t="shared" si="456"/>
        <v>9923.43</v>
      </c>
      <c r="GO553">
        <f t="shared" si="457"/>
        <v>0</v>
      </c>
      <c r="GP553">
        <f t="shared" si="458"/>
        <v>0</v>
      </c>
      <c r="GR553">
        <v>0</v>
      </c>
      <c r="GS553">
        <v>3</v>
      </c>
      <c r="GT553">
        <v>0</v>
      </c>
      <c r="GU553" t="s">
        <v>3</v>
      </c>
      <c r="GV553">
        <f t="shared" si="459"/>
        <v>0</v>
      </c>
      <c r="GW553">
        <v>1</v>
      </c>
      <c r="GX553">
        <f t="shared" si="460"/>
        <v>0</v>
      </c>
      <c r="HA553">
        <v>0</v>
      </c>
      <c r="HB553">
        <v>0</v>
      </c>
      <c r="HC553">
        <f t="shared" si="461"/>
        <v>0</v>
      </c>
      <c r="IK553">
        <v>0</v>
      </c>
    </row>
    <row r="554" spans="1:245" x14ac:dyDescent="0.2">
      <c r="A554">
        <v>18</v>
      </c>
      <c r="B554">
        <v>1</v>
      </c>
      <c r="C554">
        <v>820</v>
      </c>
      <c r="E554" t="s">
        <v>796</v>
      </c>
      <c r="F554" t="s">
        <v>797</v>
      </c>
      <c r="G554" t="s">
        <v>798</v>
      </c>
      <c r="H554" t="s">
        <v>269</v>
      </c>
      <c r="I554">
        <f>I552*J554</f>
        <v>385.31</v>
      </c>
      <c r="J554">
        <v>100</v>
      </c>
      <c r="O554">
        <f t="shared" si="431"/>
        <v>109051.59</v>
      </c>
      <c r="P554">
        <f t="shared" si="432"/>
        <v>109051.59</v>
      </c>
      <c r="Q554">
        <f t="shared" si="433"/>
        <v>0</v>
      </c>
      <c r="R554">
        <f t="shared" si="434"/>
        <v>0</v>
      </c>
      <c r="S554">
        <f t="shared" si="435"/>
        <v>0</v>
      </c>
      <c r="T554">
        <f t="shared" si="436"/>
        <v>0</v>
      </c>
      <c r="U554">
        <f t="shared" si="437"/>
        <v>0</v>
      </c>
      <c r="V554">
        <f t="shared" si="438"/>
        <v>0</v>
      </c>
      <c r="W554">
        <f t="shared" si="439"/>
        <v>0</v>
      </c>
      <c r="X554">
        <f t="shared" si="440"/>
        <v>0</v>
      </c>
      <c r="Y554">
        <f t="shared" si="440"/>
        <v>0</v>
      </c>
      <c r="AA554">
        <v>144042116</v>
      </c>
      <c r="AB554">
        <f t="shared" si="441"/>
        <v>46.02</v>
      </c>
      <c r="AC554">
        <f t="shared" si="442"/>
        <v>46.02</v>
      </c>
      <c r="AD554">
        <f>ROUND((((ET554)-(EU554))+AE554),2)</f>
        <v>0</v>
      </c>
      <c r="AE554">
        <f t="shared" si="462"/>
        <v>0</v>
      </c>
      <c r="AF554">
        <f t="shared" si="462"/>
        <v>0</v>
      </c>
      <c r="AG554">
        <f t="shared" si="443"/>
        <v>0</v>
      </c>
      <c r="AH554">
        <f t="shared" si="463"/>
        <v>0</v>
      </c>
      <c r="AI554">
        <f t="shared" si="463"/>
        <v>0</v>
      </c>
      <c r="AJ554">
        <f t="shared" si="444"/>
        <v>0</v>
      </c>
      <c r="AK554">
        <v>46.02</v>
      </c>
      <c r="AL554">
        <v>46.02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118</v>
      </c>
      <c r="AU554">
        <v>63</v>
      </c>
      <c r="AV554">
        <v>1</v>
      </c>
      <c r="AW554">
        <v>1</v>
      </c>
      <c r="AZ554">
        <v>1</v>
      </c>
      <c r="BA554">
        <v>1</v>
      </c>
      <c r="BB554">
        <v>1</v>
      </c>
      <c r="BC554">
        <v>6.15</v>
      </c>
      <c r="BD554" t="s">
        <v>3</v>
      </c>
      <c r="BE554" t="s">
        <v>3</v>
      </c>
      <c r="BF554" t="s">
        <v>3</v>
      </c>
      <c r="BG554" t="s">
        <v>3</v>
      </c>
      <c r="BH554">
        <v>3</v>
      </c>
      <c r="BI554">
        <v>1</v>
      </c>
      <c r="BJ554" t="s">
        <v>799</v>
      </c>
      <c r="BM554">
        <v>10001</v>
      </c>
      <c r="BN554">
        <v>0</v>
      </c>
      <c r="BO554" t="s">
        <v>797</v>
      </c>
      <c r="BP554">
        <v>1</v>
      </c>
      <c r="BQ554">
        <v>2</v>
      </c>
      <c r="BR554">
        <v>0</v>
      </c>
      <c r="BS554">
        <v>1</v>
      </c>
      <c r="BT554">
        <v>1</v>
      </c>
      <c r="BU554">
        <v>1</v>
      </c>
      <c r="BV554">
        <v>1</v>
      </c>
      <c r="BW554">
        <v>1</v>
      </c>
      <c r="BX554">
        <v>1</v>
      </c>
      <c r="BY554" t="s">
        <v>3</v>
      </c>
      <c r="BZ554">
        <v>118</v>
      </c>
      <c r="CA554">
        <v>63</v>
      </c>
      <c r="CE554">
        <v>0</v>
      </c>
      <c r="CF554">
        <v>0</v>
      </c>
      <c r="CG554">
        <v>0</v>
      </c>
      <c r="CM554">
        <v>0</v>
      </c>
      <c r="CN554" t="s">
        <v>3</v>
      </c>
      <c r="CO554">
        <v>0</v>
      </c>
      <c r="CP554">
        <f t="shared" si="445"/>
        <v>109051.59</v>
      </c>
      <c r="CQ554">
        <f t="shared" si="446"/>
        <v>283.02300000000002</v>
      </c>
      <c r="CR554">
        <f t="shared" si="447"/>
        <v>0</v>
      </c>
      <c r="CS554">
        <f t="shared" si="448"/>
        <v>0</v>
      </c>
      <c r="CT554">
        <f t="shared" si="449"/>
        <v>0</v>
      </c>
      <c r="CU554">
        <f t="shared" si="450"/>
        <v>0</v>
      </c>
      <c r="CV554">
        <f t="shared" si="450"/>
        <v>0</v>
      </c>
      <c r="CW554">
        <f t="shared" si="450"/>
        <v>0</v>
      </c>
      <c r="CX554">
        <f t="shared" si="450"/>
        <v>0</v>
      </c>
      <c r="CY554">
        <f t="shared" si="451"/>
        <v>0</v>
      </c>
      <c r="CZ554">
        <f t="shared" si="452"/>
        <v>0</v>
      </c>
      <c r="DC554" t="s">
        <v>3</v>
      </c>
      <c r="DD554" t="s">
        <v>3</v>
      </c>
      <c r="DE554" t="s">
        <v>3</v>
      </c>
      <c r="DF554" t="s">
        <v>3</v>
      </c>
      <c r="DG554" t="s">
        <v>3</v>
      </c>
      <c r="DH554" t="s">
        <v>3</v>
      </c>
      <c r="DI554" t="s">
        <v>3</v>
      </c>
      <c r="DJ554" t="s">
        <v>3</v>
      </c>
      <c r="DK554" t="s">
        <v>3</v>
      </c>
      <c r="DL554" t="s">
        <v>3</v>
      </c>
      <c r="DM554" t="s">
        <v>3</v>
      </c>
      <c r="DN554">
        <v>0</v>
      </c>
      <c r="DO554">
        <v>0</v>
      </c>
      <c r="DP554">
        <v>1</v>
      </c>
      <c r="DQ554">
        <v>1</v>
      </c>
      <c r="DU554">
        <v>1005</v>
      </c>
      <c r="DV554" t="s">
        <v>269</v>
      </c>
      <c r="DW554" t="s">
        <v>269</v>
      </c>
      <c r="DX554">
        <v>1</v>
      </c>
      <c r="EE554">
        <v>123474906</v>
      </c>
      <c r="EF554">
        <v>2</v>
      </c>
      <c r="EG554" t="s">
        <v>24</v>
      </c>
      <c r="EH554">
        <v>0</v>
      </c>
      <c r="EI554" t="s">
        <v>3</v>
      </c>
      <c r="EJ554">
        <v>1</v>
      </c>
      <c r="EK554">
        <v>10001</v>
      </c>
      <c r="EL554" t="s">
        <v>25</v>
      </c>
      <c r="EM554" t="s">
        <v>26</v>
      </c>
      <c r="EO554" t="s">
        <v>3</v>
      </c>
      <c r="EQ554">
        <v>0</v>
      </c>
      <c r="ER554">
        <v>46.02</v>
      </c>
      <c r="ES554">
        <v>46.02</v>
      </c>
      <c r="ET554">
        <v>0</v>
      </c>
      <c r="EU554">
        <v>0</v>
      </c>
      <c r="EV554">
        <v>0</v>
      </c>
      <c r="EW554">
        <v>0</v>
      </c>
      <c r="EX554">
        <v>0</v>
      </c>
      <c r="FQ554">
        <v>0</v>
      </c>
      <c r="FR554">
        <f t="shared" si="453"/>
        <v>0</v>
      </c>
      <c r="FS554">
        <v>0</v>
      </c>
      <c r="FX554">
        <v>118</v>
      </c>
      <c r="FY554">
        <v>63</v>
      </c>
      <c r="GA554" t="s">
        <v>3</v>
      </c>
      <c r="GD554">
        <v>1</v>
      </c>
      <c r="GF554">
        <v>220316845</v>
      </c>
      <c r="GG554">
        <v>2</v>
      </c>
      <c r="GH554">
        <v>1</v>
      </c>
      <c r="GI554">
        <v>2</v>
      </c>
      <c r="GJ554">
        <v>0</v>
      </c>
      <c r="GK554">
        <v>0</v>
      </c>
      <c r="GL554">
        <f t="shared" si="454"/>
        <v>0</v>
      </c>
      <c r="GM554">
        <f t="shared" si="455"/>
        <v>109051.59</v>
      </c>
      <c r="GN554">
        <f t="shared" si="456"/>
        <v>109051.59</v>
      </c>
      <c r="GO554">
        <f t="shared" si="457"/>
        <v>0</v>
      </c>
      <c r="GP554">
        <f t="shared" si="458"/>
        <v>0</v>
      </c>
      <c r="GR554">
        <v>0</v>
      </c>
      <c r="GS554">
        <v>3</v>
      </c>
      <c r="GT554">
        <v>0</v>
      </c>
      <c r="GU554" t="s">
        <v>3</v>
      </c>
      <c r="GV554">
        <f t="shared" si="459"/>
        <v>0</v>
      </c>
      <c r="GW554">
        <v>1</v>
      </c>
      <c r="GX554">
        <f t="shared" si="460"/>
        <v>0</v>
      </c>
      <c r="HA554">
        <v>0</v>
      </c>
      <c r="HB554">
        <v>0</v>
      </c>
      <c r="HC554">
        <f t="shared" si="461"/>
        <v>0</v>
      </c>
      <c r="IK554">
        <v>0</v>
      </c>
    </row>
    <row r="555" spans="1:245" x14ac:dyDescent="0.2">
      <c r="A555">
        <v>18</v>
      </c>
      <c r="B555">
        <v>1</v>
      </c>
      <c r="C555">
        <v>818</v>
      </c>
      <c r="E555" t="s">
        <v>800</v>
      </c>
      <c r="F555" t="s">
        <v>801</v>
      </c>
      <c r="G555" t="s">
        <v>802</v>
      </c>
      <c r="H555" t="s">
        <v>50</v>
      </c>
      <c r="I555">
        <f>I552*J555</f>
        <v>4.6237199999999996</v>
      </c>
      <c r="J555">
        <v>1.2</v>
      </c>
      <c r="O555">
        <f t="shared" si="431"/>
        <v>181866.48</v>
      </c>
      <c r="P555">
        <f t="shared" si="432"/>
        <v>181866.48</v>
      </c>
      <c r="Q555">
        <f t="shared" si="433"/>
        <v>0</v>
      </c>
      <c r="R555">
        <f t="shared" si="434"/>
        <v>0</v>
      </c>
      <c r="S555">
        <f t="shared" si="435"/>
        <v>0</v>
      </c>
      <c r="T555">
        <f t="shared" si="436"/>
        <v>0</v>
      </c>
      <c r="U555">
        <f t="shared" si="437"/>
        <v>0</v>
      </c>
      <c r="V555">
        <f t="shared" si="438"/>
        <v>0</v>
      </c>
      <c r="W555">
        <f t="shared" si="439"/>
        <v>0</v>
      </c>
      <c r="X555">
        <f t="shared" si="440"/>
        <v>0</v>
      </c>
      <c r="Y555">
        <f t="shared" si="440"/>
        <v>0</v>
      </c>
      <c r="AA555">
        <v>144042116</v>
      </c>
      <c r="AB555">
        <f t="shared" si="441"/>
        <v>5010.62</v>
      </c>
      <c r="AC555">
        <f t="shared" si="442"/>
        <v>5010.62</v>
      </c>
      <c r="AD555">
        <f>ROUND((((ET555)-(EU555))+AE555),2)</f>
        <v>0</v>
      </c>
      <c r="AE555">
        <f t="shared" si="462"/>
        <v>0</v>
      </c>
      <c r="AF555">
        <f t="shared" si="462"/>
        <v>0</v>
      </c>
      <c r="AG555">
        <f t="shared" si="443"/>
        <v>0</v>
      </c>
      <c r="AH555">
        <f t="shared" si="463"/>
        <v>0</v>
      </c>
      <c r="AI555">
        <f t="shared" si="463"/>
        <v>0</v>
      </c>
      <c r="AJ555">
        <f t="shared" si="444"/>
        <v>0</v>
      </c>
      <c r="AK555">
        <v>5010.62</v>
      </c>
      <c r="AL555">
        <v>5010.62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118</v>
      </c>
      <c r="AU555">
        <v>63</v>
      </c>
      <c r="AV555">
        <v>1</v>
      </c>
      <c r="AW555">
        <v>1</v>
      </c>
      <c r="AZ555">
        <v>1</v>
      </c>
      <c r="BA555">
        <v>1</v>
      </c>
      <c r="BB555">
        <v>1</v>
      </c>
      <c r="BC555">
        <v>7.85</v>
      </c>
      <c r="BD555" t="s">
        <v>3</v>
      </c>
      <c r="BE555" t="s">
        <v>3</v>
      </c>
      <c r="BF555" t="s">
        <v>3</v>
      </c>
      <c r="BG555" t="s">
        <v>3</v>
      </c>
      <c r="BH555">
        <v>3</v>
      </c>
      <c r="BI555">
        <v>1</v>
      </c>
      <c r="BJ555" t="s">
        <v>803</v>
      </c>
      <c r="BM555">
        <v>10001</v>
      </c>
      <c r="BN555">
        <v>0</v>
      </c>
      <c r="BO555" t="s">
        <v>801</v>
      </c>
      <c r="BP555">
        <v>1</v>
      </c>
      <c r="BQ555">
        <v>2</v>
      </c>
      <c r="BR555">
        <v>0</v>
      </c>
      <c r="BS555">
        <v>1</v>
      </c>
      <c r="BT555">
        <v>1</v>
      </c>
      <c r="BU555">
        <v>1</v>
      </c>
      <c r="BV555">
        <v>1</v>
      </c>
      <c r="BW555">
        <v>1</v>
      </c>
      <c r="BX555">
        <v>1</v>
      </c>
      <c r="BY555" t="s">
        <v>3</v>
      </c>
      <c r="BZ555">
        <v>118</v>
      </c>
      <c r="CA555">
        <v>63</v>
      </c>
      <c r="CE555">
        <v>0</v>
      </c>
      <c r="CF555">
        <v>0</v>
      </c>
      <c r="CG555">
        <v>0</v>
      </c>
      <c r="CM555">
        <v>0</v>
      </c>
      <c r="CN555" t="s">
        <v>3</v>
      </c>
      <c r="CO555">
        <v>0</v>
      </c>
      <c r="CP555">
        <f t="shared" si="445"/>
        <v>181866.48</v>
      </c>
      <c r="CQ555">
        <f t="shared" si="446"/>
        <v>39333.366999999998</v>
      </c>
      <c r="CR555">
        <f t="shared" si="447"/>
        <v>0</v>
      </c>
      <c r="CS555">
        <f t="shared" si="448"/>
        <v>0</v>
      </c>
      <c r="CT555">
        <f t="shared" si="449"/>
        <v>0</v>
      </c>
      <c r="CU555">
        <f t="shared" si="450"/>
        <v>0</v>
      </c>
      <c r="CV555">
        <f t="shared" si="450"/>
        <v>0</v>
      </c>
      <c r="CW555">
        <f t="shared" si="450"/>
        <v>0</v>
      </c>
      <c r="CX555">
        <f t="shared" si="450"/>
        <v>0</v>
      </c>
      <c r="CY555">
        <f t="shared" si="451"/>
        <v>0</v>
      </c>
      <c r="CZ555">
        <f t="shared" si="452"/>
        <v>0</v>
      </c>
      <c r="DC555" t="s">
        <v>3</v>
      </c>
      <c r="DD555" t="s">
        <v>3</v>
      </c>
      <c r="DE555" t="s">
        <v>3</v>
      </c>
      <c r="DF555" t="s">
        <v>3</v>
      </c>
      <c r="DG555" t="s">
        <v>3</v>
      </c>
      <c r="DH555" t="s">
        <v>3</v>
      </c>
      <c r="DI555" t="s">
        <v>3</v>
      </c>
      <c r="DJ555" t="s">
        <v>3</v>
      </c>
      <c r="DK555" t="s">
        <v>3</v>
      </c>
      <c r="DL555" t="s">
        <v>3</v>
      </c>
      <c r="DM555" t="s">
        <v>3</v>
      </c>
      <c r="DN555">
        <v>0</v>
      </c>
      <c r="DO555">
        <v>0</v>
      </c>
      <c r="DP555">
        <v>1</v>
      </c>
      <c r="DQ555">
        <v>1</v>
      </c>
      <c r="DU555">
        <v>1007</v>
      </c>
      <c r="DV555" t="s">
        <v>50</v>
      </c>
      <c r="DW555" t="s">
        <v>50</v>
      </c>
      <c r="DX555">
        <v>1</v>
      </c>
      <c r="EE555">
        <v>123474906</v>
      </c>
      <c r="EF555">
        <v>2</v>
      </c>
      <c r="EG555" t="s">
        <v>24</v>
      </c>
      <c r="EH555">
        <v>0</v>
      </c>
      <c r="EI555" t="s">
        <v>3</v>
      </c>
      <c r="EJ555">
        <v>1</v>
      </c>
      <c r="EK555">
        <v>10001</v>
      </c>
      <c r="EL555" t="s">
        <v>25</v>
      </c>
      <c r="EM555" t="s">
        <v>26</v>
      </c>
      <c r="EO555" t="s">
        <v>3</v>
      </c>
      <c r="EQ555">
        <v>0</v>
      </c>
      <c r="ER555">
        <v>5010.62</v>
      </c>
      <c r="ES555">
        <v>5010.62</v>
      </c>
      <c r="ET555">
        <v>0</v>
      </c>
      <c r="EU555">
        <v>0</v>
      </c>
      <c r="EV555">
        <v>0</v>
      </c>
      <c r="EW555">
        <v>0</v>
      </c>
      <c r="EX555">
        <v>0</v>
      </c>
      <c r="FQ555">
        <v>0</v>
      </c>
      <c r="FR555">
        <f t="shared" si="453"/>
        <v>0</v>
      </c>
      <c r="FS555">
        <v>0</v>
      </c>
      <c r="FX555">
        <v>118</v>
      </c>
      <c r="FY555">
        <v>63</v>
      </c>
      <c r="GA555" t="s">
        <v>3</v>
      </c>
      <c r="GD555">
        <v>1</v>
      </c>
      <c r="GF555">
        <v>-1097534260</v>
      </c>
      <c r="GG555">
        <v>2</v>
      </c>
      <c r="GH555">
        <v>1</v>
      </c>
      <c r="GI555">
        <v>2</v>
      </c>
      <c r="GJ555">
        <v>0</v>
      </c>
      <c r="GK555">
        <v>0</v>
      </c>
      <c r="GL555">
        <f t="shared" si="454"/>
        <v>0</v>
      </c>
      <c r="GM555">
        <f t="shared" si="455"/>
        <v>181866.48</v>
      </c>
      <c r="GN555">
        <f t="shared" si="456"/>
        <v>181866.48</v>
      </c>
      <c r="GO555">
        <f t="shared" si="457"/>
        <v>0</v>
      </c>
      <c r="GP555">
        <f t="shared" si="458"/>
        <v>0</v>
      </c>
      <c r="GR555">
        <v>0</v>
      </c>
      <c r="GS555">
        <v>3</v>
      </c>
      <c r="GT555">
        <v>0</v>
      </c>
      <c r="GU555" t="s">
        <v>3</v>
      </c>
      <c r="GV555">
        <f t="shared" si="459"/>
        <v>0</v>
      </c>
      <c r="GW555">
        <v>1</v>
      </c>
      <c r="GX555">
        <f t="shared" si="460"/>
        <v>0</v>
      </c>
      <c r="HA555">
        <v>0</v>
      </c>
      <c r="HB555">
        <v>0</v>
      </c>
      <c r="HC555">
        <f t="shared" si="461"/>
        <v>0</v>
      </c>
      <c r="IK555">
        <v>0</v>
      </c>
    </row>
    <row r="556" spans="1:245" x14ac:dyDescent="0.2">
      <c r="A556">
        <v>17</v>
      </c>
      <c r="B556">
        <v>1</v>
      </c>
      <c r="C556">
        <f>ROW(SmtRes!A825)</f>
        <v>825</v>
      </c>
      <c r="D556">
        <f>ROW(EtalonRes!A823)</f>
        <v>823</v>
      </c>
      <c r="E556" t="s">
        <v>804</v>
      </c>
      <c r="F556" t="s">
        <v>805</v>
      </c>
      <c r="G556" t="s">
        <v>806</v>
      </c>
      <c r="H556" t="s">
        <v>19</v>
      </c>
      <c r="I556">
        <f>ROUND(770.62/100,9)</f>
        <v>7.7061999999999999</v>
      </c>
      <c r="J556">
        <v>0</v>
      </c>
      <c r="O556">
        <f t="shared" si="431"/>
        <v>7341.14</v>
      </c>
      <c r="P556">
        <f t="shared" si="432"/>
        <v>0</v>
      </c>
      <c r="Q556">
        <f t="shared" si="433"/>
        <v>441.98</v>
      </c>
      <c r="R556">
        <f t="shared" si="434"/>
        <v>12.65</v>
      </c>
      <c r="S556">
        <f t="shared" si="435"/>
        <v>6899.16</v>
      </c>
      <c r="T556">
        <f t="shared" si="436"/>
        <v>0</v>
      </c>
      <c r="U556">
        <f t="shared" si="437"/>
        <v>24.636721399999995</v>
      </c>
      <c r="V556">
        <f t="shared" si="438"/>
        <v>0</v>
      </c>
      <c r="W556">
        <f t="shared" si="439"/>
        <v>0</v>
      </c>
      <c r="X556">
        <f t="shared" si="440"/>
        <v>6911.81</v>
      </c>
      <c r="Y556">
        <f t="shared" si="440"/>
        <v>4838.2700000000004</v>
      </c>
      <c r="AA556">
        <v>144042116</v>
      </c>
      <c r="AB556">
        <f t="shared" si="441"/>
        <v>38.880000000000003</v>
      </c>
      <c r="AC556">
        <f t="shared" si="442"/>
        <v>0</v>
      </c>
      <c r="AD556">
        <f>ROUND(((((ET556*1.25))-((EU556*1.25)))+AE556),2)</f>
        <v>11.61</v>
      </c>
      <c r="AE556">
        <f>ROUND(((EU556*1.25)),2)</f>
        <v>0.05</v>
      </c>
      <c r="AF556">
        <f>ROUND(((EV556*1.15)),2)</f>
        <v>27.27</v>
      </c>
      <c r="AG556">
        <f t="shared" si="443"/>
        <v>0</v>
      </c>
      <c r="AH556">
        <f>((EW556*1.15))</f>
        <v>3.1969999999999996</v>
      </c>
      <c r="AI556">
        <f>((EX556*1.25))</f>
        <v>0</v>
      </c>
      <c r="AJ556">
        <f t="shared" si="444"/>
        <v>0</v>
      </c>
      <c r="AK556">
        <v>33</v>
      </c>
      <c r="AL556">
        <v>0</v>
      </c>
      <c r="AM556">
        <v>9.2899999999999991</v>
      </c>
      <c r="AN556">
        <v>0.04</v>
      </c>
      <c r="AO556">
        <v>23.71</v>
      </c>
      <c r="AP556">
        <v>0</v>
      </c>
      <c r="AQ556">
        <v>2.78</v>
      </c>
      <c r="AR556">
        <v>0</v>
      </c>
      <c r="AS556">
        <v>0</v>
      </c>
      <c r="AT556">
        <v>100</v>
      </c>
      <c r="AU556">
        <v>70</v>
      </c>
      <c r="AV556">
        <v>1</v>
      </c>
      <c r="AW556">
        <v>1</v>
      </c>
      <c r="AZ556">
        <v>1</v>
      </c>
      <c r="BA556">
        <v>32.83</v>
      </c>
      <c r="BB556">
        <v>4.9400000000000004</v>
      </c>
      <c r="BC556">
        <v>1</v>
      </c>
      <c r="BD556" t="s">
        <v>3</v>
      </c>
      <c r="BE556" t="s">
        <v>3</v>
      </c>
      <c r="BF556" t="s">
        <v>3</v>
      </c>
      <c r="BG556" t="s">
        <v>3</v>
      </c>
      <c r="BH556">
        <v>0</v>
      </c>
      <c r="BI556">
        <v>1</v>
      </c>
      <c r="BJ556" t="s">
        <v>807</v>
      </c>
      <c r="BM556">
        <v>26001</v>
      </c>
      <c r="BN556">
        <v>0</v>
      </c>
      <c r="BO556" t="s">
        <v>805</v>
      </c>
      <c r="BP556">
        <v>1</v>
      </c>
      <c r="BQ556">
        <v>2</v>
      </c>
      <c r="BR556">
        <v>0</v>
      </c>
      <c r="BS556">
        <v>32.83</v>
      </c>
      <c r="BT556">
        <v>1</v>
      </c>
      <c r="BU556">
        <v>1</v>
      </c>
      <c r="BV556">
        <v>1</v>
      </c>
      <c r="BW556">
        <v>1</v>
      </c>
      <c r="BX556">
        <v>1</v>
      </c>
      <c r="BY556" t="s">
        <v>3</v>
      </c>
      <c r="BZ556">
        <v>100</v>
      </c>
      <c r="CA556">
        <v>70</v>
      </c>
      <c r="CE556">
        <v>0</v>
      </c>
      <c r="CF556">
        <v>0</v>
      </c>
      <c r="CG556">
        <v>0</v>
      </c>
      <c r="CM556">
        <v>0</v>
      </c>
      <c r="CN556" t="s">
        <v>1835</v>
      </c>
      <c r="CO556">
        <v>0</v>
      </c>
      <c r="CP556">
        <f t="shared" si="445"/>
        <v>7341.1399999999994</v>
      </c>
      <c r="CQ556">
        <f t="shared" si="446"/>
        <v>0</v>
      </c>
      <c r="CR556">
        <f t="shared" si="447"/>
        <v>57.353400000000001</v>
      </c>
      <c r="CS556">
        <f t="shared" si="448"/>
        <v>1.6415</v>
      </c>
      <c r="CT556">
        <f t="shared" si="449"/>
        <v>895.27409999999998</v>
      </c>
      <c r="CU556">
        <f t="shared" si="450"/>
        <v>0</v>
      </c>
      <c r="CV556">
        <f t="shared" si="450"/>
        <v>3.1969999999999996</v>
      </c>
      <c r="CW556">
        <f t="shared" si="450"/>
        <v>0</v>
      </c>
      <c r="CX556">
        <f t="shared" si="450"/>
        <v>0</v>
      </c>
      <c r="CY556">
        <f t="shared" si="451"/>
        <v>6911.81</v>
      </c>
      <c r="CZ556">
        <f t="shared" si="452"/>
        <v>4838.2669999999998</v>
      </c>
      <c r="DC556" t="s">
        <v>3</v>
      </c>
      <c r="DD556" t="s">
        <v>3</v>
      </c>
      <c r="DE556" t="s">
        <v>279</v>
      </c>
      <c r="DF556" t="s">
        <v>279</v>
      </c>
      <c r="DG556" t="s">
        <v>264</v>
      </c>
      <c r="DH556" t="s">
        <v>3</v>
      </c>
      <c r="DI556" t="s">
        <v>264</v>
      </c>
      <c r="DJ556" t="s">
        <v>279</v>
      </c>
      <c r="DK556" t="s">
        <v>3</v>
      </c>
      <c r="DL556" t="s">
        <v>3</v>
      </c>
      <c r="DM556" t="s">
        <v>3</v>
      </c>
      <c r="DN556">
        <v>0</v>
      </c>
      <c r="DO556">
        <v>0</v>
      </c>
      <c r="DP556">
        <v>1</v>
      </c>
      <c r="DQ556">
        <v>1</v>
      </c>
      <c r="DU556">
        <v>1005</v>
      </c>
      <c r="DV556" t="s">
        <v>19</v>
      </c>
      <c r="DW556" t="s">
        <v>19</v>
      </c>
      <c r="DX556">
        <v>100</v>
      </c>
      <c r="EE556">
        <v>123474940</v>
      </c>
      <c r="EF556">
        <v>2</v>
      </c>
      <c r="EG556" t="s">
        <v>24</v>
      </c>
      <c r="EH556">
        <v>0</v>
      </c>
      <c r="EI556" t="s">
        <v>3</v>
      </c>
      <c r="EJ556">
        <v>1</v>
      </c>
      <c r="EK556">
        <v>26001</v>
      </c>
      <c r="EL556" t="s">
        <v>604</v>
      </c>
      <c r="EM556" t="s">
        <v>605</v>
      </c>
      <c r="EO556" t="s">
        <v>282</v>
      </c>
      <c r="EQ556">
        <v>131072</v>
      </c>
      <c r="ER556">
        <v>33</v>
      </c>
      <c r="ES556">
        <v>0</v>
      </c>
      <c r="ET556">
        <v>9.2899999999999991</v>
      </c>
      <c r="EU556">
        <v>0.04</v>
      </c>
      <c r="EV556">
        <v>23.71</v>
      </c>
      <c r="EW556">
        <v>2.78</v>
      </c>
      <c r="EX556">
        <v>0</v>
      </c>
      <c r="EY556">
        <v>0</v>
      </c>
      <c r="FQ556">
        <v>0</v>
      </c>
      <c r="FR556">
        <f t="shared" si="453"/>
        <v>0</v>
      </c>
      <c r="FS556">
        <v>0</v>
      </c>
      <c r="FX556">
        <v>100</v>
      </c>
      <c r="FY556">
        <v>70</v>
      </c>
      <c r="GA556" t="s">
        <v>3</v>
      </c>
      <c r="GD556">
        <v>1</v>
      </c>
      <c r="GF556">
        <v>-775775820</v>
      </c>
      <c r="GG556">
        <v>2</v>
      </c>
      <c r="GH556">
        <v>1</v>
      </c>
      <c r="GI556">
        <v>2</v>
      </c>
      <c r="GJ556">
        <v>0</v>
      </c>
      <c r="GK556">
        <v>0</v>
      </c>
      <c r="GL556">
        <f t="shared" si="454"/>
        <v>0</v>
      </c>
      <c r="GM556">
        <f t="shared" si="455"/>
        <v>19091.22</v>
      </c>
      <c r="GN556">
        <f t="shared" si="456"/>
        <v>19091.22</v>
      </c>
      <c r="GO556">
        <f t="shared" si="457"/>
        <v>0</v>
      </c>
      <c r="GP556">
        <f t="shared" si="458"/>
        <v>0</v>
      </c>
      <c r="GR556">
        <v>0</v>
      </c>
      <c r="GS556">
        <v>3</v>
      </c>
      <c r="GT556">
        <v>0</v>
      </c>
      <c r="GU556" t="s">
        <v>3</v>
      </c>
      <c r="GV556">
        <f t="shared" si="459"/>
        <v>0</v>
      </c>
      <c r="GW556">
        <v>1</v>
      </c>
      <c r="GX556">
        <f t="shared" si="460"/>
        <v>0</v>
      </c>
      <c r="HA556">
        <v>0</v>
      </c>
      <c r="HB556">
        <v>0</v>
      </c>
      <c r="HC556">
        <f t="shared" si="461"/>
        <v>0</v>
      </c>
      <c r="IK556">
        <v>0</v>
      </c>
    </row>
    <row r="557" spans="1:245" x14ac:dyDescent="0.2">
      <c r="A557">
        <v>18</v>
      </c>
      <c r="B557">
        <v>1</v>
      </c>
      <c r="C557">
        <v>825</v>
      </c>
      <c r="E557" t="s">
        <v>808</v>
      </c>
      <c r="F557" t="s">
        <v>272</v>
      </c>
      <c r="G557" t="s">
        <v>809</v>
      </c>
      <c r="H557" t="s">
        <v>598</v>
      </c>
      <c r="I557">
        <f>I556*J557</f>
        <v>238.12157999999999</v>
      </c>
      <c r="J557">
        <v>30.9</v>
      </c>
      <c r="O557">
        <f t="shared" si="431"/>
        <v>28600.12</v>
      </c>
      <c r="P557">
        <f t="shared" si="432"/>
        <v>28600.12</v>
      </c>
      <c r="Q557">
        <f t="shared" si="433"/>
        <v>0</v>
      </c>
      <c r="R557">
        <f t="shared" si="434"/>
        <v>0</v>
      </c>
      <c r="S557">
        <f t="shared" si="435"/>
        <v>0</v>
      </c>
      <c r="T557">
        <f t="shared" si="436"/>
        <v>0</v>
      </c>
      <c r="U557">
        <f t="shared" si="437"/>
        <v>0</v>
      </c>
      <c r="V557">
        <f t="shared" si="438"/>
        <v>0</v>
      </c>
      <c r="W557">
        <f t="shared" si="439"/>
        <v>0</v>
      </c>
      <c r="X557">
        <f t="shared" si="440"/>
        <v>0</v>
      </c>
      <c r="Y557">
        <f t="shared" si="440"/>
        <v>0</v>
      </c>
      <c r="AA557">
        <v>144042116</v>
      </c>
      <c r="AB557">
        <f t="shared" si="441"/>
        <v>22.16</v>
      </c>
      <c r="AC557">
        <f t="shared" si="442"/>
        <v>22.16</v>
      </c>
      <c r="AD557">
        <f>ROUND((((ET557)-(EU557))+AE557),2)</f>
        <v>0</v>
      </c>
      <c r="AE557">
        <f>ROUND((EU557),2)</f>
        <v>0</v>
      </c>
      <c r="AF557">
        <f>ROUND((EV557),2)</f>
        <v>0</v>
      </c>
      <c r="AG557">
        <f t="shared" si="443"/>
        <v>0</v>
      </c>
      <c r="AH557">
        <f>(EW557)</f>
        <v>0</v>
      </c>
      <c r="AI557">
        <f>(EX557)</f>
        <v>0</v>
      </c>
      <c r="AJ557">
        <f t="shared" si="444"/>
        <v>0</v>
      </c>
      <c r="AK557">
        <v>22.16</v>
      </c>
      <c r="AL557">
        <v>22.16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100</v>
      </c>
      <c r="AU557">
        <v>70</v>
      </c>
      <c r="AV557">
        <v>1</v>
      </c>
      <c r="AW557">
        <v>1</v>
      </c>
      <c r="AZ557">
        <v>1</v>
      </c>
      <c r="BA557">
        <v>1</v>
      </c>
      <c r="BB557">
        <v>1</v>
      </c>
      <c r="BC557">
        <v>5.42</v>
      </c>
      <c r="BD557" t="s">
        <v>3</v>
      </c>
      <c r="BE557" t="s">
        <v>3</v>
      </c>
      <c r="BF557" t="s">
        <v>3</v>
      </c>
      <c r="BG557" t="s">
        <v>3</v>
      </c>
      <c r="BH557">
        <v>3</v>
      </c>
      <c r="BI557">
        <v>1</v>
      </c>
      <c r="BJ557" t="s">
        <v>3</v>
      </c>
      <c r="BM557">
        <v>26001</v>
      </c>
      <c r="BN557">
        <v>0</v>
      </c>
      <c r="BO557" t="s">
        <v>3</v>
      </c>
      <c r="BP557">
        <v>0</v>
      </c>
      <c r="BQ557">
        <v>2</v>
      </c>
      <c r="BR557">
        <v>0</v>
      </c>
      <c r="BS557">
        <v>1</v>
      </c>
      <c r="BT557">
        <v>1</v>
      </c>
      <c r="BU557">
        <v>1</v>
      </c>
      <c r="BV557">
        <v>1</v>
      </c>
      <c r="BW557">
        <v>1</v>
      </c>
      <c r="BX557">
        <v>1</v>
      </c>
      <c r="BY557" t="s">
        <v>3</v>
      </c>
      <c r="BZ557">
        <v>100</v>
      </c>
      <c r="CA557">
        <v>70</v>
      </c>
      <c r="CE557">
        <v>0</v>
      </c>
      <c r="CF557">
        <v>0</v>
      </c>
      <c r="CG557">
        <v>0</v>
      </c>
      <c r="CM557">
        <v>0</v>
      </c>
      <c r="CN557" t="s">
        <v>3</v>
      </c>
      <c r="CO557">
        <v>0</v>
      </c>
      <c r="CP557">
        <f t="shared" si="445"/>
        <v>28600.12</v>
      </c>
      <c r="CQ557">
        <f t="shared" si="446"/>
        <v>120.10720000000001</v>
      </c>
      <c r="CR557">
        <f t="shared" si="447"/>
        <v>0</v>
      </c>
      <c r="CS557">
        <f t="shared" si="448"/>
        <v>0</v>
      </c>
      <c r="CT557">
        <f t="shared" si="449"/>
        <v>0</v>
      </c>
      <c r="CU557">
        <f t="shared" si="450"/>
        <v>0</v>
      </c>
      <c r="CV557">
        <f t="shared" si="450"/>
        <v>0</v>
      </c>
      <c r="CW557">
        <f t="shared" si="450"/>
        <v>0</v>
      </c>
      <c r="CX557">
        <f t="shared" si="450"/>
        <v>0</v>
      </c>
      <c r="CY557">
        <f t="shared" si="451"/>
        <v>0</v>
      </c>
      <c r="CZ557">
        <f t="shared" si="452"/>
        <v>0</v>
      </c>
      <c r="DC557" t="s">
        <v>3</v>
      </c>
      <c r="DD557" t="s">
        <v>3</v>
      </c>
      <c r="DE557" t="s">
        <v>3</v>
      </c>
      <c r="DF557" t="s">
        <v>3</v>
      </c>
      <c r="DG557" t="s">
        <v>3</v>
      </c>
      <c r="DH557" t="s">
        <v>3</v>
      </c>
      <c r="DI557" t="s">
        <v>3</v>
      </c>
      <c r="DJ557" t="s">
        <v>3</v>
      </c>
      <c r="DK557" t="s">
        <v>3</v>
      </c>
      <c r="DL557" t="s">
        <v>3</v>
      </c>
      <c r="DM557" t="s">
        <v>3</v>
      </c>
      <c r="DN557">
        <v>0</v>
      </c>
      <c r="DO557">
        <v>0</v>
      </c>
      <c r="DP557">
        <v>1</v>
      </c>
      <c r="DQ557">
        <v>1</v>
      </c>
      <c r="DU557">
        <v>1009</v>
      </c>
      <c r="DV557" t="s">
        <v>598</v>
      </c>
      <c r="DW557" t="s">
        <v>598</v>
      </c>
      <c r="DX557">
        <v>1</v>
      </c>
      <c r="EE557">
        <v>123474940</v>
      </c>
      <c r="EF557">
        <v>2</v>
      </c>
      <c r="EG557" t="s">
        <v>24</v>
      </c>
      <c r="EH557">
        <v>0</v>
      </c>
      <c r="EI557" t="s">
        <v>3</v>
      </c>
      <c r="EJ557">
        <v>1</v>
      </c>
      <c r="EK557">
        <v>26001</v>
      </c>
      <c r="EL557" t="s">
        <v>604</v>
      </c>
      <c r="EM557" t="s">
        <v>605</v>
      </c>
      <c r="EO557" t="s">
        <v>3</v>
      </c>
      <c r="EQ557">
        <v>0</v>
      </c>
      <c r="ER557">
        <v>22.16</v>
      </c>
      <c r="ES557">
        <v>22.16</v>
      </c>
      <c r="ET557">
        <v>0</v>
      </c>
      <c r="EU557">
        <v>0</v>
      </c>
      <c r="EV557">
        <v>0</v>
      </c>
      <c r="EW557">
        <v>0</v>
      </c>
      <c r="EX557">
        <v>0</v>
      </c>
      <c r="FQ557">
        <v>0</v>
      </c>
      <c r="FR557">
        <f t="shared" si="453"/>
        <v>0</v>
      </c>
      <c r="FS557">
        <v>0</v>
      </c>
      <c r="FX557">
        <v>100</v>
      </c>
      <c r="FY557">
        <v>70</v>
      </c>
      <c r="GA557" t="s">
        <v>274</v>
      </c>
      <c r="GD557">
        <v>1</v>
      </c>
      <c r="GF557">
        <v>475351609</v>
      </c>
      <c r="GG557">
        <v>2</v>
      </c>
      <c r="GH557">
        <v>0</v>
      </c>
      <c r="GI557">
        <v>3</v>
      </c>
      <c r="GJ557">
        <v>0</v>
      </c>
      <c r="GK557">
        <v>0</v>
      </c>
      <c r="GL557">
        <f t="shared" si="454"/>
        <v>0</v>
      </c>
      <c r="GM557">
        <f t="shared" si="455"/>
        <v>28600.12</v>
      </c>
      <c r="GN557">
        <f t="shared" si="456"/>
        <v>28600.12</v>
      </c>
      <c r="GO557">
        <f t="shared" si="457"/>
        <v>0</v>
      </c>
      <c r="GP557">
        <f t="shared" si="458"/>
        <v>0</v>
      </c>
      <c r="GR557">
        <v>0</v>
      </c>
      <c r="GS557">
        <v>4</v>
      </c>
      <c r="GT557">
        <v>0</v>
      </c>
      <c r="GU557" t="s">
        <v>3</v>
      </c>
      <c r="GV557">
        <f t="shared" si="459"/>
        <v>0</v>
      </c>
      <c r="GW557">
        <v>1</v>
      </c>
      <c r="GX557">
        <f t="shared" si="460"/>
        <v>0</v>
      </c>
      <c r="HA557">
        <v>0</v>
      </c>
      <c r="HB557">
        <v>0</v>
      </c>
      <c r="HC557">
        <f t="shared" si="461"/>
        <v>0</v>
      </c>
      <c r="IK557">
        <v>0</v>
      </c>
    </row>
    <row r="559" spans="1:245" x14ac:dyDescent="0.2">
      <c r="A559" s="2">
        <v>51</v>
      </c>
      <c r="B559" s="2">
        <f>B548</f>
        <v>1</v>
      </c>
      <c r="C559" s="2">
        <f>A548</f>
        <v>4</v>
      </c>
      <c r="D559" s="2">
        <f>ROW(A548)</f>
        <v>548</v>
      </c>
      <c r="E559" s="2"/>
      <c r="F559" s="2" t="str">
        <f>IF(F548&lt;&gt;"",F548,"")</f>
        <v/>
      </c>
      <c r="G559" s="2" t="str">
        <f>IF(G548&lt;&gt;"",G548,"")</f>
        <v>Тепло-шумоизоляция потолочного перекрытия 5 эт. 65 корп.</v>
      </c>
      <c r="H559" s="2">
        <v>0</v>
      </c>
      <c r="I559" s="2"/>
      <c r="J559" s="2"/>
      <c r="K559" s="2"/>
      <c r="L559" s="2"/>
      <c r="M559" s="2"/>
      <c r="N559" s="2"/>
      <c r="O559" s="2">
        <f t="shared" ref="O559:T559" si="464">ROUND(AB559,2)</f>
        <v>404876.6</v>
      </c>
      <c r="P559" s="2">
        <f t="shared" si="464"/>
        <v>339794.16</v>
      </c>
      <c r="Q559" s="2">
        <f t="shared" si="464"/>
        <v>17298.099999999999</v>
      </c>
      <c r="R559" s="2">
        <f t="shared" si="464"/>
        <v>7734.04</v>
      </c>
      <c r="S559" s="2">
        <f t="shared" si="464"/>
        <v>47784.34</v>
      </c>
      <c r="T559" s="2">
        <f t="shared" si="464"/>
        <v>0</v>
      </c>
      <c r="U559" s="2">
        <f>AH559</f>
        <v>177.06535739999998</v>
      </c>
      <c r="V559" s="2">
        <f>AI559</f>
        <v>18.735698749999997</v>
      </c>
      <c r="W559" s="2">
        <f>ROUND(AJ559,2)</f>
        <v>0</v>
      </c>
      <c r="X559" s="2">
        <f>ROUND(AK559,2)</f>
        <v>64267.56</v>
      </c>
      <c r="Y559" s="2">
        <f>ROUND(AL559,2)</f>
        <v>35460.410000000003</v>
      </c>
      <c r="Z559" s="2"/>
      <c r="AA559" s="2"/>
      <c r="AB559" s="2">
        <f>ROUND(SUMIF(AA552:AA557,"=144042116",O552:O557),2)</f>
        <v>404876.6</v>
      </c>
      <c r="AC559" s="2">
        <f>ROUND(SUMIF(AA552:AA557,"=144042116",P552:P557),2)</f>
        <v>339794.16</v>
      </c>
      <c r="AD559" s="2">
        <f>ROUND(SUMIF(AA552:AA557,"=144042116",Q552:Q557),2)</f>
        <v>17298.099999999999</v>
      </c>
      <c r="AE559" s="2">
        <f>ROUND(SUMIF(AA552:AA557,"=144042116",R552:R557),2)</f>
        <v>7734.04</v>
      </c>
      <c r="AF559" s="2">
        <f>ROUND(SUMIF(AA552:AA557,"=144042116",S552:S557),2)</f>
        <v>47784.34</v>
      </c>
      <c r="AG559" s="2">
        <f>ROUND(SUMIF(AA552:AA557,"=144042116",T552:T557),2)</f>
        <v>0</v>
      </c>
      <c r="AH559" s="2">
        <f>SUMIF(AA552:AA557,"=144042116",U552:U557)</f>
        <v>177.06535739999998</v>
      </c>
      <c r="AI559" s="2">
        <f>SUMIF(AA552:AA557,"=144042116",V552:V557)</f>
        <v>18.735698749999997</v>
      </c>
      <c r="AJ559" s="2">
        <f>ROUND(SUMIF(AA552:AA557,"=144042116",W552:W557),2)</f>
        <v>0</v>
      </c>
      <c r="AK559" s="2">
        <f>ROUND(SUMIF(AA552:AA557,"=144042116",X552:X557),2)</f>
        <v>64267.56</v>
      </c>
      <c r="AL559" s="2">
        <f>ROUND(SUMIF(AA552:AA557,"=144042116",Y552:Y557),2)</f>
        <v>35460.410000000003</v>
      </c>
      <c r="AM559" s="2"/>
      <c r="AN559" s="2"/>
      <c r="AO559" s="2">
        <f t="shared" ref="AO559:BD559" si="465">ROUND(BX559,2)</f>
        <v>0</v>
      </c>
      <c r="AP559" s="2">
        <f t="shared" si="465"/>
        <v>0</v>
      </c>
      <c r="AQ559" s="2">
        <f t="shared" si="465"/>
        <v>0</v>
      </c>
      <c r="AR559" s="2">
        <f t="shared" si="465"/>
        <v>504604.57</v>
      </c>
      <c r="AS559" s="2">
        <f t="shared" si="465"/>
        <v>504604.57</v>
      </c>
      <c r="AT559" s="2">
        <f t="shared" si="465"/>
        <v>0</v>
      </c>
      <c r="AU559" s="2">
        <f t="shared" si="465"/>
        <v>0</v>
      </c>
      <c r="AV559" s="2">
        <f t="shared" si="465"/>
        <v>339794.16</v>
      </c>
      <c r="AW559" s="2">
        <f t="shared" si="465"/>
        <v>339794.16</v>
      </c>
      <c r="AX559" s="2">
        <f t="shared" si="465"/>
        <v>0</v>
      </c>
      <c r="AY559" s="2">
        <f t="shared" si="465"/>
        <v>339794.16</v>
      </c>
      <c r="AZ559" s="2">
        <f t="shared" si="465"/>
        <v>0</v>
      </c>
      <c r="BA559" s="2">
        <f t="shared" si="465"/>
        <v>0</v>
      </c>
      <c r="BB559" s="2">
        <f t="shared" si="465"/>
        <v>0</v>
      </c>
      <c r="BC559" s="2">
        <f t="shared" si="465"/>
        <v>0</v>
      </c>
      <c r="BD559" s="2">
        <f t="shared" si="465"/>
        <v>0</v>
      </c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>
        <f>ROUND(SUMIF(AA552:AA557,"=144042116",FQ552:FQ557),2)</f>
        <v>0</v>
      </c>
      <c r="BY559" s="2">
        <f>ROUND(SUMIF(AA552:AA557,"=144042116",FR552:FR557),2)</f>
        <v>0</v>
      </c>
      <c r="BZ559" s="2">
        <f>ROUND(SUMIF(AA552:AA557,"=144042116",GL552:GL557),2)</f>
        <v>0</v>
      </c>
      <c r="CA559" s="2">
        <f>ROUND(SUMIF(AA552:AA557,"=144042116",GM552:GM557),2)</f>
        <v>504604.57</v>
      </c>
      <c r="CB559" s="2">
        <f>ROUND(SUMIF(AA552:AA557,"=144042116",GN552:GN557),2)</f>
        <v>504604.57</v>
      </c>
      <c r="CC559" s="2">
        <f>ROUND(SUMIF(AA552:AA557,"=144042116",GO552:GO557),2)</f>
        <v>0</v>
      </c>
      <c r="CD559" s="2">
        <f>ROUND(SUMIF(AA552:AA557,"=144042116",GP552:GP557),2)</f>
        <v>0</v>
      </c>
      <c r="CE559" s="2">
        <f>AC559-BX559</f>
        <v>339794.16</v>
      </c>
      <c r="CF559" s="2">
        <f>AC559-BY559</f>
        <v>339794.16</v>
      </c>
      <c r="CG559" s="2">
        <f>BX559-BZ559</f>
        <v>0</v>
      </c>
      <c r="CH559" s="2">
        <f>AC559-BX559-BY559+BZ559</f>
        <v>339794.16</v>
      </c>
      <c r="CI559" s="2">
        <f>BY559-BZ559</f>
        <v>0</v>
      </c>
      <c r="CJ559" s="2">
        <f>ROUND(SUMIF(AA552:AA557,"=144042116",GX552:GX557),2)</f>
        <v>0</v>
      </c>
      <c r="CK559" s="2">
        <f>ROUND(SUMIF(AA552:AA557,"=144042116",GY552:GY557),2)</f>
        <v>0</v>
      </c>
      <c r="CL559" s="2">
        <f>ROUND(SUMIF(AA552:AA557,"=144042116",GZ552:GZ557),2)</f>
        <v>0</v>
      </c>
      <c r="CM559" s="2">
        <f>ROUND(SUMIF(AA552:AA557,"=144042116",HD552:HD557),2)</f>
        <v>0</v>
      </c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>
        <v>0</v>
      </c>
    </row>
    <row r="561" spans="1:23" x14ac:dyDescent="0.2">
      <c r="A561" s="4">
        <v>50</v>
      </c>
      <c r="B561" s="4">
        <v>0</v>
      </c>
      <c r="C561" s="4">
        <v>0</v>
      </c>
      <c r="D561" s="4">
        <v>1</v>
      </c>
      <c r="E561" s="4">
        <v>201</v>
      </c>
      <c r="F561" s="4">
        <f>ROUND(Source!O559,O561)</f>
        <v>404876.6</v>
      </c>
      <c r="G561" s="4" t="s">
        <v>209</v>
      </c>
      <c r="H561" s="4" t="s">
        <v>210</v>
      </c>
      <c r="I561" s="4"/>
      <c r="J561" s="4"/>
      <c r="K561" s="4">
        <v>201</v>
      </c>
      <c r="L561" s="4">
        <v>1</v>
      </c>
      <c r="M561" s="4">
        <v>3</v>
      </c>
      <c r="N561" s="4" t="s">
        <v>3</v>
      </c>
      <c r="O561" s="4">
        <v>2</v>
      </c>
      <c r="P561" s="4"/>
      <c r="Q561" s="4"/>
      <c r="R561" s="4"/>
      <c r="S561" s="4"/>
      <c r="T561" s="4"/>
      <c r="U561" s="4"/>
      <c r="V561" s="4"/>
      <c r="W561" s="4"/>
    </row>
    <row r="562" spans="1:23" x14ac:dyDescent="0.2">
      <c r="A562" s="4">
        <v>50</v>
      </c>
      <c r="B562" s="4">
        <v>0</v>
      </c>
      <c r="C562" s="4">
        <v>0</v>
      </c>
      <c r="D562" s="4">
        <v>1</v>
      </c>
      <c r="E562" s="4">
        <v>202</v>
      </c>
      <c r="F562" s="4">
        <f>ROUND(Source!P559,O562)</f>
        <v>339794.16</v>
      </c>
      <c r="G562" s="4" t="s">
        <v>211</v>
      </c>
      <c r="H562" s="4" t="s">
        <v>212</v>
      </c>
      <c r="I562" s="4"/>
      <c r="J562" s="4"/>
      <c r="K562" s="4">
        <v>202</v>
      </c>
      <c r="L562" s="4">
        <v>2</v>
      </c>
      <c r="M562" s="4">
        <v>3</v>
      </c>
      <c r="N562" s="4" t="s">
        <v>3</v>
      </c>
      <c r="O562" s="4">
        <v>2</v>
      </c>
      <c r="P562" s="4"/>
      <c r="Q562" s="4"/>
      <c r="R562" s="4"/>
      <c r="S562" s="4"/>
      <c r="T562" s="4"/>
      <c r="U562" s="4"/>
      <c r="V562" s="4"/>
      <c r="W562" s="4"/>
    </row>
    <row r="563" spans="1:23" x14ac:dyDescent="0.2">
      <c r="A563" s="4">
        <v>50</v>
      </c>
      <c r="B563" s="4">
        <v>0</v>
      </c>
      <c r="C563" s="4">
        <v>0</v>
      </c>
      <c r="D563" s="4">
        <v>1</v>
      </c>
      <c r="E563" s="4">
        <v>222</v>
      </c>
      <c r="F563" s="4">
        <f>ROUND(Source!AO559,O563)</f>
        <v>0</v>
      </c>
      <c r="G563" s="4" t="s">
        <v>213</v>
      </c>
      <c r="H563" s="4" t="s">
        <v>214</v>
      </c>
      <c r="I563" s="4"/>
      <c r="J563" s="4"/>
      <c r="K563" s="4">
        <v>222</v>
      </c>
      <c r="L563" s="4">
        <v>3</v>
      </c>
      <c r="M563" s="4">
        <v>3</v>
      </c>
      <c r="N563" s="4" t="s">
        <v>3</v>
      </c>
      <c r="O563" s="4">
        <v>2</v>
      </c>
      <c r="P563" s="4"/>
      <c r="Q563" s="4"/>
      <c r="R563" s="4"/>
      <c r="S563" s="4"/>
      <c r="T563" s="4"/>
      <c r="U563" s="4"/>
      <c r="V563" s="4"/>
      <c r="W563" s="4"/>
    </row>
    <row r="564" spans="1:23" x14ac:dyDescent="0.2">
      <c r="A564" s="4">
        <v>50</v>
      </c>
      <c r="B564" s="4">
        <v>0</v>
      </c>
      <c r="C564" s="4">
        <v>0</v>
      </c>
      <c r="D564" s="4">
        <v>1</v>
      </c>
      <c r="E564" s="4">
        <v>225</v>
      </c>
      <c r="F564" s="4">
        <f>ROUND(Source!AV559,O564)</f>
        <v>339794.16</v>
      </c>
      <c r="G564" s="4" t="s">
        <v>215</v>
      </c>
      <c r="H564" s="4" t="s">
        <v>216</v>
      </c>
      <c r="I564" s="4"/>
      <c r="J564" s="4"/>
      <c r="K564" s="4">
        <v>225</v>
      </c>
      <c r="L564" s="4">
        <v>4</v>
      </c>
      <c r="M564" s="4">
        <v>3</v>
      </c>
      <c r="N564" s="4" t="s">
        <v>3</v>
      </c>
      <c r="O564" s="4">
        <v>2</v>
      </c>
      <c r="P564" s="4"/>
      <c r="Q564" s="4"/>
      <c r="R564" s="4"/>
      <c r="S564" s="4"/>
      <c r="T564" s="4"/>
      <c r="U564" s="4"/>
      <c r="V564" s="4"/>
      <c r="W564" s="4"/>
    </row>
    <row r="565" spans="1:23" x14ac:dyDescent="0.2">
      <c r="A565" s="4">
        <v>50</v>
      </c>
      <c r="B565" s="4">
        <v>0</v>
      </c>
      <c r="C565" s="4">
        <v>0</v>
      </c>
      <c r="D565" s="4">
        <v>1</v>
      </c>
      <c r="E565" s="4">
        <v>226</v>
      </c>
      <c r="F565" s="4">
        <f>ROUND(Source!AW559,O565)</f>
        <v>339794.16</v>
      </c>
      <c r="G565" s="4" t="s">
        <v>217</v>
      </c>
      <c r="H565" s="4" t="s">
        <v>218</v>
      </c>
      <c r="I565" s="4"/>
      <c r="J565" s="4"/>
      <c r="K565" s="4">
        <v>226</v>
      </c>
      <c r="L565" s="4">
        <v>5</v>
      </c>
      <c r="M565" s="4">
        <v>3</v>
      </c>
      <c r="N565" s="4" t="s">
        <v>3</v>
      </c>
      <c r="O565" s="4">
        <v>2</v>
      </c>
      <c r="P565" s="4"/>
      <c r="Q565" s="4"/>
      <c r="R565" s="4"/>
      <c r="S565" s="4"/>
      <c r="T565" s="4"/>
      <c r="U565" s="4"/>
      <c r="V565" s="4"/>
      <c r="W565" s="4"/>
    </row>
    <row r="566" spans="1:23" x14ac:dyDescent="0.2">
      <c r="A566" s="4">
        <v>50</v>
      </c>
      <c r="B566" s="4">
        <v>0</v>
      </c>
      <c r="C566" s="4">
        <v>0</v>
      </c>
      <c r="D566" s="4">
        <v>1</v>
      </c>
      <c r="E566" s="4">
        <v>227</v>
      </c>
      <c r="F566" s="4">
        <f>ROUND(Source!AX559,O566)</f>
        <v>0</v>
      </c>
      <c r="G566" s="4" t="s">
        <v>219</v>
      </c>
      <c r="H566" s="4" t="s">
        <v>220</v>
      </c>
      <c r="I566" s="4"/>
      <c r="J566" s="4"/>
      <c r="K566" s="4">
        <v>227</v>
      </c>
      <c r="L566" s="4">
        <v>6</v>
      </c>
      <c r="M566" s="4">
        <v>3</v>
      </c>
      <c r="N566" s="4" t="s">
        <v>3</v>
      </c>
      <c r="O566" s="4">
        <v>2</v>
      </c>
      <c r="P566" s="4"/>
      <c r="Q566" s="4"/>
      <c r="R566" s="4"/>
      <c r="S566" s="4"/>
      <c r="T566" s="4"/>
      <c r="U566" s="4"/>
      <c r="V566" s="4"/>
      <c r="W566" s="4"/>
    </row>
    <row r="567" spans="1:23" x14ac:dyDescent="0.2">
      <c r="A567" s="4">
        <v>50</v>
      </c>
      <c r="B567" s="4">
        <v>0</v>
      </c>
      <c r="C567" s="4">
        <v>0</v>
      </c>
      <c r="D567" s="4">
        <v>1</v>
      </c>
      <c r="E567" s="4">
        <v>228</v>
      </c>
      <c r="F567" s="4">
        <f>ROUND(Source!AY559,O567)</f>
        <v>339794.16</v>
      </c>
      <c r="G567" s="4" t="s">
        <v>221</v>
      </c>
      <c r="H567" s="4" t="s">
        <v>222</v>
      </c>
      <c r="I567" s="4"/>
      <c r="J567" s="4"/>
      <c r="K567" s="4">
        <v>228</v>
      </c>
      <c r="L567" s="4">
        <v>7</v>
      </c>
      <c r="M567" s="4">
        <v>3</v>
      </c>
      <c r="N567" s="4" t="s">
        <v>3</v>
      </c>
      <c r="O567" s="4">
        <v>2</v>
      </c>
      <c r="P567" s="4"/>
      <c r="Q567" s="4"/>
      <c r="R567" s="4"/>
      <c r="S567" s="4"/>
      <c r="T567" s="4"/>
      <c r="U567" s="4"/>
      <c r="V567" s="4"/>
      <c r="W567" s="4"/>
    </row>
    <row r="568" spans="1:23" x14ac:dyDescent="0.2">
      <c r="A568" s="4">
        <v>50</v>
      </c>
      <c r="B568" s="4">
        <v>0</v>
      </c>
      <c r="C568" s="4">
        <v>0</v>
      </c>
      <c r="D568" s="4">
        <v>1</v>
      </c>
      <c r="E568" s="4">
        <v>216</v>
      </c>
      <c r="F568" s="4">
        <f>ROUND(Source!AP559,O568)</f>
        <v>0</v>
      </c>
      <c r="G568" s="4" t="s">
        <v>223</v>
      </c>
      <c r="H568" s="4" t="s">
        <v>224</v>
      </c>
      <c r="I568" s="4"/>
      <c r="J568" s="4"/>
      <c r="K568" s="4">
        <v>216</v>
      </c>
      <c r="L568" s="4">
        <v>8</v>
      </c>
      <c r="M568" s="4">
        <v>3</v>
      </c>
      <c r="N568" s="4" t="s">
        <v>3</v>
      </c>
      <c r="O568" s="4">
        <v>2</v>
      </c>
      <c r="P568" s="4"/>
      <c r="Q568" s="4"/>
      <c r="R568" s="4"/>
      <c r="S568" s="4"/>
      <c r="T568" s="4"/>
      <c r="U568" s="4"/>
      <c r="V568" s="4"/>
      <c r="W568" s="4"/>
    </row>
    <row r="569" spans="1:23" x14ac:dyDescent="0.2">
      <c r="A569" s="4">
        <v>50</v>
      </c>
      <c r="B569" s="4">
        <v>0</v>
      </c>
      <c r="C569" s="4">
        <v>0</v>
      </c>
      <c r="D569" s="4">
        <v>1</v>
      </c>
      <c r="E569" s="4">
        <v>223</v>
      </c>
      <c r="F569" s="4">
        <f>ROUND(Source!AQ559,O569)</f>
        <v>0</v>
      </c>
      <c r="G569" s="4" t="s">
        <v>225</v>
      </c>
      <c r="H569" s="4" t="s">
        <v>226</v>
      </c>
      <c r="I569" s="4"/>
      <c r="J569" s="4"/>
      <c r="K569" s="4">
        <v>223</v>
      </c>
      <c r="L569" s="4">
        <v>9</v>
      </c>
      <c r="M569" s="4">
        <v>3</v>
      </c>
      <c r="N569" s="4" t="s">
        <v>3</v>
      </c>
      <c r="O569" s="4">
        <v>2</v>
      </c>
      <c r="P569" s="4"/>
      <c r="Q569" s="4"/>
      <c r="R569" s="4"/>
      <c r="S569" s="4"/>
      <c r="T569" s="4"/>
      <c r="U569" s="4"/>
      <c r="V569" s="4"/>
      <c r="W569" s="4"/>
    </row>
    <row r="570" spans="1:23" x14ac:dyDescent="0.2">
      <c r="A570" s="4">
        <v>50</v>
      </c>
      <c r="B570" s="4">
        <v>0</v>
      </c>
      <c r="C570" s="4">
        <v>0</v>
      </c>
      <c r="D570" s="4">
        <v>1</v>
      </c>
      <c r="E570" s="4">
        <v>229</v>
      </c>
      <c r="F570" s="4">
        <f>ROUND(Source!AZ559,O570)</f>
        <v>0</v>
      </c>
      <c r="G570" s="4" t="s">
        <v>227</v>
      </c>
      <c r="H570" s="4" t="s">
        <v>228</v>
      </c>
      <c r="I570" s="4"/>
      <c r="J570" s="4"/>
      <c r="K570" s="4">
        <v>229</v>
      </c>
      <c r="L570" s="4">
        <v>10</v>
      </c>
      <c r="M570" s="4">
        <v>3</v>
      </c>
      <c r="N570" s="4" t="s">
        <v>3</v>
      </c>
      <c r="O570" s="4">
        <v>2</v>
      </c>
      <c r="P570" s="4"/>
      <c r="Q570" s="4"/>
      <c r="R570" s="4"/>
      <c r="S570" s="4"/>
      <c r="T570" s="4"/>
      <c r="U570" s="4"/>
      <c r="V570" s="4"/>
      <c r="W570" s="4"/>
    </row>
    <row r="571" spans="1:23" x14ac:dyDescent="0.2">
      <c r="A571" s="4">
        <v>50</v>
      </c>
      <c r="B571" s="4">
        <v>0</v>
      </c>
      <c r="C571" s="4">
        <v>0</v>
      </c>
      <c r="D571" s="4">
        <v>1</v>
      </c>
      <c r="E571" s="4">
        <v>203</v>
      </c>
      <c r="F571" s="4">
        <f>ROUND(Source!Q559,O571)</f>
        <v>17298.099999999999</v>
      </c>
      <c r="G571" s="4" t="s">
        <v>229</v>
      </c>
      <c r="H571" s="4" t="s">
        <v>230</v>
      </c>
      <c r="I571" s="4"/>
      <c r="J571" s="4"/>
      <c r="K571" s="4">
        <v>203</v>
      </c>
      <c r="L571" s="4">
        <v>11</v>
      </c>
      <c r="M571" s="4">
        <v>3</v>
      </c>
      <c r="N571" s="4" t="s">
        <v>3</v>
      </c>
      <c r="O571" s="4">
        <v>2</v>
      </c>
      <c r="P571" s="4"/>
      <c r="Q571" s="4"/>
      <c r="R571" s="4"/>
      <c r="S571" s="4"/>
      <c r="T571" s="4"/>
      <c r="U571" s="4"/>
      <c r="V571" s="4"/>
      <c r="W571" s="4"/>
    </row>
    <row r="572" spans="1:23" x14ac:dyDescent="0.2">
      <c r="A572" s="4">
        <v>50</v>
      </c>
      <c r="B572" s="4">
        <v>0</v>
      </c>
      <c r="C572" s="4">
        <v>0</v>
      </c>
      <c r="D572" s="4">
        <v>1</v>
      </c>
      <c r="E572" s="4">
        <v>231</v>
      </c>
      <c r="F572" s="4">
        <f>ROUND(Source!BB559,O572)</f>
        <v>0</v>
      </c>
      <c r="G572" s="4" t="s">
        <v>231</v>
      </c>
      <c r="H572" s="4" t="s">
        <v>232</v>
      </c>
      <c r="I572" s="4"/>
      <c r="J572" s="4"/>
      <c r="K572" s="4">
        <v>231</v>
      </c>
      <c r="L572" s="4">
        <v>12</v>
      </c>
      <c r="M572" s="4">
        <v>3</v>
      </c>
      <c r="N572" s="4" t="s">
        <v>3</v>
      </c>
      <c r="O572" s="4">
        <v>2</v>
      </c>
      <c r="P572" s="4"/>
      <c r="Q572" s="4"/>
      <c r="R572" s="4"/>
      <c r="S572" s="4"/>
      <c r="T572" s="4"/>
      <c r="U572" s="4"/>
      <c r="V572" s="4"/>
      <c r="W572" s="4"/>
    </row>
    <row r="573" spans="1:23" x14ac:dyDescent="0.2">
      <c r="A573" s="4">
        <v>50</v>
      </c>
      <c r="B573" s="4">
        <v>0</v>
      </c>
      <c r="C573" s="4">
        <v>0</v>
      </c>
      <c r="D573" s="4">
        <v>1</v>
      </c>
      <c r="E573" s="4">
        <v>204</v>
      </c>
      <c r="F573" s="4">
        <f>ROUND(Source!R559,O573)</f>
        <v>7734.04</v>
      </c>
      <c r="G573" s="4" t="s">
        <v>233</v>
      </c>
      <c r="H573" s="4" t="s">
        <v>234</v>
      </c>
      <c r="I573" s="4"/>
      <c r="J573" s="4"/>
      <c r="K573" s="4">
        <v>204</v>
      </c>
      <c r="L573" s="4">
        <v>13</v>
      </c>
      <c r="M573" s="4">
        <v>3</v>
      </c>
      <c r="N573" s="4" t="s">
        <v>3</v>
      </c>
      <c r="O573" s="4">
        <v>2</v>
      </c>
      <c r="P573" s="4"/>
      <c r="Q573" s="4"/>
      <c r="R573" s="4"/>
      <c r="S573" s="4"/>
      <c r="T573" s="4"/>
      <c r="U573" s="4"/>
      <c r="V573" s="4"/>
      <c r="W573" s="4"/>
    </row>
    <row r="574" spans="1:23" x14ac:dyDescent="0.2">
      <c r="A574" s="4">
        <v>50</v>
      </c>
      <c r="B574" s="4">
        <v>0</v>
      </c>
      <c r="C574" s="4">
        <v>0</v>
      </c>
      <c r="D574" s="4">
        <v>1</v>
      </c>
      <c r="E574" s="4">
        <v>205</v>
      </c>
      <c r="F574" s="4">
        <f>ROUND(Source!S559,O574)</f>
        <v>47784.34</v>
      </c>
      <c r="G574" s="4" t="s">
        <v>235</v>
      </c>
      <c r="H574" s="4" t="s">
        <v>236</v>
      </c>
      <c r="I574" s="4"/>
      <c r="J574" s="4"/>
      <c r="K574" s="4">
        <v>205</v>
      </c>
      <c r="L574" s="4">
        <v>14</v>
      </c>
      <c r="M574" s="4">
        <v>3</v>
      </c>
      <c r="N574" s="4" t="s">
        <v>3</v>
      </c>
      <c r="O574" s="4">
        <v>2</v>
      </c>
      <c r="P574" s="4"/>
      <c r="Q574" s="4"/>
      <c r="R574" s="4"/>
      <c r="S574" s="4"/>
      <c r="T574" s="4"/>
      <c r="U574" s="4"/>
      <c r="V574" s="4"/>
      <c r="W574" s="4"/>
    </row>
    <row r="575" spans="1:23" x14ac:dyDescent="0.2">
      <c r="A575" s="4">
        <v>50</v>
      </c>
      <c r="B575" s="4">
        <v>0</v>
      </c>
      <c r="C575" s="4">
        <v>0</v>
      </c>
      <c r="D575" s="4">
        <v>1</v>
      </c>
      <c r="E575" s="4">
        <v>232</v>
      </c>
      <c r="F575" s="4">
        <f>ROUND(Source!BC559,O575)</f>
        <v>0</v>
      </c>
      <c r="G575" s="4" t="s">
        <v>237</v>
      </c>
      <c r="H575" s="4" t="s">
        <v>238</v>
      </c>
      <c r="I575" s="4"/>
      <c r="J575" s="4"/>
      <c r="K575" s="4">
        <v>232</v>
      </c>
      <c r="L575" s="4">
        <v>15</v>
      </c>
      <c r="M575" s="4">
        <v>3</v>
      </c>
      <c r="N575" s="4" t="s">
        <v>3</v>
      </c>
      <c r="O575" s="4">
        <v>2</v>
      </c>
      <c r="P575" s="4"/>
      <c r="Q575" s="4"/>
      <c r="R575" s="4"/>
      <c r="S575" s="4"/>
      <c r="T575" s="4"/>
      <c r="U575" s="4"/>
      <c r="V575" s="4"/>
      <c r="W575" s="4"/>
    </row>
    <row r="576" spans="1:23" x14ac:dyDescent="0.2">
      <c r="A576" s="4">
        <v>50</v>
      </c>
      <c r="B576" s="4">
        <v>0</v>
      </c>
      <c r="C576" s="4">
        <v>0</v>
      </c>
      <c r="D576" s="4">
        <v>1</v>
      </c>
      <c r="E576" s="4">
        <v>214</v>
      </c>
      <c r="F576" s="4">
        <f>ROUND(Source!AS559,O576)</f>
        <v>504604.57</v>
      </c>
      <c r="G576" s="4" t="s">
        <v>239</v>
      </c>
      <c r="H576" s="4" t="s">
        <v>240</v>
      </c>
      <c r="I576" s="4"/>
      <c r="J576" s="4"/>
      <c r="K576" s="4">
        <v>214</v>
      </c>
      <c r="L576" s="4">
        <v>16</v>
      </c>
      <c r="M576" s="4">
        <v>3</v>
      </c>
      <c r="N576" s="4" t="s">
        <v>3</v>
      </c>
      <c r="O576" s="4">
        <v>2</v>
      </c>
      <c r="P576" s="4"/>
      <c r="Q576" s="4"/>
      <c r="R576" s="4"/>
      <c r="S576" s="4"/>
      <c r="T576" s="4"/>
      <c r="U576" s="4"/>
      <c r="V576" s="4"/>
      <c r="W576" s="4"/>
    </row>
    <row r="577" spans="1:206" x14ac:dyDescent="0.2">
      <c r="A577" s="4">
        <v>50</v>
      </c>
      <c r="B577" s="4">
        <v>0</v>
      </c>
      <c r="C577" s="4">
        <v>0</v>
      </c>
      <c r="D577" s="4">
        <v>1</v>
      </c>
      <c r="E577" s="4">
        <v>215</v>
      </c>
      <c r="F577" s="4">
        <f>ROUND(Source!AT559,O577)</f>
        <v>0</v>
      </c>
      <c r="G577" s="4" t="s">
        <v>241</v>
      </c>
      <c r="H577" s="4" t="s">
        <v>242</v>
      </c>
      <c r="I577" s="4"/>
      <c r="J577" s="4"/>
      <c r="K577" s="4">
        <v>215</v>
      </c>
      <c r="L577" s="4">
        <v>17</v>
      </c>
      <c r="M577" s="4">
        <v>3</v>
      </c>
      <c r="N577" s="4" t="s">
        <v>3</v>
      </c>
      <c r="O577" s="4">
        <v>2</v>
      </c>
      <c r="P577" s="4"/>
      <c r="Q577" s="4"/>
      <c r="R577" s="4"/>
      <c r="S577" s="4"/>
      <c r="T577" s="4"/>
      <c r="U577" s="4"/>
      <c r="V577" s="4"/>
      <c r="W577" s="4"/>
    </row>
    <row r="578" spans="1:206" x14ac:dyDescent="0.2">
      <c r="A578" s="4">
        <v>50</v>
      </c>
      <c r="B578" s="4">
        <v>0</v>
      </c>
      <c r="C578" s="4">
        <v>0</v>
      </c>
      <c r="D578" s="4">
        <v>1</v>
      </c>
      <c r="E578" s="4">
        <v>217</v>
      </c>
      <c r="F578" s="4">
        <f>ROUND(Source!AU559,O578)</f>
        <v>0</v>
      </c>
      <c r="G578" s="4" t="s">
        <v>243</v>
      </c>
      <c r="H578" s="4" t="s">
        <v>244</v>
      </c>
      <c r="I578" s="4"/>
      <c r="J578" s="4"/>
      <c r="K578" s="4">
        <v>217</v>
      </c>
      <c r="L578" s="4">
        <v>18</v>
      </c>
      <c r="M578" s="4">
        <v>3</v>
      </c>
      <c r="N578" s="4" t="s">
        <v>3</v>
      </c>
      <c r="O578" s="4">
        <v>2</v>
      </c>
      <c r="P578" s="4"/>
      <c r="Q578" s="4"/>
      <c r="R578" s="4"/>
      <c r="S578" s="4"/>
      <c r="T578" s="4"/>
      <c r="U578" s="4"/>
      <c r="V578" s="4"/>
      <c r="W578" s="4"/>
    </row>
    <row r="579" spans="1:206" x14ac:dyDescent="0.2">
      <c r="A579" s="4">
        <v>50</v>
      </c>
      <c r="B579" s="4">
        <v>0</v>
      </c>
      <c r="C579" s="4">
        <v>0</v>
      </c>
      <c r="D579" s="4">
        <v>1</v>
      </c>
      <c r="E579" s="4">
        <v>230</v>
      </c>
      <c r="F579" s="4">
        <f>ROUND(Source!BA559,O579)</f>
        <v>0</v>
      </c>
      <c r="G579" s="4" t="s">
        <v>245</v>
      </c>
      <c r="H579" s="4" t="s">
        <v>246</v>
      </c>
      <c r="I579" s="4"/>
      <c r="J579" s="4"/>
      <c r="K579" s="4">
        <v>230</v>
      </c>
      <c r="L579" s="4">
        <v>19</v>
      </c>
      <c r="M579" s="4">
        <v>3</v>
      </c>
      <c r="N579" s="4" t="s">
        <v>3</v>
      </c>
      <c r="O579" s="4">
        <v>2</v>
      </c>
      <c r="P579" s="4"/>
      <c r="Q579" s="4"/>
      <c r="R579" s="4"/>
      <c r="S579" s="4"/>
      <c r="T579" s="4"/>
      <c r="U579" s="4"/>
      <c r="V579" s="4"/>
      <c r="W579" s="4"/>
    </row>
    <row r="580" spans="1:206" x14ac:dyDescent="0.2">
      <c r="A580" s="4">
        <v>50</v>
      </c>
      <c r="B580" s="4">
        <v>0</v>
      </c>
      <c r="C580" s="4">
        <v>0</v>
      </c>
      <c r="D580" s="4">
        <v>1</v>
      </c>
      <c r="E580" s="4">
        <v>206</v>
      </c>
      <c r="F580" s="4">
        <f>ROUND(Source!T559,O580)</f>
        <v>0</v>
      </c>
      <c r="G580" s="4" t="s">
        <v>247</v>
      </c>
      <c r="H580" s="4" t="s">
        <v>248</v>
      </c>
      <c r="I580" s="4"/>
      <c r="J580" s="4"/>
      <c r="K580" s="4">
        <v>206</v>
      </c>
      <c r="L580" s="4">
        <v>20</v>
      </c>
      <c r="M580" s="4">
        <v>3</v>
      </c>
      <c r="N580" s="4" t="s">
        <v>3</v>
      </c>
      <c r="O580" s="4">
        <v>2</v>
      </c>
      <c r="P580" s="4"/>
      <c r="Q580" s="4"/>
      <c r="R580" s="4"/>
      <c r="S580" s="4"/>
      <c r="T580" s="4"/>
      <c r="U580" s="4"/>
      <c r="V580" s="4"/>
      <c r="W580" s="4"/>
    </row>
    <row r="581" spans="1:206" x14ac:dyDescent="0.2">
      <c r="A581" s="4">
        <v>50</v>
      </c>
      <c r="B581" s="4">
        <v>0</v>
      </c>
      <c r="C581" s="4">
        <v>0</v>
      </c>
      <c r="D581" s="4">
        <v>1</v>
      </c>
      <c r="E581" s="4">
        <v>207</v>
      </c>
      <c r="F581" s="4">
        <f>Source!U559</f>
        <v>177.06535739999998</v>
      </c>
      <c r="G581" s="4" t="s">
        <v>249</v>
      </c>
      <c r="H581" s="4" t="s">
        <v>250</v>
      </c>
      <c r="I581" s="4"/>
      <c r="J581" s="4"/>
      <c r="K581" s="4">
        <v>207</v>
      </c>
      <c r="L581" s="4">
        <v>21</v>
      </c>
      <c r="M581" s="4">
        <v>3</v>
      </c>
      <c r="N581" s="4" t="s">
        <v>3</v>
      </c>
      <c r="O581" s="4">
        <v>-1</v>
      </c>
      <c r="P581" s="4"/>
      <c r="Q581" s="4"/>
      <c r="R581" s="4"/>
      <c r="S581" s="4"/>
      <c r="T581" s="4"/>
      <c r="U581" s="4"/>
      <c r="V581" s="4"/>
      <c r="W581" s="4"/>
    </row>
    <row r="582" spans="1:206" x14ac:dyDescent="0.2">
      <c r="A582" s="4">
        <v>50</v>
      </c>
      <c r="B582" s="4">
        <v>0</v>
      </c>
      <c r="C582" s="4">
        <v>0</v>
      </c>
      <c r="D582" s="4">
        <v>1</v>
      </c>
      <c r="E582" s="4">
        <v>208</v>
      </c>
      <c r="F582" s="4">
        <f>Source!V559</f>
        <v>18.735698749999997</v>
      </c>
      <c r="G582" s="4" t="s">
        <v>251</v>
      </c>
      <c r="H582" s="4" t="s">
        <v>252</v>
      </c>
      <c r="I582" s="4"/>
      <c r="J582" s="4"/>
      <c r="K582" s="4">
        <v>208</v>
      </c>
      <c r="L582" s="4">
        <v>22</v>
      </c>
      <c r="M582" s="4">
        <v>3</v>
      </c>
      <c r="N582" s="4" t="s">
        <v>3</v>
      </c>
      <c r="O582" s="4">
        <v>-1</v>
      </c>
      <c r="P582" s="4"/>
      <c r="Q582" s="4"/>
      <c r="R582" s="4"/>
      <c r="S582" s="4"/>
      <c r="T582" s="4"/>
      <c r="U582" s="4"/>
      <c r="V582" s="4"/>
      <c r="W582" s="4"/>
    </row>
    <row r="583" spans="1:206" x14ac:dyDescent="0.2">
      <c r="A583" s="4">
        <v>50</v>
      </c>
      <c r="B583" s="4">
        <v>0</v>
      </c>
      <c r="C583" s="4">
        <v>0</v>
      </c>
      <c r="D583" s="4">
        <v>1</v>
      </c>
      <c r="E583" s="4">
        <v>209</v>
      </c>
      <c r="F583" s="4">
        <f>ROUND(Source!W559,O583)</f>
        <v>0</v>
      </c>
      <c r="G583" s="4" t="s">
        <v>253</v>
      </c>
      <c r="H583" s="4" t="s">
        <v>254</v>
      </c>
      <c r="I583" s="4"/>
      <c r="J583" s="4"/>
      <c r="K583" s="4">
        <v>209</v>
      </c>
      <c r="L583" s="4">
        <v>23</v>
      </c>
      <c r="M583" s="4">
        <v>3</v>
      </c>
      <c r="N583" s="4" t="s">
        <v>3</v>
      </c>
      <c r="O583" s="4">
        <v>2</v>
      </c>
      <c r="P583" s="4"/>
      <c r="Q583" s="4"/>
      <c r="R583" s="4"/>
      <c r="S583" s="4"/>
      <c r="T583" s="4"/>
      <c r="U583" s="4"/>
      <c r="V583" s="4"/>
      <c r="W583" s="4"/>
    </row>
    <row r="584" spans="1:206" x14ac:dyDescent="0.2">
      <c r="A584" s="4">
        <v>50</v>
      </c>
      <c r="B584" s="4">
        <v>0</v>
      </c>
      <c r="C584" s="4">
        <v>0</v>
      </c>
      <c r="D584" s="4">
        <v>1</v>
      </c>
      <c r="E584" s="4">
        <v>233</v>
      </c>
      <c r="F584" s="4">
        <f>ROUND(Source!BD559,O584)</f>
        <v>0</v>
      </c>
      <c r="G584" s="4" t="s">
        <v>255</v>
      </c>
      <c r="H584" s="4" t="s">
        <v>256</v>
      </c>
      <c r="I584" s="4"/>
      <c r="J584" s="4"/>
      <c r="K584" s="4">
        <v>233</v>
      </c>
      <c r="L584" s="4">
        <v>24</v>
      </c>
      <c r="M584" s="4">
        <v>3</v>
      </c>
      <c r="N584" s="4" t="s">
        <v>3</v>
      </c>
      <c r="O584" s="4">
        <v>2</v>
      </c>
      <c r="P584" s="4"/>
      <c r="Q584" s="4"/>
      <c r="R584" s="4"/>
      <c r="S584" s="4"/>
      <c r="T584" s="4"/>
      <c r="U584" s="4"/>
      <c r="V584" s="4"/>
      <c r="W584" s="4"/>
    </row>
    <row r="585" spans="1:206" x14ac:dyDescent="0.2">
      <c r="A585" s="4">
        <v>50</v>
      </c>
      <c r="B585" s="4">
        <v>0</v>
      </c>
      <c r="C585" s="4">
        <v>0</v>
      </c>
      <c r="D585" s="4">
        <v>1</v>
      </c>
      <c r="E585" s="4">
        <v>210</v>
      </c>
      <c r="F585" s="4">
        <f>ROUND(Source!X559,O585)</f>
        <v>64267.56</v>
      </c>
      <c r="G585" s="4" t="s">
        <v>257</v>
      </c>
      <c r="H585" s="4" t="s">
        <v>258</v>
      </c>
      <c r="I585" s="4"/>
      <c r="J585" s="4"/>
      <c r="K585" s="4">
        <v>210</v>
      </c>
      <c r="L585" s="4">
        <v>25</v>
      </c>
      <c r="M585" s="4">
        <v>3</v>
      </c>
      <c r="N585" s="4" t="s">
        <v>3</v>
      </c>
      <c r="O585" s="4">
        <v>2</v>
      </c>
      <c r="P585" s="4"/>
      <c r="Q585" s="4"/>
      <c r="R585" s="4"/>
      <c r="S585" s="4"/>
      <c r="T585" s="4"/>
      <c r="U585" s="4"/>
      <c r="V585" s="4"/>
      <c r="W585" s="4"/>
    </row>
    <row r="586" spans="1:206" x14ac:dyDescent="0.2">
      <c r="A586" s="4">
        <v>50</v>
      </c>
      <c r="B586" s="4">
        <v>0</v>
      </c>
      <c r="C586" s="4">
        <v>0</v>
      </c>
      <c r="D586" s="4">
        <v>1</v>
      </c>
      <c r="E586" s="4">
        <v>211</v>
      </c>
      <c r="F586" s="4">
        <f>ROUND(Source!Y559,O586)</f>
        <v>35460.410000000003</v>
      </c>
      <c r="G586" s="4" t="s">
        <v>259</v>
      </c>
      <c r="H586" s="4" t="s">
        <v>260</v>
      </c>
      <c r="I586" s="4"/>
      <c r="J586" s="4"/>
      <c r="K586" s="4">
        <v>211</v>
      </c>
      <c r="L586" s="4">
        <v>26</v>
      </c>
      <c r="M586" s="4">
        <v>3</v>
      </c>
      <c r="N586" s="4" t="s">
        <v>3</v>
      </c>
      <c r="O586" s="4">
        <v>2</v>
      </c>
      <c r="P586" s="4"/>
      <c r="Q586" s="4"/>
      <c r="R586" s="4"/>
      <c r="S586" s="4"/>
      <c r="T586" s="4"/>
      <c r="U586" s="4"/>
      <c r="V586" s="4"/>
      <c r="W586" s="4"/>
    </row>
    <row r="587" spans="1:206" x14ac:dyDescent="0.2">
      <c r="A587" s="4">
        <v>50</v>
      </c>
      <c r="B587" s="4">
        <v>0</v>
      </c>
      <c r="C587" s="4">
        <v>0</v>
      </c>
      <c r="D587" s="4">
        <v>1</v>
      </c>
      <c r="E587" s="4">
        <v>224</v>
      </c>
      <c r="F587" s="4">
        <f>ROUND(Source!AR559,O587)</f>
        <v>504604.57</v>
      </c>
      <c r="G587" s="4" t="s">
        <v>261</v>
      </c>
      <c r="H587" s="4" t="s">
        <v>262</v>
      </c>
      <c r="I587" s="4"/>
      <c r="J587" s="4"/>
      <c r="K587" s="4">
        <v>224</v>
      </c>
      <c r="L587" s="4">
        <v>27</v>
      </c>
      <c r="M587" s="4">
        <v>3</v>
      </c>
      <c r="N587" s="4" t="s">
        <v>3</v>
      </c>
      <c r="O587" s="4">
        <v>2</v>
      </c>
      <c r="P587" s="4"/>
      <c r="Q587" s="4"/>
      <c r="R587" s="4"/>
      <c r="S587" s="4"/>
      <c r="T587" s="4"/>
      <c r="U587" s="4"/>
      <c r="V587" s="4"/>
      <c r="W587" s="4"/>
    </row>
    <row r="589" spans="1:206" x14ac:dyDescent="0.2">
      <c r="A589" s="1">
        <v>4</v>
      </c>
      <c r="B589" s="1">
        <v>1</v>
      </c>
      <c r="C589" s="1"/>
      <c r="D589" s="1">
        <f>ROW(A609)</f>
        <v>609</v>
      </c>
      <c r="E589" s="1"/>
      <c r="F589" s="1" t="s">
        <v>3</v>
      </c>
      <c r="G589" s="1" t="s">
        <v>810</v>
      </c>
      <c r="H589" s="1" t="s">
        <v>3</v>
      </c>
      <c r="I589" s="1">
        <v>0</v>
      </c>
      <c r="J589" s="1"/>
      <c r="K589" s="1">
        <v>-1</v>
      </c>
      <c r="L589" s="1"/>
      <c r="M589" s="1"/>
      <c r="N589" s="1"/>
      <c r="O589" s="1"/>
      <c r="P589" s="1"/>
      <c r="Q589" s="1"/>
      <c r="R589" s="1"/>
      <c r="S589" s="1"/>
      <c r="T589" s="1"/>
      <c r="U589" s="1" t="s">
        <v>3</v>
      </c>
      <c r="V589" s="1">
        <v>0</v>
      </c>
      <c r="W589" s="1"/>
      <c r="X589" s="1"/>
      <c r="Y589" s="1"/>
      <c r="Z589" s="1"/>
      <c r="AA589" s="1"/>
      <c r="AB589" s="1" t="s">
        <v>3</v>
      </c>
      <c r="AC589" s="1" t="s">
        <v>3</v>
      </c>
      <c r="AD589" s="1" t="s">
        <v>3</v>
      </c>
      <c r="AE589" s="1" t="s">
        <v>3</v>
      </c>
      <c r="AF589" s="1" t="s">
        <v>3</v>
      </c>
      <c r="AG589" s="1" t="s">
        <v>3</v>
      </c>
      <c r="AH589" s="1"/>
      <c r="AI589" s="1"/>
      <c r="AJ589" s="1"/>
      <c r="AK589" s="1"/>
      <c r="AL589" s="1"/>
      <c r="AM589" s="1"/>
      <c r="AN589" s="1"/>
      <c r="AO589" s="1"/>
      <c r="AP589" s="1" t="s">
        <v>3</v>
      </c>
      <c r="AQ589" s="1" t="s">
        <v>3</v>
      </c>
      <c r="AR589" s="1" t="s">
        <v>3</v>
      </c>
      <c r="AS589" s="1"/>
      <c r="AT589" s="1"/>
      <c r="AU589" s="1"/>
      <c r="AV589" s="1"/>
      <c r="AW589" s="1"/>
      <c r="AX589" s="1"/>
      <c r="AY589" s="1"/>
      <c r="AZ589" s="1" t="s">
        <v>3</v>
      </c>
      <c r="BA589" s="1"/>
      <c r="BB589" s="1" t="s">
        <v>3</v>
      </c>
      <c r="BC589" s="1" t="s">
        <v>3</v>
      </c>
      <c r="BD589" s="1" t="s">
        <v>3</v>
      </c>
      <c r="BE589" s="1" t="s">
        <v>3</v>
      </c>
      <c r="BF589" s="1" t="s">
        <v>3</v>
      </c>
      <c r="BG589" s="1" t="s">
        <v>3</v>
      </c>
      <c r="BH589" s="1" t="s">
        <v>3</v>
      </c>
      <c r="BI589" s="1" t="s">
        <v>3</v>
      </c>
      <c r="BJ589" s="1" t="s">
        <v>3</v>
      </c>
      <c r="BK589" s="1" t="s">
        <v>3</v>
      </c>
      <c r="BL589" s="1" t="s">
        <v>3</v>
      </c>
      <c r="BM589" s="1" t="s">
        <v>3</v>
      </c>
      <c r="BN589" s="1" t="s">
        <v>3</v>
      </c>
      <c r="BO589" s="1" t="s">
        <v>3</v>
      </c>
      <c r="BP589" s="1" t="s">
        <v>3</v>
      </c>
      <c r="BQ589" s="1"/>
      <c r="BR589" s="1"/>
      <c r="BS589" s="1"/>
      <c r="BT589" s="1"/>
      <c r="BU589" s="1"/>
      <c r="BV589" s="1"/>
      <c r="BW589" s="1"/>
      <c r="BX589" s="1">
        <v>0</v>
      </c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>
        <v>0</v>
      </c>
    </row>
    <row r="591" spans="1:206" x14ac:dyDescent="0.2">
      <c r="A591" s="2">
        <v>52</v>
      </c>
      <c r="B591" s="2">
        <f t="shared" ref="B591:G591" si="466">B609</f>
        <v>1</v>
      </c>
      <c r="C591" s="2">
        <f t="shared" si="466"/>
        <v>4</v>
      </c>
      <c r="D591" s="2">
        <f t="shared" si="466"/>
        <v>589</v>
      </c>
      <c r="E591" s="2">
        <f t="shared" si="466"/>
        <v>0</v>
      </c>
      <c r="F591" s="2" t="str">
        <f t="shared" si="466"/>
        <v/>
      </c>
      <c r="G591" s="2" t="str">
        <f t="shared" si="466"/>
        <v>Уселение проема в чердаке 5 эт.</v>
      </c>
      <c r="H591" s="2"/>
      <c r="I591" s="2"/>
      <c r="J591" s="2"/>
      <c r="K591" s="2"/>
      <c r="L591" s="2"/>
      <c r="M591" s="2"/>
      <c r="N591" s="2"/>
      <c r="O591" s="2">
        <f t="shared" ref="O591:AT591" si="467">O609</f>
        <v>34385.54</v>
      </c>
      <c r="P591" s="2">
        <f t="shared" si="467"/>
        <v>28631.66</v>
      </c>
      <c r="Q591" s="2">
        <f t="shared" si="467"/>
        <v>1396.73</v>
      </c>
      <c r="R591" s="2">
        <f t="shared" si="467"/>
        <v>586.48</v>
      </c>
      <c r="S591" s="2">
        <f t="shared" si="467"/>
        <v>4357.1499999999996</v>
      </c>
      <c r="T591" s="2">
        <f t="shared" si="467"/>
        <v>0</v>
      </c>
      <c r="U591" s="2">
        <f t="shared" si="467"/>
        <v>14.75775075</v>
      </c>
      <c r="V591" s="2">
        <f t="shared" si="467"/>
        <v>1.6684927500000002</v>
      </c>
      <c r="W591" s="2">
        <f t="shared" si="467"/>
        <v>0</v>
      </c>
      <c r="X591" s="2">
        <f t="shared" si="467"/>
        <v>5005.18</v>
      </c>
      <c r="Y591" s="2">
        <f t="shared" si="467"/>
        <v>3601.11</v>
      </c>
      <c r="Z591" s="2">
        <f t="shared" si="467"/>
        <v>0</v>
      </c>
      <c r="AA591" s="2">
        <f t="shared" si="467"/>
        <v>0</v>
      </c>
      <c r="AB591" s="2">
        <f t="shared" si="467"/>
        <v>34385.54</v>
      </c>
      <c r="AC591" s="2">
        <f t="shared" si="467"/>
        <v>28631.66</v>
      </c>
      <c r="AD591" s="2">
        <f t="shared" si="467"/>
        <v>1396.73</v>
      </c>
      <c r="AE591" s="2">
        <f t="shared" si="467"/>
        <v>586.48</v>
      </c>
      <c r="AF591" s="2">
        <f t="shared" si="467"/>
        <v>4357.1499999999996</v>
      </c>
      <c r="AG591" s="2">
        <f t="shared" si="467"/>
        <v>0</v>
      </c>
      <c r="AH591" s="2">
        <f t="shared" si="467"/>
        <v>14.75775075</v>
      </c>
      <c r="AI591" s="2">
        <f t="shared" si="467"/>
        <v>1.6684927500000002</v>
      </c>
      <c r="AJ591" s="2">
        <f t="shared" si="467"/>
        <v>0</v>
      </c>
      <c r="AK591" s="2">
        <f t="shared" si="467"/>
        <v>5005.18</v>
      </c>
      <c r="AL591" s="2">
        <f t="shared" si="467"/>
        <v>3601.11</v>
      </c>
      <c r="AM591" s="2">
        <f t="shared" si="467"/>
        <v>0</v>
      </c>
      <c r="AN591" s="2">
        <f t="shared" si="467"/>
        <v>0</v>
      </c>
      <c r="AO591" s="2">
        <f t="shared" si="467"/>
        <v>0</v>
      </c>
      <c r="AP591" s="2">
        <f t="shared" si="467"/>
        <v>0</v>
      </c>
      <c r="AQ591" s="2">
        <f t="shared" si="467"/>
        <v>0</v>
      </c>
      <c r="AR591" s="2">
        <f t="shared" si="467"/>
        <v>42991.83</v>
      </c>
      <c r="AS591" s="2">
        <f t="shared" si="467"/>
        <v>42991.83</v>
      </c>
      <c r="AT591" s="2">
        <f t="shared" si="467"/>
        <v>0</v>
      </c>
      <c r="AU591" s="2">
        <f t="shared" ref="AU591:BZ591" si="468">AU609</f>
        <v>0</v>
      </c>
      <c r="AV591" s="2">
        <f t="shared" si="468"/>
        <v>28631.66</v>
      </c>
      <c r="AW591" s="2">
        <f t="shared" si="468"/>
        <v>28631.66</v>
      </c>
      <c r="AX591" s="2">
        <f t="shared" si="468"/>
        <v>0</v>
      </c>
      <c r="AY591" s="2">
        <f t="shared" si="468"/>
        <v>28631.66</v>
      </c>
      <c r="AZ591" s="2">
        <f t="shared" si="468"/>
        <v>0</v>
      </c>
      <c r="BA591" s="2">
        <f t="shared" si="468"/>
        <v>0</v>
      </c>
      <c r="BB591" s="2">
        <f t="shared" si="468"/>
        <v>0</v>
      </c>
      <c r="BC591" s="2">
        <f t="shared" si="468"/>
        <v>0</v>
      </c>
      <c r="BD591" s="2">
        <f t="shared" si="468"/>
        <v>0</v>
      </c>
      <c r="BE591" s="2">
        <f t="shared" si="468"/>
        <v>0</v>
      </c>
      <c r="BF591" s="2">
        <f t="shared" si="468"/>
        <v>0</v>
      </c>
      <c r="BG591" s="2">
        <f t="shared" si="468"/>
        <v>0</v>
      </c>
      <c r="BH591" s="2">
        <f t="shared" si="468"/>
        <v>0</v>
      </c>
      <c r="BI591" s="2">
        <f t="shared" si="468"/>
        <v>0</v>
      </c>
      <c r="BJ591" s="2">
        <f t="shared" si="468"/>
        <v>0</v>
      </c>
      <c r="BK591" s="2">
        <f t="shared" si="468"/>
        <v>0</v>
      </c>
      <c r="BL591" s="2">
        <f t="shared" si="468"/>
        <v>0</v>
      </c>
      <c r="BM591" s="2">
        <f t="shared" si="468"/>
        <v>0</v>
      </c>
      <c r="BN591" s="2">
        <f t="shared" si="468"/>
        <v>0</v>
      </c>
      <c r="BO591" s="2">
        <f t="shared" si="468"/>
        <v>0</v>
      </c>
      <c r="BP591" s="2">
        <f t="shared" si="468"/>
        <v>0</v>
      </c>
      <c r="BQ591" s="2">
        <f t="shared" si="468"/>
        <v>0</v>
      </c>
      <c r="BR591" s="2">
        <f t="shared" si="468"/>
        <v>0</v>
      </c>
      <c r="BS591" s="2">
        <f t="shared" si="468"/>
        <v>0</v>
      </c>
      <c r="BT591" s="2">
        <f t="shared" si="468"/>
        <v>0</v>
      </c>
      <c r="BU591" s="2">
        <f t="shared" si="468"/>
        <v>0</v>
      </c>
      <c r="BV591" s="2">
        <f t="shared" si="468"/>
        <v>0</v>
      </c>
      <c r="BW591" s="2">
        <f t="shared" si="468"/>
        <v>0</v>
      </c>
      <c r="BX591" s="2">
        <f t="shared" si="468"/>
        <v>0</v>
      </c>
      <c r="BY591" s="2">
        <f t="shared" si="468"/>
        <v>0</v>
      </c>
      <c r="BZ591" s="2">
        <f t="shared" si="468"/>
        <v>0</v>
      </c>
      <c r="CA591" s="2">
        <f t="shared" ref="CA591:DF591" si="469">CA609</f>
        <v>42991.83</v>
      </c>
      <c r="CB591" s="2">
        <f t="shared" si="469"/>
        <v>42991.83</v>
      </c>
      <c r="CC591" s="2">
        <f t="shared" si="469"/>
        <v>0</v>
      </c>
      <c r="CD591" s="2">
        <f t="shared" si="469"/>
        <v>0</v>
      </c>
      <c r="CE591" s="2">
        <f t="shared" si="469"/>
        <v>28631.66</v>
      </c>
      <c r="CF591" s="2">
        <f t="shared" si="469"/>
        <v>28631.66</v>
      </c>
      <c r="CG591" s="2">
        <f t="shared" si="469"/>
        <v>0</v>
      </c>
      <c r="CH591" s="2">
        <f t="shared" si="469"/>
        <v>28631.66</v>
      </c>
      <c r="CI591" s="2">
        <f t="shared" si="469"/>
        <v>0</v>
      </c>
      <c r="CJ591" s="2">
        <f t="shared" si="469"/>
        <v>0</v>
      </c>
      <c r="CK591" s="2">
        <f t="shared" si="469"/>
        <v>0</v>
      </c>
      <c r="CL591" s="2">
        <f t="shared" si="469"/>
        <v>0</v>
      </c>
      <c r="CM591" s="2">
        <f t="shared" si="469"/>
        <v>0</v>
      </c>
      <c r="CN591" s="2">
        <f t="shared" si="469"/>
        <v>0</v>
      </c>
      <c r="CO591" s="2">
        <f t="shared" si="469"/>
        <v>0</v>
      </c>
      <c r="CP591" s="2">
        <f t="shared" si="469"/>
        <v>0</v>
      </c>
      <c r="CQ591" s="2">
        <f t="shared" si="469"/>
        <v>0</v>
      </c>
      <c r="CR591" s="2">
        <f t="shared" si="469"/>
        <v>0</v>
      </c>
      <c r="CS591" s="2">
        <f t="shared" si="469"/>
        <v>0</v>
      </c>
      <c r="CT591" s="2">
        <f t="shared" si="469"/>
        <v>0</v>
      </c>
      <c r="CU591" s="2">
        <f t="shared" si="469"/>
        <v>0</v>
      </c>
      <c r="CV591" s="2">
        <f t="shared" si="469"/>
        <v>0</v>
      </c>
      <c r="CW591" s="2">
        <f t="shared" si="469"/>
        <v>0</v>
      </c>
      <c r="CX591" s="2">
        <f t="shared" si="469"/>
        <v>0</v>
      </c>
      <c r="CY591" s="2">
        <f t="shared" si="469"/>
        <v>0</v>
      </c>
      <c r="CZ591" s="2">
        <f t="shared" si="469"/>
        <v>0</v>
      </c>
      <c r="DA591" s="2">
        <f t="shared" si="469"/>
        <v>0</v>
      </c>
      <c r="DB591" s="2">
        <f t="shared" si="469"/>
        <v>0</v>
      </c>
      <c r="DC591" s="2">
        <f t="shared" si="469"/>
        <v>0</v>
      </c>
      <c r="DD591" s="2">
        <f t="shared" si="469"/>
        <v>0</v>
      </c>
      <c r="DE591" s="2">
        <f t="shared" si="469"/>
        <v>0</v>
      </c>
      <c r="DF591" s="2">
        <f t="shared" si="469"/>
        <v>0</v>
      </c>
      <c r="DG591" s="3">
        <f t="shared" ref="DG591:EL591" si="470">DG609</f>
        <v>0</v>
      </c>
      <c r="DH591" s="3">
        <f t="shared" si="470"/>
        <v>0</v>
      </c>
      <c r="DI591" s="3">
        <f t="shared" si="470"/>
        <v>0</v>
      </c>
      <c r="DJ591" s="3">
        <f t="shared" si="470"/>
        <v>0</v>
      </c>
      <c r="DK591" s="3">
        <f t="shared" si="470"/>
        <v>0</v>
      </c>
      <c r="DL591" s="3">
        <f t="shared" si="470"/>
        <v>0</v>
      </c>
      <c r="DM591" s="3">
        <f t="shared" si="470"/>
        <v>0</v>
      </c>
      <c r="DN591" s="3">
        <f t="shared" si="470"/>
        <v>0</v>
      </c>
      <c r="DO591" s="3">
        <f t="shared" si="470"/>
        <v>0</v>
      </c>
      <c r="DP591" s="3">
        <f t="shared" si="470"/>
        <v>0</v>
      </c>
      <c r="DQ591" s="3">
        <f t="shared" si="470"/>
        <v>0</v>
      </c>
      <c r="DR591" s="3">
        <f t="shared" si="470"/>
        <v>0</v>
      </c>
      <c r="DS591" s="3">
        <f t="shared" si="470"/>
        <v>0</v>
      </c>
      <c r="DT591" s="3">
        <f t="shared" si="470"/>
        <v>0</v>
      </c>
      <c r="DU591" s="3">
        <f t="shared" si="470"/>
        <v>0</v>
      </c>
      <c r="DV591" s="3">
        <f t="shared" si="470"/>
        <v>0</v>
      </c>
      <c r="DW591" s="3">
        <f t="shared" si="470"/>
        <v>0</v>
      </c>
      <c r="DX591" s="3">
        <f t="shared" si="470"/>
        <v>0</v>
      </c>
      <c r="DY591" s="3">
        <f t="shared" si="470"/>
        <v>0</v>
      </c>
      <c r="DZ591" s="3">
        <f t="shared" si="470"/>
        <v>0</v>
      </c>
      <c r="EA591" s="3">
        <f t="shared" si="470"/>
        <v>0</v>
      </c>
      <c r="EB591" s="3">
        <f t="shared" si="470"/>
        <v>0</v>
      </c>
      <c r="EC591" s="3">
        <f t="shared" si="470"/>
        <v>0</v>
      </c>
      <c r="ED591" s="3">
        <f t="shared" si="470"/>
        <v>0</v>
      </c>
      <c r="EE591" s="3">
        <f t="shared" si="470"/>
        <v>0</v>
      </c>
      <c r="EF591" s="3">
        <f t="shared" si="470"/>
        <v>0</v>
      </c>
      <c r="EG591" s="3">
        <f t="shared" si="470"/>
        <v>0</v>
      </c>
      <c r="EH591" s="3">
        <f t="shared" si="470"/>
        <v>0</v>
      </c>
      <c r="EI591" s="3">
        <f t="shared" si="470"/>
        <v>0</v>
      </c>
      <c r="EJ591" s="3">
        <f t="shared" si="470"/>
        <v>0</v>
      </c>
      <c r="EK591" s="3">
        <f t="shared" si="470"/>
        <v>0</v>
      </c>
      <c r="EL591" s="3">
        <f t="shared" si="470"/>
        <v>0</v>
      </c>
      <c r="EM591" s="3">
        <f t="shared" ref="EM591:FR591" si="471">EM609</f>
        <v>0</v>
      </c>
      <c r="EN591" s="3">
        <f t="shared" si="471"/>
        <v>0</v>
      </c>
      <c r="EO591" s="3">
        <f t="shared" si="471"/>
        <v>0</v>
      </c>
      <c r="EP591" s="3">
        <f t="shared" si="471"/>
        <v>0</v>
      </c>
      <c r="EQ591" s="3">
        <f t="shared" si="471"/>
        <v>0</v>
      </c>
      <c r="ER591" s="3">
        <f t="shared" si="471"/>
        <v>0</v>
      </c>
      <c r="ES591" s="3">
        <f t="shared" si="471"/>
        <v>0</v>
      </c>
      <c r="ET591" s="3">
        <f t="shared" si="471"/>
        <v>0</v>
      </c>
      <c r="EU591" s="3">
        <f t="shared" si="471"/>
        <v>0</v>
      </c>
      <c r="EV591" s="3">
        <f t="shared" si="471"/>
        <v>0</v>
      </c>
      <c r="EW591" s="3">
        <f t="shared" si="471"/>
        <v>0</v>
      </c>
      <c r="EX591" s="3">
        <f t="shared" si="471"/>
        <v>0</v>
      </c>
      <c r="EY591" s="3">
        <f t="shared" si="471"/>
        <v>0</v>
      </c>
      <c r="EZ591" s="3">
        <f t="shared" si="471"/>
        <v>0</v>
      </c>
      <c r="FA591" s="3">
        <f t="shared" si="471"/>
        <v>0</v>
      </c>
      <c r="FB591" s="3">
        <f t="shared" si="471"/>
        <v>0</v>
      </c>
      <c r="FC591" s="3">
        <f t="shared" si="471"/>
        <v>0</v>
      </c>
      <c r="FD591" s="3">
        <f t="shared" si="471"/>
        <v>0</v>
      </c>
      <c r="FE591" s="3">
        <f t="shared" si="471"/>
        <v>0</v>
      </c>
      <c r="FF591" s="3">
        <f t="shared" si="471"/>
        <v>0</v>
      </c>
      <c r="FG591" s="3">
        <f t="shared" si="471"/>
        <v>0</v>
      </c>
      <c r="FH591" s="3">
        <f t="shared" si="471"/>
        <v>0</v>
      </c>
      <c r="FI591" s="3">
        <f t="shared" si="471"/>
        <v>0</v>
      </c>
      <c r="FJ591" s="3">
        <f t="shared" si="471"/>
        <v>0</v>
      </c>
      <c r="FK591" s="3">
        <f t="shared" si="471"/>
        <v>0</v>
      </c>
      <c r="FL591" s="3">
        <f t="shared" si="471"/>
        <v>0</v>
      </c>
      <c r="FM591" s="3">
        <f t="shared" si="471"/>
        <v>0</v>
      </c>
      <c r="FN591" s="3">
        <f t="shared" si="471"/>
        <v>0</v>
      </c>
      <c r="FO591" s="3">
        <f t="shared" si="471"/>
        <v>0</v>
      </c>
      <c r="FP591" s="3">
        <f t="shared" si="471"/>
        <v>0</v>
      </c>
      <c r="FQ591" s="3">
        <f t="shared" si="471"/>
        <v>0</v>
      </c>
      <c r="FR591" s="3">
        <f t="shared" si="471"/>
        <v>0</v>
      </c>
      <c r="FS591" s="3">
        <f t="shared" ref="FS591:GX591" si="472">FS609</f>
        <v>0</v>
      </c>
      <c r="FT591" s="3">
        <f t="shared" si="472"/>
        <v>0</v>
      </c>
      <c r="FU591" s="3">
        <f t="shared" si="472"/>
        <v>0</v>
      </c>
      <c r="FV591" s="3">
        <f t="shared" si="472"/>
        <v>0</v>
      </c>
      <c r="FW591" s="3">
        <f t="shared" si="472"/>
        <v>0</v>
      </c>
      <c r="FX591" s="3">
        <f t="shared" si="472"/>
        <v>0</v>
      </c>
      <c r="FY591" s="3">
        <f t="shared" si="472"/>
        <v>0</v>
      </c>
      <c r="FZ591" s="3">
        <f t="shared" si="472"/>
        <v>0</v>
      </c>
      <c r="GA591" s="3">
        <f t="shared" si="472"/>
        <v>0</v>
      </c>
      <c r="GB591" s="3">
        <f t="shared" si="472"/>
        <v>0</v>
      </c>
      <c r="GC591" s="3">
        <f t="shared" si="472"/>
        <v>0</v>
      </c>
      <c r="GD591" s="3">
        <f t="shared" si="472"/>
        <v>0</v>
      </c>
      <c r="GE591" s="3">
        <f t="shared" si="472"/>
        <v>0</v>
      </c>
      <c r="GF591" s="3">
        <f t="shared" si="472"/>
        <v>0</v>
      </c>
      <c r="GG591" s="3">
        <f t="shared" si="472"/>
        <v>0</v>
      </c>
      <c r="GH591" s="3">
        <f t="shared" si="472"/>
        <v>0</v>
      </c>
      <c r="GI591" s="3">
        <f t="shared" si="472"/>
        <v>0</v>
      </c>
      <c r="GJ591" s="3">
        <f t="shared" si="472"/>
        <v>0</v>
      </c>
      <c r="GK591" s="3">
        <f t="shared" si="472"/>
        <v>0</v>
      </c>
      <c r="GL591" s="3">
        <f t="shared" si="472"/>
        <v>0</v>
      </c>
      <c r="GM591" s="3">
        <f t="shared" si="472"/>
        <v>0</v>
      </c>
      <c r="GN591" s="3">
        <f t="shared" si="472"/>
        <v>0</v>
      </c>
      <c r="GO591" s="3">
        <f t="shared" si="472"/>
        <v>0</v>
      </c>
      <c r="GP591" s="3">
        <f t="shared" si="472"/>
        <v>0</v>
      </c>
      <c r="GQ591" s="3">
        <f t="shared" si="472"/>
        <v>0</v>
      </c>
      <c r="GR591" s="3">
        <f t="shared" si="472"/>
        <v>0</v>
      </c>
      <c r="GS591" s="3">
        <f t="shared" si="472"/>
        <v>0</v>
      </c>
      <c r="GT591" s="3">
        <f t="shared" si="472"/>
        <v>0</v>
      </c>
      <c r="GU591" s="3">
        <f t="shared" si="472"/>
        <v>0</v>
      </c>
      <c r="GV591" s="3">
        <f t="shared" si="472"/>
        <v>0</v>
      </c>
      <c r="GW591" s="3">
        <f t="shared" si="472"/>
        <v>0</v>
      </c>
      <c r="GX591" s="3">
        <f t="shared" si="472"/>
        <v>0</v>
      </c>
    </row>
    <row r="593" spans="1:245" x14ac:dyDescent="0.2">
      <c r="A593">
        <v>17</v>
      </c>
      <c r="B593">
        <v>1</v>
      </c>
      <c r="C593">
        <f>ROW(SmtRes!A830)</f>
        <v>830</v>
      </c>
      <c r="D593">
        <f>ROW(EtalonRes!A828)</f>
        <v>828</v>
      </c>
      <c r="E593" t="s">
        <v>811</v>
      </c>
      <c r="F593" t="s">
        <v>812</v>
      </c>
      <c r="G593" t="s">
        <v>813</v>
      </c>
      <c r="H593" t="s">
        <v>50</v>
      </c>
      <c r="I593">
        <v>0.49</v>
      </c>
      <c r="J593">
        <v>0</v>
      </c>
      <c r="O593">
        <f t="shared" ref="O593:O607" si="473">ROUND(CP593,2)</f>
        <v>2045.27</v>
      </c>
      <c r="P593">
        <f t="shared" ref="P593:P607" si="474">ROUND(CQ593*I593,2)</f>
        <v>0</v>
      </c>
      <c r="Q593">
        <f t="shared" ref="Q593:Q607" si="475">ROUND(CR593*I593,2)</f>
        <v>944.78</v>
      </c>
      <c r="R593">
        <f t="shared" ref="R593:R607" si="476">ROUND(CS593*I593,2)</f>
        <v>433.7</v>
      </c>
      <c r="S593">
        <f t="shared" ref="S593:S607" si="477">ROUND(CT593*I593,2)</f>
        <v>1100.49</v>
      </c>
      <c r="T593">
        <f t="shared" ref="T593:T607" si="478">ROUND(CU593*I593,2)</f>
        <v>0</v>
      </c>
      <c r="U593">
        <f t="shared" ref="U593:U607" si="479">CV593*I593</f>
        <v>4.1796999999999995</v>
      </c>
      <c r="V593">
        <f t="shared" ref="V593:V607" si="480">CW593*I593</f>
        <v>1.3132000000000001</v>
      </c>
      <c r="W593">
        <f t="shared" ref="W593:W607" si="481">ROUND(CX593*I593,2)</f>
        <v>0</v>
      </c>
      <c r="X593">
        <f t="shared" ref="X593:X607" si="482">ROUND(CY593,2)</f>
        <v>1610.9</v>
      </c>
      <c r="Y593">
        <f t="shared" ref="Y593:Y607" si="483">ROUND(CZ593,2)</f>
        <v>1150.6400000000001</v>
      </c>
      <c r="AA593">
        <v>144042116</v>
      </c>
      <c r="AB593">
        <f t="shared" ref="AB593:AB607" si="484">ROUND((AC593+AD593+AF593),2)</f>
        <v>318.49</v>
      </c>
      <c r="AC593">
        <f>ROUND((ES593),2)</f>
        <v>0</v>
      </c>
      <c r="AD593">
        <f>ROUND((((ET593)-(EU593))+AE593),2)</f>
        <v>250.08</v>
      </c>
      <c r="AE593">
        <f>ROUND((EU593),2)</f>
        <v>26.96</v>
      </c>
      <c r="AF593">
        <f>ROUND((EV593),2)</f>
        <v>68.41</v>
      </c>
      <c r="AG593">
        <f t="shared" ref="AG593:AG607" si="485">ROUND((AP593),2)</f>
        <v>0</v>
      </c>
      <c r="AH593">
        <f>(EW593)</f>
        <v>8.5299999999999994</v>
      </c>
      <c r="AI593">
        <f>(EX593)</f>
        <v>2.68</v>
      </c>
      <c r="AJ593">
        <f t="shared" ref="AJ593:AJ607" si="486">(AS593)</f>
        <v>0</v>
      </c>
      <c r="AK593">
        <v>318.49</v>
      </c>
      <c r="AL593">
        <v>0</v>
      </c>
      <c r="AM593">
        <v>250.08</v>
      </c>
      <c r="AN593">
        <v>26.96</v>
      </c>
      <c r="AO593">
        <v>68.41</v>
      </c>
      <c r="AP593">
        <v>0</v>
      </c>
      <c r="AQ593">
        <v>8.5299999999999994</v>
      </c>
      <c r="AR593">
        <v>2.68</v>
      </c>
      <c r="AS593">
        <v>0</v>
      </c>
      <c r="AT593">
        <v>105</v>
      </c>
      <c r="AU593">
        <v>75</v>
      </c>
      <c r="AV593">
        <v>1</v>
      </c>
      <c r="AW593">
        <v>1</v>
      </c>
      <c r="AZ593">
        <v>1</v>
      </c>
      <c r="BA593">
        <v>32.83</v>
      </c>
      <c r="BB593">
        <v>7.71</v>
      </c>
      <c r="BC593">
        <v>1</v>
      </c>
      <c r="BD593" t="s">
        <v>3</v>
      </c>
      <c r="BE593" t="s">
        <v>3</v>
      </c>
      <c r="BF593" t="s">
        <v>3</v>
      </c>
      <c r="BG593" t="s">
        <v>3</v>
      </c>
      <c r="BH593">
        <v>0</v>
      </c>
      <c r="BI593">
        <v>1</v>
      </c>
      <c r="BJ593" t="s">
        <v>814</v>
      </c>
      <c r="BM593">
        <v>45001</v>
      </c>
      <c r="BN593">
        <v>0</v>
      </c>
      <c r="BO593" t="s">
        <v>812</v>
      </c>
      <c r="BP593">
        <v>1</v>
      </c>
      <c r="BQ593">
        <v>2</v>
      </c>
      <c r="BR593">
        <v>0</v>
      </c>
      <c r="BS593">
        <v>32.83</v>
      </c>
      <c r="BT593">
        <v>1</v>
      </c>
      <c r="BU593">
        <v>1</v>
      </c>
      <c r="BV593">
        <v>1</v>
      </c>
      <c r="BW593">
        <v>1</v>
      </c>
      <c r="BX593">
        <v>1</v>
      </c>
      <c r="BY593" t="s">
        <v>3</v>
      </c>
      <c r="BZ593">
        <v>105</v>
      </c>
      <c r="CA593">
        <v>75</v>
      </c>
      <c r="CE593">
        <v>0</v>
      </c>
      <c r="CF593">
        <v>0</v>
      </c>
      <c r="CG593">
        <v>0</v>
      </c>
      <c r="CM593">
        <v>0</v>
      </c>
      <c r="CN593" t="s">
        <v>3</v>
      </c>
      <c r="CO593">
        <v>0</v>
      </c>
      <c r="CP593">
        <f t="shared" ref="CP593:CP607" si="487">(P593+Q593+S593)</f>
        <v>2045.27</v>
      </c>
      <c r="CQ593">
        <f t="shared" ref="CQ593:CQ607" si="488">AC593*BC593</f>
        <v>0</v>
      </c>
      <c r="CR593">
        <f t="shared" ref="CR593:CR607" si="489">AD593*BB593</f>
        <v>1928.1168</v>
      </c>
      <c r="CS593">
        <f t="shared" ref="CS593:CS607" si="490">AE593*BS593</f>
        <v>885.09680000000003</v>
      </c>
      <c r="CT593">
        <f t="shared" ref="CT593:CT607" si="491">AF593*BA593</f>
        <v>2245.9002999999998</v>
      </c>
      <c r="CU593">
        <f t="shared" ref="CU593:CU607" si="492">AG593</f>
        <v>0</v>
      </c>
      <c r="CV593">
        <f t="shared" ref="CV593:CV607" si="493">AH593</f>
        <v>8.5299999999999994</v>
      </c>
      <c r="CW593">
        <f t="shared" ref="CW593:CW607" si="494">AI593</f>
        <v>2.68</v>
      </c>
      <c r="CX593">
        <f t="shared" ref="CX593:CX607" si="495">AJ593</f>
        <v>0</v>
      </c>
      <c r="CY593">
        <f t="shared" ref="CY593:CY607" si="496">(((S593+R593)*AT593)/100)</f>
        <v>1610.8995000000002</v>
      </c>
      <c r="CZ593">
        <f t="shared" ref="CZ593:CZ607" si="497">(((S593+R593)*AU593)/100)</f>
        <v>1150.6424999999999</v>
      </c>
      <c r="DC593" t="s">
        <v>3</v>
      </c>
      <c r="DD593" t="s">
        <v>3</v>
      </c>
      <c r="DE593" t="s">
        <v>3</v>
      </c>
      <c r="DF593" t="s">
        <v>3</v>
      </c>
      <c r="DG593" t="s">
        <v>3</v>
      </c>
      <c r="DH593" t="s">
        <v>3</v>
      </c>
      <c r="DI593" t="s">
        <v>3</v>
      </c>
      <c r="DJ593" t="s">
        <v>3</v>
      </c>
      <c r="DK593" t="s">
        <v>3</v>
      </c>
      <c r="DL593" t="s">
        <v>3</v>
      </c>
      <c r="DM593" t="s">
        <v>3</v>
      </c>
      <c r="DN593">
        <v>0</v>
      </c>
      <c r="DO593">
        <v>0</v>
      </c>
      <c r="DP593">
        <v>1</v>
      </c>
      <c r="DQ593">
        <v>1</v>
      </c>
      <c r="DU593">
        <v>1007</v>
      </c>
      <c r="DV593" t="s">
        <v>50</v>
      </c>
      <c r="DW593" t="s">
        <v>50</v>
      </c>
      <c r="DX593">
        <v>1</v>
      </c>
      <c r="EE593">
        <v>123474966</v>
      </c>
      <c r="EF593">
        <v>2</v>
      </c>
      <c r="EG593" t="s">
        <v>24</v>
      </c>
      <c r="EH593">
        <v>0</v>
      </c>
      <c r="EI593" t="s">
        <v>3</v>
      </c>
      <c r="EJ593">
        <v>1</v>
      </c>
      <c r="EK593">
        <v>45001</v>
      </c>
      <c r="EL593" t="s">
        <v>815</v>
      </c>
      <c r="EM593" t="s">
        <v>816</v>
      </c>
      <c r="EO593" t="s">
        <v>3</v>
      </c>
      <c r="EQ593">
        <v>131072</v>
      </c>
      <c r="ER593">
        <v>318.49</v>
      </c>
      <c r="ES593">
        <v>0</v>
      </c>
      <c r="ET593">
        <v>250.08</v>
      </c>
      <c r="EU593">
        <v>26.96</v>
      </c>
      <c r="EV593">
        <v>68.41</v>
      </c>
      <c r="EW593">
        <v>8.5299999999999994</v>
      </c>
      <c r="EX593">
        <v>2.68</v>
      </c>
      <c r="EY593">
        <v>0</v>
      </c>
      <c r="FQ593">
        <v>0</v>
      </c>
      <c r="FR593">
        <f t="shared" ref="FR593:FR607" si="498">ROUND(IF(AND(BH593=3,BI593=3),P593,0),2)</f>
        <v>0</v>
      </c>
      <c r="FS593">
        <v>0</v>
      </c>
      <c r="FX593">
        <v>105</v>
      </c>
      <c r="FY593">
        <v>75</v>
      </c>
      <c r="GA593" t="s">
        <v>3</v>
      </c>
      <c r="GD593">
        <v>1</v>
      </c>
      <c r="GF593">
        <v>1233012069</v>
      </c>
      <c r="GG593">
        <v>2</v>
      </c>
      <c r="GH593">
        <v>1</v>
      </c>
      <c r="GI593">
        <v>2</v>
      </c>
      <c r="GJ593">
        <v>0</v>
      </c>
      <c r="GK593">
        <v>0</v>
      </c>
      <c r="GL593">
        <f t="shared" ref="GL593:GL607" si="499">ROUND(IF(AND(BH593=3,BI593=3,FS593&lt;&gt;0),P593,0),2)</f>
        <v>0</v>
      </c>
      <c r="GM593">
        <f t="shared" ref="GM593:GM607" si="500">ROUND(O593+X593+Y593,2)+GX593</f>
        <v>4806.8100000000004</v>
      </c>
      <c r="GN593">
        <f t="shared" ref="GN593:GN607" si="501">IF(OR(BI593=0,BI593=1),ROUND(O593+X593+Y593,2),0)</f>
        <v>4806.8100000000004</v>
      </c>
      <c r="GO593">
        <f t="shared" ref="GO593:GO607" si="502">IF(BI593=2,ROUND(O593+X593+Y593,2),0)</f>
        <v>0</v>
      </c>
      <c r="GP593">
        <f t="shared" ref="GP593:GP607" si="503">IF(BI593=4,ROUND(O593+X593+Y593,2)+GX593,0)</f>
        <v>0</v>
      </c>
      <c r="GR593">
        <v>0</v>
      </c>
      <c r="GS593">
        <v>3</v>
      </c>
      <c r="GT593">
        <v>0</v>
      </c>
      <c r="GU593" t="s">
        <v>3</v>
      </c>
      <c r="GV593">
        <f t="shared" ref="GV593:GV607" si="504">ROUND((GT593),2)</f>
        <v>0</v>
      </c>
      <c r="GW593">
        <v>1</v>
      </c>
      <c r="GX593">
        <f t="shared" ref="GX593:GX607" si="505">ROUND(HC593*I593,2)</f>
        <v>0</v>
      </c>
      <c r="HA593">
        <v>0</v>
      </c>
      <c r="HB593">
        <v>0</v>
      </c>
      <c r="HC593">
        <f t="shared" ref="HC593:HC607" si="506">GV593*GW593</f>
        <v>0</v>
      </c>
      <c r="IK593">
        <v>0</v>
      </c>
    </row>
    <row r="594" spans="1:245" x14ac:dyDescent="0.2">
      <c r="A594">
        <v>17</v>
      </c>
      <c r="B594">
        <v>1</v>
      </c>
      <c r="C594">
        <f>ROW(SmtRes!A845)</f>
        <v>845</v>
      </c>
      <c r="D594">
        <f>ROW(EtalonRes!A843)</f>
        <v>843</v>
      </c>
      <c r="E594" t="s">
        <v>817</v>
      </c>
      <c r="F594" t="s">
        <v>679</v>
      </c>
      <c r="G594" t="s">
        <v>680</v>
      </c>
      <c r="H594" t="s">
        <v>31</v>
      </c>
      <c r="I594">
        <v>8.4339999999999998E-2</v>
      </c>
      <c r="J594">
        <v>0</v>
      </c>
      <c r="O594">
        <f t="shared" si="473"/>
        <v>1264.28</v>
      </c>
      <c r="P594">
        <f t="shared" si="474"/>
        <v>161.51</v>
      </c>
      <c r="Q594">
        <f t="shared" si="475"/>
        <v>328.73</v>
      </c>
      <c r="R594">
        <f t="shared" si="476"/>
        <v>117.43</v>
      </c>
      <c r="S594">
        <f t="shared" si="477"/>
        <v>774.04</v>
      </c>
      <c r="T594">
        <f t="shared" si="478"/>
        <v>0</v>
      </c>
      <c r="U594">
        <f t="shared" si="479"/>
        <v>2.6284560999999997</v>
      </c>
      <c r="V594">
        <f t="shared" si="480"/>
        <v>0.26039975000000004</v>
      </c>
      <c r="W594">
        <f t="shared" si="481"/>
        <v>0</v>
      </c>
      <c r="X594">
        <f t="shared" si="482"/>
        <v>980.62</v>
      </c>
      <c r="Y594">
        <f t="shared" si="483"/>
        <v>624.03</v>
      </c>
      <c r="AA594">
        <v>144042116</v>
      </c>
      <c r="AB594">
        <f t="shared" si="484"/>
        <v>1008.4</v>
      </c>
      <c r="AC594">
        <f>ROUND((ES594),2)</f>
        <v>246.46</v>
      </c>
      <c r="AD594">
        <f>ROUND(((((ET594*1.25))-((EU594*1.25)))+AE594),2)</f>
        <v>482.39</v>
      </c>
      <c r="AE594">
        <f>ROUND(((EU594*1.25)),2)</f>
        <v>42.41</v>
      </c>
      <c r="AF594">
        <f>ROUND(((EV594*1.15)),2)</f>
        <v>279.55</v>
      </c>
      <c r="AG594">
        <f t="shared" si="485"/>
        <v>0</v>
      </c>
      <c r="AH594">
        <f>((EW594*1.15))</f>
        <v>31.164999999999999</v>
      </c>
      <c r="AI594">
        <f>((EX594*1.25))</f>
        <v>3.0875000000000004</v>
      </c>
      <c r="AJ594">
        <f t="shared" si="486"/>
        <v>0</v>
      </c>
      <c r="AK594">
        <v>875.46</v>
      </c>
      <c r="AL594">
        <v>246.46</v>
      </c>
      <c r="AM594">
        <v>385.91</v>
      </c>
      <c r="AN594">
        <v>33.93</v>
      </c>
      <c r="AO594">
        <v>243.09</v>
      </c>
      <c r="AP594">
        <v>0</v>
      </c>
      <c r="AQ594">
        <v>27.1</v>
      </c>
      <c r="AR594">
        <v>2.4700000000000002</v>
      </c>
      <c r="AS594">
        <v>0</v>
      </c>
      <c r="AT594">
        <v>110</v>
      </c>
      <c r="AU594">
        <v>70</v>
      </c>
      <c r="AV594">
        <v>1</v>
      </c>
      <c r="AW594">
        <v>1</v>
      </c>
      <c r="AZ594">
        <v>1</v>
      </c>
      <c r="BA594">
        <v>32.83</v>
      </c>
      <c r="BB594">
        <v>8.08</v>
      </c>
      <c r="BC594">
        <v>7.77</v>
      </c>
      <c r="BD594" t="s">
        <v>3</v>
      </c>
      <c r="BE594" t="s">
        <v>3</v>
      </c>
      <c r="BF594" t="s">
        <v>3</v>
      </c>
      <c r="BG594" t="s">
        <v>3</v>
      </c>
      <c r="BH594">
        <v>0</v>
      </c>
      <c r="BI594">
        <v>1</v>
      </c>
      <c r="BJ594" t="s">
        <v>681</v>
      </c>
      <c r="BM594">
        <v>46001</v>
      </c>
      <c r="BN594">
        <v>0</v>
      </c>
      <c r="BO594" t="s">
        <v>679</v>
      </c>
      <c r="BP594">
        <v>1</v>
      </c>
      <c r="BQ594">
        <v>2</v>
      </c>
      <c r="BR594">
        <v>0</v>
      </c>
      <c r="BS594">
        <v>32.83</v>
      </c>
      <c r="BT594">
        <v>1</v>
      </c>
      <c r="BU594">
        <v>1</v>
      </c>
      <c r="BV594">
        <v>1</v>
      </c>
      <c r="BW594">
        <v>1</v>
      </c>
      <c r="BX594">
        <v>1</v>
      </c>
      <c r="BY594" t="s">
        <v>3</v>
      </c>
      <c r="BZ594">
        <v>110</v>
      </c>
      <c r="CA594">
        <v>70</v>
      </c>
      <c r="CE594">
        <v>0</v>
      </c>
      <c r="CF594">
        <v>0</v>
      </c>
      <c r="CG594">
        <v>0</v>
      </c>
      <c r="CM594">
        <v>0</v>
      </c>
      <c r="CN594" t="s">
        <v>3</v>
      </c>
      <c r="CO594">
        <v>0</v>
      </c>
      <c r="CP594">
        <f t="shared" si="487"/>
        <v>1264.28</v>
      </c>
      <c r="CQ594">
        <f t="shared" si="488"/>
        <v>1914.9941999999999</v>
      </c>
      <c r="CR594">
        <f t="shared" si="489"/>
        <v>3897.7111999999997</v>
      </c>
      <c r="CS594">
        <f t="shared" si="490"/>
        <v>1392.3202999999999</v>
      </c>
      <c r="CT594">
        <f t="shared" si="491"/>
        <v>9177.6265000000003</v>
      </c>
      <c r="CU594">
        <f t="shared" si="492"/>
        <v>0</v>
      </c>
      <c r="CV594">
        <f t="shared" si="493"/>
        <v>31.164999999999999</v>
      </c>
      <c r="CW594">
        <f t="shared" si="494"/>
        <v>3.0875000000000004</v>
      </c>
      <c r="CX594">
        <f t="shared" si="495"/>
        <v>0</v>
      </c>
      <c r="CY594">
        <f t="shared" si="496"/>
        <v>980.61699999999996</v>
      </c>
      <c r="CZ594">
        <f t="shared" si="497"/>
        <v>624.029</v>
      </c>
      <c r="DC594" t="s">
        <v>3</v>
      </c>
      <c r="DD594" t="s">
        <v>3</v>
      </c>
      <c r="DE594" t="s">
        <v>279</v>
      </c>
      <c r="DF594" t="s">
        <v>279</v>
      </c>
      <c r="DG594" t="s">
        <v>264</v>
      </c>
      <c r="DH594" t="s">
        <v>3</v>
      </c>
      <c r="DI594" t="s">
        <v>264</v>
      </c>
      <c r="DJ594" t="s">
        <v>279</v>
      </c>
      <c r="DK594" t="s">
        <v>3</v>
      </c>
      <c r="DL594" t="s">
        <v>3</v>
      </c>
      <c r="DM594" t="s">
        <v>3</v>
      </c>
      <c r="DN594">
        <v>0</v>
      </c>
      <c r="DO594">
        <v>0</v>
      </c>
      <c r="DP594">
        <v>1</v>
      </c>
      <c r="DQ594">
        <v>1</v>
      </c>
      <c r="DU594">
        <v>1009</v>
      </c>
      <c r="DV594" t="s">
        <v>31</v>
      </c>
      <c r="DW594" t="s">
        <v>31</v>
      </c>
      <c r="DX594">
        <v>1000</v>
      </c>
      <c r="EE594">
        <v>123474967</v>
      </c>
      <c r="EF594">
        <v>2</v>
      </c>
      <c r="EG594" t="s">
        <v>24</v>
      </c>
      <c r="EH594">
        <v>0</v>
      </c>
      <c r="EI594" t="s">
        <v>3</v>
      </c>
      <c r="EJ594">
        <v>1</v>
      </c>
      <c r="EK594">
        <v>46001</v>
      </c>
      <c r="EL594" t="s">
        <v>52</v>
      </c>
      <c r="EM594" t="s">
        <v>53</v>
      </c>
      <c r="EO594" t="s">
        <v>3</v>
      </c>
      <c r="EQ594">
        <v>131072</v>
      </c>
      <c r="ER594">
        <v>875.46</v>
      </c>
      <c r="ES594">
        <v>246.46</v>
      </c>
      <c r="ET594">
        <v>385.91</v>
      </c>
      <c r="EU594">
        <v>33.93</v>
      </c>
      <c r="EV594">
        <v>243.09</v>
      </c>
      <c r="EW594">
        <v>27.1</v>
      </c>
      <c r="EX594">
        <v>2.4700000000000002</v>
      </c>
      <c r="EY594">
        <v>0</v>
      </c>
      <c r="FQ594">
        <v>0</v>
      </c>
      <c r="FR594">
        <f t="shared" si="498"/>
        <v>0</v>
      </c>
      <c r="FS594">
        <v>0</v>
      </c>
      <c r="FX594">
        <v>110</v>
      </c>
      <c r="FY594">
        <v>70</v>
      </c>
      <c r="GA594" t="s">
        <v>3</v>
      </c>
      <c r="GD594">
        <v>1</v>
      </c>
      <c r="GF594">
        <v>1002192017</v>
      </c>
      <c r="GG594">
        <v>2</v>
      </c>
      <c r="GH594">
        <v>1</v>
      </c>
      <c r="GI594">
        <v>2</v>
      </c>
      <c r="GJ594">
        <v>0</v>
      </c>
      <c r="GK594">
        <v>0</v>
      </c>
      <c r="GL594">
        <f t="shared" si="499"/>
        <v>0</v>
      </c>
      <c r="GM594">
        <f t="shared" si="500"/>
        <v>2868.93</v>
      </c>
      <c r="GN594">
        <f t="shared" si="501"/>
        <v>2868.93</v>
      </c>
      <c r="GO594">
        <f t="shared" si="502"/>
        <v>0</v>
      </c>
      <c r="GP594">
        <f t="shared" si="503"/>
        <v>0</v>
      </c>
      <c r="GR594">
        <v>0</v>
      </c>
      <c r="GS594">
        <v>3</v>
      </c>
      <c r="GT594">
        <v>0</v>
      </c>
      <c r="GU594" t="s">
        <v>3</v>
      </c>
      <c r="GV594">
        <f t="shared" si="504"/>
        <v>0</v>
      </c>
      <c r="GW594">
        <v>1</v>
      </c>
      <c r="GX594">
        <f t="shared" si="505"/>
        <v>0</v>
      </c>
      <c r="HA594">
        <v>0</v>
      </c>
      <c r="HB594">
        <v>0</v>
      </c>
      <c r="HC594">
        <f t="shared" si="506"/>
        <v>0</v>
      </c>
      <c r="IK594">
        <v>0</v>
      </c>
    </row>
    <row r="595" spans="1:245" x14ac:dyDescent="0.2">
      <c r="A595">
        <v>18</v>
      </c>
      <c r="B595">
        <v>1</v>
      </c>
      <c r="C595">
        <v>843</v>
      </c>
      <c r="E595" t="s">
        <v>818</v>
      </c>
      <c r="F595" t="s">
        <v>683</v>
      </c>
      <c r="G595" t="s">
        <v>684</v>
      </c>
      <c r="H595" t="s">
        <v>31</v>
      </c>
      <c r="I595">
        <f>I594*J595</f>
        <v>8.4339999999999998E-2</v>
      </c>
      <c r="J595">
        <v>1</v>
      </c>
      <c r="O595">
        <f t="shared" si="473"/>
        <v>6899.97</v>
      </c>
      <c r="P595">
        <f t="shared" si="474"/>
        <v>6899.97</v>
      </c>
      <c r="Q595">
        <f t="shared" si="475"/>
        <v>0</v>
      </c>
      <c r="R595">
        <f t="shared" si="476"/>
        <v>0</v>
      </c>
      <c r="S595">
        <f t="shared" si="477"/>
        <v>0</v>
      </c>
      <c r="T595">
        <f t="shared" si="478"/>
        <v>0</v>
      </c>
      <c r="U595">
        <f t="shared" si="479"/>
        <v>0</v>
      </c>
      <c r="V595">
        <f t="shared" si="480"/>
        <v>0</v>
      </c>
      <c r="W595">
        <f t="shared" si="481"/>
        <v>0</v>
      </c>
      <c r="X595">
        <f t="shared" si="482"/>
        <v>0</v>
      </c>
      <c r="Y595">
        <f t="shared" si="483"/>
        <v>0</v>
      </c>
      <c r="AA595">
        <v>144042116</v>
      </c>
      <c r="AB595">
        <f t="shared" si="484"/>
        <v>11176.42</v>
      </c>
      <c r="AC595">
        <f>ROUND((ES595),2)</f>
        <v>11176.42</v>
      </c>
      <c r="AD595">
        <f>ROUND((((ET595)-(EU595))+AE595),2)</f>
        <v>0</v>
      </c>
      <c r="AE595">
        <f>ROUND((EU595),2)</f>
        <v>0</v>
      </c>
      <c r="AF595">
        <f>ROUND((EV595),2)</f>
        <v>0</v>
      </c>
      <c r="AG595">
        <f t="shared" si="485"/>
        <v>0</v>
      </c>
      <c r="AH595">
        <f>(EW595)</f>
        <v>0</v>
      </c>
      <c r="AI595">
        <f>(EX595)</f>
        <v>0</v>
      </c>
      <c r="AJ595">
        <f t="shared" si="486"/>
        <v>0</v>
      </c>
      <c r="AK595">
        <v>11176.42</v>
      </c>
      <c r="AL595">
        <v>11176.42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110</v>
      </c>
      <c r="AU595">
        <v>70</v>
      </c>
      <c r="AV595">
        <v>1</v>
      </c>
      <c r="AW595">
        <v>1</v>
      </c>
      <c r="AZ595">
        <v>1</v>
      </c>
      <c r="BA595">
        <v>1</v>
      </c>
      <c r="BB595">
        <v>1</v>
      </c>
      <c r="BC595">
        <v>7.32</v>
      </c>
      <c r="BD595" t="s">
        <v>3</v>
      </c>
      <c r="BE595" t="s">
        <v>3</v>
      </c>
      <c r="BF595" t="s">
        <v>3</v>
      </c>
      <c r="BG595" t="s">
        <v>3</v>
      </c>
      <c r="BH595">
        <v>3</v>
      </c>
      <c r="BI595">
        <v>1</v>
      </c>
      <c r="BJ595" t="s">
        <v>685</v>
      </c>
      <c r="BM595">
        <v>46001</v>
      </c>
      <c r="BN595">
        <v>0</v>
      </c>
      <c r="BO595" t="s">
        <v>683</v>
      </c>
      <c r="BP595">
        <v>1</v>
      </c>
      <c r="BQ595">
        <v>2</v>
      </c>
      <c r="BR595">
        <v>0</v>
      </c>
      <c r="BS595">
        <v>1</v>
      </c>
      <c r="BT595">
        <v>1</v>
      </c>
      <c r="BU595">
        <v>1</v>
      </c>
      <c r="BV595">
        <v>1</v>
      </c>
      <c r="BW595">
        <v>1</v>
      </c>
      <c r="BX595">
        <v>1</v>
      </c>
      <c r="BY595" t="s">
        <v>3</v>
      </c>
      <c r="BZ595">
        <v>110</v>
      </c>
      <c r="CA595">
        <v>70</v>
      </c>
      <c r="CE595">
        <v>0</v>
      </c>
      <c r="CF595">
        <v>0</v>
      </c>
      <c r="CG595">
        <v>0</v>
      </c>
      <c r="CM595">
        <v>0</v>
      </c>
      <c r="CN595" t="s">
        <v>3</v>
      </c>
      <c r="CO595">
        <v>0</v>
      </c>
      <c r="CP595">
        <f t="shared" si="487"/>
        <v>6899.97</v>
      </c>
      <c r="CQ595">
        <f t="shared" si="488"/>
        <v>81811.394400000005</v>
      </c>
      <c r="CR595">
        <f t="shared" si="489"/>
        <v>0</v>
      </c>
      <c r="CS595">
        <f t="shared" si="490"/>
        <v>0</v>
      </c>
      <c r="CT595">
        <f t="shared" si="491"/>
        <v>0</v>
      </c>
      <c r="CU595">
        <f t="shared" si="492"/>
        <v>0</v>
      </c>
      <c r="CV595">
        <f t="shared" si="493"/>
        <v>0</v>
      </c>
      <c r="CW595">
        <f t="shared" si="494"/>
        <v>0</v>
      </c>
      <c r="CX595">
        <f t="shared" si="495"/>
        <v>0</v>
      </c>
      <c r="CY595">
        <f t="shared" si="496"/>
        <v>0</v>
      </c>
      <c r="CZ595">
        <f t="shared" si="497"/>
        <v>0</v>
      </c>
      <c r="DC595" t="s">
        <v>3</v>
      </c>
      <c r="DD595" t="s">
        <v>3</v>
      </c>
      <c r="DE595" t="s">
        <v>3</v>
      </c>
      <c r="DF595" t="s">
        <v>3</v>
      </c>
      <c r="DG595" t="s">
        <v>3</v>
      </c>
      <c r="DH595" t="s">
        <v>3</v>
      </c>
      <c r="DI595" t="s">
        <v>3</v>
      </c>
      <c r="DJ595" t="s">
        <v>3</v>
      </c>
      <c r="DK595" t="s">
        <v>3</v>
      </c>
      <c r="DL595" t="s">
        <v>3</v>
      </c>
      <c r="DM595" t="s">
        <v>3</v>
      </c>
      <c r="DN595">
        <v>0</v>
      </c>
      <c r="DO595">
        <v>0</v>
      </c>
      <c r="DP595">
        <v>1</v>
      </c>
      <c r="DQ595">
        <v>1</v>
      </c>
      <c r="DU595">
        <v>1009</v>
      </c>
      <c r="DV595" t="s">
        <v>31</v>
      </c>
      <c r="DW595" t="s">
        <v>31</v>
      </c>
      <c r="DX595">
        <v>1000</v>
      </c>
      <c r="EE595">
        <v>123474967</v>
      </c>
      <c r="EF595">
        <v>2</v>
      </c>
      <c r="EG595" t="s">
        <v>24</v>
      </c>
      <c r="EH595">
        <v>0</v>
      </c>
      <c r="EI595" t="s">
        <v>3</v>
      </c>
      <c r="EJ595">
        <v>1</v>
      </c>
      <c r="EK595">
        <v>46001</v>
      </c>
      <c r="EL595" t="s">
        <v>52</v>
      </c>
      <c r="EM595" t="s">
        <v>53</v>
      </c>
      <c r="EO595" t="s">
        <v>3</v>
      </c>
      <c r="EQ595">
        <v>0</v>
      </c>
      <c r="ER595">
        <v>11176.42</v>
      </c>
      <c r="ES595">
        <v>11176.42</v>
      </c>
      <c r="ET595">
        <v>0</v>
      </c>
      <c r="EU595">
        <v>0</v>
      </c>
      <c r="EV595">
        <v>0</v>
      </c>
      <c r="EW595">
        <v>0</v>
      </c>
      <c r="EX595">
        <v>0</v>
      </c>
      <c r="FQ595">
        <v>0</v>
      </c>
      <c r="FR595">
        <f t="shared" si="498"/>
        <v>0</v>
      </c>
      <c r="FS595">
        <v>0</v>
      </c>
      <c r="FX595">
        <v>110</v>
      </c>
      <c r="FY595">
        <v>70</v>
      </c>
      <c r="GA595" t="s">
        <v>3</v>
      </c>
      <c r="GD595">
        <v>1</v>
      </c>
      <c r="GF595">
        <v>1572091693</v>
      </c>
      <c r="GG595">
        <v>2</v>
      </c>
      <c r="GH595">
        <v>1</v>
      </c>
      <c r="GI595">
        <v>2</v>
      </c>
      <c r="GJ595">
        <v>0</v>
      </c>
      <c r="GK595">
        <v>0</v>
      </c>
      <c r="GL595">
        <f t="shared" si="499"/>
        <v>0</v>
      </c>
      <c r="GM595">
        <f t="shared" si="500"/>
        <v>6899.97</v>
      </c>
      <c r="GN595">
        <f t="shared" si="501"/>
        <v>6899.97</v>
      </c>
      <c r="GO595">
        <f t="shared" si="502"/>
        <v>0</v>
      </c>
      <c r="GP595">
        <f t="shared" si="503"/>
        <v>0</v>
      </c>
      <c r="GR595">
        <v>0</v>
      </c>
      <c r="GS595">
        <v>3</v>
      </c>
      <c r="GT595">
        <v>0</v>
      </c>
      <c r="GU595" t="s">
        <v>3</v>
      </c>
      <c r="GV595">
        <f t="shared" si="504"/>
        <v>0</v>
      </c>
      <c r="GW595">
        <v>1</v>
      </c>
      <c r="GX595">
        <f t="shared" si="505"/>
        <v>0</v>
      </c>
      <c r="HA595">
        <v>0</v>
      </c>
      <c r="HB595">
        <v>0</v>
      </c>
      <c r="HC595">
        <f t="shared" si="506"/>
        <v>0</v>
      </c>
      <c r="IK595">
        <v>0</v>
      </c>
    </row>
    <row r="596" spans="1:245" x14ac:dyDescent="0.2">
      <c r="A596">
        <v>17</v>
      </c>
      <c r="B596">
        <v>1</v>
      </c>
      <c r="C596">
        <f>ROW(SmtRes!A847)</f>
        <v>847</v>
      </c>
      <c r="D596">
        <f>ROW(EtalonRes!A845)</f>
        <v>845</v>
      </c>
      <c r="E596" t="s">
        <v>819</v>
      </c>
      <c r="F596" t="s">
        <v>820</v>
      </c>
      <c r="G596" t="s">
        <v>821</v>
      </c>
      <c r="H596" t="s">
        <v>269</v>
      </c>
      <c r="I596">
        <v>3.6739999999999999</v>
      </c>
      <c r="J596">
        <v>0</v>
      </c>
      <c r="O596">
        <f t="shared" si="473"/>
        <v>88.56</v>
      </c>
      <c r="P596">
        <f t="shared" si="474"/>
        <v>0</v>
      </c>
      <c r="Q596">
        <f t="shared" si="475"/>
        <v>5.33</v>
      </c>
      <c r="R596">
        <f t="shared" si="476"/>
        <v>0</v>
      </c>
      <c r="S596">
        <f t="shared" si="477"/>
        <v>83.23</v>
      </c>
      <c r="T596">
        <f t="shared" si="478"/>
        <v>0</v>
      </c>
      <c r="U596">
        <f t="shared" si="479"/>
        <v>0.29575699999999999</v>
      </c>
      <c r="V596">
        <f t="shared" si="480"/>
        <v>0</v>
      </c>
      <c r="W596">
        <f t="shared" si="481"/>
        <v>0</v>
      </c>
      <c r="X596">
        <f t="shared" si="482"/>
        <v>74.91</v>
      </c>
      <c r="Y596">
        <f t="shared" si="483"/>
        <v>58.26</v>
      </c>
      <c r="AA596">
        <v>144042116</v>
      </c>
      <c r="AB596">
        <f t="shared" si="484"/>
        <v>1.02</v>
      </c>
      <c r="AC596">
        <f>ROUND((ES596),2)</f>
        <v>0</v>
      </c>
      <c r="AD596">
        <f>ROUND((((ET596)-(EU596))+AE596),2)</f>
        <v>0.33</v>
      </c>
      <c r="AE596">
        <f>ROUND((EU596),2)</f>
        <v>0</v>
      </c>
      <c r="AF596">
        <f>ROUND(((EV596*1.15)),2)</f>
        <v>0.69</v>
      </c>
      <c r="AG596">
        <f t="shared" si="485"/>
        <v>0</v>
      </c>
      <c r="AH596">
        <f>((EW596*1.15))</f>
        <v>8.0500000000000002E-2</v>
      </c>
      <c r="AI596">
        <f>(EX596)</f>
        <v>0</v>
      </c>
      <c r="AJ596">
        <f t="shared" si="486"/>
        <v>0</v>
      </c>
      <c r="AK596">
        <v>0.93</v>
      </c>
      <c r="AL596">
        <v>0</v>
      </c>
      <c r="AM596">
        <v>0.33</v>
      </c>
      <c r="AN596">
        <v>0</v>
      </c>
      <c r="AO596">
        <v>0.6</v>
      </c>
      <c r="AP596">
        <v>0</v>
      </c>
      <c r="AQ596">
        <v>7.0000000000000007E-2</v>
      </c>
      <c r="AR596">
        <v>0</v>
      </c>
      <c r="AS596">
        <v>0</v>
      </c>
      <c r="AT596">
        <v>90</v>
      </c>
      <c r="AU596">
        <v>70</v>
      </c>
      <c r="AV596">
        <v>1</v>
      </c>
      <c r="AW596">
        <v>1</v>
      </c>
      <c r="AZ596">
        <v>1</v>
      </c>
      <c r="BA596">
        <v>32.83</v>
      </c>
      <c r="BB596">
        <v>4.4000000000000004</v>
      </c>
      <c r="BC596">
        <v>1</v>
      </c>
      <c r="BD596" t="s">
        <v>3</v>
      </c>
      <c r="BE596" t="s">
        <v>3</v>
      </c>
      <c r="BF596" t="s">
        <v>3</v>
      </c>
      <c r="BG596" t="s">
        <v>3</v>
      </c>
      <c r="BH596">
        <v>0</v>
      </c>
      <c r="BI596">
        <v>1</v>
      </c>
      <c r="BJ596" t="s">
        <v>822</v>
      </c>
      <c r="BM596">
        <v>13001</v>
      </c>
      <c r="BN596">
        <v>0</v>
      </c>
      <c r="BO596" t="s">
        <v>820</v>
      </c>
      <c r="BP596">
        <v>1</v>
      </c>
      <c r="BQ596">
        <v>2</v>
      </c>
      <c r="BR596">
        <v>0</v>
      </c>
      <c r="BS596">
        <v>32.83</v>
      </c>
      <c r="BT596">
        <v>1</v>
      </c>
      <c r="BU596">
        <v>1</v>
      </c>
      <c r="BV596">
        <v>1</v>
      </c>
      <c r="BW596">
        <v>1</v>
      </c>
      <c r="BX596">
        <v>1</v>
      </c>
      <c r="BY596" t="s">
        <v>3</v>
      </c>
      <c r="BZ596">
        <v>90</v>
      </c>
      <c r="CA596">
        <v>70</v>
      </c>
      <c r="CE596">
        <v>0</v>
      </c>
      <c r="CF596">
        <v>0</v>
      </c>
      <c r="CG596">
        <v>0</v>
      </c>
      <c r="CM596">
        <v>0</v>
      </c>
      <c r="CN596" t="s">
        <v>1834</v>
      </c>
      <c r="CO596">
        <v>0</v>
      </c>
      <c r="CP596">
        <f t="shared" si="487"/>
        <v>88.56</v>
      </c>
      <c r="CQ596">
        <f t="shared" si="488"/>
        <v>0</v>
      </c>
      <c r="CR596">
        <f t="shared" si="489"/>
        <v>1.4520000000000002</v>
      </c>
      <c r="CS596">
        <f t="shared" si="490"/>
        <v>0</v>
      </c>
      <c r="CT596">
        <f t="shared" si="491"/>
        <v>22.652699999999996</v>
      </c>
      <c r="CU596">
        <f t="shared" si="492"/>
        <v>0</v>
      </c>
      <c r="CV596">
        <f t="shared" si="493"/>
        <v>8.0500000000000002E-2</v>
      </c>
      <c r="CW596">
        <f t="shared" si="494"/>
        <v>0</v>
      </c>
      <c r="CX596">
        <f t="shared" si="495"/>
        <v>0</v>
      </c>
      <c r="CY596">
        <f t="shared" si="496"/>
        <v>74.907000000000011</v>
      </c>
      <c r="CZ596">
        <f t="shared" si="497"/>
        <v>58.261000000000003</v>
      </c>
      <c r="DC596" t="s">
        <v>3</v>
      </c>
      <c r="DD596" t="s">
        <v>3</v>
      </c>
      <c r="DE596" t="s">
        <v>3</v>
      </c>
      <c r="DF596" t="s">
        <v>3</v>
      </c>
      <c r="DG596" t="s">
        <v>264</v>
      </c>
      <c r="DH596" t="s">
        <v>3</v>
      </c>
      <c r="DI596" t="s">
        <v>264</v>
      </c>
      <c r="DJ596" t="s">
        <v>3</v>
      </c>
      <c r="DK596" t="s">
        <v>3</v>
      </c>
      <c r="DL596" t="s">
        <v>3</v>
      </c>
      <c r="DM596" t="s">
        <v>3</v>
      </c>
      <c r="DN596">
        <v>0</v>
      </c>
      <c r="DO596">
        <v>0</v>
      </c>
      <c r="DP596">
        <v>1</v>
      </c>
      <c r="DQ596">
        <v>1</v>
      </c>
      <c r="DU596">
        <v>1005</v>
      </c>
      <c r="DV596" t="s">
        <v>269</v>
      </c>
      <c r="DW596" t="s">
        <v>269</v>
      </c>
      <c r="DX596">
        <v>1</v>
      </c>
      <c r="EE596">
        <v>123474909</v>
      </c>
      <c r="EF596">
        <v>2</v>
      </c>
      <c r="EG596" t="s">
        <v>24</v>
      </c>
      <c r="EH596">
        <v>0</v>
      </c>
      <c r="EI596" t="s">
        <v>3</v>
      </c>
      <c r="EJ596">
        <v>1</v>
      </c>
      <c r="EK596">
        <v>13001</v>
      </c>
      <c r="EL596" t="s">
        <v>562</v>
      </c>
      <c r="EM596" t="s">
        <v>563</v>
      </c>
      <c r="EO596" t="s">
        <v>265</v>
      </c>
      <c r="EQ596">
        <v>131072</v>
      </c>
      <c r="ER596">
        <v>0.93</v>
      </c>
      <c r="ES596">
        <v>0</v>
      </c>
      <c r="ET596">
        <v>0.33</v>
      </c>
      <c r="EU596">
        <v>0</v>
      </c>
      <c r="EV596">
        <v>0.6</v>
      </c>
      <c r="EW596">
        <v>7.0000000000000007E-2</v>
      </c>
      <c r="EX596">
        <v>0</v>
      </c>
      <c r="EY596">
        <v>0</v>
      </c>
      <c r="FQ596">
        <v>0</v>
      </c>
      <c r="FR596">
        <f t="shared" si="498"/>
        <v>0</v>
      </c>
      <c r="FS596">
        <v>0</v>
      </c>
      <c r="FX596">
        <v>90</v>
      </c>
      <c r="FY596">
        <v>70</v>
      </c>
      <c r="GA596" t="s">
        <v>3</v>
      </c>
      <c r="GD596">
        <v>1</v>
      </c>
      <c r="GF596">
        <v>-1603668201</v>
      </c>
      <c r="GG596">
        <v>2</v>
      </c>
      <c r="GH596">
        <v>1</v>
      </c>
      <c r="GI596">
        <v>2</v>
      </c>
      <c r="GJ596">
        <v>0</v>
      </c>
      <c r="GK596">
        <v>0</v>
      </c>
      <c r="GL596">
        <f t="shared" si="499"/>
        <v>0</v>
      </c>
      <c r="GM596">
        <f t="shared" si="500"/>
        <v>221.73</v>
      </c>
      <c r="GN596">
        <f t="shared" si="501"/>
        <v>221.73</v>
      </c>
      <c r="GO596">
        <f t="shared" si="502"/>
        <v>0</v>
      </c>
      <c r="GP596">
        <f t="shared" si="503"/>
        <v>0</v>
      </c>
      <c r="GR596">
        <v>0</v>
      </c>
      <c r="GS596">
        <v>3</v>
      </c>
      <c r="GT596">
        <v>0</v>
      </c>
      <c r="GU596" t="s">
        <v>3</v>
      </c>
      <c r="GV596">
        <f t="shared" si="504"/>
        <v>0</v>
      </c>
      <c r="GW596">
        <v>1</v>
      </c>
      <c r="GX596">
        <f t="shared" si="505"/>
        <v>0</v>
      </c>
      <c r="HA596">
        <v>0</v>
      </c>
      <c r="HB596">
        <v>0</v>
      </c>
      <c r="HC596">
        <f t="shared" si="506"/>
        <v>0</v>
      </c>
      <c r="IK596">
        <v>0</v>
      </c>
    </row>
    <row r="597" spans="1:245" x14ac:dyDescent="0.2">
      <c r="A597">
        <v>17</v>
      </c>
      <c r="B597">
        <v>1</v>
      </c>
      <c r="C597">
        <f>ROW(SmtRes!A855)</f>
        <v>855</v>
      </c>
      <c r="D597">
        <f>ROW(EtalonRes!A853)</f>
        <v>853</v>
      </c>
      <c r="E597" t="s">
        <v>823</v>
      </c>
      <c r="F597" t="s">
        <v>824</v>
      </c>
      <c r="G597" t="s">
        <v>825</v>
      </c>
      <c r="H597" t="s">
        <v>19</v>
      </c>
      <c r="I597">
        <f>ROUND(3.674/100,9)</f>
        <v>3.6740000000000002E-2</v>
      </c>
      <c r="J597">
        <v>0</v>
      </c>
      <c r="O597">
        <f t="shared" si="473"/>
        <v>220.85</v>
      </c>
      <c r="P597">
        <f t="shared" si="474"/>
        <v>59.21</v>
      </c>
      <c r="Q597">
        <f t="shared" si="475"/>
        <v>4.75</v>
      </c>
      <c r="R597">
        <f t="shared" si="476"/>
        <v>0.66</v>
      </c>
      <c r="S597">
        <f t="shared" si="477"/>
        <v>156.88999999999999</v>
      </c>
      <c r="T597">
        <f t="shared" si="478"/>
        <v>0</v>
      </c>
      <c r="U597">
        <f t="shared" si="479"/>
        <v>0.44870561999999992</v>
      </c>
      <c r="V597">
        <f t="shared" si="480"/>
        <v>1.8370000000000001E-3</v>
      </c>
      <c r="W597">
        <f t="shared" si="481"/>
        <v>0</v>
      </c>
      <c r="X597">
        <f t="shared" si="482"/>
        <v>141.80000000000001</v>
      </c>
      <c r="Y597">
        <f t="shared" si="483"/>
        <v>110.29</v>
      </c>
      <c r="AA597">
        <v>144042116</v>
      </c>
      <c r="AB597">
        <f t="shared" si="484"/>
        <v>457.2</v>
      </c>
      <c r="AC597">
        <f>ROUND(((ES597*2)),2)</f>
        <v>304.08</v>
      </c>
      <c r="AD597">
        <f>ROUND((((((ET597*1.25)*2))-(((EU597*1.25)*2)))+AE597),2)</f>
        <v>23.05</v>
      </c>
      <c r="AE597">
        <f>ROUND((((EU597*1.25)*2)),2)</f>
        <v>0.55000000000000004</v>
      </c>
      <c r="AF597">
        <f>ROUND((((EV597*1.15)*2)),2)</f>
        <v>130.07</v>
      </c>
      <c r="AG597">
        <f t="shared" si="485"/>
        <v>0</v>
      </c>
      <c r="AH597">
        <f>(((EW597*1.15)*2))</f>
        <v>12.212999999999997</v>
      </c>
      <c r="AI597">
        <f>(((EX597*1.25)*2))</f>
        <v>0.05</v>
      </c>
      <c r="AJ597">
        <f t="shared" si="486"/>
        <v>0</v>
      </c>
      <c r="AK597">
        <v>217.81</v>
      </c>
      <c r="AL597">
        <v>152.04</v>
      </c>
      <c r="AM597">
        <v>9.2200000000000006</v>
      </c>
      <c r="AN597">
        <v>0.22</v>
      </c>
      <c r="AO597">
        <v>56.55</v>
      </c>
      <c r="AP597">
        <v>0</v>
      </c>
      <c r="AQ597">
        <v>5.31</v>
      </c>
      <c r="AR597">
        <v>0.02</v>
      </c>
      <c r="AS597">
        <v>0</v>
      </c>
      <c r="AT597">
        <v>90</v>
      </c>
      <c r="AU597">
        <v>70</v>
      </c>
      <c r="AV597">
        <v>1</v>
      </c>
      <c r="AW597">
        <v>1</v>
      </c>
      <c r="AZ597">
        <v>1</v>
      </c>
      <c r="BA597">
        <v>32.83</v>
      </c>
      <c r="BB597">
        <v>5.61</v>
      </c>
      <c r="BC597">
        <v>5.3</v>
      </c>
      <c r="BD597" t="s">
        <v>3</v>
      </c>
      <c r="BE597" t="s">
        <v>3</v>
      </c>
      <c r="BF597" t="s">
        <v>3</v>
      </c>
      <c r="BG597" t="s">
        <v>3</v>
      </c>
      <c r="BH597">
        <v>0</v>
      </c>
      <c r="BI597">
        <v>1</v>
      </c>
      <c r="BJ597" t="s">
        <v>826</v>
      </c>
      <c r="BM597">
        <v>13001</v>
      </c>
      <c r="BN597">
        <v>0</v>
      </c>
      <c r="BO597" t="s">
        <v>824</v>
      </c>
      <c r="BP597">
        <v>1</v>
      </c>
      <c r="BQ597">
        <v>2</v>
      </c>
      <c r="BR597">
        <v>0</v>
      </c>
      <c r="BS597">
        <v>32.83</v>
      </c>
      <c r="BT597">
        <v>1</v>
      </c>
      <c r="BU597">
        <v>1</v>
      </c>
      <c r="BV597">
        <v>1</v>
      </c>
      <c r="BW597">
        <v>1</v>
      </c>
      <c r="BX597">
        <v>1</v>
      </c>
      <c r="BY597" t="s">
        <v>3</v>
      </c>
      <c r="BZ597">
        <v>90</v>
      </c>
      <c r="CA597">
        <v>70</v>
      </c>
      <c r="CE597">
        <v>0</v>
      </c>
      <c r="CF597">
        <v>0</v>
      </c>
      <c r="CG597">
        <v>0</v>
      </c>
      <c r="CM597">
        <v>0</v>
      </c>
      <c r="CN597" t="s">
        <v>1835</v>
      </c>
      <c r="CO597">
        <v>0</v>
      </c>
      <c r="CP597">
        <f t="shared" si="487"/>
        <v>220.85</v>
      </c>
      <c r="CQ597">
        <f t="shared" si="488"/>
        <v>1611.6239999999998</v>
      </c>
      <c r="CR597">
        <f t="shared" si="489"/>
        <v>129.31050000000002</v>
      </c>
      <c r="CS597">
        <f t="shared" si="490"/>
        <v>18.0565</v>
      </c>
      <c r="CT597">
        <f t="shared" si="491"/>
        <v>4270.1980999999996</v>
      </c>
      <c r="CU597">
        <f t="shared" si="492"/>
        <v>0</v>
      </c>
      <c r="CV597">
        <f t="shared" si="493"/>
        <v>12.212999999999997</v>
      </c>
      <c r="CW597">
        <f t="shared" si="494"/>
        <v>0.05</v>
      </c>
      <c r="CX597">
        <f t="shared" si="495"/>
        <v>0</v>
      </c>
      <c r="CY597">
        <f t="shared" si="496"/>
        <v>141.79499999999999</v>
      </c>
      <c r="CZ597">
        <f t="shared" si="497"/>
        <v>110.28499999999998</v>
      </c>
      <c r="DC597" t="s">
        <v>3</v>
      </c>
      <c r="DD597" t="s">
        <v>827</v>
      </c>
      <c r="DE597" t="s">
        <v>828</v>
      </c>
      <c r="DF597" t="s">
        <v>828</v>
      </c>
      <c r="DG597" t="s">
        <v>829</v>
      </c>
      <c r="DH597" t="s">
        <v>3</v>
      </c>
      <c r="DI597" t="s">
        <v>829</v>
      </c>
      <c r="DJ597" t="s">
        <v>828</v>
      </c>
      <c r="DK597" t="s">
        <v>3</v>
      </c>
      <c r="DL597" t="s">
        <v>3</v>
      </c>
      <c r="DM597" t="s">
        <v>3</v>
      </c>
      <c r="DN597">
        <v>0</v>
      </c>
      <c r="DO597">
        <v>0</v>
      </c>
      <c r="DP597">
        <v>1</v>
      </c>
      <c r="DQ597">
        <v>1</v>
      </c>
      <c r="DU597">
        <v>1005</v>
      </c>
      <c r="DV597" t="s">
        <v>19</v>
      </c>
      <c r="DW597" t="s">
        <v>19</v>
      </c>
      <c r="DX597">
        <v>100</v>
      </c>
      <c r="EE597">
        <v>123474909</v>
      </c>
      <c r="EF597">
        <v>2</v>
      </c>
      <c r="EG597" t="s">
        <v>24</v>
      </c>
      <c r="EH597">
        <v>0</v>
      </c>
      <c r="EI597" t="s">
        <v>3</v>
      </c>
      <c r="EJ597">
        <v>1</v>
      </c>
      <c r="EK597">
        <v>13001</v>
      </c>
      <c r="EL597" t="s">
        <v>562</v>
      </c>
      <c r="EM597" t="s">
        <v>563</v>
      </c>
      <c r="EO597" t="s">
        <v>282</v>
      </c>
      <c r="EQ597">
        <v>131072</v>
      </c>
      <c r="ER597">
        <v>217.81</v>
      </c>
      <c r="ES597">
        <v>152.04</v>
      </c>
      <c r="ET597">
        <v>9.2200000000000006</v>
      </c>
      <c r="EU597">
        <v>0.22</v>
      </c>
      <c r="EV597">
        <v>56.55</v>
      </c>
      <c r="EW597">
        <v>5.31</v>
      </c>
      <c r="EX597">
        <v>0.02</v>
      </c>
      <c r="EY597">
        <v>0</v>
      </c>
      <c r="FQ597">
        <v>0</v>
      </c>
      <c r="FR597">
        <f t="shared" si="498"/>
        <v>0</v>
      </c>
      <c r="FS597">
        <v>0</v>
      </c>
      <c r="FX597">
        <v>90</v>
      </c>
      <c r="FY597">
        <v>70</v>
      </c>
      <c r="GA597" t="s">
        <v>3</v>
      </c>
      <c r="GD597">
        <v>1</v>
      </c>
      <c r="GF597">
        <v>-2127745892</v>
      </c>
      <c r="GG597">
        <v>2</v>
      </c>
      <c r="GH597">
        <v>1</v>
      </c>
      <c r="GI597">
        <v>2</v>
      </c>
      <c r="GJ597">
        <v>0</v>
      </c>
      <c r="GK597">
        <v>0</v>
      </c>
      <c r="GL597">
        <f t="shared" si="499"/>
        <v>0</v>
      </c>
      <c r="GM597">
        <f t="shared" si="500"/>
        <v>472.94</v>
      </c>
      <c r="GN597">
        <f t="shared" si="501"/>
        <v>472.94</v>
      </c>
      <c r="GO597">
        <f t="shared" si="502"/>
        <v>0</v>
      </c>
      <c r="GP597">
        <f t="shared" si="503"/>
        <v>0</v>
      </c>
      <c r="GR597">
        <v>0</v>
      </c>
      <c r="GS597">
        <v>3</v>
      </c>
      <c r="GT597">
        <v>0</v>
      </c>
      <c r="GU597" t="s">
        <v>3</v>
      </c>
      <c r="GV597">
        <f t="shared" si="504"/>
        <v>0</v>
      </c>
      <c r="GW597">
        <v>1</v>
      </c>
      <c r="GX597">
        <f t="shared" si="505"/>
        <v>0</v>
      </c>
      <c r="HA597">
        <v>0</v>
      </c>
      <c r="HB597">
        <v>0</v>
      </c>
      <c r="HC597">
        <f t="shared" si="506"/>
        <v>0</v>
      </c>
      <c r="IK597">
        <v>0</v>
      </c>
    </row>
    <row r="598" spans="1:245" x14ac:dyDescent="0.2">
      <c r="A598">
        <v>17</v>
      </c>
      <c r="B598">
        <v>1</v>
      </c>
      <c r="C598">
        <f>ROW(SmtRes!A863)</f>
        <v>863</v>
      </c>
      <c r="D598">
        <f>ROW(EtalonRes!A861)</f>
        <v>861</v>
      </c>
      <c r="E598" t="s">
        <v>830</v>
      </c>
      <c r="F598" t="s">
        <v>831</v>
      </c>
      <c r="G598" t="s">
        <v>832</v>
      </c>
      <c r="H598" t="s">
        <v>19</v>
      </c>
      <c r="I598">
        <f>ROUND(3.674/100,9)</f>
        <v>3.6740000000000002E-2</v>
      </c>
      <c r="J598">
        <v>0</v>
      </c>
      <c r="O598">
        <f t="shared" si="473"/>
        <v>63.18</v>
      </c>
      <c r="P598">
        <f t="shared" si="474"/>
        <v>34.72</v>
      </c>
      <c r="Q598">
        <f t="shared" si="475"/>
        <v>1.66</v>
      </c>
      <c r="R598">
        <f t="shared" si="476"/>
        <v>0.34</v>
      </c>
      <c r="S598">
        <f t="shared" si="477"/>
        <v>26.8</v>
      </c>
      <c r="T598">
        <f t="shared" si="478"/>
        <v>0</v>
      </c>
      <c r="U598">
        <f t="shared" si="479"/>
        <v>8.9994629999999992E-2</v>
      </c>
      <c r="V598">
        <f t="shared" si="480"/>
        <v>9.1850000000000005E-4</v>
      </c>
      <c r="W598">
        <f t="shared" si="481"/>
        <v>0</v>
      </c>
      <c r="X598">
        <f t="shared" si="482"/>
        <v>24.43</v>
      </c>
      <c r="Y598">
        <f t="shared" si="483"/>
        <v>19</v>
      </c>
      <c r="AA598">
        <v>144042116</v>
      </c>
      <c r="AB598">
        <f t="shared" si="484"/>
        <v>167.9</v>
      </c>
      <c r="AC598">
        <f t="shared" ref="AC598:AC607" si="507">ROUND((ES598),2)</f>
        <v>138.16</v>
      </c>
      <c r="AD598">
        <f>ROUND(((((ET598*1.25))-((EU598*1.25)))+AE598),2)</f>
        <v>7.52</v>
      </c>
      <c r="AE598">
        <f>ROUND(((EU598*1.25)),2)</f>
        <v>0.28000000000000003</v>
      </c>
      <c r="AF598">
        <f>ROUND(((EV598*1.15)),2)</f>
        <v>22.22</v>
      </c>
      <c r="AG598">
        <f t="shared" si="485"/>
        <v>0</v>
      </c>
      <c r="AH598">
        <f>((EW598*1.15))</f>
        <v>2.4494999999999996</v>
      </c>
      <c r="AI598">
        <f>((EX598*1.25))</f>
        <v>2.5000000000000001E-2</v>
      </c>
      <c r="AJ598">
        <f t="shared" si="486"/>
        <v>0</v>
      </c>
      <c r="AK598">
        <v>163.49</v>
      </c>
      <c r="AL598">
        <v>138.16</v>
      </c>
      <c r="AM598">
        <v>6.01</v>
      </c>
      <c r="AN598">
        <v>0.22</v>
      </c>
      <c r="AO598">
        <v>19.32</v>
      </c>
      <c r="AP598">
        <v>0</v>
      </c>
      <c r="AQ598">
        <v>2.13</v>
      </c>
      <c r="AR598">
        <v>0.02</v>
      </c>
      <c r="AS598">
        <v>0</v>
      </c>
      <c r="AT598">
        <v>90</v>
      </c>
      <c r="AU598">
        <v>70</v>
      </c>
      <c r="AV598">
        <v>1</v>
      </c>
      <c r="AW598">
        <v>1</v>
      </c>
      <c r="AZ598">
        <v>1</v>
      </c>
      <c r="BA598">
        <v>32.83</v>
      </c>
      <c r="BB598">
        <v>6.02</v>
      </c>
      <c r="BC598">
        <v>6.84</v>
      </c>
      <c r="BD598" t="s">
        <v>3</v>
      </c>
      <c r="BE598" t="s">
        <v>3</v>
      </c>
      <c r="BF598" t="s">
        <v>3</v>
      </c>
      <c r="BG598" t="s">
        <v>3</v>
      </c>
      <c r="BH598">
        <v>0</v>
      </c>
      <c r="BI598">
        <v>1</v>
      </c>
      <c r="BJ598" t="s">
        <v>833</v>
      </c>
      <c r="BM598">
        <v>13001</v>
      </c>
      <c r="BN598">
        <v>0</v>
      </c>
      <c r="BO598" t="s">
        <v>831</v>
      </c>
      <c r="BP598">
        <v>1</v>
      </c>
      <c r="BQ598">
        <v>2</v>
      </c>
      <c r="BR598">
        <v>0</v>
      </c>
      <c r="BS598">
        <v>32.83</v>
      </c>
      <c r="BT598">
        <v>1</v>
      </c>
      <c r="BU598">
        <v>1</v>
      </c>
      <c r="BV598">
        <v>1</v>
      </c>
      <c r="BW598">
        <v>1</v>
      </c>
      <c r="BX598">
        <v>1</v>
      </c>
      <c r="BY598" t="s">
        <v>3</v>
      </c>
      <c r="BZ598">
        <v>90</v>
      </c>
      <c r="CA598">
        <v>70</v>
      </c>
      <c r="CE598">
        <v>0</v>
      </c>
      <c r="CF598">
        <v>0</v>
      </c>
      <c r="CG598">
        <v>0</v>
      </c>
      <c r="CM598">
        <v>0</v>
      </c>
      <c r="CN598" t="s">
        <v>1835</v>
      </c>
      <c r="CO598">
        <v>0</v>
      </c>
      <c r="CP598">
        <f t="shared" si="487"/>
        <v>63.179999999999993</v>
      </c>
      <c r="CQ598">
        <f t="shared" si="488"/>
        <v>945.01439999999991</v>
      </c>
      <c r="CR598">
        <f t="shared" si="489"/>
        <v>45.270399999999995</v>
      </c>
      <c r="CS598">
        <f t="shared" si="490"/>
        <v>9.192400000000001</v>
      </c>
      <c r="CT598">
        <f t="shared" si="491"/>
        <v>729.48259999999993</v>
      </c>
      <c r="CU598">
        <f t="shared" si="492"/>
        <v>0</v>
      </c>
      <c r="CV598">
        <f t="shared" si="493"/>
        <v>2.4494999999999996</v>
      </c>
      <c r="CW598">
        <f t="shared" si="494"/>
        <v>2.5000000000000001E-2</v>
      </c>
      <c r="CX598">
        <f t="shared" si="495"/>
        <v>0</v>
      </c>
      <c r="CY598">
        <f t="shared" si="496"/>
        <v>24.425999999999998</v>
      </c>
      <c r="CZ598">
        <f t="shared" si="497"/>
        <v>18.998000000000001</v>
      </c>
      <c r="DC598" t="s">
        <v>3</v>
      </c>
      <c r="DD598" t="s">
        <v>3</v>
      </c>
      <c r="DE598" t="s">
        <v>279</v>
      </c>
      <c r="DF598" t="s">
        <v>279</v>
      </c>
      <c r="DG598" t="s">
        <v>264</v>
      </c>
      <c r="DH598" t="s">
        <v>3</v>
      </c>
      <c r="DI598" t="s">
        <v>264</v>
      </c>
      <c r="DJ598" t="s">
        <v>279</v>
      </c>
      <c r="DK598" t="s">
        <v>3</v>
      </c>
      <c r="DL598" t="s">
        <v>3</v>
      </c>
      <c r="DM598" t="s">
        <v>3</v>
      </c>
      <c r="DN598">
        <v>0</v>
      </c>
      <c r="DO598">
        <v>0</v>
      </c>
      <c r="DP598">
        <v>1</v>
      </c>
      <c r="DQ598">
        <v>1</v>
      </c>
      <c r="DU598">
        <v>1005</v>
      </c>
      <c r="DV598" t="s">
        <v>19</v>
      </c>
      <c r="DW598" t="s">
        <v>19</v>
      </c>
      <c r="DX598">
        <v>100</v>
      </c>
      <c r="EE598">
        <v>123474909</v>
      </c>
      <c r="EF598">
        <v>2</v>
      </c>
      <c r="EG598" t="s">
        <v>24</v>
      </c>
      <c r="EH598">
        <v>0</v>
      </c>
      <c r="EI598" t="s">
        <v>3</v>
      </c>
      <c r="EJ598">
        <v>1</v>
      </c>
      <c r="EK598">
        <v>13001</v>
      </c>
      <c r="EL598" t="s">
        <v>562</v>
      </c>
      <c r="EM598" t="s">
        <v>563</v>
      </c>
      <c r="EO598" t="s">
        <v>282</v>
      </c>
      <c r="EQ598">
        <v>131072</v>
      </c>
      <c r="ER598">
        <v>163.49</v>
      </c>
      <c r="ES598">
        <v>138.16</v>
      </c>
      <c r="ET598">
        <v>6.01</v>
      </c>
      <c r="EU598">
        <v>0.22</v>
      </c>
      <c r="EV598">
        <v>19.32</v>
      </c>
      <c r="EW598">
        <v>2.13</v>
      </c>
      <c r="EX598">
        <v>0.02</v>
      </c>
      <c r="EY598">
        <v>0</v>
      </c>
      <c r="FQ598">
        <v>0</v>
      </c>
      <c r="FR598">
        <f t="shared" si="498"/>
        <v>0</v>
      </c>
      <c r="FS598">
        <v>0</v>
      </c>
      <c r="FX598">
        <v>90</v>
      </c>
      <c r="FY598">
        <v>70</v>
      </c>
      <c r="GA598" t="s">
        <v>3</v>
      </c>
      <c r="GD598">
        <v>1</v>
      </c>
      <c r="GF598">
        <v>2118157756</v>
      </c>
      <c r="GG598">
        <v>2</v>
      </c>
      <c r="GH598">
        <v>1</v>
      </c>
      <c r="GI598">
        <v>2</v>
      </c>
      <c r="GJ598">
        <v>0</v>
      </c>
      <c r="GK598">
        <v>0</v>
      </c>
      <c r="GL598">
        <f t="shared" si="499"/>
        <v>0</v>
      </c>
      <c r="GM598">
        <f t="shared" si="500"/>
        <v>106.61</v>
      </c>
      <c r="GN598">
        <f t="shared" si="501"/>
        <v>106.61</v>
      </c>
      <c r="GO598">
        <f t="shared" si="502"/>
        <v>0</v>
      </c>
      <c r="GP598">
        <f t="shared" si="503"/>
        <v>0</v>
      </c>
      <c r="GR598">
        <v>0</v>
      </c>
      <c r="GS598">
        <v>3</v>
      </c>
      <c r="GT598">
        <v>0</v>
      </c>
      <c r="GU598" t="s">
        <v>3</v>
      </c>
      <c r="GV598">
        <f t="shared" si="504"/>
        <v>0</v>
      </c>
      <c r="GW598">
        <v>1</v>
      </c>
      <c r="GX598">
        <f t="shared" si="505"/>
        <v>0</v>
      </c>
      <c r="HA598">
        <v>0</v>
      </c>
      <c r="HB598">
        <v>0</v>
      </c>
      <c r="HC598">
        <f t="shared" si="506"/>
        <v>0</v>
      </c>
      <c r="IK598">
        <v>0</v>
      </c>
    </row>
    <row r="599" spans="1:245" x14ac:dyDescent="0.2">
      <c r="A599">
        <v>17</v>
      </c>
      <c r="B599">
        <v>1</v>
      </c>
      <c r="C599">
        <f>ROW(SmtRes!A869)</f>
        <v>869</v>
      </c>
      <c r="D599">
        <f>ROW(EtalonRes!A869)</f>
        <v>869</v>
      </c>
      <c r="E599" t="s">
        <v>834</v>
      </c>
      <c r="F599" t="s">
        <v>835</v>
      </c>
      <c r="G599" t="s">
        <v>836</v>
      </c>
      <c r="H599" t="s">
        <v>50</v>
      </c>
      <c r="I599">
        <v>0.02</v>
      </c>
      <c r="J599">
        <v>0</v>
      </c>
      <c r="O599">
        <f t="shared" si="473"/>
        <v>38.76</v>
      </c>
      <c r="P599">
        <f t="shared" si="474"/>
        <v>0.12</v>
      </c>
      <c r="Q599">
        <f t="shared" si="475"/>
        <v>6.06</v>
      </c>
      <c r="R599">
        <f t="shared" si="476"/>
        <v>3.49</v>
      </c>
      <c r="S599">
        <f t="shared" si="477"/>
        <v>32.58</v>
      </c>
      <c r="T599">
        <f t="shared" si="478"/>
        <v>0</v>
      </c>
      <c r="U599">
        <f t="shared" si="479"/>
        <v>0.11062999999999999</v>
      </c>
      <c r="V599">
        <f t="shared" si="480"/>
        <v>8.5000000000000006E-3</v>
      </c>
      <c r="W599">
        <f t="shared" si="481"/>
        <v>0</v>
      </c>
      <c r="X599">
        <f t="shared" si="482"/>
        <v>44.01</v>
      </c>
      <c r="Y599">
        <f t="shared" si="483"/>
        <v>28.86</v>
      </c>
      <c r="AA599">
        <v>144042116</v>
      </c>
      <c r="AB599">
        <f t="shared" si="484"/>
        <v>87.28</v>
      </c>
      <c r="AC599">
        <f t="shared" si="507"/>
        <v>0.49</v>
      </c>
      <c r="AD599">
        <f>ROUND(((((ET599*1.25))-((EU599*1.25)))+AE599),2)</f>
        <v>37.17</v>
      </c>
      <c r="AE599">
        <f>ROUND(((EU599*1.25)),2)</f>
        <v>5.31</v>
      </c>
      <c r="AF599">
        <f>ROUND(((EV599*1.15)),2)</f>
        <v>49.62</v>
      </c>
      <c r="AG599">
        <f t="shared" si="485"/>
        <v>0</v>
      </c>
      <c r="AH599">
        <f>((EW599*1.15))</f>
        <v>5.5314999999999994</v>
      </c>
      <c r="AI599">
        <f>((EX599*1.25))</f>
        <v>0.42500000000000004</v>
      </c>
      <c r="AJ599">
        <f t="shared" si="486"/>
        <v>0</v>
      </c>
      <c r="AK599">
        <v>73.38</v>
      </c>
      <c r="AL599">
        <v>0.49</v>
      </c>
      <c r="AM599">
        <v>29.74</v>
      </c>
      <c r="AN599">
        <v>4.25</v>
      </c>
      <c r="AO599">
        <v>43.15</v>
      </c>
      <c r="AP599">
        <v>0</v>
      </c>
      <c r="AQ599">
        <v>4.8099999999999996</v>
      </c>
      <c r="AR599">
        <v>0.34</v>
      </c>
      <c r="AS599">
        <v>0</v>
      </c>
      <c r="AT599">
        <v>122</v>
      </c>
      <c r="AU599">
        <v>80</v>
      </c>
      <c r="AV599">
        <v>1</v>
      </c>
      <c r="AW599">
        <v>1</v>
      </c>
      <c r="AZ599">
        <v>1</v>
      </c>
      <c r="BA599">
        <v>32.83</v>
      </c>
      <c r="BB599">
        <v>8.15</v>
      </c>
      <c r="BC599">
        <v>12.01</v>
      </c>
      <c r="BD599" t="s">
        <v>3</v>
      </c>
      <c r="BE599" t="s">
        <v>3</v>
      </c>
      <c r="BF599" t="s">
        <v>3</v>
      </c>
      <c r="BG599" t="s">
        <v>3</v>
      </c>
      <c r="BH599">
        <v>0</v>
      </c>
      <c r="BI599">
        <v>1</v>
      </c>
      <c r="BJ599" t="s">
        <v>837</v>
      </c>
      <c r="BM599">
        <v>8001</v>
      </c>
      <c r="BN599">
        <v>0</v>
      </c>
      <c r="BO599" t="s">
        <v>835</v>
      </c>
      <c r="BP599">
        <v>1</v>
      </c>
      <c r="BQ599">
        <v>2</v>
      </c>
      <c r="BR599">
        <v>0</v>
      </c>
      <c r="BS599">
        <v>32.83</v>
      </c>
      <c r="BT599">
        <v>1</v>
      </c>
      <c r="BU599">
        <v>1</v>
      </c>
      <c r="BV599">
        <v>1</v>
      </c>
      <c r="BW599">
        <v>1</v>
      </c>
      <c r="BX599">
        <v>1</v>
      </c>
      <c r="BY599" t="s">
        <v>3</v>
      </c>
      <c r="BZ599">
        <v>122</v>
      </c>
      <c r="CA599">
        <v>80</v>
      </c>
      <c r="CE599">
        <v>0</v>
      </c>
      <c r="CF599">
        <v>0</v>
      </c>
      <c r="CG599">
        <v>0</v>
      </c>
      <c r="CM599">
        <v>0</v>
      </c>
      <c r="CN599" t="s">
        <v>1835</v>
      </c>
      <c r="CO599">
        <v>0</v>
      </c>
      <c r="CP599">
        <f t="shared" si="487"/>
        <v>38.76</v>
      </c>
      <c r="CQ599">
        <f t="shared" si="488"/>
        <v>5.8849</v>
      </c>
      <c r="CR599">
        <f t="shared" si="489"/>
        <v>302.93550000000005</v>
      </c>
      <c r="CS599">
        <f t="shared" si="490"/>
        <v>174.32729999999998</v>
      </c>
      <c r="CT599">
        <f t="shared" si="491"/>
        <v>1629.0245999999997</v>
      </c>
      <c r="CU599">
        <f t="shared" si="492"/>
        <v>0</v>
      </c>
      <c r="CV599">
        <f t="shared" si="493"/>
        <v>5.5314999999999994</v>
      </c>
      <c r="CW599">
        <f t="shared" si="494"/>
        <v>0.42500000000000004</v>
      </c>
      <c r="CX599">
        <f t="shared" si="495"/>
        <v>0</v>
      </c>
      <c r="CY599">
        <f t="shared" si="496"/>
        <v>44.005400000000002</v>
      </c>
      <c r="CZ599">
        <f t="shared" si="497"/>
        <v>28.855999999999998</v>
      </c>
      <c r="DC599" t="s">
        <v>3</v>
      </c>
      <c r="DD599" t="s">
        <v>3</v>
      </c>
      <c r="DE599" t="s">
        <v>279</v>
      </c>
      <c r="DF599" t="s">
        <v>279</v>
      </c>
      <c r="DG599" t="s">
        <v>264</v>
      </c>
      <c r="DH599" t="s">
        <v>3</v>
      </c>
      <c r="DI599" t="s">
        <v>264</v>
      </c>
      <c r="DJ599" t="s">
        <v>279</v>
      </c>
      <c r="DK599" t="s">
        <v>3</v>
      </c>
      <c r="DL599" t="s">
        <v>3</v>
      </c>
      <c r="DM599" t="s">
        <v>3</v>
      </c>
      <c r="DN599">
        <v>0</v>
      </c>
      <c r="DO599">
        <v>0</v>
      </c>
      <c r="DP599">
        <v>1</v>
      </c>
      <c r="DQ599">
        <v>1</v>
      </c>
      <c r="DU599">
        <v>1007</v>
      </c>
      <c r="DV599" t="s">
        <v>50</v>
      </c>
      <c r="DW599" t="s">
        <v>50</v>
      </c>
      <c r="DX599">
        <v>1</v>
      </c>
      <c r="EE599">
        <v>123474904</v>
      </c>
      <c r="EF599">
        <v>2</v>
      </c>
      <c r="EG599" t="s">
        <v>24</v>
      </c>
      <c r="EH599">
        <v>0</v>
      </c>
      <c r="EI599" t="s">
        <v>3</v>
      </c>
      <c r="EJ599">
        <v>1</v>
      </c>
      <c r="EK599">
        <v>8001</v>
      </c>
      <c r="EL599" t="s">
        <v>291</v>
      </c>
      <c r="EM599" t="s">
        <v>292</v>
      </c>
      <c r="EO599" t="s">
        <v>282</v>
      </c>
      <c r="EQ599">
        <v>131072</v>
      </c>
      <c r="ER599">
        <v>73.38</v>
      </c>
      <c r="ES599">
        <v>0.49</v>
      </c>
      <c r="ET599">
        <v>29.74</v>
      </c>
      <c r="EU599">
        <v>4.25</v>
      </c>
      <c r="EV599">
        <v>43.15</v>
      </c>
      <c r="EW599">
        <v>4.8099999999999996</v>
      </c>
      <c r="EX599">
        <v>0.34</v>
      </c>
      <c r="EY599">
        <v>0</v>
      </c>
      <c r="FQ599">
        <v>0</v>
      </c>
      <c r="FR599">
        <f t="shared" si="498"/>
        <v>0</v>
      </c>
      <c r="FS599">
        <v>0</v>
      </c>
      <c r="FX599">
        <v>122</v>
      </c>
      <c r="FY599">
        <v>80</v>
      </c>
      <c r="GA599" t="s">
        <v>3</v>
      </c>
      <c r="GD599">
        <v>1</v>
      </c>
      <c r="GF599">
        <v>-14385308</v>
      </c>
      <c r="GG599">
        <v>2</v>
      </c>
      <c r="GH599">
        <v>1</v>
      </c>
      <c r="GI599">
        <v>2</v>
      </c>
      <c r="GJ599">
        <v>0</v>
      </c>
      <c r="GK599">
        <v>0</v>
      </c>
      <c r="GL599">
        <f t="shared" si="499"/>
        <v>0</v>
      </c>
      <c r="GM599">
        <f t="shared" si="500"/>
        <v>111.63</v>
      </c>
      <c r="GN599">
        <f t="shared" si="501"/>
        <v>111.63</v>
      </c>
      <c r="GO599">
        <f t="shared" si="502"/>
        <v>0</v>
      </c>
      <c r="GP599">
        <f t="shared" si="503"/>
        <v>0</v>
      </c>
      <c r="GR599">
        <v>0</v>
      </c>
      <c r="GS599">
        <v>3</v>
      </c>
      <c r="GT599">
        <v>0</v>
      </c>
      <c r="GU599" t="s">
        <v>3</v>
      </c>
      <c r="GV599">
        <f t="shared" si="504"/>
        <v>0</v>
      </c>
      <c r="GW599">
        <v>1</v>
      </c>
      <c r="GX599">
        <f t="shared" si="505"/>
        <v>0</v>
      </c>
      <c r="HA599">
        <v>0</v>
      </c>
      <c r="HB599">
        <v>0</v>
      </c>
      <c r="HC599">
        <f t="shared" si="506"/>
        <v>0</v>
      </c>
      <c r="IK599">
        <v>0</v>
      </c>
    </row>
    <row r="600" spans="1:245" x14ac:dyDescent="0.2">
      <c r="A600">
        <v>18</v>
      </c>
      <c r="B600">
        <v>1</v>
      </c>
      <c r="C600">
        <v>869</v>
      </c>
      <c r="E600" t="s">
        <v>838</v>
      </c>
      <c r="F600" t="s">
        <v>839</v>
      </c>
      <c r="G600" t="s">
        <v>840</v>
      </c>
      <c r="H600" t="s">
        <v>50</v>
      </c>
      <c r="I600">
        <f>I599*J600</f>
        <v>0.02</v>
      </c>
      <c r="J600">
        <v>1</v>
      </c>
      <c r="O600">
        <f t="shared" si="473"/>
        <v>88.37</v>
      </c>
      <c r="P600">
        <f t="shared" si="474"/>
        <v>88.37</v>
      </c>
      <c r="Q600">
        <f t="shared" si="475"/>
        <v>0</v>
      </c>
      <c r="R600">
        <f t="shared" si="476"/>
        <v>0</v>
      </c>
      <c r="S600">
        <f t="shared" si="477"/>
        <v>0</v>
      </c>
      <c r="T600">
        <f t="shared" si="478"/>
        <v>0</v>
      </c>
      <c r="U600">
        <f t="shared" si="479"/>
        <v>0</v>
      </c>
      <c r="V600">
        <f t="shared" si="480"/>
        <v>0</v>
      </c>
      <c r="W600">
        <f t="shared" si="481"/>
        <v>0</v>
      </c>
      <c r="X600">
        <f t="shared" si="482"/>
        <v>0</v>
      </c>
      <c r="Y600">
        <f t="shared" si="483"/>
        <v>0</v>
      </c>
      <c r="AA600">
        <v>144042116</v>
      </c>
      <c r="AB600">
        <f t="shared" si="484"/>
        <v>711.5</v>
      </c>
      <c r="AC600">
        <f t="shared" si="507"/>
        <v>711.5</v>
      </c>
      <c r="AD600">
        <f>ROUND((((ET600)-(EU600))+AE600),2)</f>
        <v>0</v>
      </c>
      <c r="AE600">
        <f>ROUND((EU600),2)</f>
        <v>0</v>
      </c>
      <c r="AF600">
        <f>ROUND((EV600),2)</f>
        <v>0</v>
      </c>
      <c r="AG600">
        <f t="shared" si="485"/>
        <v>0</v>
      </c>
      <c r="AH600">
        <f>(EW600)</f>
        <v>0</v>
      </c>
      <c r="AI600">
        <f>(EX600)</f>
        <v>0</v>
      </c>
      <c r="AJ600">
        <f t="shared" si="486"/>
        <v>0</v>
      </c>
      <c r="AK600">
        <v>711.5</v>
      </c>
      <c r="AL600">
        <v>711.5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122</v>
      </c>
      <c r="AU600">
        <v>80</v>
      </c>
      <c r="AV600">
        <v>1</v>
      </c>
      <c r="AW600">
        <v>1</v>
      </c>
      <c r="AZ600">
        <v>1</v>
      </c>
      <c r="BA600">
        <v>1</v>
      </c>
      <c r="BB600">
        <v>1</v>
      </c>
      <c r="BC600">
        <v>6.21</v>
      </c>
      <c r="BD600" t="s">
        <v>3</v>
      </c>
      <c r="BE600" t="s">
        <v>3</v>
      </c>
      <c r="BF600" t="s">
        <v>3</v>
      </c>
      <c r="BG600" t="s">
        <v>3</v>
      </c>
      <c r="BH600">
        <v>3</v>
      </c>
      <c r="BI600">
        <v>1</v>
      </c>
      <c r="BJ600" t="s">
        <v>841</v>
      </c>
      <c r="BM600">
        <v>8001</v>
      </c>
      <c r="BN600">
        <v>0</v>
      </c>
      <c r="BO600" t="s">
        <v>839</v>
      </c>
      <c r="BP600">
        <v>1</v>
      </c>
      <c r="BQ600">
        <v>2</v>
      </c>
      <c r="BR600">
        <v>0</v>
      </c>
      <c r="BS600">
        <v>1</v>
      </c>
      <c r="BT600">
        <v>1</v>
      </c>
      <c r="BU600">
        <v>1</v>
      </c>
      <c r="BV600">
        <v>1</v>
      </c>
      <c r="BW600">
        <v>1</v>
      </c>
      <c r="BX600">
        <v>1</v>
      </c>
      <c r="BY600" t="s">
        <v>3</v>
      </c>
      <c r="BZ600">
        <v>122</v>
      </c>
      <c r="CA600">
        <v>80</v>
      </c>
      <c r="CE600">
        <v>0</v>
      </c>
      <c r="CF600">
        <v>0</v>
      </c>
      <c r="CG600">
        <v>0</v>
      </c>
      <c r="CM600">
        <v>0</v>
      </c>
      <c r="CN600" t="s">
        <v>3</v>
      </c>
      <c r="CO600">
        <v>0</v>
      </c>
      <c r="CP600">
        <f t="shared" si="487"/>
        <v>88.37</v>
      </c>
      <c r="CQ600">
        <f t="shared" si="488"/>
        <v>4418.415</v>
      </c>
      <c r="CR600">
        <f t="shared" si="489"/>
        <v>0</v>
      </c>
      <c r="CS600">
        <f t="shared" si="490"/>
        <v>0</v>
      </c>
      <c r="CT600">
        <f t="shared" si="491"/>
        <v>0</v>
      </c>
      <c r="CU600">
        <f t="shared" si="492"/>
        <v>0</v>
      </c>
      <c r="CV600">
        <f t="shared" si="493"/>
        <v>0</v>
      </c>
      <c r="CW600">
        <f t="shared" si="494"/>
        <v>0</v>
      </c>
      <c r="CX600">
        <f t="shared" si="495"/>
        <v>0</v>
      </c>
      <c r="CY600">
        <f t="shared" si="496"/>
        <v>0</v>
      </c>
      <c r="CZ600">
        <f t="shared" si="497"/>
        <v>0</v>
      </c>
      <c r="DC600" t="s">
        <v>3</v>
      </c>
      <c r="DD600" t="s">
        <v>3</v>
      </c>
      <c r="DE600" t="s">
        <v>3</v>
      </c>
      <c r="DF600" t="s">
        <v>3</v>
      </c>
      <c r="DG600" t="s">
        <v>3</v>
      </c>
      <c r="DH600" t="s">
        <v>3</v>
      </c>
      <c r="DI600" t="s">
        <v>3</v>
      </c>
      <c r="DJ600" t="s">
        <v>3</v>
      </c>
      <c r="DK600" t="s">
        <v>3</v>
      </c>
      <c r="DL600" t="s">
        <v>3</v>
      </c>
      <c r="DM600" t="s">
        <v>3</v>
      </c>
      <c r="DN600">
        <v>0</v>
      </c>
      <c r="DO600">
        <v>0</v>
      </c>
      <c r="DP600">
        <v>1</v>
      </c>
      <c r="DQ600">
        <v>1</v>
      </c>
      <c r="DU600">
        <v>1007</v>
      </c>
      <c r="DV600" t="s">
        <v>50</v>
      </c>
      <c r="DW600" t="s">
        <v>50</v>
      </c>
      <c r="DX600">
        <v>1</v>
      </c>
      <c r="EE600">
        <v>123474904</v>
      </c>
      <c r="EF600">
        <v>2</v>
      </c>
      <c r="EG600" t="s">
        <v>24</v>
      </c>
      <c r="EH600">
        <v>0</v>
      </c>
      <c r="EI600" t="s">
        <v>3</v>
      </c>
      <c r="EJ600">
        <v>1</v>
      </c>
      <c r="EK600">
        <v>8001</v>
      </c>
      <c r="EL600" t="s">
        <v>291</v>
      </c>
      <c r="EM600" t="s">
        <v>292</v>
      </c>
      <c r="EO600" t="s">
        <v>3</v>
      </c>
      <c r="EQ600">
        <v>0</v>
      </c>
      <c r="ER600">
        <v>711.5</v>
      </c>
      <c r="ES600">
        <v>711.5</v>
      </c>
      <c r="ET600">
        <v>0</v>
      </c>
      <c r="EU600">
        <v>0</v>
      </c>
      <c r="EV600">
        <v>0</v>
      </c>
      <c r="EW600">
        <v>0</v>
      </c>
      <c r="EX600">
        <v>0</v>
      </c>
      <c r="FQ600">
        <v>0</v>
      </c>
      <c r="FR600">
        <f t="shared" si="498"/>
        <v>0</v>
      </c>
      <c r="FS600">
        <v>0</v>
      </c>
      <c r="FX600">
        <v>122</v>
      </c>
      <c r="FY600">
        <v>80</v>
      </c>
      <c r="GA600" t="s">
        <v>3</v>
      </c>
      <c r="GD600">
        <v>1</v>
      </c>
      <c r="GF600">
        <v>-1811190000</v>
      </c>
      <c r="GG600">
        <v>2</v>
      </c>
      <c r="GH600">
        <v>1</v>
      </c>
      <c r="GI600">
        <v>2</v>
      </c>
      <c r="GJ600">
        <v>0</v>
      </c>
      <c r="GK600">
        <v>0</v>
      </c>
      <c r="GL600">
        <f t="shared" si="499"/>
        <v>0</v>
      </c>
      <c r="GM600">
        <f t="shared" si="500"/>
        <v>88.37</v>
      </c>
      <c r="GN600">
        <f t="shared" si="501"/>
        <v>88.37</v>
      </c>
      <c r="GO600">
        <f t="shared" si="502"/>
        <v>0</v>
      </c>
      <c r="GP600">
        <f t="shared" si="503"/>
        <v>0</v>
      </c>
      <c r="GR600">
        <v>0</v>
      </c>
      <c r="GS600">
        <v>3</v>
      </c>
      <c r="GT600">
        <v>0</v>
      </c>
      <c r="GU600" t="s">
        <v>3</v>
      </c>
      <c r="GV600">
        <f t="shared" si="504"/>
        <v>0</v>
      </c>
      <c r="GW600">
        <v>1</v>
      </c>
      <c r="GX600">
        <f t="shared" si="505"/>
        <v>0</v>
      </c>
      <c r="HA600">
        <v>0</v>
      </c>
      <c r="HB600">
        <v>0</v>
      </c>
      <c r="HC600">
        <f t="shared" si="506"/>
        <v>0</v>
      </c>
      <c r="IK600">
        <v>0</v>
      </c>
    </row>
    <row r="601" spans="1:245" x14ac:dyDescent="0.2">
      <c r="A601">
        <v>17</v>
      </c>
      <c r="B601">
        <v>1</v>
      </c>
      <c r="C601">
        <f>ROW(SmtRes!A877)</f>
        <v>877</v>
      </c>
      <c r="D601">
        <f>ROW(EtalonRes!A877)</f>
        <v>877</v>
      </c>
      <c r="E601" t="s">
        <v>842</v>
      </c>
      <c r="F601" t="s">
        <v>843</v>
      </c>
      <c r="G601" t="s">
        <v>844</v>
      </c>
      <c r="H601" t="s">
        <v>19</v>
      </c>
      <c r="I601">
        <f>ROUND(2.38/100,9)</f>
        <v>2.3800000000000002E-2</v>
      </c>
      <c r="J601">
        <v>0</v>
      </c>
      <c r="O601">
        <f t="shared" si="473"/>
        <v>719.58</v>
      </c>
      <c r="P601">
        <f t="shared" si="474"/>
        <v>0.52</v>
      </c>
      <c r="Q601">
        <f t="shared" si="475"/>
        <v>14.52</v>
      </c>
      <c r="R601">
        <f t="shared" si="476"/>
        <v>14.17</v>
      </c>
      <c r="S601">
        <f t="shared" si="477"/>
        <v>704.54</v>
      </c>
      <c r="T601">
        <f t="shared" si="478"/>
        <v>0</v>
      </c>
      <c r="U601">
        <f t="shared" si="479"/>
        <v>2.5158504000000002</v>
      </c>
      <c r="V601">
        <f t="shared" si="480"/>
        <v>3.9865000000000005E-2</v>
      </c>
      <c r="W601">
        <f t="shared" si="481"/>
        <v>0</v>
      </c>
      <c r="X601">
        <f t="shared" si="482"/>
        <v>754.65</v>
      </c>
      <c r="Y601">
        <f t="shared" si="483"/>
        <v>395.29</v>
      </c>
      <c r="AA601">
        <v>144042116</v>
      </c>
      <c r="AB601">
        <f t="shared" si="484"/>
        <v>933.28</v>
      </c>
      <c r="AC601">
        <f t="shared" si="507"/>
        <v>1.81</v>
      </c>
      <c r="AD601">
        <f>ROUND(((((ET601*1.25))-((EU601*1.25)))+AE601),2)</f>
        <v>29.78</v>
      </c>
      <c r="AE601">
        <f>ROUND(((EU601*1.25)),2)</f>
        <v>18.14</v>
      </c>
      <c r="AF601">
        <f>ROUND(((EV601*1.15)),2)</f>
        <v>901.69</v>
      </c>
      <c r="AG601">
        <f t="shared" si="485"/>
        <v>0</v>
      </c>
      <c r="AH601">
        <f>((EW601*1.15))</f>
        <v>105.708</v>
      </c>
      <c r="AI601">
        <f>((EX601*1.25))</f>
        <v>1.675</v>
      </c>
      <c r="AJ601">
        <f t="shared" si="486"/>
        <v>0</v>
      </c>
      <c r="AK601">
        <v>809.71</v>
      </c>
      <c r="AL601">
        <v>1.81</v>
      </c>
      <c r="AM601">
        <v>23.82</v>
      </c>
      <c r="AN601">
        <v>14.51</v>
      </c>
      <c r="AO601">
        <v>784.08</v>
      </c>
      <c r="AP601">
        <v>0</v>
      </c>
      <c r="AQ601">
        <v>91.92</v>
      </c>
      <c r="AR601">
        <v>1.34</v>
      </c>
      <c r="AS601">
        <v>0</v>
      </c>
      <c r="AT601">
        <v>105</v>
      </c>
      <c r="AU601">
        <v>55</v>
      </c>
      <c r="AV601">
        <v>1</v>
      </c>
      <c r="AW601">
        <v>1</v>
      </c>
      <c r="AZ601">
        <v>1</v>
      </c>
      <c r="BA601">
        <v>32.83</v>
      </c>
      <c r="BB601">
        <v>20.49</v>
      </c>
      <c r="BC601">
        <v>12.01</v>
      </c>
      <c r="BD601" t="s">
        <v>3</v>
      </c>
      <c r="BE601" t="s">
        <v>3</v>
      </c>
      <c r="BF601" t="s">
        <v>3</v>
      </c>
      <c r="BG601" t="s">
        <v>3</v>
      </c>
      <c r="BH601">
        <v>0</v>
      </c>
      <c r="BI601">
        <v>1</v>
      </c>
      <c r="BJ601" t="s">
        <v>845</v>
      </c>
      <c r="BM601">
        <v>15001</v>
      </c>
      <c r="BN601">
        <v>0</v>
      </c>
      <c r="BO601" t="s">
        <v>843</v>
      </c>
      <c r="BP601">
        <v>1</v>
      </c>
      <c r="BQ601">
        <v>2</v>
      </c>
      <c r="BR601">
        <v>0</v>
      </c>
      <c r="BS601">
        <v>32.83</v>
      </c>
      <c r="BT601">
        <v>1</v>
      </c>
      <c r="BU601">
        <v>1</v>
      </c>
      <c r="BV601">
        <v>1</v>
      </c>
      <c r="BW601">
        <v>1</v>
      </c>
      <c r="BX601">
        <v>1</v>
      </c>
      <c r="BY601" t="s">
        <v>3</v>
      </c>
      <c r="BZ601">
        <v>105</v>
      </c>
      <c r="CA601">
        <v>55</v>
      </c>
      <c r="CE601">
        <v>0</v>
      </c>
      <c r="CF601">
        <v>0</v>
      </c>
      <c r="CG601">
        <v>0</v>
      </c>
      <c r="CM601">
        <v>0</v>
      </c>
      <c r="CN601" t="s">
        <v>1835</v>
      </c>
      <c r="CO601">
        <v>0</v>
      </c>
      <c r="CP601">
        <f t="shared" si="487"/>
        <v>719.57999999999993</v>
      </c>
      <c r="CQ601">
        <f t="shared" si="488"/>
        <v>21.738099999999999</v>
      </c>
      <c r="CR601">
        <f t="shared" si="489"/>
        <v>610.19219999999996</v>
      </c>
      <c r="CS601">
        <f t="shared" si="490"/>
        <v>595.53620000000001</v>
      </c>
      <c r="CT601">
        <f t="shared" si="491"/>
        <v>29602.4827</v>
      </c>
      <c r="CU601">
        <f t="shared" si="492"/>
        <v>0</v>
      </c>
      <c r="CV601">
        <f t="shared" si="493"/>
        <v>105.708</v>
      </c>
      <c r="CW601">
        <f t="shared" si="494"/>
        <v>1.675</v>
      </c>
      <c r="CX601">
        <f t="shared" si="495"/>
        <v>0</v>
      </c>
      <c r="CY601">
        <f t="shared" si="496"/>
        <v>754.64549999999986</v>
      </c>
      <c r="CZ601">
        <f t="shared" si="497"/>
        <v>395.29049999999995</v>
      </c>
      <c r="DC601" t="s">
        <v>3</v>
      </c>
      <c r="DD601" t="s">
        <v>3</v>
      </c>
      <c r="DE601" t="s">
        <v>279</v>
      </c>
      <c r="DF601" t="s">
        <v>279</v>
      </c>
      <c r="DG601" t="s">
        <v>264</v>
      </c>
      <c r="DH601" t="s">
        <v>3</v>
      </c>
      <c r="DI601" t="s">
        <v>264</v>
      </c>
      <c r="DJ601" t="s">
        <v>279</v>
      </c>
      <c r="DK601" t="s">
        <v>3</v>
      </c>
      <c r="DL601" t="s">
        <v>3</v>
      </c>
      <c r="DM601" t="s">
        <v>3</v>
      </c>
      <c r="DN601">
        <v>0</v>
      </c>
      <c r="DO601">
        <v>0</v>
      </c>
      <c r="DP601">
        <v>1</v>
      </c>
      <c r="DQ601">
        <v>1</v>
      </c>
      <c r="DU601">
        <v>1005</v>
      </c>
      <c r="DV601" t="s">
        <v>19</v>
      </c>
      <c r="DW601" t="s">
        <v>19</v>
      </c>
      <c r="DX601">
        <v>100</v>
      </c>
      <c r="EE601">
        <v>123474929</v>
      </c>
      <c r="EF601">
        <v>2</v>
      </c>
      <c r="EG601" t="s">
        <v>24</v>
      </c>
      <c r="EH601">
        <v>0</v>
      </c>
      <c r="EI601" t="s">
        <v>3</v>
      </c>
      <c r="EJ601">
        <v>1</v>
      </c>
      <c r="EK601">
        <v>15001</v>
      </c>
      <c r="EL601" t="s">
        <v>280</v>
      </c>
      <c r="EM601" t="s">
        <v>281</v>
      </c>
      <c r="EO601" t="s">
        <v>282</v>
      </c>
      <c r="EQ601">
        <v>131072</v>
      </c>
      <c r="ER601">
        <v>809.71</v>
      </c>
      <c r="ES601">
        <v>1.81</v>
      </c>
      <c r="ET601">
        <v>23.82</v>
      </c>
      <c r="EU601">
        <v>14.51</v>
      </c>
      <c r="EV601">
        <v>784.08</v>
      </c>
      <c r="EW601">
        <v>91.92</v>
      </c>
      <c r="EX601">
        <v>1.34</v>
      </c>
      <c r="EY601">
        <v>0</v>
      </c>
      <c r="FQ601">
        <v>0</v>
      </c>
      <c r="FR601">
        <f t="shared" si="498"/>
        <v>0</v>
      </c>
      <c r="FS601">
        <v>0</v>
      </c>
      <c r="FX601">
        <v>105</v>
      </c>
      <c r="FY601">
        <v>55</v>
      </c>
      <c r="GA601" t="s">
        <v>3</v>
      </c>
      <c r="GD601">
        <v>1</v>
      </c>
      <c r="GF601">
        <v>-1083754504</v>
      </c>
      <c r="GG601">
        <v>2</v>
      </c>
      <c r="GH601">
        <v>1</v>
      </c>
      <c r="GI601">
        <v>2</v>
      </c>
      <c r="GJ601">
        <v>0</v>
      </c>
      <c r="GK601">
        <v>0</v>
      </c>
      <c r="GL601">
        <f t="shared" si="499"/>
        <v>0</v>
      </c>
      <c r="GM601">
        <f t="shared" si="500"/>
        <v>1869.52</v>
      </c>
      <c r="GN601">
        <f t="shared" si="501"/>
        <v>1869.52</v>
      </c>
      <c r="GO601">
        <f t="shared" si="502"/>
        <v>0</v>
      </c>
      <c r="GP601">
        <f t="shared" si="503"/>
        <v>0</v>
      </c>
      <c r="GR601">
        <v>0</v>
      </c>
      <c r="GS601">
        <v>3</v>
      </c>
      <c r="GT601">
        <v>0</v>
      </c>
      <c r="GU601" t="s">
        <v>3</v>
      </c>
      <c r="GV601">
        <f t="shared" si="504"/>
        <v>0</v>
      </c>
      <c r="GW601">
        <v>1</v>
      </c>
      <c r="GX601">
        <f t="shared" si="505"/>
        <v>0</v>
      </c>
      <c r="HA601">
        <v>0</v>
      </c>
      <c r="HB601">
        <v>0</v>
      </c>
      <c r="HC601">
        <f t="shared" si="506"/>
        <v>0</v>
      </c>
      <c r="IK601">
        <v>0</v>
      </c>
    </row>
    <row r="602" spans="1:245" x14ac:dyDescent="0.2">
      <c r="A602">
        <v>18</v>
      </c>
      <c r="B602">
        <v>1</v>
      </c>
      <c r="C602">
        <v>876</v>
      </c>
      <c r="E602" t="s">
        <v>846</v>
      </c>
      <c r="F602" t="s">
        <v>847</v>
      </c>
      <c r="G602" t="s">
        <v>848</v>
      </c>
      <c r="H602" t="s">
        <v>31</v>
      </c>
      <c r="I602">
        <f>I601*J602</f>
        <v>2.9274000000000001E-2</v>
      </c>
      <c r="J602">
        <v>1.23</v>
      </c>
      <c r="O602">
        <f t="shared" si="473"/>
        <v>192.86</v>
      </c>
      <c r="P602">
        <f t="shared" si="474"/>
        <v>192.86</v>
      </c>
      <c r="Q602">
        <f t="shared" si="475"/>
        <v>0</v>
      </c>
      <c r="R602">
        <f t="shared" si="476"/>
        <v>0</v>
      </c>
      <c r="S602">
        <f t="shared" si="477"/>
        <v>0</v>
      </c>
      <c r="T602">
        <f t="shared" si="478"/>
        <v>0</v>
      </c>
      <c r="U602">
        <f t="shared" si="479"/>
        <v>0</v>
      </c>
      <c r="V602">
        <f t="shared" si="480"/>
        <v>0</v>
      </c>
      <c r="W602">
        <f t="shared" si="481"/>
        <v>0</v>
      </c>
      <c r="X602">
        <f t="shared" si="482"/>
        <v>0</v>
      </c>
      <c r="Y602">
        <f t="shared" si="483"/>
        <v>0</v>
      </c>
      <c r="AA602">
        <v>144042116</v>
      </c>
      <c r="AB602">
        <f t="shared" si="484"/>
        <v>1172.26</v>
      </c>
      <c r="AC602">
        <f t="shared" si="507"/>
        <v>1172.26</v>
      </c>
      <c r="AD602">
        <f>ROUND((((ET602)-(EU602))+AE602),2)</f>
        <v>0</v>
      </c>
      <c r="AE602">
        <f>ROUND((EU602),2)</f>
        <v>0</v>
      </c>
      <c r="AF602">
        <f>ROUND((EV602),2)</f>
        <v>0</v>
      </c>
      <c r="AG602">
        <f t="shared" si="485"/>
        <v>0</v>
      </c>
      <c r="AH602">
        <f>(EW602)</f>
        <v>0</v>
      </c>
      <c r="AI602">
        <f>(EX602)</f>
        <v>0</v>
      </c>
      <c r="AJ602">
        <f t="shared" si="486"/>
        <v>0</v>
      </c>
      <c r="AK602">
        <v>1172.26</v>
      </c>
      <c r="AL602">
        <v>1172.26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105</v>
      </c>
      <c r="AU602">
        <v>55</v>
      </c>
      <c r="AV602">
        <v>1</v>
      </c>
      <c r="AW602">
        <v>1</v>
      </c>
      <c r="AZ602">
        <v>1</v>
      </c>
      <c r="BA602">
        <v>1</v>
      </c>
      <c r="BB602">
        <v>1</v>
      </c>
      <c r="BC602">
        <v>5.62</v>
      </c>
      <c r="BD602" t="s">
        <v>3</v>
      </c>
      <c r="BE602" t="s">
        <v>3</v>
      </c>
      <c r="BF602" t="s">
        <v>3</v>
      </c>
      <c r="BG602" t="s">
        <v>3</v>
      </c>
      <c r="BH602">
        <v>3</v>
      </c>
      <c r="BI602">
        <v>1</v>
      </c>
      <c r="BJ602" t="s">
        <v>849</v>
      </c>
      <c r="BM602">
        <v>15001</v>
      </c>
      <c r="BN602">
        <v>0</v>
      </c>
      <c r="BO602" t="s">
        <v>847</v>
      </c>
      <c r="BP602">
        <v>1</v>
      </c>
      <c r="BQ602">
        <v>2</v>
      </c>
      <c r="BR602">
        <v>0</v>
      </c>
      <c r="BS602">
        <v>1</v>
      </c>
      <c r="BT602">
        <v>1</v>
      </c>
      <c r="BU602">
        <v>1</v>
      </c>
      <c r="BV602">
        <v>1</v>
      </c>
      <c r="BW602">
        <v>1</v>
      </c>
      <c r="BX602">
        <v>1</v>
      </c>
      <c r="BY602" t="s">
        <v>3</v>
      </c>
      <c r="BZ602">
        <v>105</v>
      </c>
      <c r="CA602">
        <v>55</v>
      </c>
      <c r="CE602">
        <v>0</v>
      </c>
      <c r="CF602">
        <v>0</v>
      </c>
      <c r="CG602">
        <v>0</v>
      </c>
      <c r="CM602">
        <v>0</v>
      </c>
      <c r="CN602" t="s">
        <v>3</v>
      </c>
      <c r="CO602">
        <v>0</v>
      </c>
      <c r="CP602">
        <f t="shared" si="487"/>
        <v>192.86</v>
      </c>
      <c r="CQ602">
        <f t="shared" si="488"/>
        <v>6588.1012000000001</v>
      </c>
      <c r="CR602">
        <f t="shared" si="489"/>
        <v>0</v>
      </c>
      <c r="CS602">
        <f t="shared" si="490"/>
        <v>0</v>
      </c>
      <c r="CT602">
        <f t="shared" si="491"/>
        <v>0</v>
      </c>
      <c r="CU602">
        <f t="shared" si="492"/>
        <v>0</v>
      </c>
      <c r="CV602">
        <f t="shared" si="493"/>
        <v>0</v>
      </c>
      <c r="CW602">
        <f t="shared" si="494"/>
        <v>0</v>
      </c>
      <c r="CX602">
        <f t="shared" si="495"/>
        <v>0</v>
      </c>
      <c r="CY602">
        <f t="shared" si="496"/>
        <v>0</v>
      </c>
      <c r="CZ602">
        <f t="shared" si="497"/>
        <v>0</v>
      </c>
      <c r="DC602" t="s">
        <v>3</v>
      </c>
      <c r="DD602" t="s">
        <v>3</v>
      </c>
      <c r="DE602" t="s">
        <v>3</v>
      </c>
      <c r="DF602" t="s">
        <v>3</v>
      </c>
      <c r="DG602" t="s">
        <v>3</v>
      </c>
      <c r="DH602" t="s">
        <v>3</v>
      </c>
      <c r="DI602" t="s">
        <v>3</v>
      </c>
      <c r="DJ602" t="s">
        <v>3</v>
      </c>
      <c r="DK602" t="s">
        <v>3</v>
      </c>
      <c r="DL602" t="s">
        <v>3</v>
      </c>
      <c r="DM602" t="s">
        <v>3</v>
      </c>
      <c r="DN602">
        <v>0</v>
      </c>
      <c r="DO602">
        <v>0</v>
      </c>
      <c r="DP602">
        <v>1</v>
      </c>
      <c r="DQ602">
        <v>1</v>
      </c>
      <c r="DU602">
        <v>1009</v>
      </c>
      <c r="DV602" t="s">
        <v>31</v>
      </c>
      <c r="DW602" t="s">
        <v>31</v>
      </c>
      <c r="DX602">
        <v>1000</v>
      </c>
      <c r="EE602">
        <v>123474929</v>
      </c>
      <c r="EF602">
        <v>2</v>
      </c>
      <c r="EG602" t="s">
        <v>24</v>
      </c>
      <c r="EH602">
        <v>0</v>
      </c>
      <c r="EI602" t="s">
        <v>3</v>
      </c>
      <c r="EJ602">
        <v>1</v>
      </c>
      <c r="EK602">
        <v>15001</v>
      </c>
      <c r="EL602" t="s">
        <v>280</v>
      </c>
      <c r="EM602" t="s">
        <v>281</v>
      </c>
      <c r="EO602" t="s">
        <v>3</v>
      </c>
      <c r="EQ602">
        <v>0</v>
      </c>
      <c r="ER602">
        <v>1172.26</v>
      </c>
      <c r="ES602">
        <v>1172.26</v>
      </c>
      <c r="ET602">
        <v>0</v>
      </c>
      <c r="EU602">
        <v>0</v>
      </c>
      <c r="EV602">
        <v>0</v>
      </c>
      <c r="EW602">
        <v>0</v>
      </c>
      <c r="EX602">
        <v>0</v>
      </c>
      <c r="FQ602">
        <v>0</v>
      </c>
      <c r="FR602">
        <f t="shared" si="498"/>
        <v>0</v>
      </c>
      <c r="FS602">
        <v>0</v>
      </c>
      <c r="FX602">
        <v>105</v>
      </c>
      <c r="FY602">
        <v>55</v>
      </c>
      <c r="GA602" t="s">
        <v>3</v>
      </c>
      <c r="GD602">
        <v>1</v>
      </c>
      <c r="GF602">
        <v>-2082901691</v>
      </c>
      <c r="GG602">
        <v>2</v>
      </c>
      <c r="GH602">
        <v>1</v>
      </c>
      <c r="GI602">
        <v>2</v>
      </c>
      <c r="GJ602">
        <v>0</v>
      </c>
      <c r="GK602">
        <v>0</v>
      </c>
      <c r="GL602">
        <f t="shared" si="499"/>
        <v>0</v>
      </c>
      <c r="GM602">
        <f t="shared" si="500"/>
        <v>192.86</v>
      </c>
      <c r="GN602">
        <f t="shared" si="501"/>
        <v>192.86</v>
      </c>
      <c r="GO602">
        <f t="shared" si="502"/>
        <v>0</v>
      </c>
      <c r="GP602">
        <f t="shared" si="503"/>
        <v>0</v>
      </c>
      <c r="GR602">
        <v>0</v>
      </c>
      <c r="GS602">
        <v>3</v>
      </c>
      <c r="GT602">
        <v>0</v>
      </c>
      <c r="GU602" t="s">
        <v>3</v>
      </c>
      <c r="GV602">
        <f t="shared" si="504"/>
        <v>0</v>
      </c>
      <c r="GW602">
        <v>1</v>
      </c>
      <c r="GX602">
        <f t="shared" si="505"/>
        <v>0</v>
      </c>
      <c r="HA602">
        <v>0</v>
      </c>
      <c r="HB602">
        <v>0</v>
      </c>
      <c r="HC602">
        <f t="shared" si="506"/>
        <v>0</v>
      </c>
      <c r="IK602">
        <v>0</v>
      </c>
    </row>
    <row r="603" spans="1:245" x14ac:dyDescent="0.2">
      <c r="A603">
        <v>18</v>
      </c>
      <c r="B603">
        <v>1</v>
      </c>
      <c r="C603">
        <v>877</v>
      </c>
      <c r="E603" t="s">
        <v>850</v>
      </c>
      <c r="F603" t="s">
        <v>596</v>
      </c>
      <c r="G603" t="s">
        <v>597</v>
      </c>
      <c r="H603" t="s">
        <v>598</v>
      </c>
      <c r="I603">
        <f>I601*J603</f>
        <v>0.47599999999999992</v>
      </c>
      <c r="J603">
        <v>19.999999999999996</v>
      </c>
      <c r="O603">
        <f t="shared" si="473"/>
        <v>86.33</v>
      </c>
      <c r="P603">
        <f t="shared" si="474"/>
        <v>86.33</v>
      </c>
      <c r="Q603">
        <f t="shared" si="475"/>
        <v>0</v>
      </c>
      <c r="R603">
        <f t="shared" si="476"/>
        <v>0</v>
      </c>
      <c r="S603">
        <f t="shared" si="477"/>
        <v>0</v>
      </c>
      <c r="T603">
        <f t="shared" si="478"/>
        <v>0</v>
      </c>
      <c r="U603">
        <f t="shared" si="479"/>
        <v>0</v>
      </c>
      <c r="V603">
        <f t="shared" si="480"/>
        <v>0</v>
      </c>
      <c r="W603">
        <f t="shared" si="481"/>
        <v>0</v>
      </c>
      <c r="X603">
        <f t="shared" si="482"/>
        <v>0</v>
      </c>
      <c r="Y603">
        <f t="shared" si="483"/>
        <v>0</v>
      </c>
      <c r="AA603">
        <v>144042116</v>
      </c>
      <c r="AB603">
        <f t="shared" si="484"/>
        <v>68.180000000000007</v>
      </c>
      <c r="AC603">
        <f t="shared" si="507"/>
        <v>68.180000000000007</v>
      </c>
      <c r="AD603">
        <f>ROUND((((ET603)-(EU603))+AE603),2)</f>
        <v>0</v>
      </c>
      <c r="AE603">
        <f>ROUND((EU603),2)</f>
        <v>0</v>
      </c>
      <c r="AF603">
        <f>ROUND((EV603),2)</f>
        <v>0</v>
      </c>
      <c r="AG603">
        <f t="shared" si="485"/>
        <v>0</v>
      </c>
      <c r="AH603">
        <f>(EW603)</f>
        <v>0</v>
      </c>
      <c r="AI603">
        <f>(EX603)</f>
        <v>0</v>
      </c>
      <c r="AJ603">
        <f t="shared" si="486"/>
        <v>0</v>
      </c>
      <c r="AK603">
        <v>68.180000000000007</v>
      </c>
      <c r="AL603">
        <v>68.180000000000007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105</v>
      </c>
      <c r="AU603">
        <v>55</v>
      </c>
      <c r="AV603">
        <v>1</v>
      </c>
      <c r="AW603">
        <v>1</v>
      </c>
      <c r="AZ603">
        <v>1</v>
      </c>
      <c r="BA603">
        <v>1</v>
      </c>
      <c r="BB603">
        <v>1</v>
      </c>
      <c r="BC603">
        <v>2.66</v>
      </c>
      <c r="BD603" t="s">
        <v>3</v>
      </c>
      <c r="BE603" t="s">
        <v>3</v>
      </c>
      <c r="BF603" t="s">
        <v>3</v>
      </c>
      <c r="BG603" t="s">
        <v>3</v>
      </c>
      <c r="BH603">
        <v>3</v>
      </c>
      <c r="BI603">
        <v>1</v>
      </c>
      <c r="BJ603" t="s">
        <v>599</v>
      </c>
      <c r="BM603">
        <v>15001</v>
      </c>
      <c r="BN603">
        <v>0</v>
      </c>
      <c r="BO603" t="s">
        <v>596</v>
      </c>
      <c r="BP603">
        <v>1</v>
      </c>
      <c r="BQ603">
        <v>2</v>
      </c>
      <c r="BR603">
        <v>0</v>
      </c>
      <c r="BS603">
        <v>1</v>
      </c>
      <c r="BT603">
        <v>1</v>
      </c>
      <c r="BU603">
        <v>1</v>
      </c>
      <c r="BV603">
        <v>1</v>
      </c>
      <c r="BW603">
        <v>1</v>
      </c>
      <c r="BX603">
        <v>1</v>
      </c>
      <c r="BY603" t="s">
        <v>3</v>
      </c>
      <c r="BZ603">
        <v>105</v>
      </c>
      <c r="CA603">
        <v>55</v>
      </c>
      <c r="CE603">
        <v>0</v>
      </c>
      <c r="CF603">
        <v>0</v>
      </c>
      <c r="CG603">
        <v>0</v>
      </c>
      <c r="CM603">
        <v>0</v>
      </c>
      <c r="CN603" t="s">
        <v>3</v>
      </c>
      <c r="CO603">
        <v>0</v>
      </c>
      <c r="CP603">
        <f t="shared" si="487"/>
        <v>86.33</v>
      </c>
      <c r="CQ603">
        <f t="shared" si="488"/>
        <v>181.35880000000003</v>
      </c>
      <c r="CR603">
        <f t="shared" si="489"/>
        <v>0</v>
      </c>
      <c r="CS603">
        <f t="shared" si="490"/>
        <v>0</v>
      </c>
      <c r="CT603">
        <f t="shared" si="491"/>
        <v>0</v>
      </c>
      <c r="CU603">
        <f t="shared" si="492"/>
        <v>0</v>
      </c>
      <c r="CV603">
        <f t="shared" si="493"/>
        <v>0</v>
      </c>
      <c r="CW603">
        <f t="shared" si="494"/>
        <v>0</v>
      </c>
      <c r="CX603">
        <f t="shared" si="495"/>
        <v>0</v>
      </c>
      <c r="CY603">
        <f t="shared" si="496"/>
        <v>0</v>
      </c>
      <c r="CZ603">
        <f t="shared" si="497"/>
        <v>0</v>
      </c>
      <c r="DC603" t="s">
        <v>3</v>
      </c>
      <c r="DD603" t="s">
        <v>3</v>
      </c>
      <c r="DE603" t="s">
        <v>3</v>
      </c>
      <c r="DF603" t="s">
        <v>3</v>
      </c>
      <c r="DG603" t="s">
        <v>3</v>
      </c>
      <c r="DH603" t="s">
        <v>3</v>
      </c>
      <c r="DI603" t="s">
        <v>3</v>
      </c>
      <c r="DJ603" t="s">
        <v>3</v>
      </c>
      <c r="DK603" t="s">
        <v>3</v>
      </c>
      <c r="DL603" t="s">
        <v>3</v>
      </c>
      <c r="DM603" t="s">
        <v>3</v>
      </c>
      <c r="DN603">
        <v>0</v>
      </c>
      <c r="DO603">
        <v>0</v>
      </c>
      <c r="DP603">
        <v>1</v>
      </c>
      <c r="DQ603">
        <v>1</v>
      </c>
      <c r="DU603">
        <v>1009</v>
      </c>
      <c r="DV603" t="s">
        <v>598</v>
      </c>
      <c r="DW603" t="s">
        <v>598</v>
      </c>
      <c r="DX603">
        <v>1</v>
      </c>
      <c r="EE603">
        <v>123474929</v>
      </c>
      <c r="EF603">
        <v>2</v>
      </c>
      <c r="EG603" t="s">
        <v>24</v>
      </c>
      <c r="EH603">
        <v>0</v>
      </c>
      <c r="EI603" t="s">
        <v>3</v>
      </c>
      <c r="EJ603">
        <v>1</v>
      </c>
      <c r="EK603">
        <v>15001</v>
      </c>
      <c r="EL603" t="s">
        <v>280</v>
      </c>
      <c r="EM603" t="s">
        <v>281</v>
      </c>
      <c r="EO603" t="s">
        <v>3</v>
      </c>
      <c r="EQ603">
        <v>0</v>
      </c>
      <c r="ER603">
        <v>68.180000000000007</v>
      </c>
      <c r="ES603">
        <v>68.180000000000007</v>
      </c>
      <c r="ET603">
        <v>0</v>
      </c>
      <c r="EU603">
        <v>0</v>
      </c>
      <c r="EV603">
        <v>0</v>
      </c>
      <c r="EW603">
        <v>0</v>
      </c>
      <c r="EX603">
        <v>0</v>
      </c>
      <c r="FQ603">
        <v>0</v>
      </c>
      <c r="FR603">
        <f t="shared" si="498"/>
        <v>0</v>
      </c>
      <c r="FS603">
        <v>0</v>
      </c>
      <c r="FX603">
        <v>105</v>
      </c>
      <c r="FY603">
        <v>55</v>
      </c>
      <c r="GA603" t="s">
        <v>3</v>
      </c>
      <c r="GD603">
        <v>1</v>
      </c>
      <c r="GF603">
        <v>406015753</v>
      </c>
      <c r="GG603">
        <v>2</v>
      </c>
      <c r="GH603">
        <v>1</v>
      </c>
      <c r="GI603">
        <v>2</v>
      </c>
      <c r="GJ603">
        <v>0</v>
      </c>
      <c r="GK603">
        <v>0</v>
      </c>
      <c r="GL603">
        <f t="shared" si="499"/>
        <v>0</v>
      </c>
      <c r="GM603">
        <f t="shared" si="500"/>
        <v>86.33</v>
      </c>
      <c r="GN603">
        <f t="shared" si="501"/>
        <v>86.33</v>
      </c>
      <c r="GO603">
        <f t="shared" si="502"/>
        <v>0</v>
      </c>
      <c r="GP603">
        <f t="shared" si="503"/>
        <v>0</v>
      </c>
      <c r="GR603">
        <v>0</v>
      </c>
      <c r="GS603">
        <v>3</v>
      </c>
      <c r="GT603">
        <v>0</v>
      </c>
      <c r="GU603" t="s">
        <v>3</v>
      </c>
      <c r="GV603">
        <f t="shared" si="504"/>
        <v>0</v>
      </c>
      <c r="GW603">
        <v>1</v>
      </c>
      <c r="GX603">
        <f t="shared" si="505"/>
        <v>0</v>
      </c>
      <c r="HA603">
        <v>0</v>
      </c>
      <c r="HB603">
        <v>0</v>
      </c>
      <c r="HC603">
        <f t="shared" si="506"/>
        <v>0</v>
      </c>
      <c r="IK603">
        <v>0</v>
      </c>
    </row>
    <row r="604" spans="1:245" x14ac:dyDescent="0.2">
      <c r="A604">
        <v>17</v>
      </c>
      <c r="B604">
        <v>1</v>
      </c>
      <c r="C604">
        <f>ROW(SmtRes!A885)</f>
        <v>885</v>
      </c>
      <c r="D604">
        <f>ROW(EtalonRes!A885)</f>
        <v>885</v>
      </c>
      <c r="E604" t="s">
        <v>851</v>
      </c>
      <c r="F604" t="s">
        <v>689</v>
      </c>
      <c r="G604" t="s">
        <v>690</v>
      </c>
      <c r="H604" t="s">
        <v>19</v>
      </c>
      <c r="I604">
        <f>ROUND(2.38/100,9)</f>
        <v>2.3800000000000002E-2</v>
      </c>
      <c r="J604">
        <v>0</v>
      </c>
      <c r="O604">
        <f t="shared" si="473"/>
        <v>196.39</v>
      </c>
      <c r="P604">
        <f t="shared" si="474"/>
        <v>7.7</v>
      </c>
      <c r="Q604">
        <f t="shared" si="475"/>
        <v>2.5</v>
      </c>
      <c r="R604">
        <f t="shared" si="476"/>
        <v>1.27</v>
      </c>
      <c r="S604">
        <f t="shared" si="477"/>
        <v>186.19</v>
      </c>
      <c r="T604">
        <f t="shared" si="478"/>
        <v>0</v>
      </c>
      <c r="U604">
        <f t="shared" si="479"/>
        <v>0.63224700000000011</v>
      </c>
      <c r="V604">
        <f t="shared" si="480"/>
        <v>3.2725000000000007E-3</v>
      </c>
      <c r="W604">
        <f t="shared" si="481"/>
        <v>0</v>
      </c>
      <c r="X604">
        <f t="shared" si="482"/>
        <v>196.83</v>
      </c>
      <c r="Y604">
        <f t="shared" si="483"/>
        <v>103.1</v>
      </c>
      <c r="AA604">
        <v>144042116</v>
      </c>
      <c r="AB604">
        <f t="shared" si="484"/>
        <v>329.68</v>
      </c>
      <c r="AC604">
        <f t="shared" si="507"/>
        <v>82.78</v>
      </c>
      <c r="AD604">
        <f>ROUND(((((ET604*1.25))-((EU604*1.25)))+AE604),2)</f>
        <v>8.61</v>
      </c>
      <c r="AE604">
        <f>ROUND(((EU604*1.25)),2)</f>
        <v>1.63</v>
      </c>
      <c r="AF604">
        <f>ROUND(((EV604*1.15)),2)</f>
        <v>238.29</v>
      </c>
      <c r="AG604">
        <f t="shared" si="485"/>
        <v>0</v>
      </c>
      <c r="AH604">
        <f>((EW604*1.15))</f>
        <v>26.565000000000001</v>
      </c>
      <c r="AI604">
        <f>((EX604*1.25))</f>
        <v>0.13750000000000001</v>
      </c>
      <c r="AJ604">
        <f t="shared" si="486"/>
        <v>0</v>
      </c>
      <c r="AK604">
        <v>296.87</v>
      </c>
      <c r="AL604">
        <v>82.78</v>
      </c>
      <c r="AM604">
        <v>6.88</v>
      </c>
      <c r="AN604">
        <v>1.3</v>
      </c>
      <c r="AO604">
        <v>207.21</v>
      </c>
      <c r="AP604">
        <v>0</v>
      </c>
      <c r="AQ604">
        <v>23.1</v>
      </c>
      <c r="AR604">
        <v>0.11</v>
      </c>
      <c r="AS604">
        <v>0</v>
      </c>
      <c r="AT604">
        <v>105</v>
      </c>
      <c r="AU604">
        <v>55</v>
      </c>
      <c r="AV604">
        <v>1</v>
      </c>
      <c r="AW604">
        <v>1</v>
      </c>
      <c r="AZ604">
        <v>1</v>
      </c>
      <c r="BA604">
        <v>32.83</v>
      </c>
      <c r="BB604">
        <v>12.2</v>
      </c>
      <c r="BC604">
        <v>3.91</v>
      </c>
      <c r="BD604" t="s">
        <v>3</v>
      </c>
      <c r="BE604" t="s">
        <v>3</v>
      </c>
      <c r="BF604" t="s">
        <v>3</v>
      </c>
      <c r="BG604" t="s">
        <v>3</v>
      </c>
      <c r="BH604">
        <v>0</v>
      </c>
      <c r="BI604">
        <v>1</v>
      </c>
      <c r="BJ604" t="s">
        <v>691</v>
      </c>
      <c r="BM604">
        <v>15001</v>
      </c>
      <c r="BN604">
        <v>0</v>
      </c>
      <c r="BO604" t="s">
        <v>689</v>
      </c>
      <c r="BP604">
        <v>1</v>
      </c>
      <c r="BQ604">
        <v>2</v>
      </c>
      <c r="BR604">
        <v>0</v>
      </c>
      <c r="BS604">
        <v>32.83</v>
      </c>
      <c r="BT604">
        <v>1</v>
      </c>
      <c r="BU604">
        <v>1</v>
      </c>
      <c r="BV604">
        <v>1</v>
      </c>
      <c r="BW604">
        <v>1</v>
      </c>
      <c r="BX604">
        <v>1</v>
      </c>
      <c r="BY604" t="s">
        <v>3</v>
      </c>
      <c r="BZ604">
        <v>105</v>
      </c>
      <c r="CA604">
        <v>55</v>
      </c>
      <c r="CE604">
        <v>0</v>
      </c>
      <c r="CF604">
        <v>0</v>
      </c>
      <c r="CG604">
        <v>0</v>
      </c>
      <c r="CM604">
        <v>0</v>
      </c>
      <c r="CN604" t="s">
        <v>1835</v>
      </c>
      <c r="CO604">
        <v>0</v>
      </c>
      <c r="CP604">
        <f t="shared" si="487"/>
        <v>196.39</v>
      </c>
      <c r="CQ604">
        <f t="shared" si="488"/>
        <v>323.66980000000001</v>
      </c>
      <c r="CR604">
        <f t="shared" si="489"/>
        <v>105.04199999999999</v>
      </c>
      <c r="CS604">
        <f t="shared" si="490"/>
        <v>53.512899999999995</v>
      </c>
      <c r="CT604">
        <f t="shared" si="491"/>
        <v>7823.0606999999991</v>
      </c>
      <c r="CU604">
        <f t="shared" si="492"/>
        <v>0</v>
      </c>
      <c r="CV604">
        <f t="shared" si="493"/>
        <v>26.565000000000001</v>
      </c>
      <c r="CW604">
        <f t="shared" si="494"/>
        <v>0.13750000000000001</v>
      </c>
      <c r="CX604">
        <f t="shared" si="495"/>
        <v>0</v>
      </c>
      <c r="CY604">
        <f t="shared" si="496"/>
        <v>196.833</v>
      </c>
      <c r="CZ604">
        <f t="shared" si="497"/>
        <v>103.10300000000001</v>
      </c>
      <c r="DC604" t="s">
        <v>3</v>
      </c>
      <c r="DD604" t="s">
        <v>3</v>
      </c>
      <c r="DE604" t="s">
        <v>279</v>
      </c>
      <c r="DF604" t="s">
        <v>279</v>
      </c>
      <c r="DG604" t="s">
        <v>264</v>
      </c>
      <c r="DH604" t="s">
        <v>3</v>
      </c>
      <c r="DI604" t="s">
        <v>264</v>
      </c>
      <c r="DJ604" t="s">
        <v>279</v>
      </c>
      <c r="DK604" t="s">
        <v>3</v>
      </c>
      <c r="DL604" t="s">
        <v>3</v>
      </c>
      <c r="DM604" t="s">
        <v>3</v>
      </c>
      <c r="DN604">
        <v>0</v>
      </c>
      <c r="DO604">
        <v>0</v>
      </c>
      <c r="DP604">
        <v>1</v>
      </c>
      <c r="DQ604">
        <v>1</v>
      </c>
      <c r="DU604">
        <v>1005</v>
      </c>
      <c r="DV604" t="s">
        <v>19</v>
      </c>
      <c r="DW604" t="s">
        <v>19</v>
      </c>
      <c r="DX604">
        <v>100</v>
      </c>
      <c r="EE604">
        <v>123474929</v>
      </c>
      <c r="EF604">
        <v>2</v>
      </c>
      <c r="EG604" t="s">
        <v>24</v>
      </c>
      <c r="EH604">
        <v>0</v>
      </c>
      <c r="EI604" t="s">
        <v>3</v>
      </c>
      <c r="EJ604">
        <v>1</v>
      </c>
      <c r="EK604">
        <v>15001</v>
      </c>
      <c r="EL604" t="s">
        <v>280</v>
      </c>
      <c r="EM604" t="s">
        <v>281</v>
      </c>
      <c r="EO604" t="s">
        <v>282</v>
      </c>
      <c r="EQ604">
        <v>131072</v>
      </c>
      <c r="ER604">
        <v>296.87</v>
      </c>
      <c r="ES604">
        <v>82.78</v>
      </c>
      <c r="ET604">
        <v>6.88</v>
      </c>
      <c r="EU604">
        <v>1.3</v>
      </c>
      <c r="EV604">
        <v>207.21</v>
      </c>
      <c r="EW604">
        <v>23.1</v>
      </c>
      <c r="EX604">
        <v>0.11</v>
      </c>
      <c r="EY604">
        <v>0</v>
      </c>
      <c r="FQ604">
        <v>0</v>
      </c>
      <c r="FR604">
        <f t="shared" si="498"/>
        <v>0</v>
      </c>
      <c r="FS604">
        <v>0</v>
      </c>
      <c r="FX604">
        <v>105</v>
      </c>
      <c r="FY604">
        <v>55</v>
      </c>
      <c r="GA604" t="s">
        <v>3</v>
      </c>
      <c r="GD604">
        <v>1</v>
      </c>
      <c r="GF604">
        <v>372454422</v>
      </c>
      <c r="GG604">
        <v>2</v>
      </c>
      <c r="GH604">
        <v>1</v>
      </c>
      <c r="GI604">
        <v>2</v>
      </c>
      <c r="GJ604">
        <v>0</v>
      </c>
      <c r="GK604">
        <v>0</v>
      </c>
      <c r="GL604">
        <f t="shared" si="499"/>
        <v>0</v>
      </c>
      <c r="GM604">
        <f t="shared" si="500"/>
        <v>496.32</v>
      </c>
      <c r="GN604">
        <f t="shared" si="501"/>
        <v>496.32</v>
      </c>
      <c r="GO604">
        <f t="shared" si="502"/>
        <v>0</v>
      </c>
      <c r="GP604">
        <f t="shared" si="503"/>
        <v>0</v>
      </c>
      <c r="GR604">
        <v>0</v>
      </c>
      <c r="GS604">
        <v>3</v>
      </c>
      <c r="GT604">
        <v>0</v>
      </c>
      <c r="GU604" t="s">
        <v>3</v>
      </c>
      <c r="GV604">
        <f t="shared" si="504"/>
        <v>0</v>
      </c>
      <c r="GW604">
        <v>1</v>
      </c>
      <c r="GX604">
        <f t="shared" si="505"/>
        <v>0</v>
      </c>
      <c r="HA604">
        <v>0</v>
      </c>
      <c r="HB604">
        <v>0</v>
      </c>
      <c r="HC604">
        <f t="shared" si="506"/>
        <v>0</v>
      </c>
      <c r="IK604">
        <v>0</v>
      </c>
    </row>
    <row r="605" spans="1:245" x14ac:dyDescent="0.2">
      <c r="A605">
        <v>18</v>
      </c>
      <c r="B605">
        <v>1</v>
      </c>
      <c r="C605">
        <v>884</v>
      </c>
      <c r="E605" t="s">
        <v>852</v>
      </c>
      <c r="F605" t="s">
        <v>693</v>
      </c>
      <c r="G605" t="s">
        <v>694</v>
      </c>
      <c r="H605" t="s">
        <v>695</v>
      </c>
      <c r="I605">
        <f>I604*J605</f>
        <v>1.4994080000000001</v>
      </c>
      <c r="J605">
        <v>63.000336134453782</v>
      </c>
      <c r="O605">
        <f t="shared" si="473"/>
        <v>807.63</v>
      </c>
      <c r="P605">
        <f t="shared" si="474"/>
        <v>807.63</v>
      </c>
      <c r="Q605">
        <f t="shared" si="475"/>
        <v>0</v>
      </c>
      <c r="R605">
        <f t="shared" si="476"/>
        <v>0</v>
      </c>
      <c r="S605">
        <f t="shared" si="477"/>
        <v>0</v>
      </c>
      <c r="T605">
        <f t="shared" si="478"/>
        <v>0</v>
      </c>
      <c r="U605">
        <f t="shared" si="479"/>
        <v>0</v>
      </c>
      <c r="V605">
        <f t="shared" si="480"/>
        <v>0</v>
      </c>
      <c r="W605">
        <f t="shared" si="481"/>
        <v>0</v>
      </c>
      <c r="X605">
        <f t="shared" si="482"/>
        <v>0</v>
      </c>
      <c r="Y605">
        <f t="shared" si="483"/>
        <v>0</v>
      </c>
      <c r="AA605">
        <v>144042116</v>
      </c>
      <c r="AB605">
        <f t="shared" si="484"/>
        <v>85.77</v>
      </c>
      <c r="AC605">
        <f t="shared" si="507"/>
        <v>85.77</v>
      </c>
      <c r="AD605">
        <f>ROUND((((ET605)-(EU605))+AE605),2)</f>
        <v>0</v>
      </c>
      <c r="AE605">
        <f>ROUND((EU605),2)</f>
        <v>0</v>
      </c>
      <c r="AF605">
        <f>ROUND((EV605),2)</f>
        <v>0</v>
      </c>
      <c r="AG605">
        <f t="shared" si="485"/>
        <v>0</v>
      </c>
      <c r="AH605">
        <f>(EW605)</f>
        <v>0</v>
      </c>
      <c r="AI605">
        <f>(EX605)</f>
        <v>0</v>
      </c>
      <c r="AJ605">
        <f t="shared" si="486"/>
        <v>0</v>
      </c>
      <c r="AK605">
        <v>85.77</v>
      </c>
      <c r="AL605">
        <v>85.77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105</v>
      </c>
      <c r="AU605">
        <v>55</v>
      </c>
      <c r="AV605">
        <v>1</v>
      </c>
      <c r="AW605">
        <v>1</v>
      </c>
      <c r="AZ605">
        <v>1</v>
      </c>
      <c r="BA605">
        <v>1</v>
      </c>
      <c r="BB605">
        <v>1</v>
      </c>
      <c r="BC605">
        <v>6.28</v>
      </c>
      <c r="BD605" t="s">
        <v>3</v>
      </c>
      <c r="BE605" t="s">
        <v>3</v>
      </c>
      <c r="BF605" t="s">
        <v>3</v>
      </c>
      <c r="BG605" t="s">
        <v>3</v>
      </c>
      <c r="BH605">
        <v>3</v>
      </c>
      <c r="BI605">
        <v>1</v>
      </c>
      <c r="BJ605" t="s">
        <v>696</v>
      </c>
      <c r="BM605">
        <v>15001</v>
      </c>
      <c r="BN605">
        <v>0</v>
      </c>
      <c r="BO605" t="s">
        <v>693</v>
      </c>
      <c r="BP605">
        <v>1</v>
      </c>
      <c r="BQ605">
        <v>2</v>
      </c>
      <c r="BR605">
        <v>0</v>
      </c>
      <c r="BS605">
        <v>1</v>
      </c>
      <c r="BT605">
        <v>1</v>
      </c>
      <c r="BU605">
        <v>1</v>
      </c>
      <c r="BV605">
        <v>1</v>
      </c>
      <c r="BW605">
        <v>1</v>
      </c>
      <c r="BX605">
        <v>1</v>
      </c>
      <c r="BY605" t="s">
        <v>3</v>
      </c>
      <c r="BZ605">
        <v>105</v>
      </c>
      <c r="CA605">
        <v>55</v>
      </c>
      <c r="CE605">
        <v>0</v>
      </c>
      <c r="CF605">
        <v>0</v>
      </c>
      <c r="CG605">
        <v>0</v>
      </c>
      <c r="CM605">
        <v>0</v>
      </c>
      <c r="CN605" t="s">
        <v>3</v>
      </c>
      <c r="CO605">
        <v>0</v>
      </c>
      <c r="CP605">
        <f t="shared" si="487"/>
        <v>807.63</v>
      </c>
      <c r="CQ605">
        <f t="shared" si="488"/>
        <v>538.63559999999995</v>
      </c>
      <c r="CR605">
        <f t="shared" si="489"/>
        <v>0</v>
      </c>
      <c r="CS605">
        <f t="shared" si="490"/>
        <v>0</v>
      </c>
      <c r="CT605">
        <f t="shared" si="491"/>
        <v>0</v>
      </c>
      <c r="CU605">
        <f t="shared" si="492"/>
        <v>0</v>
      </c>
      <c r="CV605">
        <f t="shared" si="493"/>
        <v>0</v>
      </c>
      <c r="CW605">
        <f t="shared" si="494"/>
        <v>0</v>
      </c>
      <c r="CX605">
        <f t="shared" si="495"/>
        <v>0</v>
      </c>
      <c r="CY605">
        <f t="shared" si="496"/>
        <v>0</v>
      </c>
      <c r="CZ605">
        <f t="shared" si="497"/>
        <v>0</v>
      </c>
      <c r="DC605" t="s">
        <v>3</v>
      </c>
      <c r="DD605" t="s">
        <v>3</v>
      </c>
      <c r="DE605" t="s">
        <v>3</v>
      </c>
      <c r="DF605" t="s">
        <v>3</v>
      </c>
      <c r="DG605" t="s">
        <v>3</v>
      </c>
      <c r="DH605" t="s">
        <v>3</v>
      </c>
      <c r="DI605" t="s">
        <v>3</v>
      </c>
      <c r="DJ605" t="s">
        <v>3</v>
      </c>
      <c r="DK605" t="s">
        <v>3</v>
      </c>
      <c r="DL605" t="s">
        <v>3</v>
      </c>
      <c r="DM605" t="s">
        <v>3</v>
      </c>
      <c r="DN605">
        <v>0</v>
      </c>
      <c r="DO605">
        <v>0</v>
      </c>
      <c r="DP605">
        <v>1</v>
      </c>
      <c r="DQ605">
        <v>1</v>
      </c>
      <c r="DU605">
        <v>1002</v>
      </c>
      <c r="DV605" t="s">
        <v>695</v>
      </c>
      <c r="DW605" t="s">
        <v>695</v>
      </c>
      <c r="DX605">
        <v>1</v>
      </c>
      <c r="EE605">
        <v>123474929</v>
      </c>
      <c r="EF605">
        <v>2</v>
      </c>
      <c r="EG605" t="s">
        <v>24</v>
      </c>
      <c r="EH605">
        <v>0</v>
      </c>
      <c r="EI605" t="s">
        <v>3</v>
      </c>
      <c r="EJ605">
        <v>1</v>
      </c>
      <c r="EK605">
        <v>15001</v>
      </c>
      <c r="EL605" t="s">
        <v>280</v>
      </c>
      <c r="EM605" t="s">
        <v>281</v>
      </c>
      <c r="EO605" t="s">
        <v>3</v>
      </c>
      <c r="EQ605">
        <v>0</v>
      </c>
      <c r="ER605">
        <v>85.77</v>
      </c>
      <c r="ES605">
        <v>85.77</v>
      </c>
      <c r="ET605">
        <v>0</v>
      </c>
      <c r="EU605">
        <v>0</v>
      </c>
      <c r="EV605">
        <v>0</v>
      </c>
      <c r="EW605">
        <v>0</v>
      </c>
      <c r="EX605">
        <v>0</v>
      </c>
      <c r="FQ605">
        <v>0</v>
      </c>
      <c r="FR605">
        <f t="shared" si="498"/>
        <v>0</v>
      </c>
      <c r="FS605">
        <v>0</v>
      </c>
      <c r="FX605">
        <v>105</v>
      </c>
      <c r="FY605">
        <v>55</v>
      </c>
      <c r="GA605" t="s">
        <v>3</v>
      </c>
      <c r="GD605">
        <v>1</v>
      </c>
      <c r="GF605">
        <v>1754824500</v>
      </c>
      <c r="GG605">
        <v>2</v>
      </c>
      <c r="GH605">
        <v>1</v>
      </c>
      <c r="GI605">
        <v>2</v>
      </c>
      <c r="GJ605">
        <v>0</v>
      </c>
      <c r="GK605">
        <v>0</v>
      </c>
      <c r="GL605">
        <f t="shared" si="499"/>
        <v>0</v>
      </c>
      <c r="GM605">
        <f t="shared" si="500"/>
        <v>807.63</v>
      </c>
      <c r="GN605">
        <f t="shared" si="501"/>
        <v>807.63</v>
      </c>
      <c r="GO605">
        <f t="shared" si="502"/>
        <v>0</v>
      </c>
      <c r="GP605">
        <f t="shared" si="503"/>
        <v>0</v>
      </c>
      <c r="GR605">
        <v>0</v>
      </c>
      <c r="GS605">
        <v>3</v>
      </c>
      <c r="GT605">
        <v>0</v>
      </c>
      <c r="GU605" t="s">
        <v>3</v>
      </c>
      <c r="GV605">
        <f t="shared" si="504"/>
        <v>0</v>
      </c>
      <c r="GW605">
        <v>1</v>
      </c>
      <c r="GX605">
        <f t="shared" si="505"/>
        <v>0</v>
      </c>
      <c r="HA605">
        <v>0</v>
      </c>
      <c r="HB605">
        <v>0</v>
      </c>
      <c r="HC605">
        <f t="shared" si="506"/>
        <v>0</v>
      </c>
      <c r="IK605">
        <v>0</v>
      </c>
    </row>
    <row r="606" spans="1:245" x14ac:dyDescent="0.2">
      <c r="A606">
        <v>17</v>
      </c>
      <c r="B606">
        <v>1</v>
      </c>
      <c r="C606">
        <f>ROW(SmtRes!A893)</f>
        <v>893</v>
      </c>
      <c r="D606">
        <f>ROW(EtalonRes!A893)</f>
        <v>893</v>
      </c>
      <c r="E606" t="s">
        <v>853</v>
      </c>
      <c r="F606" t="s">
        <v>669</v>
      </c>
      <c r="G606" t="s">
        <v>670</v>
      </c>
      <c r="H606" t="s">
        <v>269</v>
      </c>
      <c r="I606">
        <v>1.62</v>
      </c>
      <c r="J606">
        <v>0</v>
      </c>
      <c r="O606">
        <f t="shared" si="473"/>
        <v>2353.4899999999998</v>
      </c>
      <c r="P606">
        <f t="shared" si="474"/>
        <v>972.7</v>
      </c>
      <c r="Q606">
        <f t="shared" si="475"/>
        <v>88.4</v>
      </c>
      <c r="R606">
        <f t="shared" si="476"/>
        <v>15.42</v>
      </c>
      <c r="S606">
        <f t="shared" si="477"/>
        <v>1292.3900000000001</v>
      </c>
      <c r="T606">
        <f t="shared" si="478"/>
        <v>0</v>
      </c>
      <c r="U606">
        <f t="shared" si="479"/>
        <v>3.8564099999999994</v>
      </c>
      <c r="V606">
        <f t="shared" si="480"/>
        <v>4.0500000000000008E-2</v>
      </c>
      <c r="W606">
        <f t="shared" si="481"/>
        <v>0</v>
      </c>
      <c r="X606">
        <f t="shared" si="482"/>
        <v>1177.03</v>
      </c>
      <c r="Y606">
        <f t="shared" si="483"/>
        <v>1111.6400000000001</v>
      </c>
      <c r="AA606">
        <v>144042116</v>
      </c>
      <c r="AB606">
        <f t="shared" si="484"/>
        <v>93.78</v>
      </c>
      <c r="AC606">
        <f t="shared" si="507"/>
        <v>60.65</v>
      </c>
      <c r="AD606">
        <f>ROUND(((((ET606*1.25))-((EU606*1.25)))+AE606),2)</f>
        <v>8.83</v>
      </c>
      <c r="AE606">
        <f>ROUND(((EU606*1.25)),2)</f>
        <v>0.28999999999999998</v>
      </c>
      <c r="AF606">
        <f>ROUND(((EV606*1.15)),2)</f>
        <v>24.3</v>
      </c>
      <c r="AG606">
        <f t="shared" si="485"/>
        <v>0</v>
      </c>
      <c r="AH606">
        <f>((EW606*1.15))</f>
        <v>2.3804999999999996</v>
      </c>
      <c r="AI606">
        <f>((EX606*1.25))</f>
        <v>2.5000000000000001E-2</v>
      </c>
      <c r="AJ606">
        <f t="shared" si="486"/>
        <v>0</v>
      </c>
      <c r="AK606">
        <v>88.84</v>
      </c>
      <c r="AL606">
        <v>60.65</v>
      </c>
      <c r="AM606">
        <v>7.06</v>
      </c>
      <c r="AN606">
        <v>0.23</v>
      </c>
      <c r="AO606">
        <v>21.13</v>
      </c>
      <c r="AP606">
        <v>0</v>
      </c>
      <c r="AQ606">
        <v>2.0699999999999998</v>
      </c>
      <c r="AR606">
        <v>0.02</v>
      </c>
      <c r="AS606">
        <v>0</v>
      </c>
      <c r="AT606">
        <v>90</v>
      </c>
      <c r="AU606">
        <v>85</v>
      </c>
      <c r="AV606">
        <v>1</v>
      </c>
      <c r="AW606">
        <v>1</v>
      </c>
      <c r="AZ606">
        <v>1</v>
      </c>
      <c r="BA606">
        <v>32.83</v>
      </c>
      <c r="BB606">
        <v>6.18</v>
      </c>
      <c r="BC606">
        <v>9.9</v>
      </c>
      <c r="BD606" t="s">
        <v>3</v>
      </c>
      <c r="BE606" t="s">
        <v>3</v>
      </c>
      <c r="BF606" t="s">
        <v>3</v>
      </c>
      <c r="BG606" t="s">
        <v>3</v>
      </c>
      <c r="BH606">
        <v>0</v>
      </c>
      <c r="BI606">
        <v>1</v>
      </c>
      <c r="BJ606" t="s">
        <v>671</v>
      </c>
      <c r="BM606">
        <v>9001</v>
      </c>
      <c r="BN606">
        <v>0</v>
      </c>
      <c r="BO606" t="s">
        <v>669</v>
      </c>
      <c r="BP606">
        <v>1</v>
      </c>
      <c r="BQ606">
        <v>2</v>
      </c>
      <c r="BR606">
        <v>0</v>
      </c>
      <c r="BS606">
        <v>32.83</v>
      </c>
      <c r="BT606">
        <v>1</v>
      </c>
      <c r="BU606">
        <v>1</v>
      </c>
      <c r="BV606">
        <v>1</v>
      </c>
      <c r="BW606">
        <v>1</v>
      </c>
      <c r="BX606">
        <v>1</v>
      </c>
      <c r="BY606" t="s">
        <v>3</v>
      </c>
      <c r="BZ606">
        <v>90</v>
      </c>
      <c r="CA606">
        <v>85</v>
      </c>
      <c r="CE606">
        <v>0</v>
      </c>
      <c r="CF606">
        <v>0</v>
      </c>
      <c r="CG606">
        <v>0</v>
      </c>
      <c r="CM606">
        <v>0</v>
      </c>
      <c r="CN606" t="s">
        <v>1835</v>
      </c>
      <c r="CO606">
        <v>0</v>
      </c>
      <c r="CP606">
        <f t="shared" si="487"/>
        <v>2353.4900000000002</v>
      </c>
      <c r="CQ606">
        <f t="shared" si="488"/>
        <v>600.43500000000006</v>
      </c>
      <c r="CR606">
        <f t="shared" si="489"/>
        <v>54.569399999999995</v>
      </c>
      <c r="CS606">
        <f t="shared" si="490"/>
        <v>9.5206999999999997</v>
      </c>
      <c r="CT606">
        <f t="shared" si="491"/>
        <v>797.76900000000001</v>
      </c>
      <c r="CU606">
        <f t="shared" si="492"/>
        <v>0</v>
      </c>
      <c r="CV606">
        <f t="shared" si="493"/>
        <v>2.3804999999999996</v>
      </c>
      <c r="CW606">
        <f t="shared" si="494"/>
        <v>2.5000000000000001E-2</v>
      </c>
      <c r="CX606">
        <f t="shared" si="495"/>
        <v>0</v>
      </c>
      <c r="CY606">
        <f t="shared" si="496"/>
        <v>1177.029</v>
      </c>
      <c r="CZ606">
        <f t="shared" si="497"/>
        <v>1111.6385000000002</v>
      </c>
      <c r="DC606" t="s">
        <v>3</v>
      </c>
      <c r="DD606" t="s">
        <v>3</v>
      </c>
      <c r="DE606" t="s">
        <v>279</v>
      </c>
      <c r="DF606" t="s">
        <v>279</v>
      </c>
      <c r="DG606" t="s">
        <v>264</v>
      </c>
      <c r="DH606" t="s">
        <v>3</v>
      </c>
      <c r="DI606" t="s">
        <v>264</v>
      </c>
      <c r="DJ606" t="s">
        <v>279</v>
      </c>
      <c r="DK606" t="s">
        <v>3</v>
      </c>
      <c r="DL606" t="s">
        <v>3</v>
      </c>
      <c r="DM606" t="s">
        <v>3</v>
      </c>
      <c r="DN606">
        <v>0</v>
      </c>
      <c r="DO606">
        <v>0</v>
      </c>
      <c r="DP606">
        <v>1</v>
      </c>
      <c r="DQ606">
        <v>1</v>
      </c>
      <c r="DU606">
        <v>1005</v>
      </c>
      <c r="DV606" t="s">
        <v>269</v>
      </c>
      <c r="DW606" t="s">
        <v>269</v>
      </c>
      <c r="DX606">
        <v>1</v>
      </c>
      <c r="EE606">
        <v>123474905</v>
      </c>
      <c r="EF606">
        <v>2</v>
      </c>
      <c r="EG606" t="s">
        <v>24</v>
      </c>
      <c r="EH606">
        <v>0</v>
      </c>
      <c r="EI606" t="s">
        <v>3</v>
      </c>
      <c r="EJ606">
        <v>1</v>
      </c>
      <c r="EK606">
        <v>9001</v>
      </c>
      <c r="EL606" t="s">
        <v>672</v>
      </c>
      <c r="EM606" t="s">
        <v>673</v>
      </c>
      <c r="EO606" t="s">
        <v>282</v>
      </c>
      <c r="EQ606">
        <v>131072</v>
      </c>
      <c r="ER606">
        <v>88.84</v>
      </c>
      <c r="ES606">
        <v>60.65</v>
      </c>
      <c r="ET606">
        <v>7.06</v>
      </c>
      <c r="EU606">
        <v>0.23</v>
      </c>
      <c r="EV606">
        <v>21.13</v>
      </c>
      <c r="EW606">
        <v>2.0699999999999998</v>
      </c>
      <c r="EX606">
        <v>0.02</v>
      </c>
      <c r="EY606">
        <v>0</v>
      </c>
      <c r="FQ606">
        <v>0</v>
      </c>
      <c r="FR606">
        <f t="shared" si="498"/>
        <v>0</v>
      </c>
      <c r="FS606">
        <v>0</v>
      </c>
      <c r="FX606">
        <v>90</v>
      </c>
      <c r="FY606">
        <v>85</v>
      </c>
      <c r="GA606" t="s">
        <v>3</v>
      </c>
      <c r="GD606">
        <v>1</v>
      </c>
      <c r="GF606">
        <v>1463803774</v>
      </c>
      <c r="GG606">
        <v>2</v>
      </c>
      <c r="GH606">
        <v>1</v>
      </c>
      <c r="GI606">
        <v>2</v>
      </c>
      <c r="GJ606">
        <v>0</v>
      </c>
      <c r="GK606">
        <v>0</v>
      </c>
      <c r="GL606">
        <f t="shared" si="499"/>
        <v>0</v>
      </c>
      <c r="GM606">
        <f t="shared" si="500"/>
        <v>4642.16</v>
      </c>
      <c r="GN606">
        <f t="shared" si="501"/>
        <v>4642.16</v>
      </c>
      <c r="GO606">
        <f t="shared" si="502"/>
        <v>0</v>
      </c>
      <c r="GP606">
        <f t="shared" si="503"/>
        <v>0</v>
      </c>
      <c r="GR606">
        <v>0</v>
      </c>
      <c r="GS606">
        <v>3</v>
      </c>
      <c r="GT606">
        <v>0</v>
      </c>
      <c r="GU606" t="s">
        <v>3</v>
      </c>
      <c r="GV606">
        <f t="shared" si="504"/>
        <v>0</v>
      </c>
      <c r="GW606">
        <v>1</v>
      </c>
      <c r="GX606">
        <f t="shared" si="505"/>
        <v>0</v>
      </c>
      <c r="HA606">
        <v>0</v>
      </c>
      <c r="HB606">
        <v>0</v>
      </c>
      <c r="HC606">
        <f t="shared" si="506"/>
        <v>0</v>
      </c>
      <c r="IK606">
        <v>0</v>
      </c>
    </row>
    <row r="607" spans="1:245" x14ac:dyDescent="0.2">
      <c r="A607">
        <v>18</v>
      </c>
      <c r="B607">
        <v>1</v>
      </c>
      <c r="C607">
        <v>892</v>
      </c>
      <c r="E607" t="s">
        <v>854</v>
      </c>
      <c r="F607" t="s">
        <v>855</v>
      </c>
      <c r="G607" t="s">
        <v>856</v>
      </c>
      <c r="H607" t="s">
        <v>171</v>
      </c>
      <c r="I607">
        <f>I606*J607</f>
        <v>2</v>
      </c>
      <c r="J607">
        <v>1.2345679012345678</v>
      </c>
      <c r="O607">
        <f t="shared" si="473"/>
        <v>19320.02</v>
      </c>
      <c r="P607">
        <f t="shared" si="474"/>
        <v>19320.02</v>
      </c>
      <c r="Q607">
        <f t="shared" si="475"/>
        <v>0</v>
      </c>
      <c r="R607">
        <f t="shared" si="476"/>
        <v>0</v>
      </c>
      <c r="S607">
        <f t="shared" si="477"/>
        <v>0</v>
      </c>
      <c r="T607">
        <f t="shared" si="478"/>
        <v>0</v>
      </c>
      <c r="U607">
        <f t="shared" si="479"/>
        <v>0</v>
      </c>
      <c r="V607">
        <f t="shared" si="480"/>
        <v>0</v>
      </c>
      <c r="W607">
        <f t="shared" si="481"/>
        <v>0</v>
      </c>
      <c r="X607">
        <f t="shared" si="482"/>
        <v>0</v>
      </c>
      <c r="Y607">
        <f t="shared" si="483"/>
        <v>0</v>
      </c>
      <c r="AA607">
        <v>144042116</v>
      </c>
      <c r="AB607">
        <f t="shared" si="484"/>
        <v>1782.29</v>
      </c>
      <c r="AC607">
        <f t="shared" si="507"/>
        <v>1782.29</v>
      </c>
      <c r="AD607">
        <f>ROUND((((ET607)-(EU607))+AE607),2)</f>
        <v>0</v>
      </c>
      <c r="AE607">
        <f>ROUND((EU607),2)</f>
        <v>0</v>
      </c>
      <c r="AF607">
        <f>ROUND((EV607),2)</f>
        <v>0</v>
      </c>
      <c r="AG607">
        <f t="shared" si="485"/>
        <v>0</v>
      </c>
      <c r="AH607">
        <f>(EW607)</f>
        <v>0</v>
      </c>
      <c r="AI607">
        <f>(EX607)</f>
        <v>0</v>
      </c>
      <c r="AJ607">
        <f t="shared" si="486"/>
        <v>0</v>
      </c>
      <c r="AK607">
        <v>1782.29</v>
      </c>
      <c r="AL607">
        <v>1782.29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90</v>
      </c>
      <c r="AU607">
        <v>85</v>
      </c>
      <c r="AV607">
        <v>1</v>
      </c>
      <c r="AW607">
        <v>1</v>
      </c>
      <c r="AZ607">
        <v>1</v>
      </c>
      <c r="BA607">
        <v>1</v>
      </c>
      <c r="BB607">
        <v>1</v>
      </c>
      <c r="BC607">
        <v>5.42</v>
      </c>
      <c r="BD607" t="s">
        <v>3</v>
      </c>
      <c r="BE607" t="s">
        <v>3</v>
      </c>
      <c r="BF607" t="s">
        <v>3</v>
      </c>
      <c r="BG607" t="s">
        <v>3</v>
      </c>
      <c r="BH607">
        <v>3</v>
      </c>
      <c r="BI607">
        <v>1</v>
      </c>
      <c r="BJ607" t="s">
        <v>3</v>
      </c>
      <c r="BM607">
        <v>9001</v>
      </c>
      <c r="BN607">
        <v>0</v>
      </c>
      <c r="BO607" t="s">
        <v>3</v>
      </c>
      <c r="BP607">
        <v>0</v>
      </c>
      <c r="BQ607">
        <v>2</v>
      </c>
      <c r="BR607">
        <v>0</v>
      </c>
      <c r="BS607">
        <v>1</v>
      </c>
      <c r="BT607">
        <v>1</v>
      </c>
      <c r="BU607">
        <v>1</v>
      </c>
      <c r="BV607">
        <v>1</v>
      </c>
      <c r="BW607">
        <v>1</v>
      </c>
      <c r="BX607">
        <v>1</v>
      </c>
      <c r="BY607" t="s">
        <v>3</v>
      </c>
      <c r="BZ607">
        <v>90</v>
      </c>
      <c r="CA607">
        <v>85</v>
      </c>
      <c r="CE607">
        <v>0</v>
      </c>
      <c r="CF607">
        <v>0</v>
      </c>
      <c r="CG607">
        <v>0</v>
      </c>
      <c r="CM607">
        <v>0</v>
      </c>
      <c r="CN607" t="s">
        <v>3</v>
      </c>
      <c r="CO607">
        <v>0</v>
      </c>
      <c r="CP607">
        <f t="shared" si="487"/>
        <v>19320.02</v>
      </c>
      <c r="CQ607">
        <f t="shared" si="488"/>
        <v>9660.0118000000002</v>
      </c>
      <c r="CR607">
        <f t="shared" si="489"/>
        <v>0</v>
      </c>
      <c r="CS607">
        <f t="shared" si="490"/>
        <v>0</v>
      </c>
      <c r="CT607">
        <f t="shared" si="491"/>
        <v>0</v>
      </c>
      <c r="CU607">
        <f t="shared" si="492"/>
        <v>0</v>
      </c>
      <c r="CV607">
        <f t="shared" si="493"/>
        <v>0</v>
      </c>
      <c r="CW607">
        <f t="shared" si="494"/>
        <v>0</v>
      </c>
      <c r="CX607">
        <f t="shared" si="495"/>
        <v>0</v>
      </c>
      <c r="CY607">
        <f t="shared" si="496"/>
        <v>0</v>
      </c>
      <c r="CZ607">
        <f t="shared" si="497"/>
        <v>0</v>
      </c>
      <c r="DC607" t="s">
        <v>3</v>
      </c>
      <c r="DD607" t="s">
        <v>3</v>
      </c>
      <c r="DE607" t="s">
        <v>3</v>
      </c>
      <c r="DF607" t="s">
        <v>3</v>
      </c>
      <c r="DG607" t="s">
        <v>3</v>
      </c>
      <c r="DH607" t="s">
        <v>3</v>
      </c>
      <c r="DI607" t="s">
        <v>3</v>
      </c>
      <c r="DJ607" t="s">
        <v>3</v>
      </c>
      <c r="DK607" t="s">
        <v>3</v>
      </c>
      <c r="DL607" t="s">
        <v>3</v>
      </c>
      <c r="DM607" t="s">
        <v>3</v>
      </c>
      <c r="DN607">
        <v>0</v>
      </c>
      <c r="DO607">
        <v>0</v>
      </c>
      <c r="DP607">
        <v>1</v>
      </c>
      <c r="DQ607">
        <v>1</v>
      </c>
      <c r="DU607">
        <v>1013</v>
      </c>
      <c r="DV607" t="s">
        <v>171</v>
      </c>
      <c r="DW607" t="s">
        <v>171</v>
      </c>
      <c r="DX607">
        <v>1</v>
      </c>
      <c r="EE607">
        <v>123474905</v>
      </c>
      <c r="EF607">
        <v>2</v>
      </c>
      <c r="EG607" t="s">
        <v>24</v>
      </c>
      <c r="EH607">
        <v>0</v>
      </c>
      <c r="EI607" t="s">
        <v>3</v>
      </c>
      <c r="EJ607">
        <v>1</v>
      </c>
      <c r="EK607">
        <v>9001</v>
      </c>
      <c r="EL607" t="s">
        <v>672</v>
      </c>
      <c r="EM607" t="s">
        <v>673</v>
      </c>
      <c r="EO607" t="s">
        <v>3</v>
      </c>
      <c r="EQ607">
        <v>0</v>
      </c>
      <c r="ER607">
        <v>1782.29</v>
      </c>
      <c r="ES607">
        <v>1782.29</v>
      </c>
      <c r="ET607">
        <v>0</v>
      </c>
      <c r="EU607">
        <v>0</v>
      </c>
      <c r="EV607">
        <v>0</v>
      </c>
      <c r="EW607">
        <v>0</v>
      </c>
      <c r="EX607">
        <v>0</v>
      </c>
      <c r="FQ607">
        <v>0</v>
      </c>
      <c r="FR607">
        <f t="shared" si="498"/>
        <v>0</v>
      </c>
      <c r="FS607">
        <v>0</v>
      </c>
      <c r="FX607">
        <v>90</v>
      </c>
      <c r="FY607">
        <v>85</v>
      </c>
      <c r="GA607" t="s">
        <v>274</v>
      </c>
      <c r="GD607">
        <v>1</v>
      </c>
      <c r="GF607">
        <v>1244574401</v>
      </c>
      <c r="GG607">
        <v>2</v>
      </c>
      <c r="GH607">
        <v>0</v>
      </c>
      <c r="GI607">
        <v>3</v>
      </c>
      <c r="GJ607">
        <v>0</v>
      </c>
      <c r="GK607">
        <v>0</v>
      </c>
      <c r="GL607">
        <f t="shared" si="499"/>
        <v>0</v>
      </c>
      <c r="GM607">
        <f t="shared" si="500"/>
        <v>19320.02</v>
      </c>
      <c r="GN607">
        <f t="shared" si="501"/>
        <v>19320.02</v>
      </c>
      <c r="GO607">
        <f t="shared" si="502"/>
        <v>0</v>
      </c>
      <c r="GP607">
        <f t="shared" si="503"/>
        <v>0</v>
      </c>
      <c r="GR607">
        <v>0</v>
      </c>
      <c r="GS607">
        <v>4</v>
      </c>
      <c r="GT607">
        <v>0</v>
      </c>
      <c r="GU607" t="s">
        <v>3</v>
      </c>
      <c r="GV607">
        <f t="shared" si="504"/>
        <v>0</v>
      </c>
      <c r="GW607">
        <v>1</v>
      </c>
      <c r="GX607">
        <f t="shared" si="505"/>
        <v>0</v>
      </c>
      <c r="HA607">
        <v>0</v>
      </c>
      <c r="HB607">
        <v>0</v>
      </c>
      <c r="HC607">
        <f t="shared" si="506"/>
        <v>0</v>
      </c>
      <c r="IK607">
        <v>0</v>
      </c>
    </row>
    <row r="609" spans="1:206" x14ac:dyDescent="0.2">
      <c r="A609" s="2">
        <v>51</v>
      </c>
      <c r="B609" s="2">
        <f>B589</f>
        <v>1</v>
      </c>
      <c r="C609" s="2">
        <f>A589</f>
        <v>4</v>
      </c>
      <c r="D609" s="2">
        <f>ROW(A589)</f>
        <v>589</v>
      </c>
      <c r="E609" s="2"/>
      <c r="F609" s="2" t="str">
        <f>IF(F589&lt;&gt;"",F589,"")</f>
        <v/>
      </c>
      <c r="G609" s="2" t="str">
        <f>IF(G589&lt;&gt;"",G589,"")</f>
        <v>Уселение проема в чердаке 5 эт.</v>
      </c>
      <c r="H609" s="2">
        <v>0</v>
      </c>
      <c r="I609" s="2"/>
      <c r="J609" s="2"/>
      <c r="K609" s="2"/>
      <c r="L609" s="2"/>
      <c r="M609" s="2"/>
      <c r="N609" s="2"/>
      <c r="O609" s="2">
        <f t="shared" ref="O609:T609" si="508">ROUND(AB609,2)</f>
        <v>34385.54</v>
      </c>
      <c r="P609" s="2">
        <f t="shared" si="508"/>
        <v>28631.66</v>
      </c>
      <c r="Q609" s="2">
        <f t="shared" si="508"/>
        <v>1396.73</v>
      </c>
      <c r="R609" s="2">
        <f t="shared" si="508"/>
        <v>586.48</v>
      </c>
      <c r="S609" s="2">
        <f t="shared" si="508"/>
        <v>4357.1499999999996</v>
      </c>
      <c r="T609" s="2">
        <f t="shared" si="508"/>
        <v>0</v>
      </c>
      <c r="U609" s="2">
        <f>AH609</f>
        <v>14.75775075</v>
      </c>
      <c r="V609" s="2">
        <f>AI609</f>
        <v>1.6684927500000002</v>
      </c>
      <c r="W609" s="2">
        <f>ROUND(AJ609,2)</f>
        <v>0</v>
      </c>
      <c r="X609" s="2">
        <f>ROUND(AK609,2)</f>
        <v>5005.18</v>
      </c>
      <c r="Y609" s="2">
        <f>ROUND(AL609,2)</f>
        <v>3601.11</v>
      </c>
      <c r="Z609" s="2"/>
      <c r="AA609" s="2"/>
      <c r="AB609" s="2">
        <f>ROUND(SUMIF(AA593:AA607,"=144042116",O593:O607),2)</f>
        <v>34385.54</v>
      </c>
      <c r="AC609" s="2">
        <f>ROUND(SUMIF(AA593:AA607,"=144042116",P593:P607),2)</f>
        <v>28631.66</v>
      </c>
      <c r="AD609" s="2">
        <f>ROUND(SUMIF(AA593:AA607,"=144042116",Q593:Q607),2)</f>
        <v>1396.73</v>
      </c>
      <c r="AE609" s="2">
        <f>ROUND(SUMIF(AA593:AA607,"=144042116",R593:R607),2)</f>
        <v>586.48</v>
      </c>
      <c r="AF609" s="2">
        <f>ROUND(SUMIF(AA593:AA607,"=144042116",S593:S607),2)</f>
        <v>4357.1499999999996</v>
      </c>
      <c r="AG609" s="2">
        <f>ROUND(SUMIF(AA593:AA607,"=144042116",T593:T607),2)</f>
        <v>0</v>
      </c>
      <c r="AH609" s="2">
        <f>SUMIF(AA593:AA607,"=144042116",U593:U607)</f>
        <v>14.75775075</v>
      </c>
      <c r="AI609" s="2">
        <f>SUMIF(AA593:AA607,"=144042116",V593:V607)</f>
        <v>1.6684927500000002</v>
      </c>
      <c r="AJ609" s="2">
        <f>ROUND(SUMIF(AA593:AA607,"=144042116",W593:W607),2)</f>
        <v>0</v>
      </c>
      <c r="AK609" s="2">
        <f>ROUND(SUMIF(AA593:AA607,"=144042116",X593:X607),2)</f>
        <v>5005.18</v>
      </c>
      <c r="AL609" s="2">
        <f>ROUND(SUMIF(AA593:AA607,"=144042116",Y593:Y607),2)</f>
        <v>3601.11</v>
      </c>
      <c r="AM609" s="2"/>
      <c r="AN609" s="2"/>
      <c r="AO609" s="2">
        <f t="shared" ref="AO609:BD609" si="509">ROUND(BX609,2)</f>
        <v>0</v>
      </c>
      <c r="AP609" s="2">
        <f t="shared" si="509"/>
        <v>0</v>
      </c>
      <c r="AQ609" s="2">
        <f t="shared" si="509"/>
        <v>0</v>
      </c>
      <c r="AR609" s="2">
        <f t="shared" si="509"/>
        <v>42991.83</v>
      </c>
      <c r="AS609" s="2">
        <f t="shared" si="509"/>
        <v>42991.83</v>
      </c>
      <c r="AT609" s="2">
        <f t="shared" si="509"/>
        <v>0</v>
      </c>
      <c r="AU609" s="2">
        <f t="shared" si="509"/>
        <v>0</v>
      </c>
      <c r="AV609" s="2">
        <f t="shared" si="509"/>
        <v>28631.66</v>
      </c>
      <c r="AW609" s="2">
        <f t="shared" si="509"/>
        <v>28631.66</v>
      </c>
      <c r="AX609" s="2">
        <f t="shared" si="509"/>
        <v>0</v>
      </c>
      <c r="AY609" s="2">
        <f t="shared" si="509"/>
        <v>28631.66</v>
      </c>
      <c r="AZ609" s="2">
        <f t="shared" si="509"/>
        <v>0</v>
      </c>
      <c r="BA609" s="2">
        <f t="shared" si="509"/>
        <v>0</v>
      </c>
      <c r="BB609" s="2">
        <f t="shared" si="509"/>
        <v>0</v>
      </c>
      <c r="BC609" s="2">
        <f t="shared" si="509"/>
        <v>0</v>
      </c>
      <c r="BD609" s="2">
        <f t="shared" si="509"/>
        <v>0</v>
      </c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>
        <f>ROUND(SUMIF(AA593:AA607,"=144042116",FQ593:FQ607),2)</f>
        <v>0</v>
      </c>
      <c r="BY609" s="2">
        <f>ROUND(SUMIF(AA593:AA607,"=144042116",FR593:FR607),2)</f>
        <v>0</v>
      </c>
      <c r="BZ609" s="2">
        <f>ROUND(SUMIF(AA593:AA607,"=144042116",GL593:GL607),2)</f>
        <v>0</v>
      </c>
      <c r="CA609" s="2">
        <f>ROUND(SUMIF(AA593:AA607,"=144042116",GM593:GM607),2)</f>
        <v>42991.83</v>
      </c>
      <c r="CB609" s="2">
        <f>ROUND(SUMIF(AA593:AA607,"=144042116",GN593:GN607),2)</f>
        <v>42991.83</v>
      </c>
      <c r="CC609" s="2">
        <f>ROUND(SUMIF(AA593:AA607,"=144042116",GO593:GO607),2)</f>
        <v>0</v>
      </c>
      <c r="CD609" s="2">
        <f>ROUND(SUMIF(AA593:AA607,"=144042116",GP593:GP607),2)</f>
        <v>0</v>
      </c>
      <c r="CE609" s="2">
        <f>AC609-BX609</f>
        <v>28631.66</v>
      </c>
      <c r="CF609" s="2">
        <f>AC609-BY609</f>
        <v>28631.66</v>
      </c>
      <c r="CG609" s="2">
        <f>BX609-BZ609</f>
        <v>0</v>
      </c>
      <c r="CH609" s="2">
        <f>AC609-BX609-BY609+BZ609</f>
        <v>28631.66</v>
      </c>
      <c r="CI609" s="2">
        <f>BY609-BZ609</f>
        <v>0</v>
      </c>
      <c r="CJ609" s="2">
        <f>ROUND(SUMIF(AA593:AA607,"=144042116",GX593:GX607),2)</f>
        <v>0</v>
      </c>
      <c r="CK609" s="2">
        <f>ROUND(SUMIF(AA593:AA607,"=144042116",GY593:GY607),2)</f>
        <v>0</v>
      </c>
      <c r="CL609" s="2">
        <f>ROUND(SUMIF(AA593:AA607,"=144042116",GZ593:GZ607),2)</f>
        <v>0</v>
      </c>
      <c r="CM609" s="2">
        <f>ROUND(SUMIF(AA593:AA607,"=144042116",HD593:HD607),2)</f>
        <v>0</v>
      </c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>
        <v>0</v>
      </c>
    </row>
    <row r="611" spans="1:206" x14ac:dyDescent="0.2">
      <c r="A611" s="4">
        <v>50</v>
      </c>
      <c r="B611" s="4">
        <v>0</v>
      </c>
      <c r="C611" s="4">
        <v>0</v>
      </c>
      <c r="D611" s="4">
        <v>1</v>
      </c>
      <c r="E611" s="4">
        <v>201</v>
      </c>
      <c r="F611" s="4">
        <f>ROUND(Source!O609,O611)</f>
        <v>34385.54</v>
      </c>
      <c r="G611" s="4" t="s">
        <v>209</v>
      </c>
      <c r="H611" s="4" t="s">
        <v>210</v>
      </c>
      <c r="I611" s="4"/>
      <c r="J611" s="4"/>
      <c r="K611" s="4">
        <v>201</v>
      </c>
      <c r="L611" s="4">
        <v>1</v>
      </c>
      <c r="M611" s="4">
        <v>3</v>
      </c>
      <c r="N611" s="4" t="s">
        <v>3</v>
      </c>
      <c r="O611" s="4">
        <v>2</v>
      </c>
      <c r="P611" s="4"/>
      <c r="Q611" s="4"/>
      <c r="R611" s="4"/>
      <c r="S611" s="4"/>
      <c r="T611" s="4"/>
      <c r="U611" s="4"/>
      <c r="V611" s="4"/>
      <c r="W611" s="4"/>
    </row>
    <row r="612" spans="1:206" x14ac:dyDescent="0.2">
      <c r="A612" s="4">
        <v>50</v>
      </c>
      <c r="B612" s="4">
        <v>0</v>
      </c>
      <c r="C612" s="4">
        <v>0</v>
      </c>
      <c r="D612" s="4">
        <v>1</v>
      </c>
      <c r="E612" s="4">
        <v>202</v>
      </c>
      <c r="F612" s="4">
        <f>ROUND(Source!P609,O612)</f>
        <v>28631.66</v>
      </c>
      <c r="G612" s="4" t="s">
        <v>211</v>
      </c>
      <c r="H612" s="4" t="s">
        <v>212</v>
      </c>
      <c r="I612" s="4"/>
      <c r="J612" s="4"/>
      <c r="K612" s="4">
        <v>202</v>
      </c>
      <c r="L612" s="4">
        <v>2</v>
      </c>
      <c r="M612" s="4">
        <v>3</v>
      </c>
      <c r="N612" s="4" t="s">
        <v>3</v>
      </c>
      <c r="O612" s="4">
        <v>2</v>
      </c>
      <c r="P612" s="4"/>
      <c r="Q612" s="4"/>
      <c r="R612" s="4"/>
      <c r="S612" s="4"/>
      <c r="T612" s="4"/>
      <c r="U612" s="4"/>
      <c r="V612" s="4"/>
      <c r="W612" s="4"/>
    </row>
    <row r="613" spans="1:206" x14ac:dyDescent="0.2">
      <c r="A613" s="4">
        <v>50</v>
      </c>
      <c r="B613" s="4">
        <v>0</v>
      </c>
      <c r="C613" s="4">
        <v>0</v>
      </c>
      <c r="D613" s="4">
        <v>1</v>
      </c>
      <c r="E613" s="4">
        <v>222</v>
      </c>
      <c r="F613" s="4">
        <f>ROUND(Source!AO609,O613)</f>
        <v>0</v>
      </c>
      <c r="G613" s="4" t="s">
        <v>213</v>
      </c>
      <c r="H613" s="4" t="s">
        <v>214</v>
      </c>
      <c r="I613" s="4"/>
      <c r="J613" s="4"/>
      <c r="K613" s="4">
        <v>222</v>
      </c>
      <c r="L613" s="4">
        <v>3</v>
      </c>
      <c r="M613" s="4">
        <v>3</v>
      </c>
      <c r="N613" s="4" t="s">
        <v>3</v>
      </c>
      <c r="O613" s="4">
        <v>2</v>
      </c>
      <c r="P613" s="4"/>
      <c r="Q613" s="4"/>
      <c r="R613" s="4"/>
      <c r="S613" s="4"/>
      <c r="T613" s="4"/>
      <c r="U613" s="4"/>
      <c r="V613" s="4"/>
      <c r="W613" s="4"/>
    </row>
    <row r="614" spans="1:206" x14ac:dyDescent="0.2">
      <c r="A614" s="4">
        <v>50</v>
      </c>
      <c r="B614" s="4">
        <v>0</v>
      </c>
      <c r="C614" s="4">
        <v>0</v>
      </c>
      <c r="D614" s="4">
        <v>1</v>
      </c>
      <c r="E614" s="4">
        <v>225</v>
      </c>
      <c r="F614" s="4">
        <f>ROUND(Source!AV609,O614)</f>
        <v>28631.66</v>
      </c>
      <c r="G614" s="4" t="s">
        <v>215</v>
      </c>
      <c r="H614" s="4" t="s">
        <v>216</v>
      </c>
      <c r="I614" s="4"/>
      <c r="J614" s="4"/>
      <c r="K614" s="4">
        <v>225</v>
      </c>
      <c r="L614" s="4">
        <v>4</v>
      </c>
      <c r="M614" s="4">
        <v>3</v>
      </c>
      <c r="N614" s="4" t="s">
        <v>3</v>
      </c>
      <c r="O614" s="4">
        <v>2</v>
      </c>
      <c r="P614" s="4"/>
      <c r="Q614" s="4"/>
      <c r="R614" s="4"/>
      <c r="S614" s="4"/>
      <c r="T614" s="4"/>
      <c r="U614" s="4"/>
      <c r="V614" s="4"/>
      <c r="W614" s="4"/>
    </row>
    <row r="615" spans="1:206" x14ac:dyDescent="0.2">
      <c r="A615" s="4">
        <v>50</v>
      </c>
      <c r="B615" s="4">
        <v>0</v>
      </c>
      <c r="C615" s="4">
        <v>0</v>
      </c>
      <c r="D615" s="4">
        <v>1</v>
      </c>
      <c r="E615" s="4">
        <v>226</v>
      </c>
      <c r="F615" s="4">
        <f>ROUND(Source!AW609,O615)</f>
        <v>28631.66</v>
      </c>
      <c r="G615" s="4" t="s">
        <v>217</v>
      </c>
      <c r="H615" s="4" t="s">
        <v>218</v>
      </c>
      <c r="I615" s="4"/>
      <c r="J615" s="4"/>
      <c r="K615" s="4">
        <v>226</v>
      </c>
      <c r="L615" s="4">
        <v>5</v>
      </c>
      <c r="M615" s="4">
        <v>3</v>
      </c>
      <c r="N615" s="4" t="s">
        <v>3</v>
      </c>
      <c r="O615" s="4">
        <v>2</v>
      </c>
      <c r="P615" s="4"/>
      <c r="Q615" s="4"/>
      <c r="R615" s="4"/>
      <c r="S615" s="4"/>
      <c r="T615" s="4"/>
      <c r="U615" s="4"/>
      <c r="V615" s="4"/>
      <c r="W615" s="4"/>
    </row>
    <row r="616" spans="1:206" x14ac:dyDescent="0.2">
      <c r="A616" s="4">
        <v>50</v>
      </c>
      <c r="B616" s="4">
        <v>0</v>
      </c>
      <c r="C616" s="4">
        <v>0</v>
      </c>
      <c r="D616" s="4">
        <v>1</v>
      </c>
      <c r="E616" s="4">
        <v>227</v>
      </c>
      <c r="F616" s="4">
        <f>ROUND(Source!AX609,O616)</f>
        <v>0</v>
      </c>
      <c r="G616" s="4" t="s">
        <v>219</v>
      </c>
      <c r="H616" s="4" t="s">
        <v>220</v>
      </c>
      <c r="I616" s="4"/>
      <c r="J616" s="4"/>
      <c r="K616" s="4">
        <v>227</v>
      </c>
      <c r="L616" s="4">
        <v>6</v>
      </c>
      <c r="M616" s="4">
        <v>3</v>
      </c>
      <c r="N616" s="4" t="s">
        <v>3</v>
      </c>
      <c r="O616" s="4">
        <v>2</v>
      </c>
      <c r="P616" s="4"/>
      <c r="Q616" s="4"/>
      <c r="R616" s="4"/>
      <c r="S616" s="4"/>
      <c r="T616" s="4"/>
      <c r="U616" s="4"/>
      <c r="V616" s="4"/>
      <c r="W616" s="4"/>
    </row>
    <row r="617" spans="1:206" x14ac:dyDescent="0.2">
      <c r="A617" s="4">
        <v>50</v>
      </c>
      <c r="B617" s="4">
        <v>0</v>
      </c>
      <c r="C617" s="4">
        <v>0</v>
      </c>
      <c r="D617" s="4">
        <v>1</v>
      </c>
      <c r="E617" s="4">
        <v>228</v>
      </c>
      <c r="F617" s="4">
        <f>ROUND(Source!AY609,O617)</f>
        <v>28631.66</v>
      </c>
      <c r="G617" s="4" t="s">
        <v>221</v>
      </c>
      <c r="H617" s="4" t="s">
        <v>222</v>
      </c>
      <c r="I617" s="4"/>
      <c r="J617" s="4"/>
      <c r="K617" s="4">
        <v>228</v>
      </c>
      <c r="L617" s="4">
        <v>7</v>
      </c>
      <c r="M617" s="4">
        <v>3</v>
      </c>
      <c r="N617" s="4" t="s">
        <v>3</v>
      </c>
      <c r="O617" s="4">
        <v>2</v>
      </c>
      <c r="P617" s="4"/>
      <c r="Q617" s="4"/>
      <c r="R617" s="4"/>
      <c r="S617" s="4"/>
      <c r="T617" s="4"/>
      <c r="U617" s="4"/>
      <c r="V617" s="4"/>
      <c r="W617" s="4"/>
    </row>
    <row r="618" spans="1:206" x14ac:dyDescent="0.2">
      <c r="A618" s="4">
        <v>50</v>
      </c>
      <c r="B618" s="4">
        <v>0</v>
      </c>
      <c r="C618" s="4">
        <v>0</v>
      </c>
      <c r="D618" s="4">
        <v>1</v>
      </c>
      <c r="E618" s="4">
        <v>216</v>
      </c>
      <c r="F618" s="4">
        <f>ROUND(Source!AP609,O618)</f>
        <v>0</v>
      </c>
      <c r="G618" s="4" t="s">
        <v>223</v>
      </c>
      <c r="H618" s="4" t="s">
        <v>224</v>
      </c>
      <c r="I618" s="4"/>
      <c r="J618" s="4"/>
      <c r="K618" s="4">
        <v>216</v>
      </c>
      <c r="L618" s="4">
        <v>8</v>
      </c>
      <c r="M618" s="4">
        <v>3</v>
      </c>
      <c r="N618" s="4" t="s">
        <v>3</v>
      </c>
      <c r="O618" s="4">
        <v>2</v>
      </c>
      <c r="P618" s="4"/>
      <c r="Q618" s="4"/>
      <c r="R618" s="4"/>
      <c r="S618" s="4"/>
      <c r="T618" s="4"/>
      <c r="U618" s="4"/>
      <c r="V618" s="4"/>
      <c r="W618" s="4"/>
    </row>
    <row r="619" spans="1:206" x14ac:dyDescent="0.2">
      <c r="A619" s="4">
        <v>50</v>
      </c>
      <c r="B619" s="4">
        <v>0</v>
      </c>
      <c r="C619" s="4">
        <v>0</v>
      </c>
      <c r="D619" s="4">
        <v>1</v>
      </c>
      <c r="E619" s="4">
        <v>223</v>
      </c>
      <c r="F619" s="4">
        <f>ROUND(Source!AQ609,O619)</f>
        <v>0</v>
      </c>
      <c r="G619" s="4" t="s">
        <v>225</v>
      </c>
      <c r="H619" s="4" t="s">
        <v>226</v>
      </c>
      <c r="I619" s="4"/>
      <c r="J619" s="4"/>
      <c r="K619" s="4">
        <v>223</v>
      </c>
      <c r="L619" s="4">
        <v>9</v>
      </c>
      <c r="M619" s="4">
        <v>3</v>
      </c>
      <c r="N619" s="4" t="s">
        <v>3</v>
      </c>
      <c r="O619" s="4">
        <v>2</v>
      </c>
      <c r="P619" s="4"/>
      <c r="Q619" s="4"/>
      <c r="R619" s="4"/>
      <c r="S619" s="4"/>
      <c r="T619" s="4"/>
      <c r="U619" s="4"/>
      <c r="V619" s="4"/>
      <c r="W619" s="4"/>
    </row>
    <row r="620" spans="1:206" x14ac:dyDescent="0.2">
      <c r="A620" s="4">
        <v>50</v>
      </c>
      <c r="B620" s="4">
        <v>0</v>
      </c>
      <c r="C620" s="4">
        <v>0</v>
      </c>
      <c r="D620" s="4">
        <v>1</v>
      </c>
      <c r="E620" s="4">
        <v>229</v>
      </c>
      <c r="F620" s="4">
        <f>ROUND(Source!AZ609,O620)</f>
        <v>0</v>
      </c>
      <c r="G620" s="4" t="s">
        <v>227</v>
      </c>
      <c r="H620" s="4" t="s">
        <v>228</v>
      </c>
      <c r="I620" s="4"/>
      <c r="J620" s="4"/>
      <c r="K620" s="4">
        <v>229</v>
      </c>
      <c r="L620" s="4">
        <v>10</v>
      </c>
      <c r="M620" s="4">
        <v>3</v>
      </c>
      <c r="N620" s="4" t="s">
        <v>3</v>
      </c>
      <c r="O620" s="4">
        <v>2</v>
      </c>
      <c r="P620" s="4"/>
      <c r="Q620" s="4"/>
      <c r="R620" s="4"/>
      <c r="S620" s="4"/>
      <c r="T620" s="4"/>
      <c r="U620" s="4"/>
      <c r="V620" s="4"/>
      <c r="W620" s="4"/>
    </row>
    <row r="621" spans="1:206" x14ac:dyDescent="0.2">
      <c r="A621" s="4">
        <v>50</v>
      </c>
      <c r="B621" s="4">
        <v>0</v>
      </c>
      <c r="C621" s="4">
        <v>0</v>
      </c>
      <c r="D621" s="4">
        <v>1</v>
      </c>
      <c r="E621" s="4">
        <v>203</v>
      </c>
      <c r="F621" s="4">
        <f>ROUND(Source!Q609,O621)</f>
        <v>1396.73</v>
      </c>
      <c r="G621" s="4" t="s">
        <v>229</v>
      </c>
      <c r="H621" s="4" t="s">
        <v>230</v>
      </c>
      <c r="I621" s="4"/>
      <c r="J621" s="4"/>
      <c r="K621" s="4">
        <v>203</v>
      </c>
      <c r="L621" s="4">
        <v>11</v>
      </c>
      <c r="M621" s="4">
        <v>3</v>
      </c>
      <c r="N621" s="4" t="s">
        <v>3</v>
      </c>
      <c r="O621" s="4">
        <v>2</v>
      </c>
      <c r="P621" s="4"/>
      <c r="Q621" s="4"/>
      <c r="R621" s="4"/>
      <c r="S621" s="4"/>
      <c r="T621" s="4"/>
      <c r="U621" s="4"/>
      <c r="V621" s="4"/>
      <c r="W621" s="4"/>
    </row>
    <row r="622" spans="1:206" x14ac:dyDescent="0.2">
      <c r="A622" s="4">
        <v>50</v>
      </c>
      <c r="B622" s="4">
        <v>0</v>
      </c>
      <c r="C622" s="4">
        <v>0</v>
      </c>
      <c r="D622" s="4">
        <v>1</v>
      </c>
      <c r="E622" s="4">
        <v>231</v>
      </c>
      <c r="F622" s="4">
        <f>ROUND(Source!BB609,O622)</f>
        <v>0</v>
      </c>
      <c r="G622" s="4" t="s">
        <v>231</v>
      </c>
      <c r="H622" s="4" t="s">
        <v>232</v>
      </c>
      <c r="I622" s="4"/>
      <c r="J622" s="4"/>
      <c r="K622" s="4">
        <v>231</v>
      </c>
      <c r="L622" s="4">
        <v>12</v>
      </c>
      <c r="M622" s="4">
        <v>3</v>
      </c>
      <c r="N622" s="4" t="s">
        <v>3</v>
      </c>
      <c r="O622" s="4">
        <v>2</v>
      </c>
      <c r="P622" s="4"/>
      <c r="Q622" s="4"/>
      <c r="R622" s="4"/>
      <c r="S622" s="4"/>
      <c r="T622" s="4"/>
      <c r="U622" s="4"/>
      <c r="V622" s="4"/>
      <c r="W622" s="4"/>
    </row>
    <row r="623" spans="1:206" x14ac:dyDescent="0.2">
      <c r="A623" s="4">
        <v>50</v>
      </c>
      <c r="B623" s="4">
        <v>0</v>
      </c>
      <c r="C623" s="4">
        <v>0</v>
      </c>
      <c r="D623" s="4">
        <v>1</v>
      </c>
      <c r="E623" s="4">
        <v>204</v>
      </c>
      <c r="F623" s="4">
        <f>ROUND(Source!R609,O623)</f>
        <v>586.48</v>
      </c>
      <c r="G623" s="4" t="s">
        <v>233</v>
      </c>
      <c r="H623" s="4" t="s">
        <v>234</v>
      </c>
      <c r="I623" s="4"/>
      <c r="J623" s="4"/>
      <c r="K623" s="4">
        <v>204</v>
      </c>
      <c r="L623" s="4">
        <v>13</v>
      </c>
      <c r="M623" s="4">
        <v>3</v>
      </c>
      <c r="N623" s="4" t="s">
        <v>3</v>
      </c>
      <c r="O623" s="4">
        <v>2</v>
      </c>
      <c r="P623" s="4"/>
      <c r="Q623" s="4"/>
      <c r="R623" s="4"/>
      <c r="S623" s="4"/>
      <c r="T623" s="4"/>
      <c r="U623" s="4"/>
      <c r="V623" s="4"/>
      <c r="W623" s="4"/>
    </row>
    <row r="624" spans="1:206" x14ac:dyDescent="0.2">
      <c r="A624" s="4">
        <v>50</v>
      </c>
      <c r="B624" s="4">
        <v>0</v>
      </c>
      <c r="C624" s="4">
        <v>0</v>
      </c>
      <c r="D624" s="4">
        <v>1</v>
      </c>
      <c r="E624" s="4">
        <v>205</v>
      </c>
      <c r="F624" s="4">
        <f>ROUND(Source!S609,O624)</f>
        <v>4357.1499999999996</v>
      </c>
      <c r="G624" s="4" t="s">
        <v>235</v>
      </c>
      <c r="H624" s="4" t="s">
        <v>236</v>
      </c>
      <c r="I624" s="4"/>
      <c r="J624" s="4"/>
      <c r="K624" s="4">
        <v>205</v>
      </c>
      <c r="L624" s="4">
        <v>14</v>
      </c>
      <c r="M624" s="4">
        <v>3</v>
      </c>
      <c r="N624" s="4" t="s">
        <v>3</v>
      </c>
      <c r="O624" s="4">
        <v>2</v>
      </c>
      <c r="P624" s="4"/>
      <c r="Q624" s="4"/>
      <c r="R624" s="4"/>
      <c r="S624" s="4"/>
      <c r="T624" s="4"/>
      <c r="U624" s="4"/>
      <c r="V624" s="4"/>
      <c r="W624" s="4"/>
    </row>
    <row r="625" spans="1:88" x14ac:dyDescent="0.2">
      <c r="A625" s="4">
        <v>50</v>
      </c>
      <c r="B625" s="4">
        <v>0</v>
      </c>
      <c r="C625" s="4">
        <v>0</v>
      </c>
      <c r="D625" s="4">
        <v>1</v>
      </c>
      <c r="E625" s="4">
        <v>232</v>
      </c>
      <c r="F625" s="4">
        <f>ROUND(Source!BC609,O625)</f>
        <v>0</v>
      </c>
      <c r="G625" s="4" t="s">
        <v>237</v>
      </c>
      <c r="H625" s="4" t="s">
        <v>238</v>
      </c>
      <c r="I625" s="4"/>
      <c r="J625" s="4"/>
      <c r="K625" s="4">
        <v>232</v>
      </c>
      <c r="L625" s="4">
        <v>15</v>
      </c>
      <c r="M625" s="4">
        <v>3</v>
      </c>
      <c r="N625" s="4" t="s">
        <v>3</v>
      </c>
      <c r="O625" s="4">
        <v>2</v>
      </c>
      <c r="P625" s="4"/>
      <c r="Q625" s="4"/>
      <c r="R625" s="4"/>
      <c r="S625" s="4"/>
      <c r="T625" s="4"/>
      <c r="U625" s="4"/>
      <c r="V625" s="4"/>
      <c r="W625" s="4"/>
    </row>
    <row r="626" spans="1:88" x14ac:dyDescent="0.2">
      <c r="A626" s="4">
        <v>50</v>
      </c>
      <c r="B626" s="4">
        <v>0</v>
      </c>
      <c r="C626" s="4">
        <v>0</v>
      </c>
      <c r="D626" s="4">
        <v>1</v>
      </c>
      <c r="E626" s="4">
        <v>214</v>
      </c>
      <c r="F626" s="4">
        <f>ROUND(Source!AS609,O626)</f>
        <v>42991.83</v>
      </c>
      <c r="G626" s="4" t="s">
        <v>239</v>
      </c>
      <c r="H626" s="4" t="s">
        <v>240</v>
      </c>
      <c r="I626" s="4"/>
      <c r="J626" s="4"/>
      <c r="K626" s="4">
        <v>214</v>
      </c>
      <c r="L626" s="4">
        <v>16</v>
      </c>
      <c r="M626" s="4">
        <v>3</v>
      </c>
      <c r="N626" s="4" t="s">
        <v>3</v>
      </c>
      <c r="O626" s="4">
        <v>2</v>
      </c>
      <c r="P626" s="4"/>
      <c r="Q626" s="4"/>
      <c r="R626" s="4"/>
      <c r="S626" s="4"/>
      <c r="T626" s="4"/>
      <c r="U626" s="4"/>
      <c r="V626" s="4"/>
      <c r="W626" s="4"/>
    </row>
    <row r="627" spans="1:88" x14ac:dyDescent="0.2">
      <c r="A627" s="4">
        <v>50</v>
      </c>
      <c r="B627" s="4">
        <v>0</v>
      </c>
      <c r="C627" s="4">
        <v>0</v>
      </c>
      <c r="D627" s="4">
        <v>1</v>
      </c>
      <c r="E627" s="4">
        <v>215</v>
      </c>
      <c r="F627" s="4">
        <f>ROUND(Source!AT609,O627)</f>
        <v>0</v>
      </c>
      <c r="G627" s="4" t="s">
        <v>241</v>
      </c>
      <c r="H627" s="4" t="s">
        <v>242</v>
      </c>
      <c r="I627" s="4"/>
      <c r="J627" s="4"/>
      <c r="K627" s="4">
        <v>215</v>
      </c>
      <c r="L627" s="4">
        <v>17</v>
      </c>
      <c r="M627" s="4">
        <v>3</v>
      </c>
      <c r="N627" s="4" t="s">
        <v>3</v>
      </c>
      <c r="O627" s="4">
        <v>2</v>
      </c>
      <c r="P627" s="4"/>
      <c r="Q627" s="4"/>
      <c r="R627" s="4"/>
      <c r="S627" s="4"/>
      <c r="T627" s="4"/>
      <c r="U627" s="4"/>
      <c r="V627" s="4"/>
      <c r="W627" s="4"/>
    </row>
    <row r="628" spans="1:88" x14ac:dyDescent="0.2">
      <c r="A628" s="4">
        <v>50</v>
      </c>
      <c r="B628" s="4">
        <v>0</v>
      </c>
      <c r="C628" s="4">
        <v>0</v>
      </c>
      <c r="D628" s="4">
        <v>1</v>
      </c>
      <c r="E628" s="4">
        <v>217</v>
      </c>
      <c r="F628" s="4">
        <f>ROUND(Source!AU609,O628)</f>
        <v>0</v>
      </c>
      <c r="G628" s="4" t="s">
        <v>243</v>
      </c>
      <c r="H628" s="4" t="s">
        <v>244</v>
      </c>
      <c r="I628" s="4"/>
      <c r="J628" s="4"/>
      <c r="K628" s="4">
        <v>217</v>
      </c>
      <c r="L628" s="4">
        <v>18</v>
      </c>
      <c r="M628" s="4">
        <v>3</v>
      </c>
      <c r="N628" s="4" t="s">
        <v>3</v>
      </c>
      <c r="O628" s="4">
        <v>2</v>
      </c>
      <c r="P628" s="4"/>
      <c r="Q628" s="4"/>
      <c r="R628" s="4"/>
      <c r="S628" s="4"/>
      <c r="T628" s="4"/>
      <c r="U628" s="4"/>
      <c r="V628" s="4"/>
      <c r="W628" s="4"/>
    </row>
    <row r="629" spans="1:88" x14ac:dyDescent="0.2">
      <c r="A629" s="4">
        <v>50</v>
      </c>
      <c r="B629" s="4">
        <v>0</v>
      </c>
      <c r="C629" s="4">
        <v>0</v>
      </c>
      <c r="D629" s="4">
        <v>1</v>
      </c>
      <c r="E629" s="4">
        <v>230</v>
      </c>
      <c r="F629" s="4">
        <f>ROUND(Source!BA609,O629)</f>
        <v>0</v>
      </c>
      <c r="G629" s="4" t="s">
        <v>245</v>
      </c>
      <c r="H629" s="4" t="s">
        <v>246</v>
      </c>
      <c r="I629" s="4"/>
      <c r="J629" s="4"/>
      <c r="K629" s="4">
        <v>230</v>
      </c>
      <c r="L629" s="4">
        <v>19</v>
      </c>
      <c r="M629" s="4">
        <v>3</v>
      </c>
      <c r="N629" s="4" t="s">
        <v>3</v>
      </c>
      <c r="O629" s="4">
        <v>2</v>
      </c>
      <c r="P629" s="4"/>
      <c r="Q629" s="4"/>
      <c r="R629" s="4"/>
      <c r="S629" s="4"/>
      <c r="T629" s="4"/>
      <c r="U629" s="4"/>
      <c r="V629" s="4"/>
      <c r="W629" s="4"/>
    </row>
    <row r="630" spans="1:88" x14ac:dyDescent="0.2">
      <c r="A630" s="4">
        <v>50</v>
      </c>
      <c r="B630" s="4">
        <v>0</v>
      </c>
      <c r="C630" s="4">
        <v>0</v>
      </c>
      <c r="D630" s="4">
        <v>1</v>
      </c>
      <c r="E630" s="4">
        <v>206</v>
      </c>
      <c r="F630" s="4">
        <f>ROUND(Source!T609,O630)</f>
        <v>0</v>
      </c>
      <c r="G630" s="4" t="s">
        <v>247</v>
      </c>
      <c r="H630" s="4" t="s">
        <v>248</v>
      </c>
      <c r="I630" s="4"/>
      <c r="J630" s="4"/>
      <c r="K630" s="4">
        <v>206</v>
      </c>
      <c r="L630" s="4">
        <v>20</v>
      </c>
      <c r="M630" s="4">
        <v>3</v>
      </c>
      <c r="N630" s="4" t="s">
        <v>3</v>
      </c>
      <c r="O630" s="4">
        <v>2</v>
      </c>
      <c r="P630" s="4"/>
      <c r="Q630" s="4"/>
      <c r="R630" s="4"/>
      <c r="S630" s="4"/>
      <c r="T630" s="4"/>
      <c r="U630" s="4"/>
      <c r="V630" s="4"/>
      <c r="W630" s="4"/>
    </row>
    <row r="631" spans="1:88" x14ac:dyDescent="0.2">
      <c r="A631" s="4">
        <v>50</v>
      </c>
      <c r="B631" s="4">
        <v>0</v>
      </c>
      <c r="C631" s="4">
        <v>0</v>
      </c>
      <c r="D631" s="4">
        <v>1</v>
      </c>
      <c r="E631" s="4">
        <v>207</v>
      </c>
      <c r="F631" s="4">
        <f>Source!U609</f>
        <v>14.75775075</v>
      </c>
      <c r="G631" s="4" t="s">
        <v>249</v>
      </c>
      <c r="H631" s="4" t="s">
        <v>250</v>
      </c>
      <c r="I631" s="4"/>
      <c r="J631" s="4"/>
      <c r="K631" s="4">
        <v>207</v>
      </c>
      <c r="L631" s="4">
        <v>21</v>
      </c>
      <c r="M631" s="4">
        <v>3</v>
      </c>
      <c r="N631" s="4" t="s">
        <v>3</v>
      </c>
      <c r="O631" s="4">
        <v>-1</v>
      </c>
      <c r="P631" s="4"/>
      <c r="Q631" s="4"/>
      <c r="R631" s="4"/>
      <c r="S631" s="4"/>
      <c r="T631" s="4"/>
      <c r="U631" s="4"/>
      <c r="V631" s="4"/>
      <c r="W631" s="4"/>
    </row>
    <row r="632" spans="1:88" x14ac:dyDescent="0.2">
      <c r="A632" s="4">
        <v>50</v>
      </c>
      <c r="B632" s="4">
        <v>0</v>
      </c>
      <c r="C632" s="4">
        <v>0</v>
      </c>
      <c r="D632" s="4">
        <v>1</v>
      </c>
      <c r="E632" s="4">
        <v>208</v>
      </c>
      <c r="F632" s="4">
        <f>Source!V609</f>
        <v>1.6684927500000002</v>
      </c>
      <c r="G632" s="4" t="s">
        <v>251</v>
      </c>
      <c r="H632" s="4" t="s">
        <v>252</v>
      </c>
      <c r="I632" s="4"/>
      <c r="J632" s="4"/>
      <c r="K632" s="4">
        <v>208</v>
      </c>
      <c r="L632" s="4">
        <v>22</v>
      </c>
      <c r="M632" s="4">
        <v>3</v>
      </c>
      <c r="N632" s="4" t="s">
        <v>3</v>
      </c>
      <c r="O632" s="4">
        <v>-1</v>
      </c>
      <c r="P632" s="4"/>
      <c r="Q632" s="4"/>
      <c r="R632" s="4"/>
      <c r="S632" s="4"/>
      <c r="T632" s="4"/>
      <c r="U632" s="4"/>
      <c r="V632" s="4"/>
      <c r="W632" s="4"/>
    </row>
    <row r="633" spans="1:88" x14ac:dyDescent="0.2">
      <c r="A633" s="4">
        <v>50</v>
      </c>
      <c r="B633" s="4">
        <v>0</v>
      </c>
      <c r="C633" s="4">
        <v>0</v>
      </c>
      <c r="D633" s="4">
        <v>1</v>
      </c>
      <c r="E633" s="4">
        <v>209</v>
      </c>
      <c r="F633" s="4">
        <f>ROUND(Source!W609,O633)</f>
        <v>0</v>
      </c>
      <c r="G633" s="4" t="s">
        <v>253</v>
      </c>
      <c r="H633" s="4" t="s">
        <v>254</v>
      </c>
      <c r="I633" s="4"/>
      <c r="J633" s="4"/>
      <c r="K633" s="4">
        <v>209</v>
      </c>
      <c r="L633" s="4">
        <v>23</v>
      </c>
      <c r="M633" s="4">
        <v>3</v>
      </c>
      <c r="N633" s="4" t="s">
        <v>3</v>
      </c>
      <c r="O633" s="4">
        <v>2</v>
      </c>
      <c r="P633" s="4"/>
      <c r="Q633" s="4"/>
      <c r="R633" s="4"/>
      <c r="S633" s="4"/>
      <c r="T633" s="4"/>
      <c r="U633" s="4"/>
      <c r="V633" s="4"/>
      <c r="W633" s="4"/>
    </row>
    <row r="634" spans="1:88" x14ac:dyDescent="0.2">
      <c r="A634" s="4">
        <v>50</v>
      </c>
      <c r="B634" s="4">
        <v>0</v>
      </c>
      <c r="C634" s="4">
        <v>0</v>
      </c>
      <c r="D634" s="4">
        <v>1</v>
      </c>
      <c r="E634" s="4">
        <v>233</v>
      </c>
      <c r="F634" s="4">
        <f>ROUND(Source!BD609,O634)</f>
        <v>0</v>
      </c>
      <c r="G634" s="4" t="s">
        <v>255</v>
      </c>
      <c r="H634" s="4" t="s">
        <v>256</v>
      </c>
      <c r="I634" s="4"/>
      <c r="J634" s="4"/>
      <c r="K634" s="4">
        <v>233</v>
      </c>
      <c r="L634" s="4">
        <v>24</v>
      </c>
      <c r="M634" s="4">
        <v>3</v>
      </c>
      <c r="N634" s="4" t="s">
        <v>3</v>
      </c>
      <c r="O634" s="4">
        <v>2</v>
      </c>
      <c r="P634" s="4"/>
      <c r="Q634" s="4"/>
      <c r="R634" s="4"/>
      <c r="S634" s="4"/>
      <c r="T634" s="4"/>
      <c r="U634" s="4"/>
      <c r="V634" s="4"/>
      <c r="W634" s="4"/>
    </row>
    <row r="635" spans="1:88" x14ac:dyDescent="0.2">
      <c r="A635" s="4">
        <v>50</v>
      </c>
      <c r="B635" s="4">
        <v>0</v>
      </c>
      <c r="C635" s="4">
        <v>0</v>
      </c>
      <c r="D635" s="4">
        <v>1</v>
      </c>
      <c r="E635" s="4">
        <v>210</v>
      </c>
      <c r="F635" s="4">
        <f>ROUND(Source!X609,O635)</f>
        <v>5005.18</v>
      </c>
      <c r="G635" s="4" t="s">
        <v>257</v>
      </c>
      <c r="H635" s="4" t="s">
        <v>258</v>
      </c>
      <c r="I635" s="4"/>
      <c r="J635" s="4"/>
      <c r="K635" s="4">
        <v>210</v>
      </c>
      <c r="L635" s="4">
        <v>25</v>
      </c>
      <c r="M635" s="4">
        <v>3</v>
      </c>
      <c r="N635" s="4" t="s">
        <v>3</v>
      </c>
      <c r="O635" s="4">
        <v>2</v>
      </c>
      <c r="P635" s="4"/>
      <c r="Q635" s="4"/>
      <c r="R635" s="4"/>
      <c r="S635" s="4"/>
      <c r="T635" s="4"/>
      <c r="U635" s="4"/>
      <c r="V635" s="4"/>
      <c r="W635" s="4"/>
    </row>
    <row r="636" spans="1:88" x14ac:dyDescent="0.2">
      <c r="A636" s="4">
        <v>50</v>
      </c>
      <c r="B636" s="4">
        <v>0</v>
      </c>
      <c r="C636" s="4">
        <v>0</v>
      </c>
      <c r="D636" s="4">
        <v>1</v>
      </c>
      <c r="E636" s="4">
        <v>211</v>
      </c>
      <c r="F636" s="4">
        <f>ROUND(Source!Y609,O636)</f>
        <v>3601.11</v>
      </c>
      <c r="G636" s="4" t="s">
        <v>259</v>
      </c>
      <c r="H636" s="4" t="s">
        <v>260</v>
      </c>
      <c r="I636" s="4"/>
      <c r="J636" s="4"/>
      <c r="K636" s="4">
        <v>211</v>
      </c>
      <c r="L636" s="4">
        <v>26</v>
      </c>
      <c r="M636" s="4">
        <v>3</v>
      </c>
      <c r="N636" s="4" t="s">
        <v>3</v>
      </c>
      <c r="O636" s="4">
        <v>2</v>
      </c>
      <c r="P636" s="4"/>
      <c r="Q636" s="4"/>
      <c r="R636" s="4"/>
      <c r="S636" s="4"/>
      <c r="T636" s="4"/>
      <c r="U636" s="4"/>
      <c r="V636" s="4"/>
      <c r="W636" s="4"/>
    </row>
    <row r="637" spans="1:88" x14ac:dyDescent="0.2">
      <c r="A637" s="4">
        <v>50</v>
      </c>
      <c r="B637" s="4">
        <v>0</v>
      </c>
      <c r="C637" s="4">
        <v>0</v>
      </c>
      <c r="D637" s="4">
        <v>1</v>
      </c>
      <c r="E637" s="4">
        <v>224</v>
      </c>
      <c r="F637" s="4">
        <f>ROUND(Source!AR609,O637)</f>
        <v>42991.83</v>
      </c>
      <c r="G637" s="4" t="s">
        <v>261</v>
      </c>
      <c r="H637" s="4" t="s">
        <v>262</v>
      </c>
      <c r="I637" s="4"/>
      <c r="J637" s="4"/>
      <c r="K637" s="4">
        <v>224</v>
      </c>
      <c r="L637" s="4">
        <v>27</v>
      </c>
      <c r="M637" s="4">
        <v>3</v>
      </c>
      <c r="N637" s="4" t="s">
        <v>3</v>
      </c>
      <c r="O637" s="4">
        <v>2</v>
      </c>
      <c r="P637" s="4"/>
      <c r="Q637" s="4"/>
      <c r="R637" s="4"/>
      <c r="S637" s="4"/>
      <c r="T637" s="4"/>
      <c r="U637" s="4"/>
      <c r="V637" s="4"/>
      <c r="W637" s="4"/>
    </row>
    <row r="639" spans="1:88" x14ac:dyDescent="0.2">
      <c r="A639" s="1">
        <v>4</v>
      </c>
      <c r="B639" s="1">
        <v>1</v>
      </c>
      <c r="C639" s="1"/>
      <c r="D639" s="1">
        <f>ROW(A649)</f>
        <v>649</v>
      </c>
      <c r="E639" s="1"/>
      <c r="F639" s="1" t="s">
        <v>3</v>
      </c>
      <c r="G639" s="1" t="s">
        <v>857</v>
      </c>
      <c r="H639" s="1" t="s">
        <v>3</v>
      </c>
      <c r="I639" s="1">
        <v>0</v>
      </c>
      <c r="J639" s="1"/>
      <c r="K639" s="1">
        <v>-1</v>
      </c>
      <c r="L639" s="1"/>
      <c r="M639" s="1"/>
      <c r="N639" s="1"/>
      <c r="O639" s="1"/>
      <c r="P639" s="1"/>
      <c r="Q639" s="1"/>
      <c r="R639" s="1"/>
      <c r="S639" s="1"/>
      <c r="T639" s="1"/>
      <c r="U639" s="1" t="s">
        <v>3</v>
      </c>
      <c r="V639" s="1">
        <v>0</v>
      </c>
      <c r="W639" s="1"/>
      <c r="X639" s="1"/>
      <c r="Y639" s="1"/>
      <c r="Z639" s="1"/>
      <c r="AA639" s="1"/>
      <c r="AB639" s="1" t="s">
        <v>3</v>
      </c>
      <c r="AC639" s="1" t="s">
        <v>3</v>
      </c>
      <c r="AD639" s="1" t="s">
        <v>3</v>
      </c>
      <c r="AE639" s="1" t="s">
        <v>3</v>
      </c>
      <c r="AF639" s="1" t="s">
        <v>3</v>
      </c>
      <c r="AG639" s="1" t="s">
        <v>3</v>
      </c>
      <c r="AH639" s="1"/>
      <c r="AI639" s="1"/>
      <c r="AJ639" s="1"/>
      <c r="AK639" s="1"/>
      <c r="AL639" s="1"/>
      <c r="AM639" s="1"/>
      <c r="AN639" s="1"/>
      <c r="AO639" s="1"/>
      <c r="AP639" s="1" t="s">
        <v>3</v>
      </c>
      <c r="AQ639" s="1" t="s">
        <v>3</v>
      </c>
      <c r="AR639" s="1" t="s">
        <v>3</v>
      </c>
      <c r="AS639" s="1"/>
      <c r="AT639" s="1"/>
      <c r="AU639" s="1"/>
      <c r="AV639" s="1"/>
      <c r="AW639" s="1"/>
      <c r="AX639" s="1"/>
      <c r="AY639" s="1"/>
      <c r="AZ639" s="1" t="s">
        <v>3</v>
      </c>
      <c r="BA639" s="1"/>
      <c r="BB639" s="1" t="s">
        <v>3</v>
      </c>
      <c r="BC639" s="1" t="s">
        <v>3</v>
      </c>
      <c r="BD639" s="1" t="s">
        <v>3</v>
      </c>
      <c r="BE639" s="1" t="s">
        <v>3</v>
      </c>
      <c r="BF639" s="1" t="s">
        <v>3</v>
      </c>
      <c r="BG639" s="1" t="s">
        <v>3</v>
      </c>
      <c r="BH639" s="1" t="s">
        <v>3</v>
      </c>
      <c r="BI639" s="1" t="s">
        <v>3</v>
      </c>
      <c r="BJ639" s="1" t="s">
        <v>3</v>
      </c>
      <c r="BK639" s="1" t="s">
        <v>3</v>
      </c>
      <c r="BL639" s="1" t="s">
        <v>3</v>
      </c>
      <c r="BM639" s="1" t="s">
        <v>3</v>
      </c>
      <c r="BN639" s="1" t="s">
        <v>3</v>
      </c>
      <c r="BO639" s="1" t="s">
        <v>3</v>
      </c>
      <c r="BP639" s="1" t="s">
        <v>3</v>
      </c>
      <c r="BQ639" s="1"/>
      <c r="BR639" s="1"/>
      <c r="BS639" s="1"/>
      <c r="BT639" s="1"/>
      <c r="BU639" s="1"/>
      <c r="BV639" s="1"/>
      <c r="BW639" s="1"/>
      <c r="BX639" s="1">
        <v>0</v>
      </c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>
        <v>0</v>
      </c>
    </row>
    <row r="641" spans="1:245" x14ac:dyDescent="0.2">
      <c r="A641" s="2">
        <v>52</v>
      </c>
      <c r="B641" s="2">
        <f t="shared" ref="B641:G641" si="510">B649</f>
        <v>1</v>
      </c>
      <c r="C641" s="2">
        <f t="shared" si="510"/>
        <v>4</v>
      </c>
      <c r="D641" s="2">
        <f t="shared" si="510"/>
        <v>639</v>
      </c>
      <c r="E641" s="2">
        <f t="shared" si="510"/>
        <v>0</v>
      </c>
      <c r="F641" s="2" t="str">
        <f t="shared" si="510"/>
        <v/>
      </c>
      <c r="G641" s="2" t="str">
        <f t="shared" si="510"/>
        <v>Структурированные кабельные сети (оборудование)</v>
      </c>
      <c r="H641" s="2"/>
      <c r="I641" s="2"/>
      <c r="J641" s="2"/>
      <c r="K641" s="2"/>
      <c r="L641" s="2"/>
      <c r="M641" s="2"/>
      <c r="N641" s="2"/>
      <c r="O641" s="2">
        <f t="shared" ref="O641:AT641" si="511">O649</f>
        <v>1588687.69</v>
      </c>
      <c r="P641" s="2">
        <f t="shared" si="511"/>
        <v>1581765.19</v>
      </c>
      <c r="Q641" s="2">
        <f t="shared" si="511"/>
        <v>504.9</v>
      </c>
      <c r="R641" s="2">
        <f t="shared" si="511"/>
        <v>248.19</v>
      </c>
      <c r="S641" s="2">
        <f t="shared" si="511"/>
        <v>6417.6</v>
      </c>
      <c r="T641" s="2">
        <f t="shared" si="511"/>
        <v>0</v>
      </c>
      <c r="U641" s="2">
        <f t="shared" si="511"/>
        <v>20.360000000000003</v>
      </c>
      <c r="V641" s="2">
        <f t="shared" si="511"/>
        <v>0.75</v>
      </c>
      <c r="W641" s="2">
        <f t="shared" si="511"/>
        <v>0</v>
      </c>
      <c r="X641" s="2">
        <f t="shared" si="511"/>
        <v>5397.87</v>
      </c>
      <c r="Y641" s="2">
        <f t="shared" si="511"/>
        <v>4026.66</v>
      </c>
      <c r="Z641" s="2">
        <f t="shared" si="511"/>
        <v>0</v>
      </c>
      <c r="AA641" s="2">
        <f t="shared" si="511"/>
        <v>0</v>
      </c>
      <c r="AB641" s="2">
        <f t="shared" si="511"/>
        <v>1588687.69</v>
      </c>
      <c r="AC641" s="2">
        <f t="shared" si="511"/>
        <v>1581765.19</v>
      </c>
      <c r="AD641" s="2">
        <f t="shared" si="511"/>
        <v>504.9</v>
      </c>
      <c r="AE641" s="2">
        <f t="shared" si="511"/>
        <v>248.19</v>
      </c>
      <c r="AF641" s="2">
        <f t="shared" si="511"/>
        <v>6417.6</v>
      </c>
      <c r="AG641" s="2">
        <f t="shared" si="511"/>
        <v>0</v>
      </c>
      <c r="AH641" s="2">
        <f t="shared" si="511"/>
        <v>20.360000000000003</v>
      </c>
      <c r="AI641" s="2">
        <f t="shared" si="511"/>
        <v>0.75</v>
      </c>
      <c r="AJ641" s="2">
        <f t="shared" si="511"/>
        <v>0</v>
      </c>
      <c r="AK641" s="2">
        <f t="shared" si="511"/>
        <v>5397.87</v>
      </c>
      <c r="AL641" s="2">
        <f t="shared" si="511"/>
        <v>4026.66</v>
      </c>
      <c r="AM641" s="2">
        <f t="shared" si="511"/>
        <v>0</v>
      </c>
      <c r="AN641" s="2">
        <f t="shared" si="511"/>
        <v>0</v>
      </c>
      <c r="AO641" s="2">
        <f t="shared" si="511"/>
        <v>375943.35</v>
      </c>
      <c r="AP641" s="2">
        <f t="shared" si="511"/>
        <v>1581305.18</v>
      </c>
      <c r="AQ641" s="2">
        <f t="shared" si="511"/>
        <v>1581305.18</v>
      </c>
      <c r="AR641" s="2">
        <f t="shared" si="511"/>
        <v>1598112.22</v>
      </c>
      <c r="AS641" s="2">
        <f t="shared" si="511"/>
        <v>0</v>
      </c>
      <c r="AT641" s="2">
        <f t="shared" si="511"/>
        <v>16807.04</v>
      </c>
      <c r="AU641" s="2">
        <f t="shared" ref="AU641:BZ641" si="512">AU649</f>
        <v>0</v>
      </c>
      <c r="AV641" s="2">
        <f t="shared" si="512"/>
        <v>1205821.8400000001</v>
      </c>
      <c r="AW641" s="2">
        <f t="shared" si="512"/>
        <v>460.01</v>
      </c>
      <c r="AX641" s="2">
        <f t="shared" si="512"/>
        <v>-1205361.83</v>
      </c>
      <c r="AY641" s="2">
        <f t="shared" si="512"/>
        <v>1205821.8400000001</v>
      </c>
      <c r="AZ641" s="2">
        <f t="shared" si="512"/>
        <v>0</v>
      </c>
      <c r="BA641" s="2">
        <f t="shared" si="512"/>
        <v>0</v>
      </c>
      <c r="BB641" s="2">
        <f t="shared" si="512"/>
        <v>0</v>
      </c>
      <c r="BC641" s="2">
        <f t="shared" si="512"/>
        <v>0</v>
      </c>
      <c r="BD641" s="2">
        <f t="shared" si="512"/>
        <v>0</v>
      </c>
      <c r="BE641" s="2">
        <f t="shared" si="512"/>
        <v>0</v>
      </c>
      <c r="BF641" s="2">
        <f t="shared" si="512"/>
        <v>0</v>
      </c>
      <c r="BG641" s="2">
        <f t="shared" si="512"/>
        <v>0</v>
      </c>
      <c r="BH641" s="2">
        <f t="shared" si="512"/>
        <v>0</v>
      </c>
      <c r="BI641" s="2">
        <f t="shared" si="512"/>
        <v>0</v>
      </c>
      <c r="BJ641" s="2">
        <f t="shared" si="512"/>
        <v>0</v>
      </c>
      <c r="BK641" s="2">
        <f t="shared" si="512"/>
        <v>0</v>
      </c>
      <c r="BL641" s="2">
        <f t="shared" si="512"/>
        <v>0</v>
      </c>
      <c r="BM641" s="2">
        <f t="shared" si="512"/>
        <v>0</v>
      </c>
      <c r="BN641" s="2">
        <f t="shared" si="512"/>
        <v>0</v>
      </c>
      <c r="BO641" s="2">
        <f t="shared" si="512"/>
        <v>0</v>
      </c>
      <c r="BP641" s="2">
        <f t="shared" si="512"/>
        <v>0</v>
      </c>
      <c r="BQ641" s="2">
        <f t="shared" si="512"/>
        <v>0</v>
      </c>
      <c r="BR641" s="2">
        <f t="shared" si="512"/>
        <v>0</v>
      </c>
      <c r="BS641" s="2">
        <f t="shared" si="512"/>
        <v>0</v>
      </c>
      <c r="BT641" s="2">
        <f t="shared" si="512"/>
        <v>0</v>
      </c>
      <c r="BU641" s="2">
        <f t="shared" si="512"/>
        <v>0</v>
      </c>
      <c r="BV641" s="2">
        <f t="shared" si="512"/>
        <v>0</v>
      </c>
      <c r="BW641" s="2">
        <f t="shared" si="512"/>
        <v>0</v>
      </c>
      <c r="BX641" s="2">
        <f t="shared" si="512"/>
        <v>375943.35</v>
      </c>
      <c r="BY641" s="2">
        <f t="shared" si="512"/>
        <v>1581305.18</v>
      </c>
      <c r="BZ641" s="2">
        <f t="shared" si="512"/>
        <v>1581305.18</v>
      </c>
      <c r="CA641" s="2">
        <f t="shared" ref="CA641:DF641" si="513">CA649</f>
        <v>1598112.22</v>
      </c>
      <c r="CB641" s="2">
        <f t="shared" si="513"/>
        <v>0</v>
      </c>
      <c r="CC641" s="2">
        <f t="shared" si="513"/>
        <v>16807.04</v>
      </c>
      <c r="CD641" s="2">
        <f t="shared" si="513"/>
        <v>0</v>
      </c>
      <c r="CE641" s="2">
        <f t="shared" si="513"/>
        <v>1205821.8399999999</v>
      </c>
      <c r="CF641" s="2">
        <f t="shared" si="513"/>
        <v>460.01000000000931</v>
      </c>
      <c r="CG641" s="2">
        <f t="shared" si="513"/>
        <v>-1205361.83</v>
      </c>
      <c r="CH641" s="2">
        <f t="shared" si="513"/>
        <v>1205821.8399999999</v>
      </c>
      <c r="CI641" s="2">
        <f t="shared" si="513"/>
        <v>0</v>
      </c>
      <c r="CJ641" s="2">
        <f t="shared" si="513"/>
        <v>0</v>
      </c>
      <c r="CK641" s="2">
        <f t="shared" si="513"/>
        <v>0</v>
      </c>
      <c r="CL641" s="2">
        <f t="shared" si="513"/>
        <v>0</v>
      </c>
      <c r="CM641" s="2">
        <f t="shared" si="513"/>
        <v>0</v>
      </c>
      <c r="CN641" s="2">
        <f t="shared" si="513"/>
        <v>0</v>
      </c>
      <c r="CO641" s="2">
        <f t="shared" si="513"/>
        <v>0</v>
      </c>
      <c r="CP641" s="2">
        <f t="shared" si="513"/>
        <v>0</v>
      </c>
      <c r="CQ641" s="2">
        <f t="shared" si="513"/>
        <v>0</v>
      </c>
      <c r="CR641" s="2">
        <f t="shared" si="513"/>
        <v>0</v>
      </c>
      <c r="CS641" s="2">
        <f t="shared" si="513"/>
        <v>0</v>
      </c>
      <c r="CT641" s="2">
        <f t="shared" si="513"/>
        <v>0</v>
      </c>
      <c r="CU641" s="2">
        <f t="shared" si="513"/>
        <v>0</v>
      </c>
      <c r="CV641" s="2">
        <f t="shared" si="513"/>
        <v>0</v>
      </c>
      <c r="CW641" s="2">
        <f t="shared" si="513"/>
        <v>0</v>
      </c>
      <c r="CX641" s="2">
        <f t="shared" si="513"/>
        <v>0</v>
      </c>
      <c r="CY641" s="2">
        <f t="shared" si="513"/>
        <v>0</v>
      </c>
      <c r="CZ641" s="2">
        <f t="shared" si="513"/>
        <v>0</v>
      </c>
      <c r="DA641" s="2">
        <f t="shared" si="513"/>
        <v>0</v>
      </c>
      <c r="DB641" s="2">
        <f t="shared" si="513"/>
        <v>0</v>
      </c>
      <c r="DC641" s="2">
        <f t="shared" si="513"/>
        <v>0</v>
      </c>
      <c r="DD641" s="2">
        <f t="shared" si="513"/>
        <v>0</v>
      </c>
      <c r="DE641" s="2">
        <f t="shared" si="513"/>
        <v>0</v>
      </c>
      <c r="DF641" s="2">
        <f t="shared" si="513"/>
        <v>0</v>
      </c>
      <c r="DG641" s="3">
        <f t="shared" ref="DG641:EL641" si="514">DG649</f>
        <v>0</v>
      </c>
      <c r="DH641" s="3">
        <f t="shared" si="514"/>
        <v>0</v>
      </c>
      <c r="DI641" s="3">
        <f t="shared" si="514"/>
        <v>0</v>
      </c>
      <c r="DJ641" s="3">
        <f t="shared" si="514"/>
        <v>0</v>
      </c>
      <c r="DK641" s="3">
        <f t="shared" si="514"/>
        <v>0</v>
      </c>
      <c r="DL641" s="3">
        <f t="shared" si="514"/>
        <v>0</v>
      </c>
      <c r="DM641" s="3">
        <f t="shared" si="514"/>
        <v>0</v>
      </c>
      <c r="DN641" s="3">
        <f t="shared" si="514"/>
        <v>0</v>
      </c>
      <c r="DO641" s="3">
        <f t="shared" si="514"/>
        <v>0</v>
      </c>
      <c r="DP641" s="3">
        <f t="shared" si="514"/>
        <v>0</v>
      </c>
      <c r="DQ641" s="3">
        <f t="shared" si="514"/>
        <v>0</v>
      </c>
      <c r="DR641" s="3">
        <f t="shared" si="514"/>
        <v>0</v>
      </c>
      <c r="DS641" s="3">
        <f t="shared" si="514"/>
        <v>0</v>
      </c>
      <c r="DT641" s="3">
        <f t="shared" si="514"/>
        <v>0</v>
      </c>
      <c r="DU641" s="3">
        <f t="shared" si="514"/>
        <v>0</v>
      </c>
      <c r="DV641" s="3">
        <f t="shared" si="514"/>
        <v>0</v>
      </c>
      <c r="DW641" s="3">
        <f t="shared" si="514"/>
        <v>0</v>
      </c>
      <c r="DX641" s="3">
        <f t="shared" si="514"/>
        <v>0</v>
      </c>
      <c r="DY641" s="3">
        <f t="shared" si="514"/>
        <v>0</v>
      </c>
      <c r="DZ641" s="3">
        <f t="shared" si="514"/>
        <v>0</v>
      </c>
      <c r="EA641" s="3">
        <f t="shared" si="514"/>
        <v>0</v>
      </c>
      <c r="EB641" s="3">
        <f t="shared" si="514"/>
        <v>0</v>
      </c>
      <c r="EC641" s="3">
        <f t="shared" si="514"/>
        <v>0</v>
      </c>
      <c r="ED641" s="3">
        <f t="shared" si="514"/>
        <v>0</v>
      </c>
      <c r="EE641" s="3">
        <f t="shared" si="514"/>
        <v>0</v>
      </c>
      <c r="EF641" s="3">
        <f t="shared" si="514"/>
        <v>0</v>
      </c>
      <c r="EG641" s="3">
        <f t="shared" si="514"/>
        <v>0</v>
      </c>
      <c r="EH641" s="3">
        <f t="shared" si="514"/>
        <v>0</v>
      </c>
      <c r="EI641" s="3">
        <f t="shared" si="514"/>
        <v>0</v>
      </c>
      <c r="EJ641" s="3">
        <f t="shared" si="514"/>
        <v>0</v>
      </c>
      <c r="EK641" s="3">
        <f t="shared" si="514"/>
        <v>0</v>
      </c>
      <c r="EL641" s="3">
        <f t="shared" si="514"/>
        <v>0</v>
      </c>
      <c r="EM641" s="3">
        <f t="shared" ref="EM641:FR641" si="515">EM649</f>
        <v>0</v>
      </c>
      <c r="EN641" s="3">
        <f t="shared" si="515"/>
        <v>0</v>
      </c>
      <c r="EO641" s="3">
        <f t="shared" si="515"/>
        <v>0</v>
      </c>
      <c r="EP641" s="3">
        <f t="shared" si="515"/>
        <v>0</v>
      </c>
      <c r="EQ641" s="3">
        <f t="shared" si="515"/>
        <v>0</v>
      </c>
      <c r="ER641" s="3">
        <f t="shared" si="515"/>
        <v>0</v>
      </c>
      <c r="ES641" s="3">
        <f t="shared" si="515"/>
        <v>0</v>
      </c>
      <c r="ET641" s="3">
        <f t="shared" si="515"/>
        <v>0</v>
      </c>
      <c r="EU641" s="3">
        <f t="shared" si="515"/>
        <v>0</v>
      </c>
      <c r="EV641" s="3">
        <f t="shared" si="515"/>
        <v>0</v>
      </c>
      <c r="EW641" s="3">
        <f t="shared" si="515"/>
        <v>0</v>
      </c>
      <c r="EX641" s="3">
        <f t="shared" si="515"/>
        <v>0</v>
      </c>
      <c r="EY641" s="3">
        <f t="shared" si="515"/>
        <v>0</v>
      </c>
      <c r="EZ641" s="3">
        <f t="shared" si="515"/>
        <v>0</v>
      </c>
      <c r="FA641" s="3">
        <f t="shared" si="515"/>
        <v>0</v>
      </c>
      <c r="FB641" s="3">
        <f t="shared" si="515"/>
        <v>0</v>
      </c>
      <c r="FC641" s="3">
        <f t="shared" si="515"/>
        <v>0</v>
      </c>
      <c r="FD641" s="3">
        <f t="shared" si="515"/>
        <v>0</v>
      </c>
      <c r="FE641" s="3">
        <f t="shared" si="515"/>
        <v>0</v>
      </c>
      <c r="FF641" s="3">
        <f t="shared" si="515"/>
        <v>0</v>
      </c>
      <c r="FG641" s="3">
        <f t="shared" si="515"/>
        <v>0</v>
      </c>
      <c r="FH641" s="3">
        <f t="shared" si="515"/>
        <v>0</v>
      </c>
      <c r="FI641" s="3">
        <f t="shared" si="515"/>
        <v>0</v>
      </c>
      <c r="FJ641" s="3">
        <f t="shared" si="515"/>
        <v>0</v>
      </c>
      <c r="FK641" s="3">
        <f t="shared" si="515"/>
        <v>0</v>
      </c>
      <c r="FL641" s="3">
        <f t="shared" si="515"/>
        <v>0</v>
      </c>
      <c r="FM641" s="3">
        <f t="shared" si="515"/>
        <v>0</v>
      </c>
      <c r="FN641" s="3">
        <f t="shared" si="515"/>
        <v>0</v>
      </c>
      <c r="FO641" s="3">
        <f t="shared" si="515"/>
        <v>0</v>
      </c>
      <c r="FP641" s="3">
        <f t="shared" si="515"/>
        <v>0</v>
      </c>
      <c r="FQ641" s="3">
        <f t="shared" si="515"/>
        <v>0</v>
      </c>
      <c r="FR641" s="3">
        <f t="shared" si="515"/>
        <v>0</v>
      </c>
      <c r="FS641" s="3">
        <f t="shared" ref="FS641:GX641" si="516">FS649</f>
        <v>0</v>
      </c>
      <c r="FT641" s="3">
        <f t="shared" si="516"/>
        <v>0</v>
      </c>
      <c r="FU641" s="3">
        <f t="shared" si="516"/>
        <v>0</v>
      </c>
      <c r="FV641" s="3">
        <f t="shared" si="516"/>
        <v>0</v>
      </c>
      <c r="FW641" s="3">
        <f t="shared" si="516"/>
        <v>0</v>
      </c>
      <c r="FX641" s="3">
        <f t="shared" si="516"/>
        <v>0</v>
      </c>
      <c r="FY641" s="3">
        <f t="shared" si="516"/>
        <v>0</v>
      </c>
      <c r="FZ641" s="3">
        <f t="shared" si="516"/>
        <v>0</v>
      </c>
      <c r="GA641" s="3">
        <f t="shared" si="516"/>
        <v>0</v>
      </c>
      <c r="GB641" s="3">
        <f t="shared" si="516"/>
        <v>0</v>
      </c>
      <c r="GC641" s="3">
        <f t="shared" si="516"/>
        <v>0</v>
      </c>
      <c r="GD641" s="3">
        <f t="shared" si="516"/>
        <v>0</v>
      </c>
      <c r="GE641" s="3">
        <f t="shared" si="516"/>
        <v>0</v>
      </c>
      <c r="GF641" s="3">
        <f t="shared" si="516"/>
        <v>0</v>
      </c>
      <c r="GG641" s="3">
        <f t="shared" si="516"/>
        <v>0</v>
      </c>
      <c r="GH641" s="3">
        <f t="shared" si="516"/>
        <v>0</v>
      </c>
      <c r="GI641" s="3">
        <f t="shared" si="516"/>
        <v>0</v>
      </c>
      <c r="GJ641" s="3">
        <f t="shared" si="516"/>
        <v>0</v>
      </c>
      <c r="GK641" s="3">
        <f t="shared" si="516"/>
        <v>0</v>
      </c>
      <c r="GL641" s="3">
        <f t="shared" si="516"/>
        <v>0</v>
      </c>
      <c r="GM641" s="3">
        <f t="shared" si="516"/>
        <v>0</v>
      </c>
      <c r="GN641" s="3">
        <f t="shared" si="516"/>
        <v>0</v>
      </c>
      <c r="GO641" s="3">
        <f t="shared" si="516"/>
        <v>0</v>
      </c>
      <c r="GP641" s="3">
        <f t="shared" si="516"/>
        <v>0</v>
      </c>
      <c r="GQ641" s="3">
        <f t="shared" si="516"/>
        <v>0</v>
      </c>
      <c r="GR641" s="3">
        <f t="shared" si="516"/>
        <v>0</v>
      </c>
      <c r="GS641" s="3">
        <f t="shared" si="516"/>
        <v>0</v>
      </c>
      <c r="GT641" s="3">
        <f t="shared" si="516"/>
        <v>0</v>
      </c>
      <c r="GU641" s="3">
        <f t="shared" si="516"/>
        <v>0</v>
      </c>
      <c r="GV641" s="3">
        <f t="shared" si="516"/>
        <v>0</v>
      </c>
      <c r="GW641" s="3">
        <f t="shared" si="516"/>
        <v>0</v>
      </c>
      <c r="GX641" s="3">
        <f t="shared" si="516"/>
        <v>0</v>
      </c>
    </row>
    <row r="643" spans="1:245" x14ac:dyDescent="0.2">
      <c r="A643">
        <v>17</v>
      </c>
      <c r="B643">
        <v>1</v>
      </c>
      <c r="C643">
        <f>ROW(SmtRes!A897)</f>
        <v>897</v>
      </c>
      <c r="D643">
        <f>ROW(EtalonRes!A895)</f>
        <v>895</v>
      </c>
      <c r="E643" t="s">
        <v>858</v>
      </c>
      <c r="F643" t="s">
        <v>859</v>
      </c>
      <c r="G643" t="s">
        <v>860</v>
      </c>
      <c r="H643" t="s">
        <v>171</v>
      </c>
      <c r="I643">
        <v>8</v>
      </c>
      <c r="J643">
        <v>0</v>
      </c>
      <c r="O643">
        <f>ROUND(CP643,2)</f>
        <v>554.16999999999996</v>
      </c>
      <c r="P643">
        <f>ROUND(CQ643*I643,2)</f>
        <v>10.51</v>
      </c>
      <c r="Q643">
        <f>ROUND(CR643*I643,2)</f>
        <v>0</v>
      </c>
      <c r="R643">
        <f>ROUND(CS643*I643,2)</f>
        <v>0</v>
      </c>
      <c r="S643">
        <f>ROUND(CT643*I643,2)</f>
        <v>543.66</v>
      </c>
      <c r="T643">
        <f>ROUND(CU643*I643,2)</f>
        <v>0</v>
      </c>
      <c r="U643">
        <f>CV643*I643</f>
        <v>1.76</v>
      </c>
      <c r="V643">
        <f>CW643*I643</f>
        <v>0</v>
      </c>
      <c r="W643">
        <f>ROUND(CX643*I643,2)</f>
        <v>0</v>
      </c>
      <c r="X643">
        <f t="shared" ref="X643:Y647" si="517">ROUND(CY643,2)</f>
        <v>500.17</v>
      </c>
      <c r="Y643">
        <f t="shared" si="517"/>
        <v>353.38</v>
      </c>
      <c r="AA643">
        <v>144042116</v>
      </c>
      <c r="AB643">
        <f>ROUND((AC643+AD643+AF643),2)</f>
        <v>2.11</v>
      </c>
      <c r="AC643">
        <f>ROUND((ES643),2)</f>
        <v>0.04</v>
      </c>
      <c r="AD643">
        <f>ROUND((((ET643)-(EU643))+AE643),2)</f>
        <v>0</v>
      </c>
      <c r="AE643">
        <f t="shared" ref="AE643:AF647" si="518">ROUND((EU643),2)</f>
        <v>0</v>
      </c>
      <c r="AF643">
        <f t="shared" si="518"/>
        <v>2.0699999999999998</v>
      </c>
      <c r="AG643">
        <f>ROUND((AP643),2)</f>
        <v>0</v>
      </c>
      <c r="AH643">
        <f t="shared" ref="AH643:AI647" si="519">(EW643)</f>
        <v>0.22</v>
      </c>
      <c r="AI643">
        <f t="shared" si="519"/>
        <v>0</v>
      </c>
      <c r="AJ643">
        <f>(AS643)</f>
        <v>0</v>
      </c>
      <c r="AK643">
        <v>2.11</v>
      </c>
      <c r="AL643">
        <v>0.04</v>
      </c>
      <c r="AM643">
        <v>0</v>
      </c>
      <c r="AN643">
        <v>0</v>
      </c>
      <c r="AO643">
        <v>2.0699999999999998</v>
      </c>
      <c r="AP643">
        <v>0</v>
      </c>
      <c r="AQ643">
        <v>0.22</v>
      </c>
      <c r="AR643">
        <v>0</v>
      </c>
      <c r="AS643">
        <v>0</v>
      </c>
      <c r="AT643">
        <v>92</v>
      </c>
      <c r="AU643">
        <v>65</v>
      </c>
      <c r="AV643">
        <v>1</v>
      </c>
      <c r="AW643">
        <v>1</v>
      </c>
      <c r="AZ643">
        <v>1</v>
      </c>
      <c r="BA643">
        <v>32.83</v>
      </c>
      <c r="BB643">
        <v>1</v>
      </c>
      <c r="BC643">
        <v>32.83</v>
      </c>
      <c r="BD643" t="s">
        <v>3</v>
      </c>
      <c r="BE643" t="s">
        <v>3</v>
      </c>
      <c r="BF643" t="s">
        <v>3</v>
      </c>
      <c r="BG643" t="s">
        <v>3</v>
      </c>
      <c r="BH643">
        <v>0</v>
      </c>
      <c r="BI643">
        <v>2</v>
      </c>
      <c r="BJ643" t="s">
        <v>861</v>
      </c>
      <c r="BM643">
        <v>111002</v>
      </c>
      <c r="BN643">
        <v>0</v>
      </c>
      <c r="BO643" t="s">
        <v>859</v>
      </c>
      <c r="BP643">
        <v>1</v>
      </c>
      <c r="BQ643">
        <v>3</v>
      </c>
      <c r="BR643">
        <v>0</v>
      </c>
      <c r="BS643">
        <v>32.83</v>
      </c>
      <c r="BT643">
        <v>1</v>
      </c>
      <c r="BU643">
        <v>1</v>
      </c>
      <c r="BV643">
        <v>1</v>
      </c>
      <c r="BW643">
        <v>1</v>
      </c>
      <c r="BX643">
        <v>1</v>
      </c>
      <c r="BY643" t="s">
        <v>3</v>
      </c>
      <c r="BZ643">
        <v>92</v>
      </c>
      <c r="CA643">
        <v>65</v>
      </c>
      <c r="CE643">
        <v>0</v>
      </c>
      <c r="CF643">
        <v>0</v>
      </c>
      <c r="CG643">
        <v>0</v>
      </c>
      <c r="CM643">
        <v>0</v>
      </c>
      <c r="CN643" t="s">
        <v>3</v>
      </c>
      <c r="CO643">
        <v>0</v>
      </c>
      <c r="CP643">
        <f>(P643+Q643+S643)</f>
        <v>554.16999999999996</v>
      </c>
      <c r="CQ643">
        <f>AC643*BC643</f>
        <v>1.3131999999999999</v>
      </c>
      <c r="CR643">
        <f>AD643*BB643</f>
        <v>0</v>
      </c>
      <c r="CS643">
        <f>AE643*BS643</f>
        <v>0</v>
      </c>
      <c r="CT643">
        <f>AF643*BA643</f>
        <v>67.958099999999988</v>
      </c>
      <c r="CU643">
        <f t="shared" ref="CU643:CX647" si="520">AG643</f>
        <v>0</v>
      </c>
      <c r="CV643">
        <f t="shared" si="520"/>
        <v>0.22</v>
      </c>
      <c r="CW643">
        <f t="shared" si="520"/>
        <v>0</v>
      </c>
      <c r="CX643">
        <f t="shared" si="520"/>
        <v>0</v>
      </c>
      <c r="CY643">
        <f>(((S643+R643)*AT643)/100)</f>
        <v>500.16719999999992</v>
      </c>
      <c r="CZ643">
        <f>(((S643+R643)*AU643)/100)</f>
        <v>353.37900000000002</v>
      </c>
      <c r="DC643" t="s">
        <v>3</v>
      </c>
      <c r="DD643" t="s">
        <v>3</v>
      </c>
      <c r="DE643" t="s">
        <v>3</v>
      </c>
      <c r="DF643" t="s">
        <v>3</v>
      </c>
      <c r="DG643" t="s">
        <v>3</v>
      </c>
      <c r="DH643" t="s">
        <v>3</v>
      </c>
      <c r="DI643" t="s">
        <v>3</v>
      </c>
      <c r="DJ643" t="s">
        <v>3</v>
      </c>
      <c r="DK643" t="s">
        <v>3</v>
      </c>
      <c r="DL643" t="s">
        <v>3</v>
      </c>
      <c r="DM643" t="s">
        <v>3</v>
      </c>
      <c r="DN643">
        <v>0</v>
      </c>
      <c r="DO643">
        <v>0</v>
      </c>
      <c r="DP643">
        <v>1</v>
      </c>
      <c r="DQ643">
        <v>1</v>
      </c>
      <c r="DU643">
        <v>1013</v>
      </c>
      <c r="DV643" t="s">
        <v>171</v>
      </c>
      <c r="DW643" t="s">
        <v>171</v>
      </c>
      <c r="DX643">
        <v>1</v>
      </c>
      <c r="EE643">
        <v>123475043</v>
      </c>
      <c r="EF643">
        <v>3</v>
      </c>
      <c r="EG643" t="s">
        <v>184</v>
      </c>
      <c r="EH643">
        <v>0</v>
      </c>
      <c r="EI643" t="s">
        <v>3</v>
      </c>
      <c r="EJ643">
        <v>2</v>
      </c>
      <c r="EK643">
        <v>111002</v>
      </c>
      <c r="EL643" t="s">
        <v>862</v>
      </c>
      <c r="EM643" t="s">
        <v>863</v>
      </c>
      <c r="EO643" t="s">
        <v>3</v>
      </c>
      <c r="EQ643">
        <v>131072</v>
      </c>
      <c r="ER643">
        <v>2.11</v>
      </c>
      <c r="ES643">
        <v>0.04</v>
      </c>
      <c r="ET643">
        <v>0</v>
      </c>
      <c r="EU643">
        <v>0</v>
      </c>
      <c r="EV643">
        <v>2.0699999999999998</v>
      </c>
      <c r="EW643">
        <v>0.22</v>
      </c>
      <c r="EX643">
        <v>0</v>
      </c>
      <c r="EY643">
        <v>0</v>
      </c>
      <c r="FQ643">
        <v>0</v>
      </c>
      <c r="FR643">
        <f>ROUND(IF(AND(BH643=3,BI643=3),P643,0),2)</f>
        <v>0</v>
      </c>
      <c r="FS643">
        <v>0</v>
      </c>
      <c r="FX643">
        <v>92</v>
      </c>
      <c r="FY643">
        <v>65</v>
      </c>
      <c r="GA643" t="s">
        <v>3</v>
      </c>
      <c r="GD643">
        <v>1</v>
      </c>
      <c r="GF643">
        <v>2082767553</v>
      </c>
      <c r="GG643">
        <v>2</v>
      </c>
      <c r="GH643">
        <v>1</v>
      </c>
      <c r="GI643">
        <v>2</v>
      </c>
      <c r="GJ643">
        <v>0</v>
      </c>
      <c r="GK643">
        <v>0</v>
      </c>
      <c r="GL643">
        <f>ROUND(IF(AND(BH643=3,BI643=3,FS643&lt;&gt;0),P643,0),2)</f>
        <v>0</v>
      </c>
      <c r="GM643">
        <f>ROUND(O643+X643+Y643,2)+GX643</f>
        <v>1407.72</v>
      </c>
      <c r="GN643">
        <f>IF(OR(BI643=0,BI643=1),ROUND(O643+X643+Y643,2),0)</f>
        <v>0</v>
      </c>
      <c r="GO643">
        <f>IF(BI643=2,ROUND(O643+X643+Y643,2),0)</f>
        <v>1407.72</v>
      </c>
      <c r="GP643">
        <f>IF(BI643=4,ROUND(O643+X643+Y643,2)+GX643,0)</f>
        <v>0</v>
      </c>
      <c r="GR643">
        <v>0</v>
      </c>
      <c r="GS643">
        <v>3</v>
      </c>
      <c r="GT643">
        <v>0</v>
      </c>
      <c r="GU643" t="s">
        <v>3</v>
      </c>
      <c r="GV643">
        <f>ROUND((GT643),2)</f>
        <v>0</v>
      </c>
      <c r="GW643">
        <v>1</v>
      </c>
      <c r="GX643">
        <f>ROUND(HC643*I643,2)</f>
        <v>0</v>
      </c>
      <c r="HA643">
        <v>0</v>
      </c>
      <c r="HB643">
        <v>0</v>
      </c>
      <c r="HC643">
        <f>GV643*GW643</f>
        <v>0</v>
      </c>
      <c r="IK643">
        <v>0</v>
      </c>
    </row>
    <row r="644" spans="1:245" x14ac:dyDescent="0.2">
      <c r="A644">
        <v>18</v>
      </c>
      <c r="B644">
        <v>1</v>
      </c>
      <c r="C644">
        <v>896</v>
      </c>
      <c r="E644" t="s">
        <v>864</v>
      </c>
      <c r="F644" t="s">
        <v>865</v>
      </c>
      <c r="G644" t="s">
        <v>866</v>
      </c>
      <c r="H644" t="s">
        <v>171</v>
      </c>
      <c r="I644">
        <f>I643*J644</f>
        <v>2</v>
      </c>
      <c r="J644">
        <v>0.25</v>
      </c>
      <c r="O644">
        <f>ROUND(CP644,2)</f>
        <v>154041.71</v>
      </c>
      <c r="P644">
        <f>ROUND(CQ644*I644,2)</f>
        <v>154041.71</v>
      </c>
      <c r="Q644">
        <f>ROUND(CR644*I644,2)</f>
        <v>0</v>
      </c>
      <c r="R644">
        <f>ROUND(CS644*I644,2)</f>
        <v>0</v>
      </c>
      <c r="S644">
        <f>ROUND(CT644*I644,2)</f>
        <v>0</v>
      </c>
      <c r="T644">
        <f>ROUND(CU644*I644,2)</f>
        <v>0</v>
      </c>
      <c r="U644">
        <f>CV644*I644</f>
        <v>0</v>
      </c>
      <c r="V644">
        <f>CW644*I644</f>
        <v>0</v>
      </c>
      <c r="W644">
        <f>ROUND(CX644*I644,2)</f>
        <v>0</v>
      </c>
      <c r="X644">
        <f t="shared" si="517"/>
        <v>0</v>
      </c>
      <c r="Y644">
        <f t="shared" si="517"/>
        <v>0</v>
      </c>
      <c r="AA644">
        <v>144042116</v>
      </c>
      <c r="AB644">
        <f>ROUND((AC644+AD644+AF644),2)</f>
        <v>17504.740000000002</v>
      </c>
      <c r="AC644">
        <f>ROUND((ES644),2)</f>
        <v>17504.740000000002</v>
      </c>
      <c r="AD644">
        <f>ROUND((((ET644)-(EU644))+AE644),2)</f>
        <v>0</v>
      </c>
      <c r="AE644">
        <f t="shared" si="518"/>
        <v>0</v>
      </c>
      <c r="AF644">
        <f t="shared" si="518"/>
        <v>0</v>
      </c>
      <c r="AG644">
        <f>ROUND((AP644),2)</f>
        <v>0</v>
      </c>
      <c r="AH644">
        <f t="shared" si="519"/>
        <v>0</v>
      </c>
      <c r="AI644">
        <f t="shared" si="519"/>
        <v>0</v>
      </c>
      <c r="AJ644">
        <f>(AS644)</f>
        <v>0</v>
      </c>
      <c r="AK644">
        <v>17504.740000000002</v>
      </c>
      <c r="AL644">
        <v>17504.740000000002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1</v>
      </c>
      <c r="AW644">
        <v>1</v>
      </c>
      <c r="AZ644">
        <v>1</v>
      </c>
      <c r="BA644">
        <v>1</v>
      </c>
      <c r="BB644">
        <v>1</v>
      </c>
      <c r="BC644">
        <v>4.4000000000000004</v>
      </c>
      <c r="BD644" t="s">
        <v>3</v>
      </c>
      <c r="BE644" t="s">
        <v>3</v>
      </c>
      <c r="BF644" t="s">
        <v>3</v>
      </c>
      <c r="BG644" t="s">
        <v>3</v>
      </c>
      <c r="BH644">
        <v>3</v>
      </c>
      <c r="BI644">
        <v>3</v>
      </c>
      <c r="BJ644" t="s">
        <v>3</v>
      </c>
      <c r="BM644">
        <v>100</v>
      </c>
      <c r="BN644">
        <v>0</v>
      </c>
      <c r="BO644" t="s">
        <v>3</v>
      </c>
      <c r="BP644">
        <v>0</v>
      </c>
      <c r="BQ644">
        <v>5</v>
      </c>
      <c r="BR644">
        <v>0</v>
      </c>
      <c r="BS644">
        <v>1</v>
      </c>
      <c r="BT644">
        <v>1</v>
      </c>
      <c r="BU644">
        <v>1</v>
      </c>
      <c r="BV644">
        <v>1</v>
      </c>
      <c r="BW644">
        <v>1</v>
      </c>
      <c r="BX644">
        <v>1</v>
      </c>
      <c r="BY644" t="s">
        <v>3</v>
      </c>
      <c r="BZ644">
        <v>92</v>
      </c>
      <c r="CA644">
        <v>65</v>
      </c>
      <c r="CE644">
        <v>0</v>
      </c>
      <c r="CF644">
        <v>0</v>
      </c>
      <c r="CG644">
        <v>0</v>
      </c>
      <c r="CM644">
        <v>0</v>
      </c>
      <c r="CN644" t="s">
        <v>3</v>
      </c>
      <c r="CO644">
        <v>0</v>
      </c>
      <c r="CP644">
        <f>(P644+Q644+S644)</f>
        <v>154041.71</v>
      </c>
      <c r="CQ644">
        <f>AC644*BC644</f>
        <v>77020.856000000014</v>
      </c>
      <c r="CR644">
        <f>AD644*BB644</f>
        <v>0</v>
      </c>
      <c r="CS644">
        <f>AE644*BS644</f>
        <v>0</v>
      </c>
      <c r="CT644">
        <f>AF644*BA644</f>
        <v>0</v>
      </c>
      <c r="CU644">
        <f t="shared" si="520"/>
        <v>0</v>
      </c>
      <c r="CV644">
        <f t="shared" si="520"/>
        <v>0</v>
      </c>
      <c r="CW644">
        <f t="shared" si="520"/>
        <v>0</v>
      </c>
      <c r="CX644">
        <f t="shared" si="520"/>
        <v>0</v>
      </c>
      <c r="CY644">
        <f>0</f>
        <v>0</v>
      </c>
      <c r="CZ644">
        <f>0</f>
        <v>0</v>
      </c>
      <c r="DC644" t="s">
        <v>3</v>
      </c>
      <c r="DD644" t="s">
        <v>3</v>
      </c>
      <c r="DE644" t="s">
        <v>3</v>
      </c>
      <c r="DF644" t="s">
        <v>3</v>
      </c>
      <c r="DG644" t="s">
        <v>3</v>
      </c>
      <c r="DH644" t="s">
        <v>3</v>
      </c>
      <c r="DI644" t="s">
        <v>3</v>
      </c>
      <c r="DJ644" t="s">
        <v>3</v>
      </c>
      <c r="DK644" t="s">
        <v>3</v>
      </c>
      <c r="DL644" t="s">
        <v>3</v>
      </c>
      <c r="DM644" t="s">
        <v>3</v>
      </c>
      <c r="DN644">
        <v>0</v>
      </c>
      <c r="DO644">
        <v>0</v>
      </c>
      <c r="DP644">
        <v>1</v>
      </c>
      <c r="DQ644">
        <v>1</v>
      </c>
      <c r="DU644">
        <v>1013</v>
      </c>
      <c r="DV644" t="s">
        <v>171</v>
      </c>
      <c r="DW644" t="s">
        <v>171</v>
      </c>
      <c r="DX644">
        <v>1</v>
      </c>
      <c r="EE644">
        <v>123474807</v>
      </c>
      <c r="EF644">
        <v>5</v>
      </c>
      <c r="EG644" t="s">
        <v>867</v>
      </c>
      <c r="EH644">
        <v>0</v>
      </c>
      <c r="EI644" t="s">
        <v>3</v>
      </c>
      <c r="EJ644">
        <v>3</v>
      </c>
      <c r="EK644">
        <v>100</v>
      </c>
      <c r="EL644" t="s">
        <v>868</v>
      </c>
      <c r="EM644" t="s">
        <v>869</v>
      </c>
      <c r="EO644" t="s">
        <v>3</v>
      </c>
      <c r="EQ644">
        <v>1310720</v>
      </c>
      <c r="ER644">
        <v>17504.740000000002</v>
      </c>
      <c r="ES644">
        <v>17504.740000000002</v>
      </c>
      <c r="ET644">
        <v>0</v>
      </c>
      <c r="EU644">
        <v>0</v>
      </c>
      <c r="EV644">
        <v>0</v>
      </c>
      <c r="EW644">
        <v>0</v>
      </c>
      <c r="EX644">
        <v>0</v>
      </c>
      <c r="EZ644">
        <v>5</v>
      </c>
      <c r="FC644">
        <v>1</v>
      </c>
      <c r="FD644">
        <v>18</v>
      </c>
      <c r="FF644">
        <v>1215</v>
      </c>
      <c r="FQ644">
        <v>154041.71</v>
      </c>
      <c r="FR644">
        <f>ROUND(IF(AND(BH644=3,BI644=3),P644,0),2)</f>
        <v>154041.71</v>
      </c>
      <c r="FS644">
        <v>1</v>
      </c>
      <c r="FX644">
        <v>92</v>
      </c>
      <c r="FY644">
        <v>65</v>
      </c>
      <c r="GA644" t="s">
        <v>870</v>
      </c>
      <c r="GD644">
        <v>1</v>
      </c>
      <c r="GF644">
        <v>636755606</v>
      </c>
      <c r="GG644">
        <v>2</v>
      </c>
      <c r="GH644">
        <v>3</v>
      </c>
      <c r="GI644">
        <v>3</v>
      </c>
      <c r="GJ644">
        <v>0</v>
      </c>
      <c r="GK644">
        <v>0</v>
      </c>
      <c r="GL644">
        <f>ROUND(IF(AND(BH644=3,BI644=3,FS644&lt;&gt;0),P644,0),2)</f>
        <v>154041.71</v>
      </c>
      <c r="GM644">
        <f>ROUND(O644+X644+Y644,2)+GX644</f>
        <v>154041.71</v>
      </c>
      <c r="GN644">
        <f>IF(OR(BI644=0,BI644=1),ROUND(O644+X644+Y644,2),0)</f>
        <v>0</v>
      </c>
      <c r="GO644">
        <f>IF(BI644=2,ROUND(O644+X644+Y644,2),0)</f>
        <v>0</v>
      </c>
      <c r="GP644">
        <f>IF(BI644=4,ROUND(O644+X644+Y644,2)+GX644,0)</f>
        <v>0</v>
      </c>
      <c r="GR644">
        <v>1</v>
      </c>
      <c r="GS644">
        <v>1</v>
      </c>
      <c r="GT644">
        <v>0</v>
      </c>
      <c r="GU644" t="s">
        <v>3</v>
      </c>
      <c r="GV644">
        <f>ROUND((GT644),2)</f>
        <v>0</v>
      </c>
      <c r="GW644">
        <v>1</v>
      </c>
      <c r="GX644">
        <f>ROUND(HC644*I644,2)</f>
        <v>0</v>
      </c>
      <c r="HA644">
        <v>0</v>
      </c>
      <c r="HB644">
        <v>0</v>
      </c>
      <c r="HC644">
        <f>GV644*GW644</f>
        <v>0</v>
      </c>
      <c r="IK644">
        <v>0</v>
      </c>
    </row>
    <row r="645" spans="1:245" x14ac:dyDescent="0.2">
      <c r="A645">
        <v>18</v>
      </c>
      <c r="B645">
        <v>1</v>
      </c>
      <c r="C645">
        <v>897</v>
      </c>
      <c r="E645" t="s">
        <v>871</v>
      </c>
      <c r="F645" t="s">
        <v>865</v>
      </c>
      <c r="G645" t="s">
        <v>872</v>
      </c>
      <c r="H645" t="s">
        <v>171</v>
      </c>
      <c r="I645">
        <f>I643*J645</f>
        <v>6</v>
      </c>
      <c r="J645">
        <v>0.75</v>
      </c>
      <c r="O645">
        <f>ROUND(CP645,2)</f>
        <v>171157.54</v>
      </c>
      <c r="P645">
        <f>ROUND(CQ645*I645,2)</f>
        <v>171157.54</v>
      </c>
      <c r="Q645">
        <f>ROUND(CR645*I645,2)</f>
        <v>0</v>
      </c>
      <c r="R645">
        <f>ROUND(CS645*I645,2)</f>
        <v>0</v>
      </c>
      <c r="S645">
        <f>ROUND(CT645*I645,2)</f>
        <v>0</v>
      </c>
      <c r="T645">
        <f>ROUND(CU645*I645,2)</f>
        <v>0</v>
      </c>
      <c r="U645">
        <f>CV645*I645</f>
        <v>0</v>
      </c>
      <c r="V645">
        <f>CW645*I645</f>
        <v>0</v>
      </c>
      <c r="W645">
        <f>ROUND(CX645*I645,2)</f>
        <v>0</v>
      </c>
      <c r="X645">
        <f t="shared" si="517"/>
        <v>0</v>
      </c>
      <c r="Y645">
        <f t="shared" si="517"/>
        <v>0</v>
      </c>
      <c r="AA645">
        <v>144042116</v>
      </c>
      <c r="AB645">
        <f>ROUND((AC645+AD645+AF645),2)</f>
        <v>6483.24</v>
      </c>
      <c r="AC645">
        <f>ROUND((ES645),2)</f>
        <v>6483.24</v>
      </c>
      <c r="AD645">
        <f>ROUND((((ET645)-(EU645))+AE645),2)</f>
        <v>0</v>
      </c>
      <c r="AE645">
        <f t="shared" si="518"/>
        <v>0</v>
      </c>
      <c r="AF645">
        <f t="shared" si="518"/>
        <v>0</v>
      </c>
      <c r="AG645">
        <f>ROUND((AP645),2)</f>
        <v>0</v>
      </c>
      <c r="AH645">
        <f t="shared" si="519"/>
        <v>0</v>
      </c>
      <c r="AI645">
        <f t="shared" si="519"/>
        <v>0</v>
      </c>
      <c r="AJ645">
        <f>(AS645)</f>
        <v>0</v>
      </c>
      <c r="AK645">
        <v>6483.24</v>
      </c>
      <c r="AL645">
        <v>6483.24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1</v>
      </c>
      <c r="AW645">
        <v>1</v>
      </c>
      <c r="AZ645">
        <v>1</v>
      </c>
      <c r="BA645">
        <v>1</v>
      </c>
      <c r="BB645">
        <v>1</v>
      </c>
      <c r="BC645">
        <v>4.4000000000000004</v>
      </c>
      <c r="BD645" t="s">
        <v>3</v>
      </c>
      <c r="BE645" t="s">
        <v>3</v>
      </c>
      <c r="BF645" t="s">
        <v>3</v>
      </c>
      <c r="BG645" t="s">
        <v>3</v>
      </c>
      <c r="BH645">
        <v>3</v>
      </c>
      <c r="BI645">
        <v>3</v>
      </c>
      <c r="BJ645" t="s">
        <v>3</v>
      </c>
      <c r="BM645">
        <v>100</v>
      </c>
      <c r="BN645">
        <v>0</v>
      </c>
      <c r="BO645" t="s">
        <v>3</v>
      </c>
      <c r="BP645">
        <v>0</v>
      </c>
      <c r="BQ645">
        <v>5</v>
      </c>
      <c r="BR645">
        <v>0</v>
      </c>
      <c r="BS645">
        <v>1</v>
      </c>
      <c r="BT645">
        <v>1</v>
      </c>
      <c r="BU645">
        <v>1</v>
      </c>
      <c r="BV645">
        <v>1</v>
      </c>
      <c r="BW645">
        <v>1</v>
      </c>
      <c r="BX645">
        <v>1</v>
      </c>
      <c r="BY645" t="s">
        <v>3</v>
      </c>
      <c r="BZ645">
        <v>92</v>
      </c>
      <c r="CA645">
        <v>65</v>
      </c>
      <c r="CE645">
        <v>0</v>
      </c>
      <c r="CF645">
        <v>0</v>
      </c>
      <c r="CG645">
        <v>0</v>
      </c>
      <c r="CM645">
        <v>0</v>
      </c>
      <c r="CN645" t="s">
        <v>3</v>
      </c>
      <c r="CO645">
        <v>0</v>
      </c>
      <c r="CP645">
        <f>(P645+Q645+S645)</f>
        <v>171157.54</v>
      </c>
      <c r="CQ645">
        <f>AC645*BC645</f>
        <v>28526.256000000001</v>
      </c>
      <c r="CR645">
        <f>AD645*BB645</f>
        <v>0</v>
      </c>
      <c r="CS645">
        <f>AE645*BS645</f>
        <v>0</v>
      </c>
      <c r="CT645">
        <f>AF645*BA645</f>
        <v>0</v>
      </c>
      <c r="CU645">
        <f t="shared" si="520"/>
        <v>0</v>
      </c>
      <c r="CV645">
        <f t="shared" si="520"/>
        <v>0</v>
      </c>
      <c r="CW645">
        <f t="shared" si="520"/>
        <v>0</v>
      </c>
      <c r="CX645">
        <f t="shared" si="520"/>
        <v>0</v>
      </c>
      <c r="CY645">
        <f>0</f>
        <v>0</v>
      </c>
      <c r="CZ645">
        <f>0</f>
        <v>0</v>
      </c>
      <c r="DC645" t="s">
        <v>3</v>
      </c>
      <c r="DD645" t="s">
        <v>3</v>
      </c>
      <c r="DE645" t="s">
        <v>3</v>
      </c>
      <c r="DF645" t="s">
        <v>3</v>
      </c>
      <c r="DG645" t="s">
        <v>3</v>
      </c>
      <c r="DH645" t="s">
        <v>3</v>
      </c>
      <c r="DI645" t="s">
        <v>3</v>
      </c>
      <c r="DJ645" t="s">
        <v>3</v>
      </c>
      <c r="DK645" t="s">
        <v>3</v>
      </c>
      <c r="DL645" t="s">
        <v>3</v>
      </c>
      <c r="DM645" t="s">
        <v>3</v>
      </c>
      <c r="DN645">
        <v>0</v>
      </c>
      <c r="DO645">
        <v>0</v>
      </c>
      <c r="DP645">
        <v>1</v>
      </c>
      <c r="DQ645">
        <v>1</v>
      </c>
      <c r="DU645">
        <v>1013</v>
      </c>
      <c r="DV645" t="s">
        <v>171</v>
      </c>
      <c r="DW645" t="s">
        <v>171</v>
      </c>
      <c r="DX645">
        <v>1</v>
      </c>
      <c r="EE645">
        <v>123474807</v>
      </c>
      <c r="EF645">
        <v>5</v>
      </c>
      <c r="EG645" t="s">
        <v>867</v>
      </c>
      <c r="EH645">
        <v>0</v>
      </c>
      <c r="EI645" t="s">
        <v>3</v>
      </c>
      <c r="EJ645">
        <v>3</v>
      </c>
      <c r="EK645">
        <v>100</v>
      </c>
      <c r="EL645" t="s">
        <v>868</v>
      </c>
      <c r="EM645" t="s">
        <v>869</v>
      </c>
      <c r="EO645" t="s">
        <v>3</v>
      </c>
      <c r="EQ645">
        <v>1310720</v>
      </c>
      <c r="ER645">
        <v>6483.24</v>
      </c>
      <c r="ES645">
        <v>6483.24</v>
      </c>
      <c r="ET645">
        <v>0</v>
      </c>
      <c r="EU645">
        <v>0</v>
      </c>
      <c r="EV645">
        <v>0</v>
      </c>
      <c r="EW645">
        <v>0</v>
      </c>
      <c r="EX645">
        <v>0</v>
      </c>
      <c r="EZ645">
        <v>5</v>
      </c>
      <c r="FC645">
        <v>1</v>
      </c>
      <c r="FD645">
        <v>18</v>
      </c>
      <c r="FF645">
        <v>450</v>
      </c>
      <c r="FQ645">
        <v>205389.1</v>
      </c>
      <c r="FR645">
        <f>ROUND(IF(AND(BH645=3,BI645=3),P645,0),2)</f>
        <v>171157.54</v>
      </c>
      <c r="FS645">
        <v>1</v>
      </c>
      <c r="FX645">
        <v>92</v>
      </c>
      <c r="FY645">
        <v>65</v>
      </c>
      <c r="GA645" t="s">
        <v>873</v>
      </c>
      <c r="GD645">
        <v>1</v>
      </c>
      <c r="GF645">
        <v>306362373</v>
      </c>
      <c r="GG645">
        <v>2</v>
      </c>
      <c r="GH645">
        <v>3</v>
      </c>
      <c r="GI645">
        <v>3</v>
      </c>
      <c r="GJ645">
        <v>0</v>
      </c>
      <c r="GK645">
        <v>0</v>
      </c>
      <c r="GL645">
        <f>ROUND(IF(AND(BH645=3,BI645=3,FS645&lt;&gt;0),P645,0),2)</f>
        <v>171157.54</v>
      </c>
      <c r="GM645">
        <f>ROUND(O645+X645+Y645,2)+GX645</f>
        <v>171157.54</v>
      </c>
      <c r="GN645">
        <f>IF(OR(BI645=0,BI645=1),ROUND(O645+X645+Y645,2),0)</f>
        <v>0</v>
      </c>
      <c r="GO645">
        <f>IF(BI645=2,ROUND(O645+X645+Y645,2),0)</f>
        <v>0</v>
      </c>
      <c r="GP645">
        <f>IF(BI645=4,ROUND(O645+X645+Y645,2)+GX645,0)</f>
        <v>0</v>
      </c>
      <c r="GR645">
        <v>1</v>
      </c>
      <c r="GS645">
        <v>1</v>
      </c>
      <c r="GT645">
        <v>0</v>
      </c>
      <c r="GU645" t="s">
        <v>3</v>
      </c>
      <c r="GV645">
        <f>ROUND((GT645),2)</f>
        <v>0</v>
      </c>
      <c r="GW645">
        <v>1</v>
      </c>
      <c r="GX645">
        <f>ROUND(HC645*I645,2)</f>
        <v>0</v>
      </c>
      <c r="HA645">
        <v>0</v>
      </c>
      <c r="HB645">
        <v>0</v>
      </c>
      <c r="HC645">
        <f>GV645*GW645</f>
        <v>0</v>
      </c>
      <c r="IK645">
        <v>0</v>
      </c>
    </row>
    <row r="646" spans="1:245" x14ac:dyDescent="0.2">
      <c r="A646">
        <v>17</v>
      </c>
      <c r="B646">
        <v>1</v>
      </c>
      <c r="C646">
        <f>ROW(SmtRes!A905)</f>
        <v>905</v>
      </c>
      <c r="D646">
        <f>ROW(EtalonRes!A902)</f>
        <v>902</v>
      </c>
      <c r="E646" t="s">
        <v>874</v>
      </c>
      <c r="F646" t="s">
        <v>875</v>
      </c>
      <c r="G646" t="s">
        <v>876</v>
      </c>
      <c r="H646" t="s">
        <v>171</v>
      </c>
      <c r="I646">
        <v>3</v>
      </c>
      <c r="J646">
        <v>0</v>
      </c>
      <c r="O646">
        <f>ROUND(CP646,2)</f>
        <v>6828.34</v>
      </c>
      <c r="P646">
        <f>ROUND(CQ646*I646,2)</f>
        <v>449.5</v>
      </c>
      <c r="Q646">
        <f>ROUND(CR646*I646,2)</f>
        <v>504.9</v>
      </c>
      <c r="R646">
        <f>ROUND(CS646*I646,2)</f>
        <v>248.19</v>
      </c>
      <c r="S646">
        <f>ROUND(CT646*I646,2)</f>
        <v>5873.94</v>
      </c>
      <c r="T646">
        <f>ROUND(CU646*I646,2)</f>
        <v>0</v>
      </c>
      <c r="U646">
        <f>CV646*I646</f>
        <v>18.600000000000001</v>
      </c>
      <c r="V646">
        <f>CW646*I646</f>
        <v>0.75</v>
      </c>
      <c r="W646">
        <f>ROUND(CX646*I646,2)</f>
        <v>0</v>
      </c>
      <c r="X646">
        <f t="shared" si="517"/>
        <v>4897.7</v>
      </c>
      <c r="Y646">
        <f t="shared" si="517"/>
        <v>3673.28</v>
      </c>
      <c r="AA646">
        <v>144042116</v>
      </c>
      <c r="AB646">
        <f>ROUND((AC646+AD646+AF646),2)</f>
        <v>104.57</v>
      </c>
      <c r="AC646">
        <f>ROUND((ES646),2)</f>
        <v>22.43</v>
      </c>
      <c r="AD646">
        <f>ROUND((((ET646)-(EU646))+AE646),2)</f>
        <v>22.5</v>
      </c>
      <c r="AE646">
        <f t="shared" si="518"/>
        <v>2.52</v>
      </c>
      <c r="AF646">
        <f t="shared" si="518"/>
        <v>59.64</v>
      </c>
      <c r="AG646">
        <f>ROUND((AP646),2)</f>
        <v>0</v>
      </c>
      <c r="AH646">
        <f t="shared" si="519"/>
        <v>6.2</v>
      </c>
      <c r="AI646">
        <f t="shared" si="519"/>
        <v>0.25</v>
      </c>
      <c r="AJ646">
        <f>(AS646)</f>
        <v>0</v>
      </c>
      <c r="AK646">
        <v>104.57</v>
      </c>
      <c r="AL646">
        <v>22.43</v>
      </c>
      <c r="AM646">
        <v>22.5</v>
      </c>
      <c r="AN646">
        <v>2.52</v>
      </c>
      <c r="AO646">
        <v>59.64</v>
      </c>
      <c r="AP646">
        <v>0</v>
      </c>
      <c r="AQ646">
        <v>6.2</v>
      </c>
      <c r="AR646">
        <v>0.25</v>
      </c>
      <c r="AS646">
        <v>0</v>
      </c>
      <c r="AT646">
        <v>80</v>
      </c>
      <c r="AU646">
        <v>60</v>
      </c>
      <c r="AV646">
        <v>1</v>
      </c>
      <c r="AW646">
        <v>1</v>
      </c>
      <c r="AZ646">
        <v>1</v>
      </c>
      <c r="BA646">
        <v>32.83</v>
      </c>
      <c r="BB646">
        <v>7.48</v>
      </c>
      <c r="BC646">
        <v>6.68</v>
      </c>
      <c r="BD646" t="s">
        <v>3</v>
      </c>
      <c r="BE646" t="s">
        <v>3</v>
      </c>
      <c r="BF646" t="s">
        <v>3</v>
      </c>
      <c r="BG646" t="s">
        <v>3</v>
      </c>
      <c r="BH646">
        <v>0</v>
      </c>
      <c r="BI646">
        <v>2</v>
      </c>
      <c r="BJ646" t="s">
        <v>877</v>
      </c>
      <c r="BM646">
        <v>110001</v>
      </c>
      <c r="BN646">
        <v>0</v>
      </c>
      <c r="BO646" t="s">
        <v>875</v>
      </c>
      <c r="BP646">
        <v>1</v>
      </c>
      <c r="BQ646">
        <v>3</v>
      </c>
      <c r="BR646">
        <v>0</v>
      </c>
      <c r="BS646">
        <v>32.83</v>
      </c>
      <c r="BT646">
        <v>1</v>
      </c>
      <c r="BU646">
        <v>1</v>
      </c>
      <c r="BV646">
        <v>1</v>
      </c>
      <c r="BW646">
        <v>1</v>
      </c>
      <c r="BX646">
        <v>1</v>
      </c>
      <c r="BY646" t="s">
        <v>3</v>
      </c>
      <c r="BZ646">
        <v>80</v>
      </c>
      <c r="CA646">
        <v>60</v>
      </c>
      <c r="CE646">
        <v>0</v>
      </c>
      <c r="CF646">
        <v>0</v>
      </c>
      <c r="CG646">
        <v>0</v>
      </c>
      <c r="CM646">
        <v>0</v>
      </c>
      <c r="CN646" t="s">
        <v>3</v>
      </c>
      <c r="CO646">
        <v>0</v>
      </c>
      <c r="CP646">
        <f>(P646+Q646+S646)</f>
        <v>6828.3399999999992</v>
      </c>
      <c r="CQ646">
        <f>AC646*BC646</f>
        <v>149.83239999999998</v>
      </c>
      <c r="CR646">
        <f>AD646*BB646</f>
        <v>168.3</v>
      </c>
      <c r="CS646">
        <f>AE646*BS646</f>
        <v>82.7316</v>
      </c>
      <c r="CT646">
        <f>AF646*BA646</f>
        <v>1957.9811999999999</v>
      </c>
      <c r="CU646">
        <f t="shared" si="520"/>
        <v>0</v>
      </c>
      <c r="CV646">
        <f t="shared" si="520"/>
        <v>6.2</v>
      </c>
      <c r="CW646">
        <f t="shared" si="520"/>
        <v>0.25</v>
      </c>
      <c r="CX646">
        <f t="shared" si="520"/>
        <v>0</v>
      </c>
      <c r="CY646">
        <f>(((S646+R646)*AT646)/100)</f>
        <v>4897.7039999999988</v>
      </c>
      <c r="CZ646">
        <f>(((S646+R646)*AU646)/100)</f>
        <v>3673.2779999999993</v>
      </c>
      <c r="DC646" t="s">
        <v>3</v>
      </c>
      <c r="DD646" t="s">
        <v>3</v>
      </c>
      <c r="DE646" t="s">
        <v>3</v>
      </c>
      <c r="DF646" t="s">
        <v>3</v>
      </c>
      <c r="DG646" t="s">
        <v>3</v>
      </c>
      <c r="DH646" t="s">
        <v>3</v>
      </c>
      <c r="DI646" t="s">
        <v>3</v>
      </c>
      <c r="DJ646" t="s">
        <v>3</v>
      </c>
      <c r="DK646" t="s">
        <v>3</v>
      </c>
      <c r="DL646" t="s">
        <v>3</v>
      </c>
      <c r="DM646" t="s">
        <v>3</v>
      </c>
      <c r="DN646">
        <v>0</v>
      </c>
      <c r="DO646">
        <v>0</v>
      </c>
      <c r="DP646">
        <v>1</v>
      </c>
      <c r="DQ646">
        <v>1</v>
      </c>
      <c r="DU646">
        <v>1013</v>
      </c>
      <c r="DV646" t="s">
        <v>171</v>
      </c>
      <c r="DW646" t="s">
        <v>171</v>
      </c>
      <c r="DX646">
        <v>1</v>
      </c>
      <c r="EE646">
        <v>123475031</v>
      </c>
      <c r="EF646">
        <v>3</v>
      </c>
      <c r="EG646" t="s">
        <v>184</v>
      </c>
      <c r="EH646">
        <v>0</v>
      </c>
      <c r="EI646" t="s">
        <v>3</v>
      </c>
      <c r="EJ646">
        <v>2</v>
      </c>
      <c r="EK646">
        <v>110001</v>
      </c>
      <c r="EL646" t="s">
        <v>878</v>
      </c>
      <c r="EM646" t="s">
        <v>879</v>
      </c>
      <c r="EO646" t="s">
        <v>3</v>
      </c>
      <c r="EQ646">
        <v>131072</v>
      </c>
      <c r="ER646">
        <v>104.57</v>
      </c>
      <c r="ES646">
        <v>22.43</v>
      </c>
      <c r="ET646">
        <v>22.5</v>
      </c>
      <c r="EU646">
        <v>2.52</v>
      </c>
      <c r="EV646">
        <v>59.64</v>
      </c>
      <c r="EW646">
        <v>6.2</v>
      </c>
      <c r="EX646">
        <v>0.25</v>
      </c>
      <c r="EY646">
        <v>0</v>
      </c>
      <c r="FQ646">
        <v>0</v>
      </c>
      <c r="FR646">
        <f>ROUND(IF(AND(BH646=3,BI646=3),P646,0),2)</f>
        <v>0</v>
      </c>
      <c r="FS646">
        <v>0</v>
      </c>
      <c r="FX646">
        <v>80</v>
      </c>
      <c r="FY646">
        <v>60</v>
      </c>
      <c r="GA646" t="s">
        <v>3</v>
      </c>
      <c r="GD646">
        <v>1</v>
      </c>
      <c r="GF646">
        <v>1007310128</v>
      </c>
      <c r="GG646">
        <v>2</v>
      </c>
      <c r="GH646">
        <v>1</v>
      </c>
      <c r="GI646">
        <v>2</v>
      </c>
      <c r="GJ646">
        <v>0</v>
      </c>
      <c r="GK646">
        <v>0</v>
      </c>
      <c r="GL646">
        <f>ROUND(IF(AND(BH646=3,BI646=3,FS646&lt;&gt;0),P646,0),2)</f>
        <v>0</v>
      </c>
      <c r="GM646">
        <f>ROUND(O646+X646+Y646,2)+GX646</f>
        <v>15399.32</v>
      </c>
      <c r="GN646">
        <f>IF(OR(BI646=0,BI646=1),ROUND(O646+X646+Y646,2),0)</f>
        <v>0</v>
      </c>
      <c r="GO646">
        <f>IF(BI646=2,ROUND(O646+X646+Y646,2),0)</f>
        <v>15399.32</v>
      </c>
      <c r="GP646">
        <f>IF(BI646=4,ROUND(O646+X646+Y646,2)+GX646,0)</f>
        <v>0</v>
      </c>
      <c r="GR646">
        <v>0</v>
      </c>
      <c r="GS646">
        <v>3</v>
      </c>
      <c r="GT646">
        <v>0</v>
      </c>
      <c r="GU646" t="s">
        <v>3</v>
      </c>
      <c r="GV646">
        <f>ROUND((GT646),2)</f>
        <v>0</v>
      </c>
      <c r="GW646">
        <v>1</v>
      </c>
      <c r="GX646">
        <f>ROUND(HC646*I646,2)</f>
        <v>0</v>
      </c>
      <c r="HA646">
        <v>0</v>
      </c>
      <c r="HB646">
        <v>0</v>
      </c>
      <c r="HC646">
        <f>GV646*GW646</f>
        <v>0</v>
      </c>
      <c r="IK646">
        <v>0</v>
      </c>
    </row>
    <row r="647" spans="1:245" x14ac:dyDescent="0.2">
      <c r="A647">
        <v>18</v>
      </c>
      <c r="B647">
        <v>1</v>
      </c>
      <c r="C647">
        <v>905</v>
      </c>
      <c r="E647" t="s">
        <v>880</v>
      </c>
      <c r="F647" t="s">
        <v>881</v>
      </c>
      <c r="G647" t="s">
        <v>882</v>
      </c>
      <c r="H647" t="s">
        <v>171</v>
      </c>
      <c r="I647">
        <f>I646*J647</f>
        <v>3</v>
      </c>
      <c r="J647">
        <v>1</v>
      </c>
      <c r="O647">
        <f>ROUND(CP647,2)</f>
        <v>1256105.93</v>
      </c>
      <c r="P647">
        <f>ROUND(CQ647*I647,2)</f>
        <v>1256105.93</v>
      </c>
      <c r="Q647">
        <f>ROUND(CR647*I647,2)</f>
        <v>0</v>
      </c>
      <c r="R647">
        <f>ROUND(CS647*I647,2)</f>
        <v>0</v>
      </c>
      <c r="S647">
        <f>ROUND(CT647*I647,2)</f>
        <v>0</v>
      </c>
      <c r="T647">
        <f>ROUND(CU647*I647,2)</f>
        <v>0</v>
      </c>
      <c r="U647">
        <f>CV647*I647</f>
        <v>0</v>
      </c>
      <c r="V647">
        <f>CW647*I647</f>
        <v>0</v>
      </c>
      <c r="W647">
        <f>ROUND(CX647*I647,2)</f>
        <v>0</v>
      </c>
      <c r="X647">
        <f t="shared" si="517"/>
        <v>0</v>
      </c>
      <c r="Y647">
        <f t="shared" si="517"/>
        <v>0</v>
      </c>
      <c r="AA647">
        <v>144042116</v>
      </c>
      <c r="AB647">
        <f>ROUND((AC647+AD647+AF647),2)</f>
        <v>95159.54</v>
      </c>
      <c r="AC647">
        <f>ROUND((ES647),2)</f>
        <v>95159.54</v>
      </c>
      <c r="AD647">
        <f>ROUND((((ET647)-(EU647))+AE647),2)</f>
        <v>0</v>
      </c>
      <c r="AE647">
        <f t="shared" si="518"/>
        <v>0</v>
      </c>
      <c r="AF647">
        <f t="shared" si="518"/>
        <v>0</v>
      </c>
      <c r="AG647">
        <f>ROUND((AP647),2)</f>
        <v>0</v>
      </c>
      <c r="AH647">
        <f t="shared" si="519"/>
        <v>0</v>
      </c>
      <c r="AI647">
        <f t="shared" si="519"/>
        <v>0</v>
      </c>
      <c r="AJ647">
        <f>(AS647)</f>
        <v>0</v>
      </c>
      <c r="AK647">
        <v>95159.54</v>
      </c>
      <c r="AL647">
        <v>95159.54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1</v>
      </c>
      <c r="AW647">
        <v>1</v>
      </c>
      <c r="AZ647">
        <v>1</v>
      </c>
      <c r="BA647">
        <v>1</v>
      </c>
      <c r="BB647">
        <v>1</v>
      </c>
      <c r="BC647">
        <v>4.4000000000000004</v>
      </c>
      <c r="BD647" t="s">
        <v>3</v>
      </c>
      <c r="BE647" t="s">
        <v>3</v>
      </c>
      <c r="BF647" t="s">
        <v>3</v>
      </c>
      <c r="BG647" t="s">
        <v>3</v>
      </c>
      <c r="BH647">
        <v>3</v>
      </c>
      <c r="BI647">
        <v>3</v>
      </c>
      <c r="BJ647" t="s">
        <v>3</v>
      </c>
      <c r="BM647">
        <v>100</v>
      </c>
      <c r="BN647">
        <v>0</v>
      </c>
      <c r="BO647" t="s">
        <v>3</v>
      </c>
      <c r="BP647">
        <v>0</v>
      </c>
      <c r="BQ647">
        <v>5</v>
      </c>
      <c r="BR647">
        <v>0</v>
      </c>
      <c r="BS647">
        <v>1</v>
      </c>
      <c r="BT647">
        <v>1</v>
      </c>
      <c r="BU647">
        <v>1</v>
      </c>
      <c r="BV647">
        <v>1</v>
      </c>
      <c r="BW647">
        <v>1</v>
      </c>
      <c r="BX647">
        <v>1</v>
      </c>
      <c r="BY647" t="s">
        <v>3</v>
      </c>
      <c r="BZ647">
        <v>80</v>
      </c>
      <c r="CA647">
        <v>60</v>
      </c>
      <c r="CE647">
        <v>0</v>
      </c>
      <c r="CF647">
        <v>0</v>
      </c>
      <c r="CG647">
        <v>0</v>
      </c>
      <c r="CM647">
        <v>0</v>
      </c>
      <c r="CN647" t="s">
        <v>3</v>
      </c>
      <c r="CO647">
        <v>0</v>
      </c>
      <c r="CP647">
        <f>(P647+Q647+S647)</f>
        <v>1256105.93</v>
      </c>
      <c r="CQ647">
        <f>AC647*BC647</f>
        <v>418701.97600000002</v>
      </c>
      <c r="CR647">
        <f>AD647*BB647</f>
        <v>0</v>
      </c>
      <c r="CS647">
        <f>AE647*BS647</f>
        <v>0</v>
      </c>
      <c r="CT647">
        <f>AF647*BA647</f>
        <v>0</v>
      </c>
      <c r="CU647">
        <f t="shared" si="520"/>
        <v>0</v>
      </c>
      <c r="CV647">
        <f t="shared" si="520"/>
        <v>0</v>
      </c>
      <c r="CW647">
        <f t="shared" si="520"/>
        <v>0</v>
      </c>
      <c r="CX647">
        <f t="shared" si="520"/>
        <v>0</v>
      </c>
      <c r="CY647">
        <f>0</f>
        <v>0</v>
      </c>
      <c r="CZ647">
        <f>0</f>
        <v>0</v>
      </c>
      <c r="DC647" t="s">
        <v>3</v>
      </c>
      <c r="DD647" t="s">
        <v>3</v>
      </c>
      <c r="DE647" t="s">
        <v>3</v>
      </c>
      <c r="DF647" t="s">
        <v>3</v>
      </c>
      <c r="DG647" t="s">
        <v>3</v>
      </c>
      <c r="DH647" t="s">
        <v>3</v>
      </c>
      <c r="DI647" t="s">
        <v>3</v>
      </c>
      <c r="DJ647" t="s">
        <v>3</v>
      </c>
      <c r="DK647" t="s">
        <v>3</v>
      </c>
      <c r="DL647" t="s">
        <v>3</v>
      </c>
      <c r="DM647" t="s">
        <v>3</v>
      </c>
      <c r="DN647">
        <v>0</v>
      </c>
      <c r="DO647">
        <v>0</v>
      </c>
      <c r="DP647">
        <v>1</v>
      </c>
      <c r="DQ647">
        <v>1</v>
      </c>
      <c r="DU647">
        <v>1013</v>
      </c>
      <c r="DV647" t="s">
        <v>171</v>
      </c>
      <c r="DW647" t="s">
        <v>171</v>
      </c>
      <c r="DX647">
        <v>1</v>
      </c>
      <c r="EE647">
        <v>123474807</v>
      </c>
      <c r="EF647">
        <v>5</v>
      </c>
      <c r="EG647" t="s">
        <v>867</v>
      </c>
      <c r="EH647">
        <v>0</v>
      </c>
      <c r="EI647" t="s">
        <v>3</v>
      </c>
      <c r="EJ647">
        <v>3</v>
      </c>
      <c r="EK647">
        <v>100</v>
      </c>
      <c r="EL647" t="s">
        <v>868</v>
      </c>
      <c r="EM647" t="s">
        <v>869</v>
      </c>
      <c r="EO647" t="s">
        <v>3</v>
      </c>
      <c r="EQ647">
        <v>1310720</v>
      </c>
      <c r="ER647">
        <v>95159.54</v>
      </c>
      <c r="ES647">
        <v>95159.54</v>
      </c>
      <c r="ET647">
        <v>0</v>
      </c>
      <c r="EU647">
        <v>0</v>
      </c>
      <c r="EV647">
        <v>0</v>
      </c>
      <c r="EW647">
        <v>0</v>
      </c>
      <c r="EX647">
        <v>0</v>
      </c>
      <c r="EZ647">
        <v>5</v>
      </c>
      <c r="FC647">
        <v>1</v>
      </c>
      <c r="FD647">
        <v>18</v>
      </c>
      <c r="FF647">
        <v>6605</v>
      </c>
      <c r="FQ647">
        <v>16512.54</v>
      </c>
      <c r="FR647">
        <f>ROUND(IF(AND(BH647=3,BI647=3),P647,0),2)</f>
        <v>1256105.93</v>
      </c>
      <c r="FS647">
        <v>1</v>
      </c>
      <c r="FX647">
        <v>80</v>
      </c>
      <c r="FY647">
        <v>60</v>
      </c>
      <c r="GA647" t="s">
        <v>883</v>
      </c>
      <c r="GD647">
        <v>1</v>
      </c>
      <c r="GF647">
        <v>229591327</v>
      </c>
      <c r="GG647">
        <v>2</v>
      </c>
      <c r="GH647">
        <v>3</v>
      </c>
      <c r="GI647">
        <v>3</v>
      </c>
      <c r="GJ647">
        <v>0</v>
      </c>
      <c r="GK647">
        <v>0</v>
      </c>
      <c r="GL647">
        <f>ROUND(IF(AND(BH647=3,BI647=3,FS647&lt;&gt;0),P647,0),2)</f>
        <v>1256105.93</v>
      </c>
      <c r="GM647">
        <f>ROUND(O647+X647+Y647,2)+GX647</f>
        <v>1256105.93</v>
      </c>
      <c r="GN647">
        <f>IF(OR(BI647=0,BI647=1),ROUND(O647+X647+Y647,2),0)</f>
        <v>0</v>
      </c>
      <c r="GO647">
        <f>IF(BI647=2,ROUND(O647+X647+Y647,2),0)</f>
        <v>0</v>
      </c>
      <c r="GP647">
        <f>IF(BI647=4,ROUND(O647+X647+Y647,2)+GX647,0)</f>
        <v>0</v>
      </c>
      <c r="GR647">
        <v>1</v>
      </c>
      <c r="GS647">
        <v>1</v>
      </c>
      <c r="GT647">
        <v>0</v>
      </c>
      <c r="GU647" t="s">
        <v>3</v>
      </c>
      <c r="GV647">
        <f>ROUND((GT647),2)</f>
        <v>0</v>
      </c>
      <c r="GW647">
        <v>1</v>
      </c>
      <c r="GX647">
        <f>ROUND(HC647*I647,2)</f>
        <v>0</v>
      </c>
      <c r="HA647">
        <v>0</v>
      </c>
      <c r="HB647">
        <v>0</v>
      </c>
      <c r="HC647">
        <f>GV647*GW647</f>
        <v>0</v>
      </c>
      <c r="IK647">
        <v>0</v>
      </c>
    </row>
    <row r="649" spans="1:245" x14ac:dyDescent="0.2">
      <c r="A649" s="2">
        <v>51</v>
      </c>
      <c r="B649" s="2">
        <f>B639</f>
        <v>1</v>
      </c>
      <c r="C649" s="2">
        <f>A639</f>
        <v>4</v>
      </c>
      <c r="D649" s="2">
        <f>ROW(A639)</f>
        <v>639</v>
      </c>
      <c r="E649" s="2"/>
      <c r="F649" s="2" t="str">
        <f>IF(F639&lt;&gt;"",F639,"")</f>
        <v/>
      </c>
      <c r="G649" s="2" t="str">
        <f>IF(G639&lt;&gt;"",G639,"")</f>
        <v>Структурированные кабельные сети (оборудование)</v>
      </c>
      <c r="H649" s="2">
        <v>0</v>
      </c>
      <c r="I649" s="2"/>
      <c r="J649" s="2"/>
      <c r="K649" s="2"/>
      <c r="L649" s="2"/>
      <c r="M649" s="2"/>
      <c r="N649" s="2"/>
      <c r="O649" s="2">
        <f t="shared" ref="O649:T649" si="521">ROUND(AB649,2)</f>
        <v>1588687.69</v>
      </c>
      <c r="P649" s="2">
        <f t="shared" si="521"/>
        <v>1581765.19</v>
      </c>
      <c r="Q649" s="2">
        <f t="shared" si="521"/>
        <v>504.9</v>
      </c>
      <c r="R649" s="2">
        <f t="shared" si="521"/>
        <v>248.19</v>
      </c>
      <c r="S649" s="2">
        <f t="shared" si="521"/>
        <v>6417.6</v>
      </c>
      <c r="T649" s="2">
        <f t="shared" si="521"/>
        <v>0</v>
      </c>
      <c r="U649" s="2">
        <f>AH649</f>
        <v>20.360000000000003</v>
      </c>
      <c r="V649" s="2">
        <f>AI649</f>
        <v>0.75</v>
      </c>
      <c r="W649" s="2">
        <f>ROUND(AJ649,2)</f>
        <v>0</v>
      </c>
      <c r="X649" s="2">
        <f>ROUND(AK649,2)</f>
        <v>5397.87</v>
      </c>
      <c r="Y649" s="2">
        <f>ROUND(AL649,2)</f>
        <v>4026.66</v>
      </c>
      <c r="Z649" s="2"/>
      <c r="AA649" s="2"/>
      <c r="AB649" s="2">
        <f>ROUND(SUMIF(AA643:AA647,"=144042116",O643:O647),2)</f>
        <v>1588687.69</v>
      </c>
      <c r="AC649" s="2">
        <f>ROUND(SUMIF(AA643:AA647,"=144042116",P643:P647),2)</f>
        <v>1581765.19</v>
      </c>
      <c r="AD649" s="2">
        <f>ROUND(SUMIF(AA643:AA647,"=144042116",Q643:Q647),2)</f>
        <v>504.9</v>
      </c>
      <c r="AE649" s="2">
        <f>ROUND(SUMIF(AA643:AA647,"=144042116",R643:R647),2)</f>
        <v>248.19</v>
      </c>
      <c r="AF649" s="2">
        <f>ROUND(SUMIF(AA643:AA647,"=144042116",S643:S647),2)</f>
        <v>6417.6</v>
      </c>
      <c r="AG649" s="2">
        <f>ROUND(SUMIF(AA643:AA647,"=144042116",T643:T647),2)</f>
        <v>0</v>
      </c>
      <c r="AH649" s="2">
        <f>SUMIF(AA643:AA647,"=144042116",U643:U647)</f>
        <v>20.360000000000003</v>
      </c>
      <c r="AI649" s="2">
        <f>SUMIF(AA643:AA647,"=144042116",V643:V647)</f>
        <v>0.75</v>
      </c>
      <c r="AJ649" s="2">
        <f>ROUND(SUMIF(AA643:AA647,"=144042116",W643:W647),2)</f>
        <v>0</v>
      </c>
      <c r="AK649" s="2">
        <f>ROUND(SUMIF(AA643:AA647,"=144042116",X643:X647),2)</f>
        <v>5397.87</v>
      </c>
      <c r="AL649" s="2">
        <f>ROUND(SUMIF(AA643:AA647,"=144042116",Y643:Y647),2)</f>
        <v>4026.66</v>
      </c>
      <c r="AM649" s="2"/>
      <c r="AN649" s="2"/>
      <c r="AO649" s="2">
        <f t="shared" ref="AO649:BD649" si="522">ROUND(BX649,2)</f>
        <v>375943.35</v>
      </c>
      <c r="AP649" s="2">
        <f t="shared" si="522"/>
        <v>1581305.18</v>
      </c>
      <c r="AQ649" s="2">
        <f t="shared" si="522"/>
        <v>1581305.18</v>
      </c>
      <c r="AR649" s="2">
        <f t="shared" si="522"/>
        <v>1598112.22</v>
      </c>
      <c r="AS649" s="2">
        <f t="shared" si="522"/>
        <v>0</v>
      </c>
      <c r="AT649" s="2">
        <f t="shared" si="522"/>
        <v>16807.04</v>
      </c>
      <c r="AU649" s="2">
        <f t="shared" si="522"/>
        <v>0</v>
      </c>
      <c r="AV649" s="2">
        <f t="shared" si="522"/>
        <v>1205821.8400000001</v>
      </c>
      <c r="AW649" s="2">
        <f t="shared" si="522"/>
        <v>460.01</v>
      </c>
      <c r="AX649" s="2">
        <f t="shared" si="522"/>
        <v>-1205361.83</v>
      </c>
      <c r="AY649" s="2">
        <f t="shared" si="522"/>
        <v>1205821.8400000001</v>
      </c>
      <c r="AZ649" s="2">
        <f t="shared" si="522"/>
        <v>0</v>
      </c>
      <c r="BA649" s="2">
        <f t="shared" si="522"/>
        <v>0</v>
      </c>
      <c r="BB649" s="2">
        <f t="shared" si="522"/>
        <v>0</v>
      </c>
      <c r="BC649" s="2">
        <f t="shared" si="522"/>
        <v>0</v>
      </c>
      <c r="BD649" s="2">
        <f t="shared" si="522"/>
        <v>0</v>
      </c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>
        <f>ROUND(SUMIF(AA643:AA647,"=144042116",FQ643:FQ647),2)</f>
        <v>375943.35</v>
      </c>
      <c r="BY649" s="2">
        <f>ROUND(SUMIF(AA643:AA647,"=144042116",FR643:FR647),2)</f>
        <v>1581305.18</v>
      </c>
      <c r="BZ649" s="2">
        <f>ROUND(SUMIF(AA643:AA647,"=144042116",GL643:GL647),2)</f>
        <v>1581305.18</v>
      </c>
      <c r="CA649" s="2">
        <f>ROUND(SUMIF(AA643:AA647,"=144042116",GM643:GM647),2)</f>
        <v>1598112.22</v>
      </c>
      <c r="CB649" s="2">
        <f>ROUND(SUMIF(AA643:AA647,"=144042116",GN643:GN647),2)</f>
        <v>0</v>
      </c>
      <c r="CC649" s="2">
        <f>ROUND(SUMIF(AA643:AA647,"=144042116",GO643:GO647),2)</f>
        <v>16807.04</v>
      </c>
      <c r="CD649" s="2">
        <f>ROUND(SUMIF(AA643:AA647,"=144042116",GP643:GP647),2)</f>
        <v>0</v>
      </c>
      <c r="CE649" s="2">
        <f>AC649-BX649</f>
        <v>1205821.8399999999</v>
      </c>
      <c r="CF649" s="2">
        <f>AC649-BY649</f>
        <v>460.01000000000931</v>
      </c>
      <c r="CG649" s="2">
        <f>BX649-BZ649</f>
        <v>-1205361.83</v>
      </c>
      <c r="CH649" s="2">
        <f>AC649-BX649-BY649+BZ649</f>
        <v>1205821.8399999999</v>
      </c>
      <c r="CI649" s="2">
        <f>BY649-BZ649</f>
        <v>0</v>
      </c>
      <c r="CJ649" s="2">
        <f>ROUND(SUMIF(AA643:AA647,"=144042116",GX643:GX647),2)</f>
        <v>0</v>
      </c>
      <c r="CK649" s="2">
        <f>ROUND(SUMIF(AA643:AA647,"=144042116",GY643:GY647),2)</f>
        <v>0</v>
      </c>
      <c r="CL649" s="2">
        <f>ROUND(SUMIF(AA643:AA647,"=144042116",GZ643:GZ647),2)</f>
        <v>0</v>
      </c>
      <c r="CM649" s="2">
        <f>ROUND(SUMIF(AA643:AA647,"=144042116",HD643:HD647),2)</f>
        <v>0</v>
      </c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>
        <v>0</v>
      </c>
    </row>
    <row r="651" spans="1:245" x14ac:dyDescent="0.2">
      <c r="A651" s="4">
        <v>50</v>
      </c>
      <c r="B651" s="4">
        <v>0</v>
      </c>
      <c r="C651" s="4">
        <v>0</v>
      </c>
      <c r="D651" s="4">
        <v>1</v>
      </c>
      <c r="E651" s="4">
        <v>201</v>
      </c>
      <c r="F651" s="4">
        <f>ROUND(Source!O649,O651)</f>
        <v>1588687.69</v>
      </c>
      <c r="G651" s="4" t="s">
        <v>209</v>
      </c>
      <c r="H651" s="4" t="s">
        <v>210</v>
      </c>
      <c r="I651" s="4"/>
      <c r="J651" s="4"/>
      <c r="K651" s="4">
        <v>201</v>
      </c>
      <c r="L651" s="4">
        <v>1</v>
      </c>
      <c r="M651" s="4">
        <v>3</v>
      </c>
      <c r="N651" s="4" t="s">
        <v>3</v>
      </c>
      <c r="O651" s="4">
        <v>2</v>
      </c>
      <c r="P651" s="4"/>
      <c r="Q651" s="4"/>
      <c r="R651" s="4"/>
      <c r="S651" s="4"/>
      <c r="T651" s="4"/>
      <c r="U651" s="4"/>
      <c r="V651" s="4"/>
      <c r="W651" s="4"/>
    </row>
    <row r="652" spans="1:245" x14ac:dyDescent="0.2">
      <c r="A652" s="4">
        <v>50</v>
      </c>
      <c r="B652" s="4">
        <v>0</v>
      </c>
      <c r="C652" s="4">
        <v>0</v>
      </c>
      <c r="D652" s="4">
        <v>1</v>
      </c>
      <c r="E652" s="4">
        <v>202</v>
      </c>
      <c r="F652" s="4">
        <f>ROUND(Source!P649,O652)</f>
        <v>1581765.19</v>
      </c>
      <c r="G652" s="4" t="s">
        <v>211</v>
      </c>
      <c r="H652" s="4" t="s">
        <v>212</v>
      </c>
      <c r="I652" s="4"/>
      <c r="J652" s="4"/>
      <c r="K652" s="4">
        <v>202</v>
      </c>
      <c r="L652" s="4">
        <v>2</v>
      </c>
      <c r="M652" s="4">
        <v>3</v>
      </c>
      <c r="N652" s="4" t="s">
        <v>3</v>
      </c>
      <c r="O652" s="4">
        <v>2</v>
      </c>
      <c r="P652" s="4"/>
      <c r="Q652" s="4"/>
      <c r="R652" s="4"/>
      <c r="S652" s="4"/>
      <c r="T652" s="4"/>
      <c r="U652" s="4"/>
      <c r="V652" s="4"/>
      <c r="W652" s="4"/>
    </row>
    <row r="653" spans="1:245" x14ac:dyDescent="0.2">
      <c r="A653" s="4">
        <v>50</v>
      </c>
      <c r="B653" s="4">
        <v>0</v>
      </c>
      <c r="C653" s="4">
        <v>0</v>
      </c>
      <c r="D653" s="4">
        <v>1</v>
      </c>
      <c r="E653" s="4">
        <v>222</v>
      </c>
      <c r="F653" s="4">
        <f>ROUND(Source!AO649,O653)</f>
        <v>375943.35</v>
      </c>
      <c r="G653" s="4" t="s">
        <v>213</v>
      </c>
      <c r="H653" s="4" t="s">
        <v>214</v>
      </c>
      <c r="I653" s="4"/>
      <c r="J653" s="4"/>
      <c r="K653" s="4">
        <v>222</v>
      </c>
      <c r="L653" s="4">
        <v>3</v>
      </c>
      <c r="M653" s="4">
        <v>3</v>
      </c>
      <c r="N653" s="4" t="s">
        <v>3</v>
      </c>
      <c r="O653" s="4">
        <v>2</v>
      </c>
      <c r="P653" s="4"/>
      <c r="Q653" s="4"/>
      <c r="R653" s="4"/>
      <c r="S653" s="4"/>
      <c r="T653" s="4"/>
      <c r="U653" s="4"/>
      <c r="V653" s="4"/>
      <c r="W653" s="4"/>
    </row>
    <row r="654" spans="1:245" x14ac:dyDescent="0.2">
      <c r="A654" s="4">
        <v>50</v>
      </c>
      <c r="B654" s="4">
        <v>0</v>
      </c>
      <c r="C654" s="4">
        <v>0</v>
      </c>
      <c r="D654" s="4">
        <v>1</v>
      </c>
      <c r="E654" s="4">
        <v>225</v>
      </c>
      <c r="F654" s="4">
        <f>ROUND(Source!AV649,O654)</f>
        <v>1205821.8400000001</v>
      </c>
      <c r="G654" s="4" t="s">
        <v>215</v>
      </c>
      <c r="H654" s="4" t="s">
        <v>216</v>
      </c>
      <c r="I654" s="4"/>
      <c r="J654" s="4"/>
      <c r="K654" s="4">
        <v>225</v>
      </c>
      <c r="L654" s="4">
        <v>4</v>
      </c>
      <c r="M654" s="4">
        <v>3</v>
      </c>
      <c r="N654" s="4" t="s">
        <v>3</v>
      </c>
      <c r="O654" s="4">
        <v>2</v>
      </c>
      <c r="P654" s="4"/>
      <c r="Q654" s="4"/>
      <c r="R654" s="4"/>
      <c r="S654" s="4"/>
      <c r="T654" s="4"/>
      <c r="U654" s="4"/>
      <c r="V654" s="4"/>
      <c r="W654" s="4"/>
    </row>
    <row r="655" spans="1:245" x14ac:dyDescent="0.2">
      <c r="A655" s="4">
        <v>50</v>
      </c>
      <c r="B655" s="4">
        <v>0</v>
      </c>
      <c r="C655" s="4">
        <v>0</v>
      </c>
      <c r="D655" s="4">
        <v>1</v>
      </c>
      <c r="E655" s="4">
        <v>226</v>
      </c>
      <c r="F655" s="4">
        <f>ROUND(Source!AW649,O655)</f>
        <v>460.01</v>
      </c>
      <c r="G655" s="4" t="s">
        <v>217</v>
      </c>
      <c r="H655" s="4" t="s">
        <v>218</v>
      </c>
      <c r="I655" s="4"/>
      <c r="J655" s="4"/>
      <c r="K655" s="4">
        <v>226</v>
      </c>
      <c r="L655" s="4">
        <v>5</v>
      </c>
      <c r="M655" s="4">
        <v>3</v>
      </c>
      <c r="N655" s="4" t="s">
        <v>3</v>
      </c>
      <c r="O655" s="4">
        <v>2</v>
      </c>
      <c r="P655" s="4"/>
      <c r="Q655" s="4"/>
      <c r="R655" s="4"/>
      <c r="S655" s="4"/>
      <c r="T655" s="4"/>
      <c r="U655" s="4"/>
      <c r="V655" s="4"/>
      <c r="W655" s="4"/>
    </row>
    <row r="656" spans="1:245" x14ac:dyDescent="0.2">
      <c r="A656" s="4">
        <v>50</v>
      </c>
      <c r="B656" s="4">
        <v>0</v>
      </c>
      <c r="C656" s="4">
        <v>0</v>
      </c>
      <c r="D656" s="4">
        <v>1</v>
      </c>
      <c r="E656" s="4">
        <v>227</v>
      </c>
      <c r="F656" s="4">
        <f>ROUND(Source!AX649,O656)</f>
        <v>-1205361.83</v>
      </c>
      <c r="G656" s="4" t="s">
        <v>219</v>
      </c>
      <c r="H656" s="4" t="s">
        <v>220</v>
      </c>
      <c r="I656" s="4"/>
      <c r="J656" s="4"/>
      <c r="K656" s="4">
        <v>227</v>
      </c>
      <c r="L656" s="4">
        <v>6</v>
      </c>
      <c r="M656" s="4">
        <v>3</v>
      </c>
      <c r="N656" s="4" t="s">
        <v>3</v>
      </c>
      <c r="O656" s="4">
        <v>2</v>
      </c>
      <c r="P656" s="4"/>
      <c r="Q656" s="4"/>
      <c r="R656" s="4"/>
      <c r="S656" s="4"/>
      <c r="T656" s="4"/>
      <c r="U656" s="4"/>
      <c r="V656" s="4"/>
      <c r="W656" s="4"/>
    </row>
    <row r="657" spans="1:23" x14ac:dyDescent="0.2">
      <c r="A657" s="4">
        <v>50</v>
      </c>
      <c r="B657" s="4">
        <v>0</v>
      </c>
      <c r="C657" s="4">
        <v>0</v>
      </c>
      <c r="D657" s="4">
        <v>1</v>
      </c>
      <c r="E657" s="4">
        <v>228</v>
      </c>
      <c r="F657" s="4">
        <f>ROUND(Source!AY649,O657)</f>
        <v>1205821.8400000001</v>
      </c>
      <c r="G657" s="4" t="s">
        <v>221</v>
      </c>
      <c r="H657" s="4" t="s">
        <v>222</v>
      </c>
      <c r="I657" s="4"/>
      <c r="J657" s="4"/>
      <c r="K657" s="4">
        <v>228</v>
      </c>
      <c r="L657" s="4">
        <v>7</v>
      </c>
      <c r="M657" s="4">
        <v>3</v>
      </c>
      <c r="N657" s="4" t="s">
        <v>3</v>
      </c>
      <c r="O657" s="4">
        <v>2</v>
      </c>
      <c r="P657" s="4"/>
      <c r="Q657" s="4"/>
      <c r="R657" s="4"/>
      <c r="S657" s="4"/>
      <c r="T657" s="4"/>
      <c r="U657" s="4"/>
      <c r="V657" s="4"/>
      <c r="W657" s="4"/>
    </row>
    <row r="658" spans="1:23" x14ac:dyDescent="0.2">
      <c r="A658" s="4">
        <v>50</v>
      </c>
      <c r="B658" s="4">
        <v>0</v>
      </c>
      <c r="C658" s="4">
        <v>0</v>
      </c>
      <c r="D658" s="4">
        <v>1</v>
      </c>
      <c r="E658" s="4">
        <v>216</v>
      </c>
      <c r="F658" s="4">
        <f>ROUND(Source!AP649,O658)</f>
        <v>1581305.18</v>
      </c>
      <c r="G658" s="4" t="s">
        <v>223</v>
      </c>
      <c r="H658" s="4" t="s">
        <v>224</v>
      </c>
      <c r="I658" s="4"/>
      <c r="J658" s="4"/>
      <c r="K658" s="4">
        <v>216</v>
      </c>
      <c r="L658" s="4">
        <v>8</v>
      </c>
      <c r="M658" s="4">
        <v>3</v>
      </c>
      <c r="N658" s="4" t="s">
        <v>3</v>
      </c>
      <c r="O658" s="4">
        <v>2</v>
      </c>
      <c r="P658" s="4"/>
      <c r="Q658" s="4"/>
      <c r="R658" s="4"/>
      <c r="S658" s="4"/>
      <c r="T658" s="4"/>
      <c r="U658" s="4"/>
      <c r="V658" s="4"/>
      <c r="W658" s="4"/>
    </row>
    <row r="659" spans="1:23" x14ac:dyDescent="0.2">
      <c r="A659" s="4">
        <v>50</v>
      </c>
      <c r="B659" s="4">
        <v>0</v>
      </c>
      <c r="C659" s="4">
        <v>0</v>
      </c>
      <c r="D659" s="4">
        <v>1</v>
      </c>
      <c r="E659" s="4">
        <v>223</v>
      </c>
      <c r="F659" s="4">
        <f>ROUND(Source!AQ649,O659)</f>
        <v>1581305.18</v>
      </c>
      <c r="G659" s="4" t="s">
        <v>225</v>
      </c>
      <c r="H659" s="4" t="s">
        <v>226</v>
      </c>
      <c r="I659" s="4"/>
      <c r="J659" s="4"/>
      <c r="K659" s="4">
        <v>223</v>
      </c>
      <c r="L659" s="4">
        <v>9</v>
      </c>
      <c r="M659" s="4">
        <v>3</v>
      </c>
      <c r="N659" s="4" t="s">
        <v>3</v>
      </c>
      <c r="O659" s="4">
        <v>2</v>
      </c>
      <c r="P659" s="4"/>
      <c r="Q659" s="4"/>
      <c r="R659" s="4"/>
      <c r="S659" s="4"/>
      <c r="T659" s="4"/>
      <c r="U659" s="4"/>
      <c r="V659" s="4"/>
      <c r="W659" s="4"/>
    </row>
    <row r="660" spans="1:23" x14ac:dyDescent="0.2">
      <c r="A660" s="4">
        <v>50</v>
      </c>
      <c r="B660" s="4">
        <v>0</v>
      </c>
      <c r="C660" s="4">
        <v>0</v>
      </c>
      <c r="D660" s="4">
        <v>1</v>
      </c>
      <c r="E660" s="4">
        <v>229</v>
      </c>
      <c r="F660" s="4">
        <f>ROUND(Source!AZ649,O660)</f>
        <v>0</v>
      </c>
      <c r="G660" s="4" t="s">
        <v>227</v>
      </c>
      <c r="H660" s="4" t="s">
        <v>228</v>
      </c>
      <c r="I660" s="4"/>
      <c r="J660" s="4"/>
      <c r="K660" s="4">
        <v>229</v>
      </c>
      <c r="L660" s="4">
        <v>10</v>
      </c>
      <c r="M660" s="4">
        <v>3</v>
      </c>
      <c r="N660" s="4" t="s">
        <v>3</v>
      </c>
      <c r="O660" s="4">
        <v>2</v>
      </c>
      <c r="P660" s="4"/>
      <c r="Q660" s="4"/>
      <c r="R660" s="4"/>
      <c r="S660" s="4"/>
      <c r="T660" s="4"/>
      <c r="U660" s="4"/>
      <c r="V660" s="4"/>
      <c r="W660" s="4"/>
    </row>
    <row r="661" spans="1:23" x14ac:dyDescent="0.2">
      <c r="A661" s="4">
        <v>50</v>
      </c>
      <c r="B661" s="4">
        <v>0</v>
      </c>
      <c r="C661" s="4">
        <v>0</v>
      </c>
      <c r="D661" s="4">
        <v>1</v>
      </c>
      <c r="E661" s="4">
        <v>203</v>
      </c>
      <c r="F661" s="4">
        <f>ROUND(Source!Q649,O661)</f>
        <v>504.9</v>
      </c>
      <c r="G661" s="4" t="s">
        <v>229</v>
      </c>
      <c r="H661" s="4" t="s">
        <v>230</v>
      </c>
      <c r="I661" s="4"/>
      <c r="J661" s="4"/>
      <c r="K661" s="4">
        <v>203</v>
      </c>
      <c r="L661" s="4">
        <v>11</v>
      </c>
      <c r="M661" s="4">
        <v>3</v>
      </c>
      <c r="N661" s="4" t="s">
        <v>3</v>
      </c>
      <c r="O661" s="4">
        <v>2</v>
      </c>
      <c r="P661" s="4"/>
      <c r="Q661" s="4"/>
      <c r="R661" s="4"/>
      <c r="S661" s="4"/>
      <c r="T661" s="4"/>
      <c r="U661" s="4"/>
      <c r="V661" s="4"/>
      <c r="W661" s="4"/>
    </row>
    <row r="662" spans="1:23" x14ac:dyDescent="0.2">
      <c r="A662" s="4">
        <v>50</v>
      </c>
      <c r="B662" s="4">
        <v>0</v>
      </c>
      <c r="C662" s="4">
        <v>0</v>
      </c>
      <c r="D662" s="4">
        <v>1</v>
      </c>
      <c r="E662" s="4">
        <v>231</v>
      </c>
      <c r="F662" s="4">
        <f>ROUND(Source!BB649,O662)</f>
        <v>0</v>
      </c>
      <c r="G662" s="4" t="s">
        <v>231</v>
      </c>
      <c r="H662" s="4" t="s">
        <v>232</v>
      </c>
      <c r="I662" s="4"/>
      <c r="J662" s="4"/>
      <c r="K662" s="4">
        <v>231</v>
      </c>
      <c r="L662" s="4">
        <v>12</v>
      </c>
      <c r="M662" s="4">
        <v>3</v>
      </c>
      <c r="N662" s="4" t="s">
        <v>3</v>
      </c>
      <c r="O662" s="4">
        <v>2</v>
      </c>
      <c r="P662" s="4"/>
      <c r="Q662" s="4"/>
      <c r="R662" s="4"/>
      <c r="S662" s="4"/>
      <c r="T662" s="4"/>
      <c r="U662" s="4"/>
      <c r="V662" s="4"/>
      <c r="W662" s="4"/>
    </row>
    <row r="663" spans="1:23" x14ac:dyDescent="0.2">
      <c r="A663" s="4">
        <v>50</v>
      </c>
      <c r="B663" s="4">
        <v>0</v>
      </c>
      <c r="C663" s="4">
        <v>0</v>
      </c>
      <c r="D663" s="4">
        <v>1</v>
      </c>
      <c r="E663" s="4">
        <v>204</v>
      </c>
      <c r="F663" s="4">
        <f>ROUND(Source!R649,O663)</f>
        <v>248.19</v>
      </c>
      <c r="G663" s="4" t="s">
        <v>233</v>
      </c>
      <c r="H663" s="4" t="s">
        <v>234</v>
      </c>
      <c r="I663" s="4"/>
      <c r="J663" s="4"/>
      <c r="K663" s="4">
        <v>204</v>
      </c>
      <c r="L663" s="4">
        <v>13</v>
      </c>
      <c r="M663" s="4">
        <v>3</v>
      </c>
      <c r="N663" s="4" t="s">
        <v>3</v>
      </c>
      <c r="O663" s="4">
        <v>2</v>
      </c>
      <c r="P663" s="4"/>
      <c r="Q663" s="4"/>
      <c r="R663" s="4"/>
      <c r="S663" s="4"/>
      <c r="T663" s="4"/>
      <c r="U663" s="4"/>
      <c r="V663" s="4"/>
      <c r="W663" s="4"/>
    </row>
    <row r="664" spans="1:23" x14ac:dyDescent="0.2">
      <c r="A664" s="4">
        <v>50</v>
      </c>
      <c r="B664" s="4">
        <v>0</v>
      </c>
      <c r="C664" s="4">
        <v>0</v>
      </c>
      <c r="D664" s="4">
        <v>1</v>
      </c>
      <c r="E664" s="4">
        <v>205</v>
      </c>
      <c r="F664" s="4">
        <f>ROUND(Source!S649,O664)</f>
        <v>6417.6</v>
      </c>
      <c r="G664" s="4" t="s">
        <v>235</v>
      </c>
      <c r="H664" s="4" t="s">
        <v>236</v>
      </c>
      <c r="I664" s="4"/>
      <c r="J664" s="4"/>
      <c r="K664" s="4">
        <v>205</v>
      </c>
      <c r="L664" s="4">
        <v>14</v>
      </c>
      <c r="M664" s="4">
        <v>3</v>
      </c>
      <c r="N664" s="4" t="s">
        <v>3</v>
      </c>
      <c r="O664" s="4">
        <v>2</v>
      </c>
      <c r="P664" s="4"/>
      <c r="Q664" s="4"/>
      <c r="R664" s="4"/>
      <c r="S664" s="4"/>
      <c r="T664" s="4"/>
      <c r="U664" s="4"/>
      <c r="V664" s="4"/>
      <c r="W664" s="4"/>
    </row>
    <row r="665" spans="1:23" x14ac:dyDescent="0.2">
      <c r="A665" s="4">
        <v>50</v>
      </c>
      <c r="B665" s="4">
        <v>0</v>
      </c>
      <c r="C665" s="4">
        <v>0</v>
      </c>
      <c r="D665" s="4">
        <v>1</v>
      </c>
      <c r="E665" s="4">
        <v>232</v>
      </c>
      <c r="F665" s="4">
        <f>ROUND(Source!BC649,O665)</f>
        <v>0</v>
      </c>
      <c r="G665" s="4" t="s">
        <v>237</v>
      </c>
      <c r="H665" s="4" t="s">
        <v>238</v>
      </c>
      <c r="I665" s="4"/>
      <c r="J665" s="4"/>
      <c r="K665" s="4">
        <v>232</v>
      </c>
      <c r="L665" s="4">
        <v>15</v>
      </c>
      <c r="M665" s="4">
        <v>3</v>
      </c>
      <c r="N665" s="4" t="s">
        <v>3</v>
      </c>
      <c r="O665" s="4">
        <v>2</v>
      </c>
      <c r="P665" s="4"/>
      <c r="Q665" s="4"/>
      <c r="R665" s="4"/>
      <c r="S665" s="4"/>
      <c r="T665" s="4"/>
      <c r="U665" s="4"/>
      <c r="V665" s="4"/>
      <c r="W665" s="4"/>
    </row>
    <row r="666" spans="1:23" x14ac:dyDescent="0.2">
      <c r="A666" s="4">
        <v>50</v>
      </c>
      <c r="B666" s="4">
        <v>0</v>
      </c>
      <c r="C666" s="4">
        <v>0</v>
      </c>
      <c r="D666" s="4">
        <v>1</v>
      </c>
      <c r="E666" s="4">
        <v>214</v>
      </c>
      <c r="F666" s="4">
        <f>ROUND(Source!AS649,O666)</f>
        <v>0</v>
      </c>
      <c r="G666" s="4" t="s">
        <v>239</v>
      </c>
      <c r="H666" s="4" t="s">
        <v>240</v>
      </c>
      <c r="I666" s="4"/>
      <c r="J666" s="4"/>
      <c r="K666" s="4">
        <v>214</v>
      </c>
      <c r="L666" s="4">
        <v>16</v>
      </c>
      <c r="M666" s="4">
        <v>3</v>
      </c>
      <c r="N666" s="4" t="s">
        <v>3</v>
      </c>
      <c r="O666" s="4">
        <v>2</v>
      </c>
      <c r="P666" s="4"/>
      <c r="Q666" s="4"/>
      <c r="R666" s="4"/>
      <c r="S666" s="4"/>
      <c r="T666" s="4"/>
      <c r="U666" s="4"/>
      <c r="V666" s="4"/>
      <c r="W666" s="4"/>
    </row>
    <row r="667" spans="1:23" x14ac:dyDescent="0.2">
      <c r="A667" s="4">
        <v>50</v>
      </c>
      <c r="B667" s="4">
        <v>0</v>
      </c>
      <c r="C667" s="4">
        <v>0</v>
      </c>
      <c r="D667" s="4">
        <v>1</v>
      </c>
      <c r="E667" s="4">
        <v>215</v>
      </c>
      <c r="F667" s="4">
        <f>ROUND(Source!AT649,O667)</f>
        <v>16807.04</v>
      </c>
      <c r="G667" s="4" t="s">
        <v>241</v>
      </c>
      <c r="H667" s="4" t="s">
        <v>242</v>
      </c>
      <c r="I667" s="4"/>
      <c r="J667" s="4"/>
      <c r="K667" s="4">
        <v>215</v>
      </c>
      <c r="L667" s="4">
        <v>17</v>
      </c>
      <c r="M667" s="4">
        <v>3</v>
      </c>
      <c r="N667" s="4" t="s">
        <v>3</v>
      </c>
      <c r="O667" s="4">
        <v>2</v>
      </c>
      <c r="P667" s="4"/>
      <c r="Q667" s="4"/>
      <c r="R667" s="4"/>
      <c r="S667" s="4"/>
      <c r="T667" s="4"/>
      <c r="U667" s="4"/>
      <c r="V667" s="4"/>
      <c r="W667" s="4"/>
    </row>
    <row r="668" spans="1:23" x14ac:dyDescent="0.2">
      <c r="A668" s="4">
        <v>50</v>
      </c>
      <c r="B668" s="4">
        <v>0</v>
      </c>
      <c r="C668" s="4">
        <v>0</v>
      </c>
      <c r="D668" s="4">
        <v>1</v>
      </c>
      <c r="E668" s="4">
        <v>217</v>
      </c>
      <c r="F668" s="4">
        <f>ROUND(Source!AU649,O668)</f>
        <v>0</v>
      </c>
      <c r="G668" s="4" t="s">
        <v>243</v>
      </c>
      <c r="H668" s="4" t="s">
        <v>244</v>
      </c>
      <c r="I668" s="4"/>
      <c r="J668" s="4"/>
      <c r="K668" s="4">
        <v>217</v>
      </c>
      <c r="L668" s="4">
        <v>18</v>
      </c>
      <c r="M668" s="4">
        <v>3</v>
      </c>
      <c r="N668" s="4" t="s">
        <v>3</v>
      </c>
      <c r="O668" s="4">
        <v>2</v>
      </c>
      <c r="P668" s="4"/>
      <c r="Q668" s="4"/>
      <c r="R668" s="4"/>
      <c r="S668" s="4"/>
      <c r="T668" s="4"/>
      <c r="U668" s="4"/>
      <c r="V668" s="4"/>
      <c r="W668" s="4"/>
    </row>
    <row r="669" spans="1:23" x14ac:dyDescent="0.2">
      <c r="A669" s="4">
        <v>50</v>
      </c>
      <c r="B669" s="4">
        <v>0</v>
      </c>
      <c r="C669" s="4">
        <v>0</v>
      </c>
      <c r="D669" s="4">
        <v>1</v>
      </c>
      <c r="E669" s="4">
        <v>230</v>
      </c>
      <c r="F669" s="4">
        <f>ROUND(Source!BA649,O669)</f>
        <v>0</v>
      </c>
      <c r="G669" s="4" t="s">
        <v>245</v>
      </c>
      <c r="H669" s="4" t="s">
        <v>246</v>
      </c>
      <c r="I669" s="4"/>
      <c r="J669" s="4"/>
      <c r="K669" s="4">
        <v>230</v>
      </c>
      <c r="L669" s="4">
        <v>19</v>
      </c>
      <c r="M669" s="4">
        <v>3</v>
      </c>
      <c r="N669" s="4" t="s">
        <v>3</v>
      </c>
      <c r="O669" s="4">
        <v>2</v>
      </c>
      <c r="P669" s="4"/>
      <c r="Q669" s="4"/>
      <c r="R669" s="4"/>
      <c r="S669" s="4"/>
      <c r="T669" s="4"/>
      <c r="U669" s="4"/>
      <c r="V669" s="4"/>
      <c r="W669" s="4"/>
    </row>
    <row r="670" spans="1:23" x14ac:dyDescent="0.2">
      <c r="A670" s="4">
        <v>50</v>
      </c>
      <c r="B670" s="4">
        <v>0</v>
      </c>
      <c r="C670" s="4">
        <v>0</v>
      </c>
      <c r="D670" s="4">
        <v>1</v>
      </c>
      <c r="E670" s="4">
        <v>206</v>
      </c>
      <c r="F670" s="4">
        <f>ROUND(Source!T649,O670)</f>
        <v>0</v>
      </c>
      <c r="G670" s="4" t="s">
        <v>247</v>
      </c>
      <c r="H670" s="4" t="s">
        <v>248</v>
      </c>
      <c r="I670" s="4"/>
      <c r="J670" s="4"/>
      <c r="K670" s="4">
        <v>206</v>
      </c>
      <c r="L670" s="4">
        <v>20</v>
      </c>
      <c r="M670" s="4">
        <v>3</v>
      </c>
      <c r="N670" s="4" t="s">
        <v>3</v>
      </c>
      <c r="O670" s="4">
        <v>2</v>
      </c>
      <c r="P670" s="4"/>
      <c r="Q670" s="4"/>
      <c r="R670" s="4"/>
      <c r="S670" s="4"/>
      <c r="T670" s="4"/>
      <c r="U670" s="4"/>
      <c r="V670" s="4"/>
      <c r="W670" s="4"/>
    </row>
    <row r="671" spans="1:23" x14ac:dyDescent="0.2">
      <c r="A671" s="4">
        <v>50</v>
      </c>
      <c r="B671" s="4">
        <v>0</v>
      </c>
      <c r="C671" s="4">
        <v>0</v>
      </c>
      <c r="D671" s="4">
        <v>1</v>
      </c>
      <c r="E671" s="4">
        <v>207</v>
      </c>
      <c r="F671" s="4">
        <f>Source!U649</f>
        <v>20.360000000000003</v>
      </c>
      <c r="G671" s="4" t="s">
        <v>249</v>
      </c>
      <c r="H671" s="4" t="s">
        <v>250</v>
      </c>
      <c r="I671" s="4"/>
      <c r="J671" s="4"/>
      <c r="K671" s="4">
        <v>207</v>
      </c>
      <c r="L671" s="4">
        <v>21</v>
      </c>
      <c r="M671" s="4">
        <v>3</v>
      </c>
      <c r="N671" s="4" t="s">
        <v>3</v>
      </c>
      <c r="O671" s="4">
        <v>-1</v>
      </c>
      <c r="P671" s="4"/>
      <c r="Q671" s="4"/>
      <c r="R671" s="4"/>
      <c r="S671" s="4"/>
      <c r="T671" s="4"/>
      <c r="U671" s="4"/>
      <c r="V671" s="4"/>
      <c r="W671" s="4"/>
    </row>
    <row r="672" spans="1:23" x14ac:dyDescent="0.2">
      <c r="A672" s="4">
        <v>50</v>
      </c>
      <c r="B672" s="4">
        <v>0</v>
      </c>
      <c r="C672" s="4">
        <v>0</v>
      </c>
      <c r="D672" s="4">
        <v>1</v>
      </c>
      <c r="E672" s="4">
        <v>208</v>
      </c>
      <c r="F672" s="4">
        <f>Source!V649</f>
        <v>0.75</v>
      </c>
      <c r="G672" s="4" t="s">
        <v>251</v>
      </c>
      <c r="H672" s="4" t="s">
        <v>252</v>
      </c>
      <c r="I672" s="4"/>
      <c r="J672" s="4"/>
      <c r="K672" s="4">
        <v>208</v>
      </c>
      <c r="L672" s="4">
        <v>22</v>
      </c>
      <c r="M672" s="4">
        <v>3</v>
      </c>
      <c r="N672" s="4" t="s">
        <v>3</v>
      </c>
      <c r="O672" s="4">
        <v>-1</v>
      </c>
      <c r="P672" s="4"/>
      <c r="Q672" s="4"/>
      <c r="R672" s="4"/>
      <c r="S672" s="4"/>
      <c r="T672" s="4"/>
      <c r="U672" s="4"/>
      <c r="V672" s="4"/>
      <c r="W672" s="4"/>
    </row>
    <row r="673" spans="1:245" x14ac:dyDescent="0.2">
      <c r="A673" s="4">
        <v>50</v>
      </c>
      <c r="B673" s="4">
        <v>0</v>
      </c>
      <c r="C673" s="4">
        <v>0</v>
      </c>
      <c r="D673" s="4">
        <v>1</v>
      </c>
      <c r="E673" s="4">
        <v>209</v>
      </c>
      <c r="F673" s="4">
        <f>ROUND(Source!W649,O673)</f>
        <v>0</v>
      </c>
      <c r="G673" s="4" t="s">
        <v>253</v>
      </c>
      <c r="H673" s="4" t="s">
        <v>254</v>
      </c>
      <c r="I673" s="4"/>
      <c r="J673" s="4"/>
      <c r="K673" s="4">
        <v>209</v>
      </c>
      <c r="L673" s="4">
        <v>23</v>
      </c>
      <c r="M673" s="4">
        <v>3</v>
      </c>
      <c r="N673" s="4" t="s">
        <v>3</v>
      </c>
      <c r="O673" s="4">
        <v>2</v>
      </c>
      <c r="P673" s="4"/>
      <c r="Q673" s="4"/>
      <c r="R673" s="4"/>
      <c r="S673" s="4"/>
      <c r="T673" s="4"/>
      <c r="U673" s="4"/>
      <c r="V673" s="4"/>
      <c r="W673" s="4"/>
    </row>
    <row r="674" spans="1:245" x14ac:dyDescent="0.2">
      <c r="A674" s="4">
        <v>50</v>
      </c>
      <c r="B674" s="4">
        <v>0</v>
      </c>
      <c r="C674" s="4">
        <v>0</v>
      </c>
      <c r="D674" s="4">
        <v>1</v>
      </c>
      <c r="E674" s="4">
        <v>233</v>
      </c>
      <c r="F674" s="4">
        <f>ROUND(Source!BD649,O674)</f>
        <v>0</v>
      </c>
      <c r="G674" s="4" t="s">
        <v>255</v>
      </c>
      <c r="H674" s="4" t="s">
        <v>256</v>
      </c>
      <c r="I674" s="4"/>
      <c r="J674" s="4"/>
      <c r="K674" s="4">
        <v>233</v>
      </c>
      <c r="L674" s="4">
        <v>24</v>
      </c>
      <c r="M674" s="4">
        <v>3</v>
      </c>
      <c r="N674" s="4" t="s">
        <v>3</v>
      </c>
      <c r="O674" s="4">
        <v>2</v>
      </c>
      <c r="P674" s="4"/>
      <c r="Q674" s="4"/>
      <c r="R674" s="4"/>
      <c r="S674" s="4"/>
      <c r="T674" s="4"/>
      <c r="U674" s="4"/>
      <c r="V674" s="4"/>
      <c r="W674" s="4"/>
    </row>
    <row r="675" spans="1:245" x14ac:dyDescent="0.2">
      <c r="A675" s="4">
        <v>50</v>
      </c>
      <c r="B675" s="4">
        <v>0</v>
      </c>
      <c r="C675" s="4">
        <v>0</v>
      </c>
      <c r="D675" s="4">
        <v>1</v>
      </c>
      <c r="E675" s="4">
        <v>210</v>
      </c>
      <c r="F675" s="4">
        <f>ROUND(Source!X649,O675)</f>
        <v>5397.87</v>
      </c>
      <c r="G675" s="4" t="s">
        <v>257</v>
      </c>
      <c r="H675" s="4" t="s">
        <v>258</v>
      </c>
      <c r="I675" s="4"/>
      <c r="J675" s="4"/>
      <c r="K675" s="4">
        <v>210</v>
      </c>
      <c r="L675" s="4">
        <v>25</v>
      </c>
      <c r="M675" s="4">
        <v>3</v>
      </c>
      <c r="N675" s="4" t="s">
        <v>3</v>
      </c>
      <c r="O675" s="4">
        <v>2</v>
      </c>
      <c r="P675" s="4"/>
      <c r="Q675" s="4"/>
      <c r="R675" s="4"/>
      <c r="S675" s="4"/>
      <c r="T675" s="4"/>
      <c r="U675" s="4"/>
      <c r="V675" s="4"/>
      <c r="W675" s="4"/>
    </row>
    <row r="676" spans="1:245" x14ac:dyDescent="0.2">
      <c r="A676" s="4">
        <v>50</v>
      </c>
      <c r="B676" s="4">
        <v>0</v>
      </c>
      <c r="C676" s="4">
        <v>0</v>
      </c>
      <c r="D676" s="4">
        <v>1</v>
      </c>
      <c r="E676" s="4">
        <v>211</v>
      </c>
      <c r="F676" s="4">
        <f>ROUND(Source!Y649,O676)</f>
        <v>4026.66</v>
      </c>
      <c r="G676" s="4" t="s">
        <v>259</v>
      </c>
      <c r="H676" s="4" t="s">
        <v>260</v>
      </c>
      <c r="I676" s="4"/>
      <c r="J676" s="4"/>
      <c r="K676" s="4">
        <v>211</v>
      </c>
      <c r="L676" s="4">
        <v>26</v>
      </c>
      <c r="M676" s="4">
        <v>3</v>
      </c>
      <c r="N676" s="4" t="s">
        <v>3</v>
      </c>
      <c r="O676" s="4">
        <v>2</v>
      </c>
      <c r="P676" s="4"/>
      <c r="Q676" s="4"/>
      <c r="R676" s="4"/>
      <c r="S676" s="4"/>
      <c r="T676" s="4"/>
      <c r="U676" s="4"/>
      <c r="V676" s="4"/>
      <c r="W676" s="4"/>
    </row>
    <row r="677" spans="1:245" x14ac:dyDescent="0.2">
      <c r="A677" s="4">
        <v>50</v>
      </c>
      <c r="B677" s="4">
        <v>0</v>
      </c>
      <c r="C677" s="4">
        <v>0</v>
      </c>
      <c r="D677" s="4">
        <v>1</v>
      </c>
      <c r="E677" s="4">
        <v>224</v>
      </c>
      <c r="F677" s="4">
        <f>ROUND(Source!AR649,O677)</f>
        <v>1598112.22</v>
      </c>
      <c r="G677" s="4" t="s">
        <v>261</v>
      </c>
      <c r="H677" s="4" t="s">
        <v>262</v>
      </c>
      <c r="I677" s="4"/>
      <c r="J677" s="4"/>
      <c r="K677" s="4">
        <v>224</v>
      </c>
      <c r="L677" s="4">
        <v>27</v>
      </c>
      <c r="M677" s="4">
        <v>3</v>
      </c>
      <c r="N677" s="4" t="s">
        <v>3</v>
      </c>
      <c r="O677" s="4">
        <v>2</v>
      </c>
      <c r="P677" s="4"/>
      <c r="Q677" s="4"/>
      <c r="R677" s="4"/>
      <c r="S677" s="4"/>
      <c r="T677" s="4"/>
      <c r="U677" s="4"/>
      <c r="V677" s="4"/>
      <c r="W677" s="4"/>
    </row>
    <row r="679" spans="1:245" x14ac:dyDescent="0.2">
      <c r="A679" s="1">
        <v>4</v>
      </c>
      <c r="B679" s="1">
        <v>1</v>
      </c>
      <c r="C679" s="1"/>
      <c r="D679" s="1">
        <f>ROW(A816)</f>
        <v>816</v>
      </c>
      <c r="E679" s="1"/>
      <c r="F679" s="1" t="s">
        <v>3</v>
      </c>
      <c r="G679" s="1" t="s">
        <v>884</v>
      </c>
      <c r="H679" s="1" t="s">
        <v>3</v>
      </c>
      <c r="I679" s="1">
        <v>0</v>
      </c>
      <c r="J679" s="1"/>
      <c r="K679" s="1">
        <v>-1</v>
      </c>
      <c r="L679" s="1"/>
      <c r="M679" s="1"/>
      <c r="N679" s="1"/>
      <c r="O679" s="1"/>
      <c r="P679" s="1"/>
      <c r="Q679" s="1"/>
      <c r="R679" s="1"/>
      <c r="S679" s="1"/>
      <c r="T679" s="1"/>
      <c r="U679" s="1" t="s">
        <v>3</v>
      </c>
      <c r="V679" s="1">
        <v>0</v>
      </c>
      <c r="W679" s="1"/>
      <c r="X679" s="1"/>
      <c r="Y679" s="1"/>
      <c r="Z679" s="1"/>
      <c r="AA679" s="1"/>
      <c r="AB679" s="1" t="s">
        <v>3</v>
      </c>
      <c r="AC679" s="1" t="s">
        <v>3</v>
      </c>
      <c r="AD679" s="1" t="s">
        <v>3</v>
      </c>
      <c r="AE679" s="1" t="s">
        <v>3</v>
      </c>
      <c r="AF679" s="1" t="s">
        <v>3</v>
      </c>
      <c r="AG679" s="1" t="s">
        <v>3</v>
      </c>
      <c r="AH679" s="1"/>
      <c r="AI679" s="1"/>
      <c r="AJ679" s="1"/>
      <c r="AK679" s="1"/>
      <c r="AL679" s="1"/>
      <c r="AM679" s="1"/>
      <c r="AN679" s="1"/>
      <c r="AO679" s="1"/>
      <c r="AP679" s="1" t="s">
        <v>3</v>
      </c>
      <c r="AQ679" s="1" t="s">
        <v>3</v>
      </c>
      <c r="AR679" s="1" t="s">
        <v>3</v>
      </c>
      <c r="AS679" s="1"/>
      <c r="AT679" s="1"/>
      <c r="AU679" s="1"/>
      <c r="AV679" s="1"/>
      <c r="AW679" s="1"/>
      <c r="AX679" s="1"/>
      <c r="AY679" s="1"/>
      <c r="AZ679" s="1" t="s">
        <v>3</v>
      </c>
      <c r="BA679" s="1"/>
      <c r="BB679" s="1" t="s">
        <v>3</v>
      </c>
      <c r="BC679" s="1" t="s">
        <v>3</v>
      </c>
      <c r="BD679" s="1" t="s">
        <v>3</v>
      </c>
      <c r="BE679" s="1" t="s">
        <v>3</v>
      </c>
      <c r="BF679" s="1" t="s">
        <v>3</v>
      </c>
      <c r="BG679" s="1" t="s">
        <v>3</v>
      </c>
      <c r="BH679" s="1" t="s">
        <v>3</v>
      </c>
      <c r="BI679" s="1" t="s">
        <v>3</v>
      </c>
      <c r="BJ679" s="1" t="s">
        <v>3</v>
      </c>
      <c r="BK679" s="1" t="s">
        <v>3</v>
      </c>
      <c r="BL679" s="1" t="s">
        <v>3</v>
      </c>
      <c r="BM679" s="1" t="s">
        <v>3</v>
      </c>
      <c r="BN679" s="1" t="s">
        <v>3</v>
      </c>
      <c r="BO679" s="1" t="s">
        <v>3</v>
      </c>
      <c r="BP679" s="1" t="s">
        <v>3</v>
      </c>
      <c r="BQ679" s="1"/>
      <c r="BR679" s="1"/>
      <c r="BS679" s="1"/>
      <c r="BT679" s="1"/>
      <c r="BU679" s="1"/>
      <c r="BV679" s="1"/>
      <c r="BW679" s="1"/>
      <c r="BX679" s="1">
        <v>0</v>
      </c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>
        <v>0</v>
      </c>
    </row>
    <row r="681" spans="1:245" x14ac:dyDescent="0.2">
      <c r="A681" s="2">
        <v>52</v>
      </c>
      <c r="B681" s="2">
        <f t="shared" ref="B681:G681" si="523">B816</f>
        <v>1</v>
      </c>
      <c r="C681" s="2">
        <f t="shared" si="523"/>
        <v>4</v>
      </c>
      <c r="D681" s="2">
        <f t="shared" si="523"/>
        <v>679</v>
      </c>
      <c r="E681" s="2">
        <f t="shared" si="523"/>
        <v>0</v>
      </c>
      <c r="F681" s="2" t="str">
        <f t="shared" si="523"/>
        <v/>
      </c>
      <c r="G681" s="2" t="str">
        <f t="shared" si="523"/>
        <v>Помещения выход на кровлю</v>
      </c>
      <c r="H681" s="2"/>
      <c r="I681" s="2"/>
      <c r="J681" s="2"/>
      <c r="K681" s="2"/>
      <c r="L681" s="2"/>
      <c r="M681" s="2"/>
      <c r="N681" s="2"/>
      <c r="O681" s="2">
        <f t="shared" ref="O681:AT681" si="524">O816</f>
        <v>337723.15</v>
      </c>
      <c r="P681" s="2">
        <f t="shared" si="524"/>
        <v>256391.12</v>
      </c>
      <c r="Q681" s="2">
        <f t="shared" si="524"/>
        <v>14012.08</v>
      </c>
      <c r="R681" s="2">
        <f t="shared" si="524"/>
        <v>6896.67</v>
      </c>
      <c r="S681" s="2">
        <f t="shared" si="524"/>
        <v>67319.95</v>
      </c>
      <c r="T681" s="2">
        <f t="shared" si="524"/>
        <v>0</v>
      </c>
      <c r="U681" s="2">
        <f t="shared" si="524"/>
        <v>227.42887466000002</v>
      </c>
      <c r="V681" s="2">
        <f t="shared" si="524"/>
        <v>16.363486299999998</v>
      </c>
      <c r="W681" s="2">
        <f t="shared" si="524"/>
        <v>0</v>
      </c>
      <c r="X681" s="2">
        <f t="shared" si="524"/>
        <v>77749.55</v>
      </c>
      <c r="Y681" s="2">
        <f t="shared" si="524"/>
        <v>50509.63</v>
      </c>
      <c r="Z681" s="2">
        <f t="shared" si="524"/>
        <v>0</v>
      </c>
      <c r="AA681" s="2">
        <f t="shared" si="524"/>
        <v>0</v>
      </c>
      <c r="AB681" s="2">
        <f t="shared" si="524"/>
        <v>0</v>
      </c>
      <c r="AC681" s="2">
        <f t="shared" si="524"/>
        <v>0</v>
      </c>
      <c r="AD681" s="2">
        <f t="shared" si="524"/>
        <v>0</v>
      </c>
      <c r="AE681" s="2">
        <f t="shared" si="524"/>
        <v>0</v>
      </c>
      <c r="AF681" s="2">
        <f t="shared" si="524"/>
        <v>0</v>
      </c>
      <c r="AG681" s="2">
        <f t="shared" si="524"/>
        <v>0</v>
      </c>
      <c r="AH681" s="2">
        <f t="shared" si="524"/>
        <v>0</v>
      </c>
      <c r="AI681" s="2">
        <f t="shared" si="524"/>
        <v>0</v>
      </c>
      <c r="AJ681" s="2">
        <f t="shared" si="524"/>
        <v>0</v>
      </c>
      <c r="AK681" s="2">
        <f t="shared" si="524"/>
        <v>0</v>
      </c>
      <c r="AL681" s="2">
        <f t="shared" si="524"/>
        <v>0</v>
      </c>
      <c r="AM681" s="2">
        <f t="shared" si="524"/>
        <v>0</v>
      </c>
      <c r="AN681" s="2">
        <f t="shared" si="524"/>
        <v>0</v>
      </c>
      <c r="AO681" s="2">
        <f t="shared" si="524"/>
        <v>0</v>
      </c>
      <c r="AP681" s="2">
        <f t="shared" si="524"/>
        <v>0</v>
      </c>
      <c r="AQ681" s="2">
        <f t="shared" si="524"/>
        <v>0</v>
      </c>
      <c r="AR681" s="2">
        <f t="shared" si="524"/>
        <v>469210.08</v>
      </c>
      <c r="AS681" s="2">
        <f t="shared" si="524"/>
        <v>264273.93</v>
      </c>
      <c r="AT681" s="2">
        <f t="shared" si="524"/>
        <v>204936.15</v>
      </c>
      <c r="AU681" s="2">
        <f t="shared" ref="AU681:BZ681" si="525">AU816</f>
        <v>0</v>
      </c>
      <c r="AV681" s="2">
        <f t="shared" si="525"/>
        <v>256391.12</v>
      </c>
      <c r="AW681" s="2">
        <f t="shared" si="525"/>
        <v>256391.12</v>
      </c>
      <c r="AX681" s="2">
        <f t="shared" si="525"/>
        <v>0</v>
      </c>
      <c r="AY681" s="2">
        <f t="shared" si="525"/>
        <v>256391.12</v>
      </c>
      <c r="AZ681" s="2">
        <f t="shared" si="525"/>
        <v>0</v>
      </c>
      <c r="BA681" s="2">
        <f t="shared" si="525"/>
        <v>0</v>
      </c>
      <c r="BB681" s="2">
        <f t="shared" si="525"/>
        <v>0</v>
      </c>
      <c r="BC681" s="2">
        <f t="shared" si="525"/>
        <v>0</v>
      </c>
      <c r="BD681" s="2">
        <f t="shared" si="525"/>
        <v>3227.75</v>
      </c>
      <c r="BE681" s="2">
        <f t="shared" si="525"/>
        <v>0</v>
      </c>
      <c r="BF681" s="2">
        <f t="shared" si="525"/>
        <v>0</v>
      </c>
      <c r="BG681" s="2">
        <f t="shared" si="525"/>
        <v>0</v>
      </c>
      <c r="BH681" s="2">
        <f t="shared" si="525"/>
        <v>0</v>
      </c>
      <c r="BI681" s="2">
        <f t="shared" si="525"/>
        <v>0</v>
      </c>
      <c r="BJ681" s="2">
        <f t="shared" si="525"/>
        <v>0</v>
      </c>
      <c r="BK681" s="2">
        <f t="shared" si="525"/>
        <v>0</v>
      </c>
      <c r="BL681" s="2">
        <f t="shared" si="525"/>
        <v>0</v>
      </c>
      <c r="BM681" s="2">
        <f t="shared" si="525"/>
        <v>0</v>
      </c>
      <c r="BN681" s="2">
        <f t="shared" si="525"/>
        <v>0</v>
      </c>
      <c r="BO681" s="2">
        <f t="shared" si="525"/>
        <v>0</v>
      </c>
      <c r="BP681" s="2">
        <f t="shared" si="525"/>
        <v>0</v>
      </c>
      <c r="BQ681" s="2">
        <f t="shared" si="525"/>
        <v>0</v>
      </c>
      <c r="BR681" s="2">
        <f t="shared" si="525"/>
        <v>0</v>
      </c>
      <c r="BS681" s="2">
        <f t="shared" si="525"/>
        <v>0</v>
      </c>
      <c r="BT681" s="2">
        <f t="shared" si="525"/>
        <v>0</v>
      </c>
      <c r="BU681" s="2">
        <f t="shared" si="525"/>
        <v>0</v>
      </c>
      <c r="BV681" s="2">
        <f t="shared" si="525"/>
        <v>0</v>
      </c>
      <c r="BW681" s="2">
        <f t="shared" si="525"/>
        <v>0</v>
      </c>
      <c r="BX681" s="2">
        <f t="shared" si="525"/>
        <v>0</v>
      </c>
      <c r="BY681" s="2">
        <f t="shared" si="525"/>
        <v>0</v>
      </c>
      <c r="BZ681" s="2">
        <f t="shared" si="525"/>
        <v>0</v>
      </c>
      <c r="CA681" s="2">
        <f t="shared" ref="CA681:DF681" si="526">CA816</f>
        <v>0</v>
      </c>
      <c r="CB681" s="2">
        <f t="shared" si="526"/>
        <v>0</v>
      </c>
      <c r="CC681" s="2">
        <f t="shared" si="526"/>
        <v>0</v>
      </c>
      <c r="CD681" s="2">
        <f t="shared" si="526"/>
        <v>0</v>
      </c>
      <c r="CE681" s="2">
        <f t="shared" si="526"/>
        <v>0</v>
      </c>
      <c r="CF681" s="2">
        <f t="shared" si="526"/>
        <v>0</v>
      </c>
      <c r="CG681" s="2">
        <f t="shared" si="526"/>
        <v>0</v>
      </c>
      <c r="CH681" s="2">
        <f t="shared" si="526"/>
        <v>0</v>
      </c>
      <c r="CI681" s="2">
        <f t="shared" si="526"/>
        <v>0</v>
      </c>
      <c r="CJ681" s="2">
        <f t="shared" si="526"/>
        <v>0</v>
      </c>
      <c r="CK681" s="2">
        <f t="shared" si="526"/>
        <v>0</v>
      </c>
      <c r="CL681" s="2">
        <f t="shared" si="526"/>
        <v>0</v>
      </c>
      <c r="CM681" s="2">
        <f t="shared" si="526"/>
        <v>0</v>
      </c>
      <c r="CN681" s="2">
        <f t="shared" si="526"/>
        <v>0</v>
      </c>
      <c r="CO681" s="2">
        <f t="shared" si="526"/>
        <v>0</v>
      </c>
      <c r="CP681" s="2">
        <f t="shared" si="526"/>
        <v>0</v>
      </c>
      <c r="CQ681" s="2">
        <f t="shared" si="526"/>
        <v>0</v>
      </c>
      <c r="CR681" s="2">
        <f t="shared" si="526"/>
        <v>0</v>
      </c>
      <c r="CS681" s="2">
        <f t="shared" si="526"/>
        <v>0</v>
      </c>
      <c r="CT681" s="2">
        <f t="shared" si="526"/>
        <v>0</v>
      </c>
      <c r="CU681" s="2">
        <f t="shared" si="526"/>
        <v>0</v>
      </c>
      <c r="CV681" s="2">
        <f t="shared" si="526"/>
        <v>0</v>
      </c>
      <c r="CW681" s="2">
        <f t="shared" si="526"/>
        <v>0</v>
      </c>
      <c r="CX681" s="2">
        <f t="shared" si="526"/>
        <v>0</v>
      </c>
      <c r="CY681" s="2">
        <f t="shared" si="526"/>
        <v>0</v>
      </c>
      <c r="CZ681" s="2">
        <f t="shared" si="526"/>
        <v>0</v>
      </c>
      <c r="DA681" s="2">
        <f t="shared" si="526"/>
        <v>0</v>
      </c>
      <c r="DB681" s="2">
        <f t="shared" si="526"/>
        <v>0</v>
      </c>
      <c r="DC681" s="2">
        <f t="shared" si="526"/>
        <v>0</v>
      </c>
      <c r="DD681" s="2">
        <f t="shared" si="526"/>
        <v>0</v>
      </c>
      <c r="DE681" s="2">
        <f t="shared" si="526"/>
        <v>0</v>
      </c>
      <c r="DF681" s="2">
        <f t="shared" si="526"/>
        <v>0</v>
      </c>
      <c r="DG681" s="3">
        <f t="shared" ref="DG681:EL681" si="527">DG816</f>
        <v>0</v>
      </c>
      <c r="DH681" s="3">
        <f t="shared" si="527"/>
        <v>0</v>
      </c>
      <c r="DI681" s="3">
        <f t="shared" si="527"/>
        <v>0</v>
      </c>
      <c r="DJ681" s="3">
        <f t="shared" si="527"/>
        <v>0</v>
      </c>
      <c r="DK681" s="3">
        <f t="shared" si="527"/>
        <v>0</v>
      </c>
      <c r="DL681" s="3">
        <f t="shared" si="527"/>
        <v>0</v>
      </c>
      <c r="DM681" s="3">
        <f t="shared" si="527"/>
        <v>0</v>
      </c>
      <c r="DN681" s="3">
        <f t="shared" si="527"/>
        <v>0</v>
      </c>
      <c r="DO681" s="3">
        <f t="shared" si="527"/>
        <v>0</v>
      </c>
      <c r="DP681" s="3">
        <f t="shared" si="527"/>
        <v>0</v>
      </c>
      <c r="DQ681" s="3">
        <f t="shared" si="527"/>
        <v>0</v>
      </c>
      <c r="DR681" s="3">
        <f t="shared" si="527"/>
        <v>0</v>
      </c>
      <c r="DS681" s="3">
        <f t="shared" si="527"/>
        <v>0</v>
      </c>
      <c r="DT681" s="3">
        <f t="shared" si="527"/>
        <v>0</v>
      </c>
      <c r="DU681" s="3">
        <f t="shared" si="527"/>
        <v>0</v>
      </c>
      <c r="DV681" s="3">
        <f t="shared" si="527"/>
        <v>0</v>
      </c>
      <c r="DW681" s="3">
        <f t="shared" si="527"/>
        <v>0</v>
      </c>
      <c r="DX681" s="3">
        <f t="shared" si="527"/>
        <v>0</v>
      </c>
      <c r="DY681" s="3">
        <f t="shared" si="527"/>
        <v>0</v>
      </c>
      <c r="DZ681" s="3">
        <f t="shared" si="527"/>
        <v>0</v>
      </c>
      <c r="EA681" s="3">
        <f t="shared" si="527"/>
        <v>0</v>
      </c>
      <c r="EB681" s="3">
        <f t="shared" si="527"/>
        <v>0</v>
      </c>
      <c r="EC681" s="3">
        <f t="shared" si="527"/>
        <v>0</v>
      </c>
      <c r="ED681" s="3">
        <f t="shared" si="527"/>
        <v>0</v>
      </c>
      <c r="EE681" s="3">
        <f t="shared" si="527"/>
        <v>0</v>
      </c>
      <c r="EF681" s="3">
        <f t="shared" si="527"/>
        <v>0</v>
      </c>
      <c r="EG681" s="3">
        <f t="shared" si="527"/>
        <v>0</v>
      </c>
      <c r="EH681" s="3">
        <f t="shared" si="527"/>
        <v>0</v>
      </c>
      <c r="EI681" s="3">
        <f t="shared" si="527"/>
        <v>0</v>
      </c>
      <c r="EJ681" s="3">
        <f t="shared" si="527"/>
        <v>0</v>
      </c>
      <c r="EK681" s="3">
        <f t="shared" si="527"/>
        <v>0</v>
      </c>
      <c r="EL681" s="3">
        <f t="shared" si="527"/>
        <v>0</v>
      </c>
      <c r="EM681" s="3">
        <f t="shared" ref="EM681:FR681" si="528">EM816</f>
        <v>0</v>
      </c>
      <c r="EN681" s="3">
        <f t="shared" si="528"/>
        <v>0</v>
      </c>
      <c r="EO681" s="3">
        <f t="shared" si="528"/>
        <v>0</v>
      </c>
      <c r="EP681" s="3">
        <f t="shared" si="528"/>
        <v>0</v>
      </c>
      <c r="EQ681" s="3">
        <f t="shared" si="528"/>
        <v>0</v>
      </c>
      <c r="ER681" s="3">
        <f t="shared" si="528"/>
        <v>0</v>
      </c>
      <c r="ES681" s="3">
        <f t="shared" si="528"/>
        <v>0</v>
      </c>
      <c r="ET681" s="3">
        <f t="shared" si="528"/>
        <v>0</v>
      </c>
      <c r="EU681" s="3">
        <f t="shared" si="528"/>
        <v>0</v>
      </c>
      <c r="EV681" s="3">
        <f t="shared" si="528"/>
        <v>0</v>
      </c>
      <c r="EW681" s="3">
        <f t="shared" si="528"/>
        <v>0</v>
      </c>
      <c r="EX681" s="3">
        <f t="shared" si="528"/>
        <v>0</v>
      </c>
      <c r="EY681" s="3">
        <f t="shared" si="528"/>
        <v>0</v>
      </c>
      <c r="EZ681" s="3">
        <f t="shared" si="528"/>
        <v>0</v>
      </c>
      <c r="FA681" s="3">
        <f t="shared" si="528"/>
        <v>0</v>
      </c>
      <c r="FB681" s="3">
        <f t="shared" si="528"/>
        <v>0</v>
      </c>
      <c r="FC681" s="3">
        <f t="shared" si="528"/>
        <v>0</v>
      </c>
      <c r="FD681" s="3">
        <f t="shared" si="528"/>
        <v>0</v>
      </c>
      <c r="FE681" s="3">
        <f t="shared" si="528"/>
        <v>0</v>
      </c>
      <c r="FF681" s="3">
        <f t="shared" si="528"/>
        <v>0</v>
      </c>
      <c r="FG681" s="3">
        <f t="shared" si="528"/>
        <v>0</v>
      </c>
      <c r="FH681" s="3">
        <f t="shared" si="528"/>
        <v>0</v>
      </c>
      <c r="FI681" s="3">
        <f t="shared" si="528"/>
        <v>0</v>
      </c>
      <c r="FJ681" s="3">
        <f t="shared" si="528"/>
        <v>0</v>
      </c>
      <c r="FK681" s="3">
        <f t="shared" si="528"/>
        <v>0</v>
      </c>
      <c r="FL681" s="3">
        <f t="shared" si="528"/>
        <v>0</v>
      </c>
      <c r="FM681" s="3">
        <f t="shared" si="528"/>
        <v>0</v>
      </c>
      <c r="FN681" s="3">
        <f t="shared" si="528"/>
        <v>0</v>
      </c>
      <c r="FO681" s="3">
        <f t="shared" si="528"/>
        <v>0</v>
      </c>
      <c r="FP681" s="3">
        <f t="shared" si="528"/>
        <v>0</v>
      </c>
      <c r="FQ681" s="3">
        <f t="shared" si="528"/>
        <v>0</v>
      </c>
      <c r="FR681" s="3">
        <f t="shared" si="528"/>
        <v>0</v>
      </c>
      <c r="FS681" s="3">
        <f t="shared" ref="FS681:GX681" si="529">FS816</f>
        <v>0</v>
      </c>
      <c r="FT681" s="3">
        <f t="shared" si="529"/>
        <v>0</v>
      </c>
      <c r="FU681" s="3">
        <f t="shared" si="529"/>
        <v>0</v>
      </c>
      <c r="FV681" s="3">
        <f t="shared" si="529"/>
        <v>0</v>
      </c>
      <c r="FW681" s="3">
        <f t="shared" si="529"/>
        <v>0</v>
      </c>
      <c r="FX681" s="3">
        <f t="shared" si="529"/>
        <v>0</v>
      </c>
      <c r="FY681" s="3">
        <f t="shared" si="529"/>
        <v>0</v>
      </c>
      <c r="FZ681" s="3">
        <f t="shared" si="529"/>
        <v>0</v>
      </c>
      <c r="GA681" s="3">
        <f t="shared" si="529"/>
        <v>0</v>
      </c>
      <c r="GB681" s="3">
        <f t="shared" si="529"/>
        <v>0</v>
      </c>
      <c r="GC681" s="3">
        <f t="shared" si="529"/>
        <v>0</v>
      </c>
      <c r="GD681" s="3">
        <f t="shared" si="529"/>
        <v>0</v>
      </c>
      <c r="GE681" s="3">
        <f t="shared" si="529"/>
        <v>0</v>
      </c>
      <c r="GF681" s="3">
        <f t="shared" si="529"/>
        <v>0</v>
      </c>
      <c r="GG681" s="3">
        <f t="shared" si="529"/>
        <v>0</v>
      </c>
      <c r="GH681" s="3">
        <f t="shared" si="529"/>
        <v>0</v>
      </c>
      <c r="GI681" s="3">
        <f t="shared" si="529"/>
        <v>0</v>
      </c>
      <c r="GJ681" s="3">
        <f t="shared" si="529"/>
        <v>0</v>
      </c>
      <c r="GK681" s="3">
        <f t="shared" si="529"/>
        <v>0</v>
      </c>
      <c r="GL681" s="3">
        <f t="shared" si="529"/>
        <v>0</v>
      </c>
      <c r="GM681" s="3">
        <f t="shared" si="529"/>
        <v>0</v>
      </c>
      <c r="GN681" s="3">
        <f t="shared" si="529"/>
        <v>0</v>
      </c>
      <c r="GO681" s="3">
        <f t="shared" si="529"/>
        <v>0</v>
      </c>
      <c r="GP681" s="3">
        <f t="shared" si="529"/>
        <v>0</v>
      </c>
      <c r="GQ681" s="3">
        <f t="shared" si="529"/>
        <v>0</v>
      </c>
      <c r="GR681" s="3">
        <f t="shared" si="529"/>
        <v>0</v>
      </c>
      <c r="GS681" s="3">
        <f t="shared" si="529"/>
        <v>0</v>
      </c>
      <c r="GT681" s="3">
        <f t="shared" si="529"/>
        <v>0</v>
      </c>
      <c r="GU681" s="3">
        <f t="shared" si="529"/>
        <v>0</v>
      </c>
      <c r="GV681" s="3">
        <f t="shared" si="529"/>
        <v>0</v>
      </c>
      <c r="GW681" s="3">
        <f t="shared" si="529"/>
        <v>0</v>
      </c>
      <c r="GX681" s="3">
        <f t="shared" si="529"/>
        <v>0</v>
      </c>
    </row>
    <row r="683" spans="1:245" x14ac:dyDescent="0.2">
      <c r="A683" s="1">
        <v>5</v>
      </c>
      <c r="B683" s="1">
        <v>1</v>
      </c>
      <c r="C683" s="1"/>
      <c r="D683" s="1">
        <f>ROW(A708)</f>
        <v>708</v>
      </c>
      <c r="E683" s="1"/>
      <c r="F683" s="1" t="s">
        <v>3</v>
      </c>
      <c r="G683" s="1" t="s">
        <v>15</v>
      </c>
      <c r="H683" s="1" t="s">
        <v>3</v>
      </c>
      <c r="I683" s="1">
        <v>0</v>
      </c>
      <c r="J683" s="1"/>
      <c r="K683" s="1">
        <v>-1</v>
      </c>
      <c r="L683" s="1"/>
      <c r="M683" s="1"/>
      <c r="N683" s="1"/>
      <c r="O683" s="1"/>
      <c r="P683" s="1"/>
      <c r="Q683" s="1"/>
      <c r="R683" s="1"/>
      <c r="S683" s="1"/>
      <c r="T683" s="1"/>
      <c r="U683" s="1" t="s">
        <v>3</v>
      </c>
      <c r="V683" s="1">
        <v>0</v>
      </c>
      <c r="W683" s="1"/>
      <c r="X683" s="1"/>
      <c r="Y683" s="1"/>
      <c r="Z683" s="1"/>
      <c r="AA683" s="1"/>
      <c r="AB683" s="1" t="s">
        <v>3</v>
      </c>
      <c r="AC683" s="1" t="s">
        <v>3</v>
      </c>
      <c r="AD683" s="1" t="s">
        <v>3</v>
      </c>
      <c r="AE683" s="1" t="s">
        <v>3</v>
      </c>
      <c r="AF683" s="1" t="s">
        <v>3</v>
      </c>
      <c r="AG683" s="1" t="s">
        <v>3</v>
      </c>
      <c r="AH683" s="1"/>
      <c r="AI683" s="1"/>
      <c r="AJ683" s="1"/>
      <c r="AK683" s="1"/>
      <c r="AL683" s="1"/>
      <c r="AM683" s="1"/>
      <c r="AN683" s="1"/>
      <c r="AO683" s="1"/>
      <c r="AP683" s="1" t="s">
        <v>3</v>
      </c>
      <c r="AQ683" s="1" t="s">
        <v>3</v>
      </c>
      <c r="AR683" s="1" t="s">
        <v>3</v>
      </c>
      <c r="AS683" s="1"/>
      <c r="AT683" s="1"/>
      <c r="AU683" s="1"/>
      <c r="AV683" s="1"/>
      <c r="AW683" s="1"/>
      <c r="AX683" s="1"/>
      <c r="AY683" s="1"/>
      <c r="AZ683" s="1" t="s">
        <v>3</v>
      </c>
      <c r="BA683" s="1"/>
      <c r="BB683" s="1" t="s">
        <v>3</v>
      </c>
      <c r="BC683" s="1" t="s">
        <v>3</v>
      </c>
      <c r="BD683" s="1" t="s">
        <v>3</v>
      </c>
      <c r="BE683" s="1" t="s">
        <v>3</v>
      </c>
      <c r="BF683" s="1" t="s">
        <v>3</v>
      </c>
      <c r="BG683" s="1" t="s">
        <v>3</v>
      </c>
      <c r="BH683" s="1" t="s">
        <v>3</v>
      </c>
      <c r="BI683" s="1" t="s">
        <v>3</v>
      </c>
      <c r="BJ683" s="1" t="s">
        <v>3</v>
      </c>
      <c r="BK683" s="1" t="s">
        <v>3</v>
      </c>
      <c r="BL683" s="1" t="s">
        <v>3</v>
      </c>
      <c r="BM683" s="1" t="s">
        <v>3</v>
      </c>
      <c r="BN683" s="1" t="s">
        <v>3</v>
      </c>
      <c r="BO683" s="1" t="s">
        <v>3</v>
      </c>
      <c r="BP683" s="1" t="s">
        <v>3</v>
      </c>
      <c r="BQ683" s="1"/>
      <c r="BR683" s="1"/>
      <c r="BS683" s="1"/>
      <c r="BT683" s="1"/>
      <c r="BU683" s="1"/>
      <c r="BV683" s="1"/>
      <c r="BW683" s="1"/>
      <c r="BX683" s="1">
        <v>0</v>
      </c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>
        <v>0</v>
      </c>
    </row>
    <row r="685" spans="1:245" x14ac:dyDescent="0.2">
      <c r="A685" s="2">
        <v>52</v>
      </c>
      <c r="B685" s="2">
        <f t="shared" ref="B685:G685" si="530">B708</f>
        <v>1</v>
      </c>
      <c r="C685" s="2">
        <f t="shared" si="530"/>
        <v>5</v>
      </c>
      <c r="D685" s="2">
        <f t="shared" si="530"/>
        <v>683</v>
      </c>
      <c r="E685" s="2">
        <f t="shared" si="530"/>
        <v>0</v>
      </c>
      <c r="F685" s="2" t="str">
        <f t="shared" si="530"/>
        <v/>
      </c>
      <c r="G685" s="2" t="str">
        <f t="shared" si="530"/>
        <v>Демонтажные работы</v>
      </c>
      <c r="H685" s="2"/>
      <c r="I685" s="2"/>
      <c r="J685" s="2"/>
      <c r="K685" s="2"/>
      <c r="L685" s="2"/>
      <c r="M685" s="2"/>
      <c r="N685" s="2"/>
      <c r="O685" s="2">
        <f t="shared" ref="O685:AT685" si="531">O708</f>
        <v>12011.93</v>
      </c>
      <c r="P685" s="2">
        <f t="shared" si="531"/>
        <v>391.01</v>
      </c>
      <c r="Q685" s="2">
        <f t="shared" si="531"/>
        <v>405.03</v>
      </c>
      <c r="R685" s="2">
        <f t="shared" si="531"/>
        <v>227.66</v>
      </c>
      <c r="S685" s="2">
        <f t="shared" si="531"/>
        <v>11215.89</v>
      </c>
      <c r="T685" s="2">
        <f t="shared" si="531"/>
        <v>0</v>
      </c>
      <c r="U685" s="2">
        <f t="shared" si="531"/>
        <v>42.847650520000002</v>
      </c>
      <c r="V685" s="2">
        <f t="shared" si="531"/>
        <v>0.52642080000000002</v>
      </c>
      <c r="W685" s="2">
        <f t="shared" si="531"/>
        <v>0</v>
      </c>
      <c r="X685" s="2">
        <f t="shared" si="531"/>
        <v>10541.71</v>
      </c>
      <c r="Y685" s="2">
        <f t="shared" si="531"/>
        <v>7192.85</v>
      </c>
      <c r="Z685" s="2">
        <f t="shared" si="531"/>
        <v>0</v>
      </c>
      <c r="AA685" s="2">
        <f t="shared" si="531"/>
        <v>0</v>
      </c>
      <c r="AB685" s="2">
        <f t="shared" si="531"/>
        <v>12011.93</v>
      </c>
      <c r="AC685" s="2">
        <f t="shared" si="531"/>
        <v>391.01</v>
      </c>
      <c r="AD685" s="2">
        <f t="shared" si="531"/>
        <v>405.03</v>
      </c>
      <c r="AE685" s="2">
        <f t="shared" si="531"/>
        <v>227.66</v>
      </c>
      <c r="AF685" s="2">
        <f t="shared" si="531"/>
        <v>11215.89</v>
      </c>
      <c r="AG685" s="2">
        <f t="shared" si="531"/>
        <v>0</v>
      </c>
      <c r="AH685" s="2">
        <f t="shared" si="531"/>
        <v>42.847650520000002</v>
      </c>
      <c r="AI685" s="2">
        <f t="shared" si="531"/>
        <v>0.52642080000000002</v>
      </c>
      <c r="AJ685" s="2">
        <f t="shared" si="531"/>
        <v>0</v>
      </c>
      <c r="AK685" s="2">
        <f t="shared" si="531"/>
        <v>10541.71</v>
      </c>
      <c r="AL685" s="2">
        <f t="shared" si="531"/>
        <v>7192.85</v>
      </c>
      <c r="AM685" s="2">
        <f t="shared" si="531"/>
        <v>0</v>
      </c>
      <c r="AN685" s="2">
        <f t="shared" si="531"/>
        <v>0</v>
      </c>
      <c r="AO685" s="2">
        <f t="shared" si="531"/>
        <v>0</v>
      </c>
      <c r="AP685" s="2">
        <f t="shared" si="531"/>
        <v>0</v>
      </c>
      <c r="AQ685" s="2">
        <f t="shared" si="531"/>
        <v>0</v>
      </c>
      <c r="AR685" s="2">
        <f t="shared" si="531"/>
        <v>32974.239999999998</v>
      </c>
      <c r="AS685" s="2">
        <f t="shared" si="531"/>
        <v>32974.239999999998</v>
      </c>
      <c r="AT685" s="2">
        <f t="shared" si="531"/>
        <v>0</v>
      </c>
      <c r="AU685" s="2">
        <f t="shared" ref="AU685:BZ685" si="532">AU708</f>
        <v>0</v>
      </c>
      <c r="AV685" s="2">
        <f t="shared" si="532"/>
        <v>391.01</v>
      </c>
      <c r="AW685" s="2">
        <f t="shared" si="532"/>
        <v>391.01</v>
      </c>
      <c r="AX685" s="2">
        <f t="shared" si="532"/>
        <v>0</v>
      </c>
      <c r="AY685" s="2">
        <f t="shared" si="532"/>
        <v>391.01</v>
      </c>
      <c r="AZ685" s="2">
        <f t="shared" si="532"/>
        <v>0</v>
      </c>
      <c r="BA685" s="2">
        <f t="shared" si="532"/>
        <v>0</v>
      </c>
      <c r="BB685" s="2">
        <f t="shared" si="532"/>
        <v>0</v>
      </c>
      <c r="BC685" s="2">
        <f t="shared" si="532"/>
        <v>0</v>
      </c>
      <c r="BD685" s="2">
        <f t="shared" si="532"/>
        <v>3227.75</v>
      </c>
      <c r="BE685" s="2">
        <f t="shared" si="532"/>
        <v>0</v>
      </c>
      <c r="BF685" s="2">
        <f t="shared" si="532"/>
        <v>0</v>
      </c>
      <c r="BG685" s="2">
        <f t="shared" si="532"/>
        <v>0</v>
      </c>
      <c r="BH685" s="2">
        <f t="shared" si="532"/>
        <v>0</v>
      </c>
      <c r="BI685" s="2">
        <f t="shared" si="532"/>
        <v>0</v>
      </c>
      <c r="BJ685" s="2">
        <f t="shared" si="532"/>
        <v>0</v>
      </c>
      <c r="BK685" s="2">
        <f t="shared" si="532"/>
        <v>0</v>
      </c>
      <c r="BL685" s="2">
        <f t="shared" si="532"/>
        <v>0</v>
      </c>
      <c r="BM685" s="2">
        <f t="shared" si="532"/>
        <v>0</v>
      </c>
      <c r="BN685" s="2">
        <f t="shared" si="532"/>
        <v>0</v>
      </c>
      <c r="BO685" s="2">
        <f t="shared" si="532"/>
        <v>0</v>
      </c>
      <c r="BP685" s="2">
        <f t="shared" si="532"/>
        <v>0</v>
      </c>
      <c r="BQ685" s="2">
        <f t="shared" si="532"/>
        <v>0</v>
      </c>
      <c r="BR685" s="2">
        <f t="shared" si="532"/>
        <v>0</v>
      </c>
      <c r="BS685" s="2">
        <f t="shared" si="532"/>
        <v>0</v>
      </c>
      <c r="BT685" s="2">
        <f t="shared" si="532"/>
        <v>0</v>
      </c>
      <c r="BU685" s="2">
        <f t="shared" si="532"/>
        <v>0</v>
      </c>
      <c r="BV685" s="2">
        <f t="shared" si="532"/>
        <v>0</v>
      </c>
      <c r="BW685" s="2">
        <f t="shared" si="532"/>
        <v>0</v>
      </c>
      <c r="BX685" s="2">
        <f t="shared" si="532"/>
        <v>0</v>
      </c>
      <c r="BY685" s="2">
        <f t="shared" si="532"/>
        <v>0</v>
      </c>
      <c r="BZ685" s="2">
        <f t="shared" si="532"/>
        <v>0</v>
      </c>
      <c r="CA685" s="2">
        <f t="shared" ref="CA685:DF685" si="533">CA708</f>
        <v>32974.239999999998</v>
      </c>
      <c r="CB685" s="2">
        <f t="shared" si="533"/>
        <v>32974.239999999998</v>
      </c>
      <c r="CC685" s="2">
        <f t="shared" si="533"/>
        <v>0</v>
      </c>
      <c r="CD685" s="2">
        <f t="shared" si="533"/>
        <v>0</v>
      </c>
      <c r="CE685" s="2">
        <f t="shared" si="533"/>
        <v>391.01</v>
      </c>
      <c r="CF685" s="2">
        <f t="shared" si="533"/>
        <v>391.01</v>
      </c>
      <c r="CG685" s="2">
        <f t="shared" si="533"/>
        <v>0</v>
      </c>
      <c r="CH685" s="2">
        <f t="shared" si="533"/>
        <v>391.01</v>
      </c>
      <c r="CI685" s="2">
        <f t="shared" si="533"/>
        <v>0</v>
      </c>
      <c r="CJ685" s="2">
        <f t="shared" si="533"/>
        <v>0</v>
      </c>
      <c r="CK685" s="2">
        <f t="shared" si="533"/>
        <v>0</v>
      </c>
      <c r="CL685" s="2">
        <f t="shared" si="533"/>
        <v>0</v>
      </c>
      <c r="CM685" s="2">
        <f t="shared" si="533"/>
        <v>3227.75</v>
      </c>
      <c r="CN685" s="2">
        <f t="shared" si="533"/>
        <v>0</v>
      </c>
      <c r="CO685" s="2">
        <f t="shared" si="533"/>
        <v>0</v>
      </c>
      <c r="CP685" s="2">
        <f t="shared" si="533"/>
        <v>0</v>
      </c>
      <c r="CQ685" s="2">
        <f t="shared" si="533"/>
        <v>0</v>
      </c>
      <c r="CR685" s="2">
        <f t="shared" si="533"/>
        <v>0</v>
      </c>
      <c r="CS685" s="2">
        <f t="shared" si="533"/>
        <v>0</v>
      </c>
      <c r="CT685" s="2">
        <f t="shared" si="533"/>
        <v>0</v>
      </c>
      <c r="CU685" s="2">
        <f t="shared" si="533"/>
        <v>0</v>
      </c>
      <c r="CV685" s="2">
        <f t="shared" si="533"/>
        <v>0</v>
      </c>
      <c r="CW685" s="2">
        <f t="shared" si="533"/>
        <v>0</v>
      </c>
      <c r="CX685" s="2">
        <f t="shared" si="533"/>
        <v>0</v>
      </c>
      <c r="CY685" s="2">
        <f t="shared" si="533"/>
        <v>0</v>
      </c>
      <c r="CZ685" s="2">
        <f t="shared" si="533"/>
        <v>0</v>
      </c>
      <c r="DA685" s="2">
        <f t="shared" si="533"/>
        <v>0</v>
      </c>
      <c r="DB685" s="2">
        <f t="shared" si="533"/>
        <v>0</v>
      </c>
      <c r="DC685" s="2">
        <f t="shared" si="533"/>
        <v>0</v>
      </c>
      <c r="DD685" s="2">
        <f t="shared" si="533"/>
        <v>0</v>
      </c>
      <c r="DE685" s="2">
        <f t="shared" si="533"/>
        <v>0</v>
      </c>
      <c r="DF685" s="2">
        <f t="shared" si="533"/>
        <v>0</v>
      </c>
      <c r="DG685" s="3">
        <f t="shared" ref="DG685:EL685" si="534">DG708</f>
        <v>0</v>
      </c>
      <c r="DH685" s="3">
        <f t="shared" si="534"/>
        <v>0</v>
      </c>
      <c r="DI685" s="3">
        <f t="shared" si="534"/>
        <v>0</v>
      </c>
      <c r="DJ685" s="3">
        <f t="shared" si="534"/>
        <v>0</v>
      </c>
      <c r="DK685" s="3">
        <f t="shared" si="534"/>
        <v>0</v>
      </c>
      <c r="DL685" s="3">
        <f t="shared" si="534"/>
        <v>0</v>
      </c>
      <c r="DM685" s="3">
        <f t="shared" si="534"/>
        <v>0</v>
      </c>
      <c r="DN685" s="3">
        <f t="shared" si="534"/>
        <v>0</v>
      </c>
      <c r="DO685" s="3">
        <f t="shared" si="534"/>
        <v>0</v>
      </c>
      <c r="DP685" s="3">
        <f t="shared" si="534"/>
        <v>0</v>
      </c>
      <c r="DQ685" s="3">
        <f t="shared" si="534"/>
        <v>0</v>
      </c>
      <c r="DR685" s="3">
        <f t="shared" si="534"/>
        <v>0</v>
      </c>
      <c r="DS685" s="3">
        <f t="shared" si="534"/>
        <v>0</v>
      </c>
      <c r="DT685" s="3">
        <f t="shared" si="534"/>
        <v>0</v>
      </c>
      <c r="DU685" s="3">
        <f t="shared" si="534"/>
        <v>0</v>
      </c>
      <c r="DV685" s="3">
        <f t="shared" si="534"/>
        <v>0</v>
      </c>
      <c r="DW685" s="3">
        <f t="shared" si="534"/>
        <v>0</v>
      </c>
      <c r="DX685" s="3">
        <f t="shared" si="534"/>
        <v>0</v>
      </c>
      <c r="DY685" s="3">
        <f t="shared" si="534"/>
        <v>0</v>
      </c>
      <c r="DZ685" s="3">
        <f t="shared" si="534"/>
        <v>0</v>
      </c>
      <c r="EA685" s="3">
        <f t="shared" si="534"/>
        <v>0</v>
      </c>
      <c r="EB685" s="3">
        <f t="shared" si="534"/>
        <v>0</v>
      </c>
      <c r="EC685" s="3">
        <f t="shared" si="534"/>
        <v>0</v>
      </c>
      <c r="ED685" s="3">
        <f t="shared" si="534"/>
        <v>0</v>
      </c>
      <c r="EE685" s="3">
        <f t="shared" si="534"/>
        <v>0</v>
      </c>
      <c r="EF685" s="3">
        <f t="shared" si="534"/>
        <v>0</v>
      </c>
      <c r="EG685" s="3">
        <f t="shared" si="534"/>
        <v>0</v>
      </c>
      <c r="EH685" s="3">
        <f t="shared" si="534"/>
        <v>0</v>
      </c>
      <c r="EI685" s="3">
        <f t="shared" si="534"/>
        <v>0</v>
      </c>
      <c r="EJ685" s="3">
        <f t="shared" si="534"/>
        <v>0</v>
      </c>
      <c r="EK685" s="3">
        <f t="shared" si="534"/>
        <v>0</v>
      </c>
      <c r="EL685" s="3">
        <f t="shared" si="534"/>
        <v>0</v>
      </c>
      <c r="EM685" s="3">
        <f t="shared" ref="EM685:FR685" si="535">EM708</f>
        <v>0</v>
      </c>
      <c r="EN685" s="3">
        <f t="shared" si="535"/>
        <v>0</v>
      </c>
      <c r="EO685" s="3">
        <f t="shared" si="535"/>
        <v>0</v>
      </c>
      <c r="EP685" s="3">
        <f t="shared" si="535"/>
        <v>0</v>
      </c>
      <c r="EQ685" s="3">
        <f t="shared" si="535"/>
        <v>0</v>
      </c>
      <c r="ER685" s="3">
        <f t="shared" si="535"/>
        <v>0</v>
      </c>
      <c r="ES685" s="3">
        <f t="shared" si="535"/>
        <v>0</v>
      </c>
      <c r="ET685" s="3">
        <f t="shared" si="535"/>
        <v>0</v>
      </c>
      <c r="EU685" s="3">
        <f t="shared" si="535"/>
        <v>0</v>
      </c>
      <c r="EV685" s="3">
        <f t="shared" si="535"/>
        <v>0</v>
      </c>
      <c r="EW685" s="3">
        <f t="shared" si="535"/>
        <v>0</v>
      </c>
      <c r="EX685" s="3">
        <f t="shared" si="535"/>
        <v>0</v>
      </c>
      <c r="EY685" s="3">
        <f t="shared" si="535"/>
        <v>0</v>
      </c>
      <c r="EZ685" s="3">
        <f t="shared" si="535"/>
        <v>0</v>
      </c>
      <c r="FA685" s="3">
        <f t="shared" si="535"/>
        <v>0</v>
      </c>
      <c r="FB685" s="3">
        <f t="shared" si="535"/>
        <v>0</v>
      </c>
      <c r="FC685" s="3">
        <f t="shared" si="535"/>
        <v>0</v>
      </c>
      <c r="FD685" s="3">
        <f t="shared" si="535"/>
        <v>0</v>
      </c>
      <c r="FE685" s="3">
        <f t="shared" si="535"/>
        <v>0</v>
      </c>
      <c r="FF685" s="3">
        <f t="shared" si="535"/>
        <v>0</v>
      </c>
      <c r="FG685" s="3">
        <f t="shared" si="535"/>
        <v>0</v>
      </c>
      <c r="FH685" s="3">
        <f t="shared" si="535"/>
        <v>0</v>
      </c>
      <c r="FI685" s="3">
        <f t="shared" si="535"/>
        <v>0</v>
      </c>
      <c r="FJ685" s="3">
        <f t="shared" si="535"/>
        <v>0</v>
      </c>
      <c r="FK685" s="3">
        <f t="shared" si="535"/>
        <v>0</v>
      </c>
      <c r="FL685" s="3">
        <f t="shared" si="535"/>
        <v>0</v>
      </c>
      <c r="FM685" s="3">
        <f t="shared" si="535"/>
        <v>0</v>
      </c>
      <c r="FN685" s="3">
        <f t="shared" si="535"/>
        <v>0</v>
      </c>
      <c r="FO685" s="3">
        <f t="shared" si="535"/>
        <v>0</v>
      </c>
      <c r="FP685" s="3">
        <f t="shared" si="535"/>
        <v>0</v>
      </c>
      <c r="FQ685" s="3">
        <f t="shared" si="535"/>
        <v>0</v>
      </c>
      <c r="FR685" s="3">
        <f t="shared" si="535"/>
        <v>0</v>
      </c>
      <c r="FS685" s="3">
        <f t="shared" ref="FS685:GX685" si="536">FS708</f>
        <v>0</v>
      </c>
      <c r="FT685" s="3">
        <f t="shared" si="536"/>
        <v>0</v>
      </c>
      <c r="FU685" s="3">
        <f t="shared" si="536"/>
        <v>0</v>
      </c>
      <c r="FV685" s="3">
        <f t="shared" si="536"/>
        <v>0</v>
      </c>
      <c r="FW685" s="3">
        <f t="shared" si="536"/>
        <v>0</v>
      </c>
      <c r="FX685" s="3">
        <f t="shared" si="536"/>
        <v>0</v>
      </c>
      <c r="FY685" s="3">
        <f t="shared" si="536"/>
        <v>0</v>
      </c>
      <c r="FZ685" s="3">
        <f t="shared" si="536"/>
        <v>0</v>
      </c>
      <c r="GA685" s="3">
        <f t="shared" si="536"/>
        <v>0</v>
      </c>
      <c r="GB685" s="3">
        <f t="shared" si="536"/>
        <v>0</v>
      </c>
      <c r="GC685" s="3">
        <f t="shared" si="536"/>
        <v>0</v>
      </c>
      <c r="GD685" s="3">
        <f t="shared" si="536"/>
        <v>0</v>
      </c>
      <c r="GE685" s="3">
        <f t="shared" si="536"/>
        <v>0</v>
      </c>
      <c r="GF685" s="3">
        <f t="shared" si="536"/>
        <v>0</v>
      </c>
      <c r="GG685" s="3">
        <f t="shared" si="536"/>
        <v>0</v>
      </c>
      <c r="GH685" s="3">
        <f t="shared" si="536"/>
        <v>0</v>
      </c>
      <c r="GI685" s="3">
        <f t="shared" si="536"/>
        <v>0</v>
      </c>
      <c r="GJ685" s="3">
        <f t="shared" si="536"/>
        <v>0</v>
      </c>
      <c r="GK685" s="3">
        <f t="shared" si="536"/>
        <v>0</v>
      </c>
      <c r="GL685" s="3">
        <f t="shared" si="536"/>
        <v>0</v>
      </c>
      <c r="GM685" s="3">
        <f t="shared" si="536"/>
        <v>0</v>
      </c>
      <c r="GN685" s="3">
        <f t="shared" si="536"/>
        <v>0</v>
      </c>
      <c r="GO685" s="3">
        <f t="shared" si="536"/>
        <v>0</v>
      </c>
      <c r="GP685" s="3">
        <f t="shared" si="536"/>
        <v>0</v>
      </c>
      <c r="GQ685" s="3">
        <f t="shared" si="536"/>
        <v>0</v>
      </c>
      <c r="GR685" s="3">
        <f t="shared" si="536"/>
        <v>0</v>
      </c>
      <c r="GS685" s="3">
        <f t="shared" si="536"/>
        <v>0</v>
      </c>
      <c r="GT685" s="3">
        <f t="shared" si="536"/>
        <v>0</v>
      </c>
      <c r="GU685" s="3">
        <f t="shared" si="536"/>
        <v>0</v>
      </c>
      <c r="GV685" s="3">
        <f t="shared" si="536"/>
        <v>0</v>
      </c>
      <c r="GW685" s="3">
        <f t="shared" si="536"/>
        <v>0</v>
      </c>
      <c r="GX685" s="3">
        <f t="shared" si="536"/>
        <v>0</v>
      </c>
    </row>
    <row r="687" spans="1:245" x14ac:dyDescent="0.2">
      <c r="A687">
        <v>17</v>
      </c>
      <c r="B687">
        <v>1</v>
      </c>
      <c r="C687">
        <f>ROW(SmtRes!A907)</f>
        <v>907</v>
      </c>
      <c r="D687">
        <f>ROW(EtalonRes!A904)</f>
        <v>904</v>
      </c>
      <c r="E687" t="s">
        <v>885</v>
      </c>
      <c r="F687" t="s">
        <v>618</v>
      </c>
      <c r="G687" t="s">
        <v>619</v>
      </c>
      <c r="H687" t="s">
        <v>19</v>
      </c>
      <c r="I687">
        <f>ROUND(40.48/100,9)</f>
        <v>0.40479999999999999</v>
      </c>
      <c r="J687">
        <v>0</v>
      </c>
      <c r="O687">
        <f t="shared" ref="O687:O704" si="537">ROUND(CP687,2)</f>
        <v>2365.5500000000002</v>
      </c>
      <c r="P687">
        <f t="shared" ref="P687:P704" si="538">ROUND(CQ687*I687,2)</f>
        <v>0</v>
      </c>
      <c r="Q687">
        <f t="shared" ref="Q687:Q704" si="539">ROUND(CR687*I687,2)</f>
        <v>0</v>
      </c>
      <c r="R687">
        <f t="shared" ref="R687:R704" si="540">ROUND(CS687*I687,2)</f>
        <v>0</v>
      </c>
      <c r="S687">
        <f t="shared" ref="S687:S704" si="541">ROUND(CT687*I687,2)</f>
        <v>2365.5500000000002</v>
      </c>
      <c r="T687">
        <f t="shared" ref="T687:T704" si="542">ROUND(CU687*I687,2)</f>
        <v>0</v>
      </c>
      <c r="U687">
        <f t="shared" ref="U687:U704" si="543">CV687*I687</f>
        <v>9.2375360000000004</v>
      </c>
      <c r="V687">
        <f t="shared" ref="V687:V704" si="544">CW687*I687</f>
        <v>0</v>
      </c>
      <c r="W687">
        <f t="shared" ref="W687:W704" si="545">ROUND(CX687*I687,2)</f>
        <v>0</v>
      </c>
      <c r="X687">
        <f t="shared" ref="X687:X704" si="546">ROUND(CY687,2)</f>
        <v>2602.11</v>
      </c>
      <c r="Y687">
        <f t="shared" ref="Y687:Y704" si="547">ROUND(CZ687,2)</f>
        <v>1655.89</v>
      </c>
      <c r="AA687">
        <v>144042116</v>
      </c>
      <c r="AB687">
        <f t="shared" ref="AB687:AB704" si="548">ROUND((AC687+AD687+AF687),2)</f>
        <v>178</v>
      </c>
      <c r="AC687">
        <f>ROUND((ES687),2)</f>
        <v>0</v>
      </c>
      <c r="AD687">
        <f>ROUND((((ET687)-(EU687))+AE687),2)</f>
        <v>0</v>
      </c>
      <c r="AE687">
        <f>ROUND((EU687),2)</f>
        <v>0</v>
      </c>
      <c r="AF687">
        <f>ROUND((EV687),2)</f>
        <v>178</v>
      </c>
      <c r="AG687">
        <f t="shared" ref="AG687:AG704" si="549">ROUND((AP687),2)</f>
        <v>0</v>
      </c>
      <c r="AH687">
        <f>(EW687)</f>
        <v>22.82</v>
      </c>
      <c r="AI687">
        <f>(EX687)</f>
        <v>0</v>
      </c>
      <c r="AJ687">
        <f t="shared" ref="AJ687:AJ704" si="550">(AS687)</f>
        <v>0</v>
      </c>
      <c r="AK687">
        <v>178</v>
      </c>
      <c r="AL687">
        <v>0</v>
      </c>
      <c r="AM687">
        <v>0</v>
      </c>
      <c r="AN687">
        <v>0</v>
      </c>
      <c r="AO687">
        <v>178</v>
      </c>
      <c r="AP687">
        <v>0</v>
      </c>
      <c r="AQ687">
        <v>22.82</v>
      </c>
      <c r="AR687">
        <v>0</v>
      </c>
      <c r="AS687">
        <v>0</v>
      </c>
      <c r="AT687">
        <v>110</v>
      </c>
      <c r="AU687">
        <v>70</v>
      </c>
      <c r="AV687">
        <v>1</v>
      </c>
      <c r="AW687">
        <v>1</v>
      </c>
      <c r="AZ687">
        <v>1</v>
      </c>
      <c r="BA687">
        <v>32.83</v>
      </c>
      <c r="BB687">
        <v>1</v>
      </c>
      <c r="BC687">
        <v>1</v>
      </c>
      <c r="BD687" t="s">
        <v>3</v>
      </c>
      <c r="BE687" t="s">
        <v>3</v>
      </c>
      <c r="BF687" t="s">
        <v>3</v>
      </c>
      <c r="BG687" t="s">
        <v>3</v>
      </c>
      <c r="BH687">
        <v>0</v>
      </c>
      <c r="BI687">
        <v>1</v>
      </c>
      <c r="BJ687" t="s">
        <v>620</v>
      </c>
      <c r="BM687">
        <v>46001</v>
      </c>
      <c r="BN687">
        <v>0</v>
      </c>
      <c r="BO687" t="s">
        <v>618</v>
      </c>
      <c r="BP687">
        <v>1</v>
      </c>
      <c r="BQ687">
        <v>2</v>
      </c>
      <c r="BR687">
        <v>0</v>
      </c>
      <c r="BS687">
        <v>32.83</v>
      </c>
      <c r="BT687">
        <v>1</v>
      </c>
      <c r="BU687">
        <v>1</v>
      </c>
      <c r="BV687">
        <v>1</v>
      </c>
      <c r="BW687">
        <v>1</v>
      </c>
      <c r="BX687">
        <v>1</v>
      </c>
      <c r="BY687" t="s">
        <v>3</v>
      </c>
      <c r="BZ687">
        <v>110</v>
      </c>
      <c r="CA687">
        <v>70</v>
      </c>
      <c r="CE687">
        <v>0</v>
      </c>
      <c r="CF687">
        <v>0</v>
      </c>
      <c r="CG687">
        <v>0</v>
      </c>
      <c r="CM687">
        <v>0</v>
      </c>
      <c r="CN687" t="s">
        <v>3</v>
      </c>
      <c r="CO687">
        <v>0</v>
      </c>
      <c r="CP687">
        <f t="shared" ref="CP687:CP704" si="551">(P687+Q687+S687)</f>
        <v>2365.5500000000002</v>
      </c>
      <c r="CQ687">
        <f t="shared" ref="CQ687:CQ704" si="552">AC687*BC687</f>
        <v>0</v>
      </c>
      <c r="CR687">
        <f t="shared" ref="CR687:CR704" si="553">AD687*BB687</f>
        <v>0</v>
      </c>
      <c r="CS687">
        <f t="shared" ref="CS687:CS704" si="554">AE687*BS687</f>
        <v>0</v>
      </c>
      <c r="CT687">
        <f t="shared" ref="CT687:CT704" si="555">AF687*BA687</f>
        <v>5843.74</v>
      </c>
      <c r="CU687">
        <f t="shared" ref="CU687:CU704" si="556">AG687</f>
        <v>0</v>
      </c>
      <c r="CV687">
        <f t="shared" ref="CV687:CV704" si="557">AH687</f>
        <v>22.82</v>
      </c>
      <c r="CW687">
        <f t="shared" ref="CW687:CW704" si="558">AI687</f>
        <v>0</v>
      </c>
      <c r="CX687">
        <f t="shared" ref="CX687:CX704" si="559">AJ687</f>
        <v>0</v>
      </c>
      <c r="CY687">
        <f t="shared" ref="CY687:CY704" si="560">(((S687+R687)*AT687)/100)</f>
        <v>2602.1050000000005</v>
      </c>
      <c r="CZ687">
        <f t="shared" ref="CZ687:CZ704" si="561">(((S687+R687)*AU687)/100)</f>
        <v>1655.885</v>
      </c>
      <c r="DC687" t="s">
        <v>3</v>
      </c>
      <c r="DD687" t="s">
        <v>3</v>
      </c>
      <c r="DE687" t="s">
        <v>3</v>
      </c>
      <c r="DF687" t="s">
        <v>3</v>
      </c>
      <c r="DG687" t="s">
        <v>3</v>
      </c>
      <c r="DH687" t="s">
        <v>3</v>
      </c>
      <c r="DI687" t="s">
        <v>3</v>
      </c>
      <c r="DJ687" t="s">
        <v>3</v>
      </c>
      <c r="DK687" t="s">
        <v>3</v>
      </c>
      <c r="DL687" t="s">
        <v>3</v>
      </c>
      <c r="DM687" t="s">
        <v>3</v>
      </c>
      <c r="DN687">
        <v>0</v>
      </c>
      <c r="DO687">
        <v>0</v>
      </c>
      <c r="DP687">
        <v>1</v>
      </c>
      <c r="DQ687">
        <v>1</v>
      </c>
      <c r="DU687">
        <v>1005</v>
      </c>
      <c r="DV687" t="s">
        <v>19</v>
      </c>
      <c r="DW687" t="s">
        <v>19</v>
      </c>
      <c r="DX687">
        <v>100</v>
      </c>
      <c r="EE687">
        <v>123474967</v>
      </c>
      <c r="EF687">
        <v>2</v>
      </c>
      <c r="EG687" t="s">
        <v>24</v>
      </c>
      <c r="EH687">
        <v>0</v>
      </c>
      <c r="EI687" t="s">
        <v>3</v>
      </c>
      <c r="EJ687">
        <v>1</v>
      </c>
      <c r="EK687">
        <v>46001</v>
      </c>
      <c r="EL687" t="s">
        <v>52</v>
      </c>
      <c r="EM687" t="s">
        <v>53</v>
      </c>
      <c r="EO687" t="s">
        <v>3</v>
      </c>
      <c r="EQ687">
        <v>131072</v>
      </c>
      <c r="ER687">
        <v>178</v>
      </c>
      <c r="ES687">
        <v>0</v>
      </c>
      <c r="ET687">
        <v>0</v>
      </c>
      <c r="EU687">
        <v>0</v>
      </c>
      <c r="EV687">
        <v>178</v>
      </c>
      <c r="EW687">
        <v>22.82</v>
      </c>
      <c r="EX687">
        <v>0</v>
      </c>
      <c r="EY687">
        <v>0</v>
      </c>
      <c r="FQ687">
        <v>0</v>
      </c>
      <c r="FR687">
        <f t="shared" ref="FR687:FR706" si="562">ROUND(IF(AND(BH687=3,BI687=3),P687,0),2)</f>
        <v>0</v>
      </c>
      <c r="FS687">
        <v>0</v>
      </c>
      <c r="FX687">
        <v>110</v>
      </c>
      <c r="FY687">
        <v>70</v>
      </c>
      <c r="GA687" t="s">
        <v>3</v>
      </c>
      <c r="GD687">
        <v>1</v>
      </c>
      <c r="GF687">
        <v>1413825100</v>
      </c>
      <c r="GG687">
        <v>2</v>
      </c>
      <c r="GH687">
        <v>1</v>
      </c>
      <c r="GI687">
        <v>2</v>
      </c>
      <c r="GJ687">
        <v>0</v>
      </c>
      <c r="GK687">
        <v>0</v>
      </c>
      <c r="GL687">
        <f t="shared" ref="GL687:GL706" si="563">ROUND(IF(AND(BH687=3,BI687=3,FS687&lt;&gt;0),P687,0),2)</f>
        <v>0</v>
      </c>
      <c r="GM687">
        <f t="shared" ref="GM687:GM704" si="564">ROUND(O687+X687+Y687,2)+GX687</f>
        <v>6623.55</v>
      </c>
      <c r="GN687">
        <f t="shared" ref="GN687:GN704" si="565">IF(OR(BI687=0,BI687=1),ROUND(O687+X687+Y687,2),0)</f>
        <v>6623.55</v>
      </c>
      <c r="GO687">
        <f t="shared" ref="GO687:GO704" si="566">IF(BI687=2,ROUND(O687+X687+Y687,2),0)</f>
        <v>0</v>
      </c>
      <c r="GP687">
        <f t="shared" ref="GP687:GP704" si="567">IF(BI687=4,ROUND(O687+X687+Y687,2)+GX687,0)</f>
        <v>0</v>
      </c>
      <c r="GR687">
        <v>0</v>
      </c>
      <c r="GS687">
        <v>3</v>
      </c>
      <c r="GT687">
        <v>0</v>
      </c>
      <c r="GU687" t="s">
        <v>3</v>
      </c>
      <c r="GV687">
        <f t="shared" ref="GV687:GV704" si="568">ROUND((GT687),2)</f>
        <v>0</v>
      </c>
      <c r="GW687">
        <v>1</v>
      </c>
      <c r="GX687">
        <f t="shared" ref="GX687:GX704" si="569">ROUND(HC687*I687,2)</f>
        <v>0</v>
      </c>
      <c r="HA687">
        <v>0</v>
      </c>
      <c r="HB687">
        <v>0</v>
      </c>
      <c r="HC687">
        <f t="shared" ref="HC687:HC704" si="570">GV687*GW687</f>
        <v>0</v>
      </c>
      <c r="IK687">
        <v>0</v>
      </c>
    </row>
    <row r="688" spans="1:245" x14ac:dyDescent="0.2">
      <c r="A688">
        <v>18</v>
      </c>
      <c r="B688">
        <v>1</v>
      </c>
      <c r="C688">
        <v>907</v>
      </c>
      <c r="E688" t="s">
        <v>886</v>
      </c>
      <c r="F688" t="s">
        <v>29</v>
      </c>
      <c r="G688" t="s">
        <v>30</v>
      </c>
      <c r="H688" t="s">
        <v>31</v>
      </c>
      <c r="I688">
        <f>I687*J688</f>
        <v>1.8620799999999997</v>
      </c>
      <c r="J688">
        <v>4.5999999999999996</v>
      </c>
      <c r="O688">
        <f t="shared" si="537"/>
        <v>0</v>
      </c>
      <c r="P688">
        <f t="shared" si="538"/>
        <v>0</v>
      </c>
      <c r="Q688">
        <f t="shared" si="539"/>
        <v>0</v>
      </c>
      <c r="R688">
        <f t="shared" si="540"/>
        <v>0</v>
      </c>
      <c r="S688">
        <f t="shared" si="541"/>
        <v>0</v>
      </c>
      <c r="T688">
        <f t="shared" si="542"/>
        <v>0</v>
      </c>
      <c r="U688">
        <f t="shared" si="543"/>
        <v>0</v>
      </c>
      <c r="V688">
        <f t="shared" si="544"/>
        <v>0</v>
      </c>
      <c r="W688">
        <f t="shared" si="545"/>
        <v>0</v>
      </c>
      <c r="X688">
        <f t="shared" si="546"/>
        <v>0</v>
      </c>
      <c r="Y688">
        <f t="shared" si="547"/>
        <v>0</v>
      </c>
      <c r="AA688">
        <v>144042116</v>
      </c>
      <c r="AB688">
        <f t="shared" si="548"/>
        <v>0</v>
      </c>
      <c r="AC688">
        <f>ROUND((ES688),2)</f>
        <v>0</v>
      </c>
      <c r="AD688">
        <f>ROUND((((ET688)-(EU688))+AE688),2)</f>
        <v>0</v>
      </c>
      <c r="AE688">
        <f>ROUND((EU688),2)</f>
        <v>0</v>
      </c>
      <c r="AF688">
        <f>ROUND((EV688),2)</f>
        <v>0</v>
      </c>
      <c r="AG688">
        <f t="shared" si="549"/>
        <v>0</v>
      </c>
      <c r="AH688">
        <f>(EW688)</f>
        <v>0</v>
      </c>
      <c r="AI688">
        <f>(EX688)</f>
        <v>0</v>
      </c>
      <c r="AJ688">
        <f t="shared" si="550"/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110</v>
      </c>
      <c r="AU688">
        <v>70</v>
      </c>
      <c r="AV688">
        <v>1</v>
      </c>
      <c r="AW688">
        <v>1</v>
      </c>
      <c r="AZ688">
        <v>1</v>
      </c>
      <c r="BA688">
        <v>1</v>
      </c>
      <c r="BB688">
        <v>1</v>
      </c>
      <c r="BC688">
        <v>1</v>
      </c>
      <c r="BD688" t="s">
        <v>3</v>
      </c>
      <c r="BE688" t="s">
        <v>3</v>
      </c>
      <c r="BF688" t="s">
        <v>3</v>
      </c>
      <c r="BG688" t="s">
        <v>3</v>
      </c>
      <c r="BH688">
        <v>3</v>
      </c>
      <c r="BI688">
        <v>1</v>
      </c>
      <c r="BJ688" t="s">
        <v>3</v>
      </c>
      <c r="BM688">
        <v>46001</v>
      </c>
      <c r="BN688">
        <v>0</v>
      </c>
      <c r="BO688" t="s">
        <v>3</v>
      </c>
      <c r="BP688">
        <v>0</v>
      </c>
      <c r="BQ688">
        <v>2</v>
      </c>
      <c r="BR688">
        <v>0</v>
      </c>
      <c r="BS688">
        <v>1</v>
      </c>
      <c r="BT688">
        <v>1</v>
      </c>
      <c r="BU688">
        <v>1</v>
      </c>
      <c r="BV688">
        <v>1</v>
      </c>
      <c r="BW688">
        <v>1</v>
      </c>
      <c r="BX688">
        <v>1</v>
      </c>
      <c r="BY688" t="s">
        <v>3</v>
      </c>
      <c r="BZ688">
        <v>110</v>
      </c>
      <c r="CA688">
        <v>70</v>
      </c>
      <c r="CE688">
        <v>0</v>
      </c>
      <c r="CF688">
        <v>0</v>
      </c>
      <c r="CG688">
        <v>0</v>
      </c>
      <c r="CM688">
        <v>0</v>
      </c>
      <c r="CN688" t="s">
        <v>3</v>
      </c>
      <c r="CO688">
        <v>0</v>
      </c>
      <c r="CP688">
        <f t="shared" si="551"/>
        <v>0</v>
      </c>
      <c r="CQ688">
        <f t="shared" si="552"/>
        <v>0</v>
      </c>
      <c r="CR688">
        <f t="shared" si="553"/>
        <v>0</v>
      </c>
      <c r="CS688">
        <f t="shared" si="554"/>
        <v>0</v>
      </c>
      <c r="CT688">
        <f t="shared" si="555"/>
        <v>0</v>
      </c>
      <c r="CU688">
        <f t="shared" si="556"/>
        <v>0</v>
      </c>
      <c r="CV688">
        <f t="shared" si="557"/>
        <v>0</v>
      </c>
      <c r="CW688">
        <f t="shared" si="558"/>
        <v>0</v>
      </c>
      <c r="CX688">
        <f t="shared" si="559"/>
        <v>0</v>
      </c>
      <c r="CY688">
        <f t="shared" si="560"/>
        <v>0</v>
      </c>
      <c r="CZ688">
        <f t="shared" si="561"/>
        <v>0</v>
      </c>
      <c r="DC688" t="s">
        <v>3</v>
      </c>
      <c r="DD688" t="s">
        <v>3</v>
      </c>
      <c r="DE688" t="s">
        <v>3</v>
      </c>
      <c r="DF688" t="s">
        <v>3</v>
      </c>
      <c r="DG688" t="s">
        <v>3</v>
      </c>
      <c r="DH688" t="s">
        <v>3</v>
      </c>
      <c r="DI688" t="s">
        <v>3</v>
      </c>
      <c r="DJ688" t="s">
        <v>3</v>
      </c>
      <c r="DK688" t="s">
        <v>3</v>
      </c>
      <c r="DL688" t="s">
        <v>3</v>
      </c>
      <c r="DM688" t="s">
        <v>3</v>
      </c>
      <c r="DN688">
        <v>0</v>
      </c>
      <c r="DO688">
        <v>0</v>
      </c>
      <c r="DP688">
        <v>1</v>
      </c>
      <c r="DQ688">
        <v>1</v>
      </c>
      <c r="DU688">
        <v>1009</v>
      </c>
      <c r="DV688" t="s">
        <v>31</v>
      </c>
      <c r="DW688" t="s">
        <v>31</v>
      </c>
      <c r="DX688">
        <v>1000</v>
      </c>
      <c r="EE688">
        <v>123474967</v>
      </c>
      <c r="EF688">
        <v>2</v>
      </c>
      <c r="EG688" t="s">
        <v>24</v>
      </c>
      <c r="EH688">
        <v>0</v>
      </c>
      <c r="EI688" t="s">
        <v>3</v>
      </c>
      <c r="EJ688">
        <v>1</v>
      </c>
      <c r="EK688">
        <v>46001</v>
      </c>
      <c r="EL688" t="s">
        <v>52</v>
      </c>
      <c r="EM688" t="s">
        <v>53</v>
      </c>
      <c r="EO688" t="s">
        <v>3</v>
      </c>
      <c r="EQ688">
        <v>0</v>
      </c>
      <c r="ER688">
        <v>0</v>
      </c>
      <c r="ES688">
        <v>0</v>
      </c>
      <c r="ET688">
        <v>0</v>
      </c>
      <c r="EU688">
        <v>0</v>
      </c>
      <c r="EV688">
        <v>0</v>
      </c>
      <c r="EW688">
        <v>0</v>
      </c>
      <c r="EX688">
        <v>0</v>
      </c>
      <c r="FQ688">
        <v>0</v>
      </c>
      <c r="FR688">
        <f t="shared" si="562"/>
        <v>0</v>
      </c>
      <c r="FS688">
        <v>0</v>
      </c>
      <c r="FX688">
        <v>110</v>
      </c>
      <c r="FY688">
        <v>70</v>
      </c>
      <c r="GA688" t="s">
        <v>3</v>
      </c>
      <c r="GD688">
        <v>1</v>
      </c>
      <c r="GF688">
        <v>2102561428</v>
      </c>
      <c r="GG688">
        <v>2</v>
      </c>
      <c r="GH688">
        <v>1</v>
      </c>
      <c r="GI688">
        <v>-2</v>
      </c>
      <c r="GJ688">
        <v>0</v>
      </c>
      <c r="GK688">
        <v>0</v>
      </c>
      <c r="GL688">
        <f t="shared" si="563"/>
        <v>0</v>
      </c>
      <c r="GM688">
        <f t="shared" si="564"/>
        <v>0</v>
      </c>
      <c r="GN688">
        <f t="shared" si="565"/>
        <v>0</v>
      </c>
      <c r="GO688">
        <f t="shared" si="566"/>
        <v>0</v>
      </c>
      <c r="GP688">
        <f t="shared" si="567"/>
        <v>0</v>
      </c>
      <c r="GR688">
        <v>0</v>
      </c>
      <c r="GS688">
        <v>3</v>
      </c>
      <c r="GT688">
        <v>0</v>
      </c>
      <c r="GU688" t="s">
        <v>3</v>
      </c>
      <c r="GV688">
        <f t="shared" si="568"/>
        <v>0</v>
      </c>
      <c r="GW688">
        <v>1</v>
      </c>
      <c r="GX688">
        <f t="shared" si="569"/>
        <v>0</v>
      </c>
      <c r="HA688">
        <v>0</v>
      </c>
      <c r="HB688">
        <v>0</v>
      </c>
      <c r="HC688">
        <f t="shared" si="570"/>
        <v>0</v>
      </c>
      <c r="IK688">
        <v>0</v>
      </c>
    </row>
    <row r="689" spans="1:245" x14ac:dyDescent="0.2">
      <c r="A689">
        <v>17</v>
      </c>
      <c r="B689">
        <v>1</v>
      </c>
      <c r="C689">
        <f>ROW(SmtRes!A915)</f>
        <v>915</v>
      </c>
      <c r="D689">
        <f>ROW(EtalonRes!A912)</f>
        <v>912</v>
      </c>
      <c r="E689" t="s">
        <v>887</v>
      </c>
      <c r="F689" t="s">
        <v>623</v>
      </c>
      <c r="G689" t="s">
        <v>624</v>
      </c>
      <c r="H689" t="s">
        <v>19</v>
      </c>
      <c r="I689">
        <f>ROUND(10.58/100,9)</f>
        <v>0.10580000000000001</v>
      </c>
      <c r="J689">
        <v>0</v>
      </c>
      <c r="O689">
        <f t="shared" si="537"/>
        <v>865.96</v>
      </c>
      <c r="P689">
        <f t="shared" si="538"/>
        <v>0</v>
      </c>
      <c r="Q689">
        <f t="shared" si="539"/>
        <v>142.24</v>
      </c>
      <c r="R689">
        <f t="shared" si="540"/>
        <v>63.36</v>
      </c>
      <c r="S689">
        <f t="shared" si="541"/>
        <v>723.72</v>
      </c>
      <c r="T689">
        <f t="shared" si="542"/>
        <v>0</v>
      </c>
      <c r="U689">
        <f t="shared" si="543"/>
        <v>2.5222720000000005</v>
      </c>
      <c r="V689">
        <f t="shared" si="544"/>
        <v>0.15150560000000002</v>
      </c>
      <c r="W689">
        <f t="shared" si="545"/>
        <v>0</v>
      </c>
      <c r="X689">
        <f t="shared" si="546"/>
        <v>928.75</v>
      </c>
      <c r="Y689">
        <f t="shared" si="547"/>
        <v>495.86</v>
      </c>
      <c r="AA689">
        <v>144042116</v>
      </c>
      <c r="AB689">
        <f t="shared" si="548"/>
        <v>347.82</v>
      </c>
      <c r="AC689">
        <f>ROUND(((ES689*0)),2)</f>
        <v>0</v>
      </c>
      <c r="AD689">
        <f>ROUND(((((ET689*0.8))-((EU689*0.8)))+AE689),2)</f>
        <v>139.46</v>
      </c>
      <c r="AE689">
        <f>ROUND(((EU689*0.8)),2)</f>
        <v>18.239999999999998</v>
      </c>
      <c r="AF689">
        <f>ROUND(((EV689*0.8)),2)</f>
        <v>208.36</v>
      </c>
      <c r="AG689">
        <f t="shared" si="549"/>
        <v>0</v>
      </c>
      <c r="AH689">
        <f>((EW689*0.8))</f>
        <v>23.840000000000003</v>
      </c>
      <c r="AI689">
        <f>((EX689*0.8))</f>
        <v>1.4320000000000002</v>
      </c>
      <c r="AJ689">
        <f t="shared" si="550"/>
        <v>0</v>
      </c>
      <c r="AK689">
        <v>7433.38</v>
      </c>
      <c r="AL689">
        <v>6998.6</v>
      </c>
      <c r="AM689">
        <v>174.33</v>
      </c>
      <c r="AN689">
        <v>22.8</v>
      </c>
      <c r="AO689">
        <v>260.45</v>
      </c>
      <c r="AP689">
        <v>0</v>
      </c>
      <c r="AQ689">
        <v>29.8</v>
      </c>
      <c r="AR689">
        <v>1.79</v>
      </c>
      <c r="AS689">
        <v>0</v>
      </c>
      <c r="AT689">
        <v>118</v>
      </c>
      <c r="AU689">
        <v>63</v>
      </c>
      <c r="AV689">
        <v>1</v>
      </c>
      <c r="AW689">
        <v>1</v>
      </c>
      <c r="AZ689">
        <v>1</v>
      </c>
      <c r="BA689">
        <v>32.83</v>
      </c>
      <c r="BB689">
        <v>9.64</v>
      </c>
      <c r="BC689">
        <v>4.9400000000000004</v>
      </c>
      <c r="BD689" t="s">
        <v>3</v>
      </c>
      <c r="BE689" t="s">
        <v>3</v>
      </c>
      <c r="BF689" t="s">
        <v>3</v>
      </c>
      <c r="BG689" t="s">
        <v>3</v>
      </c>
      <c r="BH689">
        <v>0</v>
      </c>
      <c r="BI689">
        <v>1</v>
      </c>
      <c r="BJ689" t="s">
        <v>625</v>
      </c>
      <c r="BM689">
        <v>10001</v>
      </c>
      <c r="BN689">
        <v>0</v>
      </c>
      <c r="BO689" t="s">
        <v>623</v>
      </c>
      <c r="BP689">
        <v>1</v>
      </c>
      <c r="BQ689">
        <v>2</v>
      </c>
      <c r="BR689">
        <v>0</v>
      </c>
      <c r="BS689">
        <v>32.83</v>
      </c>
      <c r="BT689">
        <v>1</v>
      </c>
      <c r="BU689">
        <v>1</v>
      </c>
      <c r="BV689">
        <v>1</v>
      </c>
      <c r="BW689">
        <v>1</v>
      </c>
      <c r="BX689">
        <v>1</v>
      </c>
      <c r="BY689" t="s">
        <v>3</v>
      </c>
      <c r="BZ689">
        <v>118</v>
      </c>
      <c r="CA689">
        <v>63</v>
      </c>
      <c r="CE689">
        <v>0</v>
      </c>
      <c r="CF689">
        <v>0</v>
      </c>
      <c r="CG689">
        <v>0</v>
      </c>
      <c r="CM689">
        <v>0</v>
      </c>
      <c r="CN689" t="s">
        <v>21</v>
      </c>
      <c r="CO689">
        <v>0</v>
      </c>
      <c r="CP689">
        <f t="shared" si="551"/>
        <v>865.96</v>
      </c>
      <c r="CQ689">
        <f t="shared" si="552"/>
        <v>0</v>
      </c>
      <c r="CR689">
        <f t="shared" si="553"/>
        <v>1344.3944000000001</v>
      </c>
      <c r="CS689">
        <f t="shared" si="554"/>
        <v>598.81919999999991</v>
      </c>
      <c r="CT689">
        <f t="shared" si="555"/>
        <v>6840.4588000000003</v>
      </c>
      <c r="CU689">
        <f t="shared" si="556"/>
        <v>0</v>
      </c>
      <c r="CV689">
        <f t="shared" si="557"/>
        <v>23.840000000000003</v>
      </c>
      <c r="CW689">
        <f t="shared" si="558"/>
        <v>1.4320000000000002</v>
      </c>
      <c r="CX689">
        <f t="shared" si="559"/>
        <v>0</v>
      </c>
      <c r="CY689">
        <f t="shared" si="560"/>
        <v>928.75440000000003</v>
      </c>
      <c r="CZ689">
        <f t="shared" si="561"/>
        <v>495.86040000000003</v>
      </c>
      <c r="DC689" t="s">
        <v>3</v>
      </c>
      <c r="DD689" t="s">
        <v>22</v>
      </c>
      <c r="DE689" t="s">
        <v>23</v>
      </c>
      <c r="DF689" t="s">
        <v>23</v>
      </c>
      <c r="DG689" t="s">
        <v>23</v>
      </c>
      <c r="DH689" t="s">
        <v>3</v>
      </c>
      <c r="DI689" t="s">
        <v>23</v>
      </c>
      <c r="DJ689" t="s">
        <v>23</v>
      </c>
      <c r="DK689" t="s">
        <v>3</v>
      </c>
      <c r="DL689" t="s">
        <v>3</v>
      </c>
      <c r="DM689" t="s">
        <v>3</v>
      </c>
      <c r="DN689">
        <v>0</v>
      </c>
      <c r="DO689">
        <v>0</v>
      </c>
      <c r="DP689">
        <v>1</v>
      </c>
      <c r="DQ689">
        <v>1</v>
      </c>
      <c r="DU689">
        <v>1005</v>
      </c>
      <c r="DV689" t="s">
        <v>19</v>
      </c>
      <c r="DW689" t="s">
        <v>19</v>
      </c>
      <c r="DX689">
        <v>100</v>
      </c>
      <c r="EE689">
        <v>123474906</v>
      </c>
      <c r="EF689">
        <v>2</v>
      </c>
      <c r="EG689" t="s">
        <v>24</v>
      </c>
      <c r="EH689">
        <v>0</v>
      </c>
      <c r="EI689" t="s">
        <v>3</v>
      </c>
      <c r="EJ689">
        <v>1</v>
      </c>
      <c r="EK689">
        <v>10001</v>
      </c>
      <c r="EL689" t="s">
        <v>25</v>
      </c>
      <c r="EM689" t="s">
        <v>26</v>
      </c>
      <c r="EO689" t="s">
        <v>27</v>
      </c>
      <c r="EQ689">
        <v>131072</v>
      </c>
      <c r="ER689">
        <v>7433.38</v>
      </c>
      <c r="ES689">
        <v>6998.6</v>
      </c>
      <c r="ET689">
        <v>174.33</v>
      </c>
      <c r="EU689">
        <v>22.8</v>
      </c>
      <c r="EV689">
        <v>260.45</v>
      </c>
      <c r="EW689">
        <v>29.8</v>
      </c>
      <c r="EX689">
        <v>1.79</v>
      </c>
      <c r="EY689">
        <v>0</v>
      </c>
      <c r="FQ689">
        <v>0</v>
      </c>
      <c r="FR689">
        <f t="shared" si="562"/>
        <v>0</v>
      </c>
      <c r="FS689">
        <v>0</v>
      </c>
      <c r="FX689">
        <v>118</v>
      </c>
      <c r="FY689">
        <v>63</v>
      </c>
      <c r="GA689" t="s">
        <v>3</v>
      </c>
      <c r="GD689">
        <v>1</v>
      </c>
      <c r="GF689">
        <v>751211859</v>
      </c>
      <c r="GG689">
        <v>2</v>
      </c>
      <c r="GH689">
        <v>1</v>
      </c>
      <c r="GI689">
        <v>2</v>
      </c>
      <c r="GJ689">
        <v>0</v>
      </c>
      <c r="GK689">
        <v>0</v>
      </c>
      <c r="GL689">
        <f t="shared" si="563"/>
        <v>0</v>
      </c>
      <c r="GM689">
        <f t="shared" si="564"/>
        <v>2290.5700000000002</v>
      </c>
      <c r="GN689">
        <f t="shared" si="565"/>
        <v>2290.5700000000002</v>
      </c>
      <c r="GO689">
        <f t="shared" si="566"/>
        <v>0</v>
      </c>
      <c r="GP689">
        <f t="shared" si="567"/>
        <v>0</v>
      </c>
      <c r="GR689">
        <v>0</v>
      </c>
      <c r="GS689">
        <v>3</v>
      </c>
      <c r="GT689">
        <v>0</v>
      </c>
      <c r="GU689" t="s">
        <v>3</v>
      </c>
      <c r="GV689">
        <f t="shared" si="568"/>
        <v>0</v>
      </c>
      <c r="GW689">
        <v>1</v>
      </c>
      <c r="GX689">
        <f t="shared" si="569"/>
        <v>0</v>
      </c>
      <c r="HA689">
        <v>0</v>
      </c>
      <c r="HB689">
        <v>0</v>
      </c>
      <c r="HC689">
        <f t="shared" si="570"/>
        <v>0</v>
      </c>
      <c r="IK689">
        <v>0</v>
      </c>
    </row>
    <row r="690" spans="1:245" x14ac:dyDescent="0.2">
      <c r="A690">
        <v>17</v>
      </c>
      <c r="B690">
        <v>1</v>
      </c>
      <c r="C690">
        <f>ROW(SmtRes!A917)</f>
        <v>917</v>
      </c>
      <c r="D690">
        <f>ROW(EtalonRes!A914)</f>
        <v>914</v>
      </c>
      <c r="E690" t="s">
        <v>888</v>
      </c>
      <c r="F690" t="s">
        <v>889</v>
      </c>
      <c r="G690" t="s">
        <v>890</v>
      </c>
      <c r="H690" t="s">
        <v>19</v>
      </c>
      <c r="I690">
        <f>ROUND(10.58/100,9)</f>
        <v>0.10580000000000001</v>
      </c>
      <c r="J690">
        <v>0</v>
      </c>
      <c r="O690">
        <f t="shared" si="537"/>
        <v>207.81</v>
      </c>
      <c r="P690">
        <f t="shared" si="538"/>
        <v>0</v>
      </c>
      <c r="Q690">
        <f t="shared" si="539"/>
        <v>0</v>
      </c>
      <c r="R690">
        <f t="shared" si="540"/>
        <v>0</v>
      </c>
      <c r="S690">
        <f t="shared" si="541"/>
        <v>207.81</v>
      </c>
      <c r="T690">
        <f t="shared" si="542"/>
        <v>0</v>
      </c>
      <c r="U690">
        <f t="shared" si="543"/>
        <v>0.81148600000000004</v>
      </c>
      <c r="V690">
        <f t="shared" si="544"/>
        <v>0</v>
      </c>
      <c r="W690">
        <f t="shared" si="545"/>
        <v>0</v>
      </c>
      <c r="X690">
        <f t="shared" si="546"/>
        <v>166.25</v>
      </c>
      <c r="Y690">
        <f t="shared" si="547"/>
        <v>141.31</v>
      </c>
      <c r="AA690">
        <v>144042116</v>
      </c>
      <c r="AB690">
        <f t="shared" si="548"/>
        <v>59.83</v>
      </c>
      <c r="AC690">
        <f t="shared" ref="AC690:AC698" si="571">ROUND((ES690),2)</f>
        <v>0</v>
      </c>
      <c r="AD690">
        <f t="shared" ref="AD690:AD698" si="572">ROUND((((ET690)-(EU690))+AE690),2)</f>
        <v>0</v>
      </c>
      <c r="AE690">
        <f t="shared" ref="AE690:AE698" si="573">ROUND((EU690),2)</f>
        <v>0</v>
      </c>
      <c r="AF690">
        <f t="shared" ref="AF690:AF698" si="574">ROUND((EV690),2)</f>
        <v>59.83</v>
      </c>
      <c r="AG690">
        <f t="shared" si="549"/>
        <v>0</v>
      </c>
      <c r="AH690">
        <f t="shared" ref="AH690:AH698" si="575">(EW690)</f>
        <v>7.67</v>
      </c>
      <c r="AI690">
        <f t="shared" ref="AI690:AI698" si="576">(EX690)</f>
        <v>0</v>
      </c>
      <c r="AJ690">
        <f t="shared" si="550"/>
        <v>0</v>
      </c>
      <c r="AK690">
        <v>59.83</v>
      </c>
      <c r="AL690">
        <v>0</v>
      </c>
      <c r="AM690">
        <v>0</v>
      </c>
      <c r="AN690">
        <v>0</v>
      </c>
      <c r="AO690">
        <v>59.83</v>
      </c>
      <c r="AP690">
        <v>0</v>
      </c>
      <c r="AQ690">
        <v>7.67</v>
      </c>
      <c r="AR690">
        <v>0</v>
      </c>
      <c r="AS690">
        <v>0</v>
      </c>
      <c r="AT690">
        <v>80</v>
      </c>
      <c r="AU690">
        <v>68</v>
      </c>
      <c r="AV690">
        <v>1</v>
      </c>
      <c r="AW690">
        <v>1</v>
      </c>
      <c r="AZ690">
        <v>1</v>
      </c>
      <c r="BA690">
        <v>32.83</v>
      </c>
      <c r="BB690">
        <v>1</v>
      </c>
      <c r="BC690">
        <v>1</v>
      </c>
      <c r="BD690" t="s">
        <v>3</v>
      </c>
      <c r="BE690" t="s">
        <v>3</v>
      </c>
      <c r="BF690" t="s">
        <v>3</v>
      </c>
      <c r="BG690" t="s">
        <v>3</v>
      </c>
      <c r="BH690">
        <v>0</v>
      </c>
      <c r="BI690">
        <v>1</v>
      </c>
      <c r="BJ690" t="s">
        <v>891</v>
      </c>
      <c r="BM690">
        <v>57001</v>
      </c>
      <c r="BN690">
        <v>0</v>
      </c>
      <c r="BO690" t="s">
        <v>889</v>
      </c>
      <c r="BP690">
        <v>1</v>
      </c>
      <c r="BQ690">
        <v>6</v>
      </c>
      <c r="BR690">
        <v>0</v>
      </c>
      <c r="BS690">
        <v>32.83</v>
      </c>
      <c r="BT690">
        <v>1</v>
      </c>
      <c r="BU690">
        <v>1</v>
      </c>
      <c r="BV690">
        <v>1</v>
      </c>
      <c r="BW690">
        <v>1</v>
      </c>
      <c r="BX690">
        <v>1</v>
      </c>
      <c r="BY690" t="s">
        <v>3</v>
      </c>
      <c r="BZ690">
        <v>80</v>
      </c>
      <c r="CA690">
        <v>68</v>
      </c>
      <c r="CE690">
        <v>0</v>
      </c>
      <c r="CF690">
        <v>0</v>
      </c>
      <c r="CG690">
        <v>0</v>
      </c>
      <c r="CM690">
        <v>0</v>
      </c>
      <c r="CN690" t="s">
        <v>3</v>
      </c>
      <c r="CO690">
        <v>0</v>
      </c>
      <c r="CP690">
        <f t="shared" si="551"/>
        <v>207.81</v>
      </c>
      <c r="CQ690">
        <f t="shared" si="552"/>
        <v>0</v>
      </c>
      <c r="CR690">
        <f t="shared" si="553"/>
        <v>0</v>
      </c>
      <c r="CS690">
        <f t="shared" si="554"/>
        <v>0</v>
      </c>
      <c r="CT690">
        <f t="shared" si="555"/>
        <v>1964.2188999999998</v>
      </c>
      <c r="CU690">
        <f t="shared" si="556"/>
        <v>0</v>
      </c>
      <c r="CV690">
        <f t="shared" si="557"/>
        <v>7.67</v>
      </c>
      <c r="CW690">
        <f t="shared" si="558"/>
        <v>0</v>
      </c>
      <c r="CX690">
        <f t="shared" si="559"/>
        <v>0</v>
      </c>
      <c r="CY690">
        <f t="shared" si="560"/>
        <v>166.24799999999999</v>
      </c>
      <c r="CZ690">
        <f t="shared" si="561"/>
        <v>141.3108</v>
      </c>
      <c r="DC690" t="s">
        <v>3</v>
      </c>
      <c r="DD690" t="s">
        <v>3</v>
      </c>
      <c r="DE690" t="s">
        <v>3</v>
      </c>
      <c r="DF690" t="s">
        <v>3</v>
      </c>
      <c r="DG690" t="s">
        <v>3</v>
      </c>
      <c r="DH690" t="s">
        <v>3</v>
      </c>
      <c r="DI690" t="s">
        <v>3</v>
      </c>
      <c r="DJ690" t="s">
        <v>3</v>
      </c>
      <c r="DK690" t="s">
        <v>3</v>
      </c>
      <c r="DL690" t="s">
        <v>3</v>
      </c>
      <c r="DM690" t="s">
        <v>3</v>
      </c>
      <c r="DN690">
        <v>0</v>
      </c>
      <c r="DO690">
        <v>0</v>
      </c>
      <c r="DP690">
        <v>1</v>
      </c>
      <c r="DQ690">
        <v>1</v>
      </c>
      <c r="DU690">
        <v>1005</v>
      </c>
      <c r="DV690" t="s">
        <v>19</v>
      </c>
      <c r="DW690" t="s">
        <v>19</v>
      </c>
      <c r="DX690">
        <v>100</v>
      </c>
      <c r="EE690">
        <v>123474981</v>
      </c>
      <c r="EF690">
        <v>6</v>
      </c>
      <c r="EG690" t="s">
        <v>36</v>
      </c>
      <c r="EH690">
        <v>0</v>
      </c>
      <c r="EI690" t="s">
        <v>3</v>
      </c>
      <c r="EJ690">
        <v>1</v>
      </c>
      <c r="EK690">
        <v>57001</v>
      </c>
      <c r="EL690" t="s">
        <v>44</v>
      </c>
      <c r="EM690" t="s">
        <v>45</v>
      </c>
      <c r="EO690" t="s">
        <v>3</v>
      </c>
      <c r="EQ690">
        <v>131072</v>
      </c>
      <c r="ER690">
        <v>59.83</v>
      </c>
      <c r="ES690">
        <v>0</v>
      </c>
      <c r="ET690">
        <v>0</v>
      </c>
      <c r="EU690">
        <v>0</v>
      </c>
      <c r="EV690">
        <v>59.83</v>
      </c>
      <c r="EW690">
        <v>7.67</v>
      </c>
      <c r="EX690">
        <v>0</v>
      </c>
      <c r="EY690">
        <v>0</v>
      </c>
      <c r="FQ690">
        <v>0</v>
      </c>
      <c r="FR690">
        <f t="shared" si="562"/>
        <v>0</v>
      </c>
      <c r="FS690">
        <v>0</v>
      </c>
      <c r="FX690">
        <v>80</v>
      </c>
      <c r="FY690">
        <v>68</v>
      </c>
      <c r="GA690" t="s">
        <v>3</v>
      </c>
      <c r="GD690">
        <v>1</v>
      </c>
      <c r="GF690">
        <v>-1109895010</v>
      </c>
      <c r="GG690">
        <v>2</v>
      </c>
      <c r="GH690">
        <v>1</v>
      </c>
      <c r="GI690">
        <v>2</v>
      </c>
      <c r="GJ690">
        <v>0</v>
      </c>
      <c r="GK690">
        <v>0</v>
      </c>
      <c r="GL690">
        <f t="shared" si="563"/>
        <v>0</v>
      </c>
      <c r="GM690">
        <f t="shared" si="564"/>
        <v>515.37</v>
      </c>
      <c r="GN690">
        <f t="shared" si="565"/>
        <v>515.37</v>
      </c>
      <c r="GO690">
        <f t="shared" si="566"/>
        <v>0</v>
      </c>
      <c r="GP690">
        <f t="shared" si="567"/>
        <v>0</v>
      </c>
      <c r="GR690">
        <v>0</v>
      </c>
      <c r="GS690">
        <v>3</v>
      </c>
      <c r="GT690">
        <v>0</v>
      </c>
      <c r="GU690" t="s">
        <v>3</v>
      </c>
      <c r="GV690">
        <f t="shared" si="568"/>
        <v>0</v>
      </c>
      <c r="GW690">
        <v>1</v>
      </c>
      <c r="GX690">
        <f t="shared" si="569"/>
        <v>0</v>
      </c>
      <c r="HA690">
        <v>0</v>
      </c>
      <c r="HB690">
        <v>0</v>
      </c>
      <c r="HC690">
        <f t="shared" si="570"/>
        <v>0</v>
      </c>
      <c r="IK690">
        <v>0</v>
      </c>
    </row>
    <row r="691" spans="1:245" x14ac:dyDescent="0.2">
      <c r="A691">
        <v>18</v>
      </c>
      <c r="B691">
        <v>1</v>
      </c>
      <c r="C691">
        <v>917</v>
      </c>
      <c r="E691" t="s">
        <v>892</v>
      </c>
      <c r="F691" t="s">
        <v>29</v>
      </c>
      <c r="G691" t="s">
        <v>30</v>
      </c>
      <c r="H691" t="s">
        <v>31</v>
      </c>
      <c r="I691">
        <f>I690*J691</f>
        <v>7.4060000000000001E-2</v>
      </c>
      <c r="J691">
        <v>0.7</v>
      </c>
      <c r="O691">
        <f t="shared" si="537"/>
        <v>0</v>
      </c>
      <c r="P691">
        <f t="shared" si="538"/>
        <v>0</v>
      </c>
      <c r="Q691">
        <f t="shared" si="539"/>
        <v>0</v>
      </c>
      <c r="R691">
        <f t="shared" si="540"/>
        <v>0</v>
      </c>
      <c r="S691">
        <f t="shared" si="541"/>
        <v>0</v>
      </c>
      <c r="T691">
        <f t="shared" si="542"/>
        <v>0</v>
      </c>
      <c r="U691">
        <f t="shared" si="543"/>
        <v>0</v>
      </c>
      <c r="V691">
        <f t="shared" si="544"/>
        <v>0</v>
      </c>
      <c r="W691">
        <f t="shared" si="545"/>
        <v>0</v>
      </c>
      <c r="X691">
        <f t="shared" si="546"/>
        <v>0</v>
      </c>
      <c r="Y691">
        <f t="shared" si="547"/>
        <v>0</v>
      </c>
      <c r="AA691">
        <v>144042116</v>
      </c>
      <c r="AB691">
        <f t="shared" si="548"/>
        <v>0</v>
      </c>
      <c r="AC691">
        <f t="shared" si="571"/>
        <v>0</v>
      </c>
      <c r="AD691">
        <f t="shared" si="572"/>
        <v>0</v>
      </c>
      <c r="AE691">
        <f t="shared" si="573"/>
        <v>0</v>
      </c>
      <c r="AF691">
        <f t="shared" si="574"/>
        <v>0</v>
      </c>
      <c r="AG691">
        <f t="shared" si="549"/>
        <v>0</v>
      </c>
      <c r="AH691">
        <f t="shared" si="575"/>
        <v>0</v>
      </c>
      <c r="AI691">
        <f t="shared" si="576"/>
        <v>0</v>
      </c>
      <c r="AJ691">
        <f t="shared" si="550"/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80</v>
      </c>
      <c r="AU691">
        <v>68</v>
      </c>
      <c r="AV691">
        <v>1</v>
      </c>
      <c r="AW691">
        <v>1</v>
      </c>
      <c r="AZ691">
        <v>1</v>
      </c>
      <c r="BA691">
        <v>1</v>
      </c>
      <c r="BB691">
        <v>1</v>
      </c>
      <c r="BC691">
        <v>1</v>
      </c>
      <c r="BD691" t="s">
        <v>3</v>
      </c>
      <c r="BE691" t="s">
        <v>3</v>
      </c>
      <c r="BF691" t="s">
        <v>3</v>
      </c>
      <c r="BG691" t="s">
        <v>3</v>
      </c>
      <c r="BH691">
        <v>3</v>
      </c>
      <c r="BI691">
        <v>1</v>
      </c>
      <c r="BJ691" t="s">
        <v>3</v>
      </c>
      <c r="BM691">
        <v>57001</v>
      </c>
      <c r="BN691">
        <v>0</v>
      </c>
      <c r="BO691" t="s">
        <v>3</v>
      </c>
      <c r="BP691">
        <v>0</v>
      </c>
      <c r="BQ691">
        <v>6</v>
      </c>
      <c r="BR691">
        <v>0</v>
      </c>
      <c r="BS691">
        <v>1</v>
      </c>
      <c r="BT691">
        <v>1</v>
      </c>
      <c r="BU691">
        <v>1</v>
      </c>
      <c r="BV691">
        <v>1</v>
      </c>
      <c r="BW691">
        <v>1</v>
      </c>
      <c r="BX691">
        <v>1</v>
      </c>
      <c r="BY691" t="s">
        <v>3</v>
      </c>
      <c r="BZ691">
        <v>80</v>
      </c>
      <c r="CA691">
        <v>68</v>
      </c>
      <c r="CE691">
        <v>0</v>
      </c>
      <c r="CF691">
        <v>0</v>
      </c>
      <c r="CG691">
        <v>0</v>
      </c>
      <c r="CM691">
        <v>0</v>
      </c>
      <c r="CN691" t="s">
        <v>3</v>
      </c>
      <c r="CO691">
        <v>0</v>
      </c>
      <c r="CP691">
        <f t="shared" si="551"/>
        <v>0</v>
      </c>
      <c r="CQ691">
        <f t="shared" si="552"/>
        <v>0</v>
      </c>
      <c r="CR691">
        <f t="shared" si="553"/>
        <v>0</v>
      </c>
      <c r="CS691">
        <f t="shared" si="554"/>
        <v>0</v>
      </c>
      <c r="CT691">
        <f t="shared" si="555"/>
        <v>0</v>
      </c>
      <c r="CU691">
        <f t="shared" si="556"/>
        <v>0</v>
      </c>
      <c r="CV691">
        <f t="shared" si="557"/>
        <v>0</v>
      </c>
      <c r="CW691">
        <f t="shared" si="558"/>
        <v>0</v>
      </c>
      <c r="CX691">
        <f t="shared" si="559"/>
        <v>0</v>
      </c>
      <c r="CY691">
        <f t="shared" si="560"/>
        <v>0</v>
      </c>
      <c r="CZ691">
        <f t="shared" si="561"/>
        <v>0</v>
      </c>
      <c r="DC691" t="s">
        <v>3</v>
      </c>
      <c r="DD691" t="s">
        <v>3</v>
      </c>
      <c r="DE691" t="s">
        <v>3</v>
      </c>
      <c r="DF691" t="s">
        <v>3</v>
      </c>
      <c r="DG691" t="s">
        <v>3</v>
      </c>
      <c r="DH691" t="s">
        <v>3</v>
      </c>
      <c r="DI691" t="s">
        <v>3</v>
      </c>
      <c r="DJ691" t="s">
        <v>3</v>
      </c>
      <c r="DK691" t="s">
        <v>3</v>
      </c>
      <c r="DL691" t="s">
        <v>3</v>
      </c>
      <c r="DM691" t="s">
        <v>3</v>
      </c>
      <c r="DN691">
        <v>0</v>
      </c>
      <c r="DO691">
        <v>0</v>
      </c>
      <c r="DP691">
        <v>1</v>
      </c>
      <c r="DQ691">
        <v>1</v>
      </c>
      <c r="DU691">
        <v>1009</v>
      </c>
      <c r="DV691" t="s">
        <v>31</v>
      </c>
      <c r="DW691" t="s">
        <v>31</v>
      </c>
      <c r="DX691">
        <v>1000</v>
      </c>
      <c r="EE691">
        <v>123474981</v>
      </c>
      <c r="EF691">
        <v>6</v>
      </c>
      <c r="EG691" t="s">
        <v>36</v>
      </c>
      <c r="EH691">
        <v>0</v>
      </c>
      <c r="EI691" t="s">
        <v>3</v>
      </c>
      <c r="EJ691">
        <v>1</v>
      </c>
      <c r="EK691">
        <v>57001</v>
      </c>
      <c r="EL691" t="s">
        <v>44</v>
      </c>
      <c r="EM691" t="s">
        <v>45</v>
      </c>
      <c r="EO691" t="s">
        <v>3</v>
      </c>
      <c r="EQ691">
        <v>0</v>
      </c>
      <c r="ER691">
        <v>0</v>
      </c>
      <c r="ES691">
        <v>0</v>
      </c>
      <c r="ET691">
        <v>0</v>
      </c>
      <c r="EU691">
        <v>0</v>
      </c>
      <c r="EV691">
        <v>0</v>
      </c>
      <c r="EW691">
        <v>0</v>
      </c>
      <c r="EX691">
        <v>0</v>
      </c>
      <c r="FQ691">
        <v>0</v>
      </c>
      <c r="FR691">
        <f t="shared" si="562"/>
        <v>0</v>
      </c>
      <c r="FS691">
        <v>0</v>
      </c>
      <c r="FX691">
        <v>80</v>
      </c>
      <c r="FY691">
        <v>68</v>
      </c>
      <c r="GA691" t="s">
        <v>3</v>
      </c>
      <c r="GD691">
        <v>1</v>
      </c>
      <c r="GF691">
        <v>2102561428</v>
      </c>
      <c r="GG691">
        <v>2</v>
      </c>
      <c r="GH691">
        <v>1</v>
      </c>
      <c r="GI691">
        <v>-2</v>
      </c>
      <c r="GJ691">
        <v>0</v>
      </c>
      <c r="GK691">
        <v>0</v>
      </c>
      <c r="GL691">
        <f t="shared" si="563"/>
        <v>0</v>
      </c>
      <c r="GM691">
        <f t="shared" si="564"/>
        <v>0</v>
      </c>
      <c r="GN691">
        <f t="shared" si="565"/>
        <v>0</v>
      </c>
      <c r="GO691">
        <f t="shared" si="566"/>
        <v>0</v>
      </c>
      <c r="GP691">
        <f t="shared" si="567"/>
        <v>0</v>
      </c>
      <c r="GR691">
        <v>0</v>
      </c>
      <c r="GS691">
        <v>3</v>
      </c>
      <c r="GT691">
        <v>0</v>
      </c>
      <c r="GU691" t="s">
        <v>3</v>
      </c>
      <c r="GV691">
        <f t="shared" si="568"/>
        <v>0</v>
      </c>
      <c r="GW691">
        <v>1</v>
      </c>
      <c r="GX691">
        <f t="shared" si="569"/>
        <v>0</v>
      </c>
      <c r="HA691">
        <v>0</v>
      </c>
      <c r="HB691">
        <v>0</v>
      </c>
      <c r="HC691">
        <f t="shared" si="570"/>
        <v>0</v>
      </c>
      <c r="IK691">
        <v>0</v>
      </c>
    </row>
    <row r="692" spans="1:245" x14ac:dyDescent="0.2">
      <c r="A692">
        <v>17</v>
      </c>
      <c r="B692">
        <v>1</v>
      </c>
      <c r="C692">
        <f>ROW(SmtRes!A920)</f>
        <v>920</v>
      </c>
      <c r="D692">
        <f>ROW(EtalonRes!A917)</f>
        <v>917</v>
      </c>
      <c r="E692" t="s">
        <v>893</v>
      </c>
      <c r="F692" t="s">
        <v>123</v>
      </c>
      <c r="G692" t="s">
        <v>124</v>
      </c>
      <c r="H692" t="s">
        <v>88</v>
      </c>
      <c r="I692">
        <f>ROUND(2/100,9)</f>
        <v>0.02</v>
      </c>
      <c r="J692">
        <v>0</v>
      </c>
      <c r="O692">
        <f t="shared" si="537"/>
        <v>94.93</v>
      </c>
      <c r="P692">
        <f t="shared" si="538"/>
        <v>0</v>
      </c>
      <c r="Q692">
        <f t="shared" si="539"/>
        <v>0.72</v>
      </c>
      <c r="R692">
        <f t="shared" si="540"/>
        <v>0.71</v>
      </c>
      <c r="S692">
        <f t="shared" si="541"/>
        <v>94.21</v>
      </c>
      <c r="T692">
        <f t="shared" si="542"/>
        <v>0</v>
      </c>
      <c r="U692">
        <f t="shared" si="543"/>
        <v>0.35780000000000001</v>
      </c>
      <c r="V692">
        <f t="shared" si="544"/>
        <v>1.6000000000000001E-3</v>
      </c>
      <c r="W692">
        <f t="shared" si="545"/>
        <v>0</v>
      </c>
      <c r="X692">
        <f t="shared" si="546"/>
        <v>80.680000000000007</v>
      </c>
      <c r="Y692">
        <f t="shared" si="547"/>
        <v>61.7</v>
      </c>
      <c r="AA692">
        <v>144042116</v>
      </c>
      <c r="AB692">
        <f t="shared" si="548"/>
        <v>145.97999999999999</v>
      </c>
      <c r="AC692">
        <f t="shared" si="571"/>
        <v>0</v>
      </c>
      <c r="AD692">
        <f t="shared" si="572"/>
        <v>2.5</v>
      </c>
      <c r="AE692">
        <f t="shared" si="573"/>
        <v>1.08</v>
      </c>
      <c r="AF692">
        <f t="shared" si="574"/>
        <v>143.47999999999999</v>
      </c>
      <c r="AG692">
        <f t="shared" si="549"/>
        <v>0</v>
      </c>
      <c r="AH692">
        <f t="shared" si="575"/>
        <v>17.89</v>
      </c>
      <c r="AI692">
        <f t="shared" si="576"/>
        <v>0.08</v>
      </c>
      <c r="AJ692">
        <f t="shared" si="550"/>
        <v>0</v>
      </c>
      <c r="AK692">
        <v>145.97999999999999</v>
      </c>
      <c r="AL692">
        <v>0</v>
      </c>
      <c r="AM692">
        <v>2.5</v>
      </c>
      <c r="AN692">
        <v>1.08</v>
      </c>
      <c r="AO692">
        <v>143.47999999999999</v>
      </c>
      <c r="AP692">
        <v>0</v>
      </c>
      <c r="AQ692">
        <v>17.89</v>
      </c>
      <c r="AR692">
        <v>0.08</v>
      </c>
      <c r="AS692">
        <v>0</v>
      </c>
      <c r="AT692">
        <v>85</v>
      </c>
      <c r="AU692">
        <v>65</v>
      </c>
      <c r="AV692">
        <v>1</v>
      </c>
      <c r="AW692">
        <v>1</v>
      </c>
      <c r="AZ692">
        <v>1</v>
      </c>
      <c r="BA692">
        <v>32.83</v>
      </c>
      <c r="BB692">
        <v>14.32</v>
      </c>
      <c r="BC692">
        <v>1</v>
      </c>
      <c r="BD692" t="s">
        <v>3</v>
      </c>
      <c r="BE692" t="s">
        <v>3</v>
      </c>
      <c r="BF692" t="s">
        <v>3</v>
      </c>
      <c r="BG692" t="s">
        <v>3</v>
      </c>
      <c r="BH692">
        <v>0</v>
      </c>
      <c r="BI692">
        <v>1</v>
      </c>
      <c r="BJ692" t="s">
        <v>125</v>
      </c>
      <c r="BM692">
        <v>67001</v>
      </c>
      <c r="BN692">
        <v>0</v>
      </c>
      <c r="BO692" t="s">
        <v>123</v>
      </c>
      <c r="BP692">
        <v>1</v>
      </c>
      <c r="BQ692">
        <v>6</v>
      </c>
      <c r="BR692">
        <v>0</v>
      </c>
      <c r="BS692">
        <v>32.83</v>
      </c>
      <c r="BT692">
        <v>1</v>
      </c>
      <c r="BU692">
        <v>1</v>
      </c>
      <c r="BV692">
        <v>1</v>
      </c>
      <c r="BW692">
        <v>1</v>
      </c>
      <c r="BX692">
        <v>1</v>
      </c>
      <c r="BY692" t="s">
        <v>3</v>
      </c>
      <c r="BZ692">
        <v>85</v>
      </c>
      <c r="CA692">
        <v>65</v>
      </c>
      <c r="CE692">
        <v>0</v>
      </c>
      <c r="CF692">
        <v>0</v>
      </c>
      <c r="CG692">
        <v>0</v>
      </c>
      <c r="CM692">
        <v>0</v>
      </c>
      <c r="CN692" t="s">
        <v>3</v>
      </c>
      <c r="CO692">
        <v>0</v>
      </c>
      <c r="CP692">
        <f t="shared" si="551"/>
        <v>94.929999999999993</v>
      </c>
      <c r="CQ692">
        <f t="shared" si="552"/>
        <v>0</v>
      </c>
      <c r="CR692">
        <f t="shared" si="553"/>
        <v>35.799999999999997</v>
      </c>
      <c r="CS692">
        <f t="shared" si="554"/>
        <v>35.456400000000002</v>
      </c>
      <c r="CT692">
        <f t="shared" si="555"/>
        <v>4710.4483999999993</v>
      </c>
      <c r="CU692">
        <f t="shared" si="556"/>
        <v>0</v>
      </c>
      <c r="CV692">
        <f t="shared" si="557"/>
        <v>17.89</v>
      </c>
      <c r="CW692">
        <f t="shared" si="558"/>
        <v>0.08</v>
      </c>
      <c r="CX692">
        <f t="shared" si="559"/>
        <v>0</v>
      </c>
      <c r="CY692">
        <f t="shared" si="560"/>
        <v>80.681999999999988</v>
      </c>
      <c r="CZ692">
        <f t="shared" si="561"/>
        <v>61.697999999999993</v>
      </c>
      <c r="DC692" t="s">
        <v>3</v>
      </c>
      <c r="DD692" t="s">
        <v>3</v>
      </c>
      <c r="DE692" t="s">
        <v>3</v>
      </c>
      <c r="DF692" t="s">
        <v>3</v>
      </c>
      <c r="DG692" t="s">
        <v>3</v>
      </c>
      <c r="DH692" t="s">
        <v>3</v>
      </c>
      <c r="DI692" t="s">
        <v>3</v>
      </c>
      <c r="DJ692" t="s">
        <v>3</v>
      </c>
      <c r="DK692" t="s">
        <v>3</v>
      </c>
      <c r="DL692" t="s">
        <v>3</v>
      </c>
      <c r="DM692" t="s">
        <v>3</v>
      </c>
      <c r="DN692">
        <v>0</v>
      </c>
      <c r="DO692">
        <v>0</v>
      </c>
      <c r="DP692">
        <v>1</v>
      </c>
      <c r="DQ692">
        <v>1</v>
      </c>
      <c r="DU692">
        <v>1013</v>
      </c>
      <c r="DV692" t="s">
        <v>88</v>
      </c>
      <c r="DW692" t="s">
        <v>88</v>
      </c>
      <c r="DX692">
        <v>1</v>
      </c>
      <c r="EE692">
        <v>123475011</v>
      </c>
      <c r="EF692">
        <v>6</v>
      </c>
      <c r="EG692" t="s">
        <v>36</v>
      </c>
      <c r="EH692">
        <v>0</v>
      </c>
      <c r="EI692" t="s">
        <v>3</v>
      </c>
      <c r="EJ692">
        <v>1</v>
      </c>
      <c r="EK692">
        <v>67001</v>
      </c>
      <c r="EL692" t="s">
        <v>126</v>
      </c>
      <c r="EM692" t="s">
        <v>127</v>
      </c>
      <c r="EO692" t="s">
        <v>3</v>
      </c>
      <c r="EQ692">
        <v>131072</v>
      </c>
      <c r="ER692">
        <v>145.97999999999999</v>
      </c>
      <c r="ES692">
        <v>0</v>
      </c>
      <c r="ET692">
        <v>2.5</v>
      </c>
      <c r="EU692">
        <v>1.08</v>
      </c>
      <c r="EV692">
        <v>143.47999999999999</v>
      </c>
      <c r="EW692">
        <v>17.89</v>
      </c>
      <c r="EX692">
        <v>0.08</v>
      </c>
      <c r="EY692">
        <v>0</v>
      </c>
      <c r="FQ692">
        <v>0</v>
      </c>
      <c r="FR692">
        <f t="shared" si="562"/>
        <v>0</v>
      </c>
      <c r="FS692">
        <v>0</v>
      </c>
      <c r="FX692">
        <v>85</v>
      </c>
      <c r="FY692">
        <v>65</v>
      </c>
      <c r="GA692" t="s">
        <v>3</v>
      </c>
      <c r="GD692">
        <v>1</v>
      </c>
      <c r="GF692">
        <v>923682110</v>
      </c>
      <c r="GG692">
        <v>2</v>
      </c>
      <c r="GH692">
        <v>1</v>
      </c>
      <c r="GI692">
        <v>2</v>
      </c>
      <c r="GJ692">
        <v>0</v>
      </c>
      <c r="GK692">
        <v>0</v>
      </c>
      <c r="GL692">
        <f t="shared" si="563"/>
        <v>0</v>
      </c>
      <c r="GM692">
        <f t="shared" si="564"/>
        <v>237.31</v>
      </c>
      <c r="GN692">
        <f t="shared" si="565"/>
        <v>237.31</v>
      </c>
      <c r="GO692">
        <f t="shared" si="566"/>
        <v>0</v>
      </c>
      <c r="GP692">
        <f t="shared" si="567"/>
        <v>0</v>
      </c>
      <c r="GR692">
        <v>0</v>
      </c>
      <c r="GS692">
        <v>3</v>
      </c>
      <c r="GT692">
        <v>0</v>
      </c>
      <c r="GU692" t="s">
        <v>3</v>
      </c>
      <c r="GV692">
        <f t="shared" si="568"/>
        <v>0</v>
      </c>
      <c r="GW692">
        <v>1</v>
      </c>
      <c r="GX692">
        <f t="shared" si="569"/>
        <v>0</v>
      </c>
      <c r="HA692">
        <v>0</v>
      </c>
      <c r="HB692">
        <v>0</v>
      </c>
      <c r="HC692">
        <f t="shared" si="570"/>
        <v>0</v>
      </c>
      <c r="IK692">
        <v>0</v>
      </c>
    </row>
    <row r="693" spans="1:245" x14ac:dyDescent="0.2">
      <c r="A693">
        <v>17</v>
      </c>
      <c r="B693">
        <v>1</v>
      </c>
      <c r="C693">
        <f>ROW(SmtRes!A922)</f>
        <v>922</v>
      </c>
      <c r="D693">
        <f>ROW(EtalonRes!A919)</f>
        <v>919</v>
      </c>
      <c r="E693" t="s">
        <v>894</v>
      </c>
      <c r="F693" t="s">
        <v>133</v>
      </c>
      <c r="G693" t="s">
        <v>134</v>
      </c>
      <c r="H693" t="s">
        <v>99</v>
      </c>
      <c r="I693">
        <f>ROUND(8/100,9)</f>
        <v>0.08</v>
      </c>
      <c r="J693">
        <v>0</v>
      </c>
      <c r="O693">
        <f t="shared" si="537"/>
        <v>52.03</v>
      </c>
      <c r="P693">
        <f t="shared" si="538"/>
        <v>0</v>
      </c>
      <c r="Q693">
        <f t="shared" si="539"/>
        <v>0</v>
      </c>
      <c r="R693">
        <f t="shared" si="540"/>
        <v>0</v>
      </c>
      <c r="S693">
        <f t="shared" si="541"/>
        <v>52.03</v>
      </c>
      <c r="T693">
        <f t="shared" si="542"/>
        <v>0</v>
      </c>
      <c r="U693">
        <f t="shared" si="543"/>
        <v>0.20320000000000002</v>
      </c>
      <c r="V693">
        <f t="shared" si="544"/>
        <v>0</v>
      </c>
      <c r="W693">
        <f t="shared" si="545"/>
        <v>0</v>
      </c>
      <c r="X693">
        <f t="shared" si="546"/>
        <v>44.23</v>
      </c>
      <c r="Y693">
        <f t="shared" si="547"/>
        <v>33.82</v>
      </c>
      <c r="AA693">
        <v>144042116</v>
      </c>
      <c r="AB693">
        <f t="shared" si="548"/>
        <v>19.809999999999999</v>
      </c>
      <c r="AC693">
        <f t="shared" si="571"/>
        <v>0</v>
      </c>
      <c r="AD693">
        <f t="shared" si="572"/>
        <v>0</v>
      </c>
      <c r="AE693">
        <f t="shared" si="573"/>
        <v>0</v>
      </c>
      <c r="AF693">
        <f t="shared" si="574"/>
        <v>19.809999999999999</v>
      </c>
      <c r="AG693">
        <f t="shared" si="549"/>
        <v>0</v>
      </c>
      <c r="AH693">
        <f t="shared" si="575"/>
        <v>2.54</v>
      </c>
      <c r="AI693">
        <f t="shared" si="576"/>
        <v>0</v>
      </c>
      <c r="AJ693">
        <f t="shared" si="550"/>
        <v>0</v>
      </c>
      <c r="AK693">
        <v>19.809999999999999</v>
      </c>
      <c r="AL693">
        <v>0</v>
      </c>
      <c r="AM693">
        <v>0</v>
      </c>
      <c r="AN693">
        <v>0</v>
      </c>
      <c r="AO693">
        <v>19.809999999999999</v>
      </c>
      <c r="AP693">
        <v>0</v>
      </c>
      <c r="AQ693">
        <v>2.54</v>
      </c>
      <c r="AR693">
        <v>0</v>
      </c>
      <c r="AS693">
        <v>0</v>
      </c>
      <c r="AT693">
        <v>85</v>
      </c>
      <c r="AU693">
        <v>65</v>
      </c>
      <c r="AV693">
        <v>1</v>
      </c>
      <c r="AW693">
        <v>1</v>
      </c>
      <c r="AZ693">
        <v>1</v>
      </c>
      <c r="BA693">
        <v>32.83</v>
      </c>
      <c r="BB693">
        <v>1</v>
      </c>
      <c r="BC693">
        <v>1</v>
      </c>
      <c r="BD693" t="s">
        <v>3</v>
      </c>
      <c r="BE693" t="s">
        <v>3</v>
      </c>
      <c r="BF693" t="s">
        <v>3</v>
      </c>
      <c r="BG693" t="s">
        <v>3</v>
      </c>
      <c r="BH693">
        <v>0</v>
      </c>
      <c r="BI693">
        <v>1</v>
      </c>
      <c r="BJ693" t="s">
        <v>135</v>
      </c>
      <c r="BM693">
        <v>67001</v>
      </c>
      <c r="BN693">
        <v>0</v>
      </c>
      <c r="BO693" t="s">
        <v>133</v>
      </c>
      <c r="BP693">
        <v>1</v>
      </c>
      <c r="BQ693">
        <v>6</v>
      </c>
      <c r="BR693">
        <v>0</v>
      </c>
      <c r="BS693">
        <v>32.83</v>
      </c>
      <c r="BT693">
        <v>1</v>
      </c>
      <c r="BU693">
        <v>1</v>
      </c>
      <c r="BV693">
        <v>1</v>
      </c>
      <c r="BW693">
        <v>1</v>
      </c>
      <c r="BX693">
        <v>1</v>
      </c>
      <c r="BY693" t="s">
        <v>3</v>
      </c>
      <c r="BZ693">
        <v>85</v>
      </c>
      <c r="CA693">
        <v>65</v>
      </c>
      <c r="CE693">
        <v>0</v>
      </c>
      <c r="CF693">
        <v>0</v>
      </c>
      <c r="CG693">
        <v>0</v>
      </c>
      <c r="CM693">
        <v>0</v>
      </c>
      <c r="CN693" t="s">
        <v>3</v>
      </c>
      <c r="CO693">
        <v>0</v>
      </c>
      <c r="CP693">
        <f t="shared" si="551"/>
        <v>52.03</v>
      </c>
      <c r="CQ693">
        <f t="shared" si="552"/>
        <v>0</v>
      </c>
      <c r="CR693">
        <f t="shared" si="553"/>
        <v>0</v>
      </c>
      <c r="CS693">
        <f t="shared" si="554"/>
        <v>0</v>
      </c>
      <c r="CT693">
        <f t="shared" si="555"/>
        <v>650.36229999999989</v>
      </c>
      <c r="CU693">
        <f t="shared" si="556"/>
        <v>0</v>
      </c>
      <c r="CV693">
        <f t="shared" si="557"/>
        <v>2.54</v>
      </c>
      <c r="CW693">
        <f t="shared" si="558"/>
        <v>0</v>
      </c>
      <c r="CX693">
        <f t="shared" si="559"/>
        <v>0</v>
      </c>
      <c r="CY693">
        <f t="shared" si="560"/>
        <v>44.225500000000004</v>
      </c>
      <c r="CZ693">
        <f t="shared" si="561"/>
        <v>33.819500000000005</v>
      </c>
      <c r="DC693" t="s">
        <v>3</v>
      </c>
      <c r="DD693" t="s">
        <v>3</v>
      </c>
      <c r="DE693" t="s">
        <v>3</v>
      </c>
      <c r="DF693" t="s">
        <v>3</v>
      </c>
      <c r="DG693" t="s">
        <v>3</v>
      </c>
      <c r="DH693" t="s">
        <v>3</v>
      </c>
      <c r="DI693" t="s">
        <v>3</v>
      </c>
      <c r="DJ693" t="s">
        <v>3</v>
      </c>
      <c r="DK693" t="s">
        <v>3</v>
      </c>
      <c r="DL693" t="s">
        <v>3</v>
      </c>
      <c r="DM693" t="s">
        <v>3</v>
      </c>
      <c r="DN693">
        <v>0</v>
      </c>
      <c r="DO693">
        <v>0</v>
      </c>
      <c r="DP693">
        <v>1</v>
      </c>
      <c r="DQ693">
        <v>1</v>
      </c>
      <c r="DU693">
        <v>1003</v>
      </c>
      <c r="DV693" t="s">
        <v>99</v>
      </c>
      <c r="DW693" t="s">
        <v>99</v>
      </c>
      <c r="DX693">
        <v>100</v>
      </c>
      <c r="EE693">
        <v>123475011</v>
      </c>
      <c r="EF693">
        <v>6</v>
      </c>
      <c r="EG693" t="s">
        <v>36</v>
      </c>
      <c r="EH693">
        <v>0</v>
      </c>
      <c r="EI693" t="s">
        <v>3</v>
      </c>
      <c r="EJ693">
        <v>1</v>
      </c>
      <c r="EK693">
        <v>67001</v>
      </c>
      <c r="EL693" t="s">
        <v>126</v>
      </c>
      <c r="EM693" t="s">
        <v>127</v>
      </c>
      <c r="EO693" t="s">
        <v>3</v>
      </c>
      <c r="EQ693">
        <v>131072</v>
      </c>
      <c r="ER693">
        <v>19.809999999999999</v>
      </c>
      <c r="ES693">
        <v>0</v>
      </c>
      <c r="ET693">
        <v>0</v>
      </c>
      <c r="EU693">
        <v>0</v>
      </c>
      <c r="EV693">
        <v>19.809999999999999</v>
      </c>
      <c r="EW693">
        <v>2.54</v>
      </c>
      <c r="EX693">
        <v>0</v>
      </c>
      <c r="EY693">
        <v>0</v>
      </c>
      <c r="FQ693">
        <v>0</v>
      </c>
      <c r="FR693">
        <f t="shared" si="562"/>
        <v>0</v>
      </c>
      <c r="FS693">
        <v>0</v>
      </c>
      <c r="FX693">
        <v>85</v>
      </c>
      <c r="FY693">
        <v>65</v>
      </c>
      <c r="GA693" t="s">
        <v>3</v>
      </c>
      <c r="GD693">
        <v>1</v>
      </c>
      <c r="GF693">
        <v>-48453638</v>
      </c>
      <c r="GG693">
        <v>2</v>
      </c>
      <c r="GH693">
        <v>1</v>
      </c>
      <c r="GI693">
        <v>2</v>
      </c>
      <c r="GJ693">
        <v>0</v>
      </c>
      <c r="GK693">
        <v>0</v>
      </c>
      <c r="GL693">
        <f t="shared" si="563"/>
        <v>0</v>
      </c>
      <c r="GM693">
        <f t="shared" si="564"/>
        <v>130.08000000000001</v>
      </c>
      <c r="GN693">
        <f t="shared" si="565"/>
        <v>130.08000000000001</v>
      </c>
      <c r="GO693">
        <f t="shared" si="566"/>
        <v>0</v>
      </c>
      <c r="GP693">
        <f t="shared" si="567"/>
        <v>0</v>
      </c>
      <c r="GR693">
        <v>0</v>
      </c>
      <c r="GS693">
        <v>3</v>
      </c>
      <c r="GT693">
        <v>0</v>
      </c>
      <c r="GU693" t="s">
        <v>3</v>
      </c>
      <c r="GV693">
        <f t="shared" si="568"/>
        <v>0</v>
      </c>
      <c r="GW693">
        <v>1</v>
      </c>
      <c r="GX693">
        <f t="shared" si="569"/>
        <v>0</v>
      </c>
      <c r="HA693">
        <v>0</v>
      </c>
      <c r="HB693">
        <v>0</v>
      </c>
      <c r="HC693">
        <f t="shared" si="570"/>
        <v>0</v>
      </c>
      <c r="IK693">
        <v>0</v>
      </c>
    </row>
    <row r="694" spans="1:245" x14ac:dyDescent="0.2">
      <c r="A694">
        <v>18</v>
      </c>
      <c r="B694">
        <v>1</v>
      </c>
      <c r="C694">
        <v>922</v>
      </c>
      <c r="E694" t="s">
        <v>895</v>
      </c>
      <c r="F694" t="s">
        <v>29</v>
      </c>
      <c r="G694" t="s">
        <v>30</v>
      </c>
      <c r="H694" t="s">
        <v>31</v>
      </c>
      <c r="I694">
        <f>I693*J694</f>
        <v>3.2000000000000003E-4</v>
      </c>
      <c r="J694">
        <v>4.0000000000000001E-3</v>
      </c>
      <c r="O694">
        <f t="shared" si="537"/>
        <v>0</v>
      </c>
      <c r="P694">
        <f t="shared" si="538"/>
        <v>0</v>
      </c>
      <c r="Q694">
        <f t="shared" si="539"/>
        <v>0</v>
      </c>
      <c r="R694">
        <f t="shared" si="540"/>
        <v>0</v>
      </c>
      <c r="S694">
        <f t="shared" si="541"/>
        <v>0</v>
      </c>
      <c r="T694">
        <f t="shared" si="542"/>
        <v>0</v>
      </c>
      <c r="U694">
        <f t="shared" si="543"/>
        <v>0</v>
      </c>
      <c r="V694">
        <f t="shared" si="544"/>
        <v>0</v>
      </c>
      <c r="W694">
        <f t="shared" si="545"/>
        <v>0</v>
      </c>
      <c r="X694">
        <f t="shared" si="546"/>
        <v>0</v>
      </c>
      <c r="Y694">
        <f t="shared" si="547"/>
        <v>0</v>
      </c>
      <c r="AA694">
        <v>144042116</v>
      </c>
      <c r="AB694">
        <f t="shared" si="548"/>
        <v>0</v>
      </c>
      <c r="AC694">
        <f t="shared" si="571"/>
        <v>0</v>
      </c>
      <c r="AD694">
        <f t="shared" si="572"/>
        <v>0</v>
      </c>
      <c r="AE694">
        <f t="shared" si="573"/>
        <v>0</v>
      </c>
      <c r="AF694">
        <f t="shared" si="574"/>
        <v>0</v>
      </c>
      <c r="AG694">
        <f t="shared" si="549"/>
        <v>0</v>
      </c>
      <c r="AH694">
        <f t="shared" si="575"/>
        <v>0</v>
      </c>
      <c r="AI694">
        <f t="shared" si="576"/>
        <v>0</v>
      </c>
      <c r="AJ694">
        <f t="shared" si="550"/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85</v>
      </c>
      <c r="AU694">
        <v>65</v>
      </c>
      <c r="AV694">
        <v>1</v>
      </c>
      <c r="AW694">
        <v>1</v>
      </c>
      <c r="AZ694">
        <v>1</v>
      </c>
      <c r="BA694">
        <v>1</v>
      </c>
      <c r="BB694">
        <v>1</v>
      </c>
      <c r="BC694">
        <v>1</v>
      </c>
      <c r="BD694" t="s">
        <v>3</v>
      </c>
      <c r="BE694" t="s">
        <v>3</v>
      </c>
      <c r="BF694" t="s">
        <v>3</v>
      </c>
      <c r="BG694" t="s">
        <v>3</v>
      </c>
      <c r="BH694">
        <v>3</v>
      </c>
      <c r="BI694">
        <v>1</v>
      </c>
      <c r="BJ694" t="s">
        <v>3</v>
      </c>
      <c r="BM694">
        <v>67001</v>
      </c>
      <c r="BN694">
        <v>0</v>
      </c>
      <c r="BO694" t="s">
        <v>3</v>
      </c>
      <c r="BP694">
        <v>0</v>
      </c>
      <c r="BQ694">
        <v>6</v>
      </c>
      <c r="BR694">
        <v>0</v>
      </c>
      <c r="BS694">
        <v>1</v>
      </c>
      <c r="BT694">
        <v>1</v>
      </c>
      <c r="BU694">
        <v>1</v>
      </c>
      <c r="BV694">
        <v>1</v>
      </c>
      <c r="BW694">
        <v>1</v>
      </c>
      <c r="BX694">
        <v>1</v>
      </c>
      <c r="BY694" t="s">
        <v>3</v>
      </c>
      <c r="BZ694">
        <v>85</v>
      </c>
      <c r="CA694">
        <v>65</v>
      </c>
      <c r="CE694">
        <v>0</v>
      </c>
      <c r="CF694">
        <v>0</v>
      </c>
      <c r="CG694">
        <v>0</v>
      </c>
      <c r="CM694">
        <v>0</v>
      </c>
      <c r="CN694" t="s">
        <v>3</v>
      </c>
      <c r="CO694">
        <v>0</v>
      </c>
      <c r="CP694">
        <f t="shared" si="551"/>
        <v>0</v>
      </c>
      <c r="CQ694">
        <f t="shared" si="552"/>
        <v>0</v>
      </c>
      <c r="CR694">
        <f t="shared" si="553"/>
        <v>0</v>
      </c>
      <c r="CS694">
        <f t="shared" si="554"/>
        <v>0</v>
      </c>
      <c r="CT694">
        <f t="shared" si="555"/>
        <v>0</v>
      </c>
      <c r="CU694">
        <f t="shared" si="556"/>
        <v>0</v>
      </c>
      <c r="CV694">
        <f t="shared" si="557"/>
        <v>0</v>
      </c>
      <c r="CW694">
        <f t="shared" si="558"/>
        <v>0</v>
      </c>
      <c r="CX694">
        <f t="shared" si="559"/>
        <v>0</v>
      </c>
      <c r="CY694">
        <f t="shared" si="560"/>
        <v>0</v>
      </c>
      <c r="CZ694">
        <f t="shared" si="561"/>
        <v>0</v>
      </c>
      <c r="DC694" t="s">
        <v>3</v>
      </c>
      <c r="DD694" t="s">
        <v>3</v>
      </c>
      <c r="DE694" t="s">
        <v>3</v>
      </c>
      <c r="DF694" t="s">
        <v>3</v>
      </c>
      <c r="DG694" t="s">
        <v>3</v>
      </c>
      <c r="DH694" t="s">
        <v>3</v>
      </c>
      <c r="DI694" t="s">
        <v>3</v>
      </c>
      <c r="DJ694" t="s">
        <v>3</v>
      </c>
      <c r="DK694" t="s">
        <v>3</v>
      </c>
      <c r="DL694" t="s">
        <v>3</v>
      </c>
      <c r="DM694" t="s">
        <v>3</v>
      </c>
      <c r="DN694">
        <v>0</v>
      </c>
      <c r="DO694">
        <v>0</v>
      </c>
      <c r="DP694">
        <v>1</v>
      </c>
      <c r="DQ694">
        <v>1</v>
      </c>
      <c r="DU694">
        <v>1009</v>
      </c>
      <c r="DV694" t="s">
        <v>31</v>
      </c>
      <c r="DW694" t="s">
        <v>31</v>
      </c>
      <c r="DX694">
        <v>1000</v>
      </c>
      <c r="EE694">
        <v>123475011</v>
      </c>
      <c r="EF694">
        <v>6</v>
      </c>
      <c r="EG694" t="s">
        <v>36</v>
      </c>
      <c r="EH694">
        <v>0</v>
      </c>
      <c r="EI694" t="s">
        <v>3</v>
      </c>
      <c r="EJ694">
        <v>1</v>
      </c>
      <c r="EK694">
        <v>67001</v>
      </c>
      <c r="EL694" t="s">
        <v>126</v>
      </c>
      <c r="EM694" t="s">
        <v>127</v>
      </c>
      <c r="EO694" t="s">
        <v>3</v>
      </c>
      <c r="EQ694">
        <v>0</v>
      </c>
      <c r="ER694">
        <v>0</v>
      </c>
      <c r="ES694">
        <v>0</v>
      </c>
      <c r="ET694">
        <v>0</v>
      </c>
      <c r="EU694">
        <v>0</v>
      </c>
      <c r="EV694">
        <v>0</v>
      </c>
      <c r="EW694">
        <v>0</v>
      </c>
      <c r="EX694">
        <v>0</v>
      </c>
      <c r="FQ694">
        <v>0</v>
      </c>
      <c r="FR694">
        <f t="shared" si="562"/>
        <v>0</v>
      </c>
      <c r="FS694">
        <v>0</v>
      </c>
      <c r="FX694">
        <v>85</v>
      </c>
      <c r="FY694">
        <v>65</v>
      </c>
      <c r="GA694" t="s">
        <v>3</v>
      </c>
      <c r="GD694">
        <v>1</v>
      </c>
      <c r="GF694">
        <v>2102561428</v>
      </c>
      <c r="GG694">
        <v>2</v>
      </c>
      <c r="GH694">
        <v>1</v>
      </c>
      <c r="GI694">
        <v>-2</v>
      </c>
      <c r="GJ694">
        <v>0</v>
      </c>
      <c r="GK694">
        <v>0</v>
      </c>
      <c r="GL694">
        <f t="shared" si="563"/>
        <v>0</v>
      </c>
      <c r="GM694">
        <f t="shared" si="564"/>
        <v>0</v>
      </c>
      <c r="GN694">
        <f t="shared" si="565"/>
        <v>0</v>
      </c>
      <c r="GO694">
        <f t="shared" si="566"/>
        <v>0</v>
      </c>
      <c r="GP694">
        <f t="shared" si="567"/>
        <v>0</v>
      </c>
      <c r="GR694">
        <v>0</v>
      </c>
      <c r="GS694">
        <v>3</v>
      </c>
      <c r="GT694">
        <v>0</v>
      </c>
      <c r="GU694" t="s">
        <v>3</v>
      </c>
      <c r="GV694">
        <f t="shared" si="568"/>
        <v>0</v>
      </c>
      <c r="GW694">
        <v>1</v>
      </c>
      <c r="GX694">
        <f t="shared" si="569"/>
        <v>0</v>
      </c>
      <c r="HA694">
        <v>0</v>
      </c>
      <c r="HB694">
        <v>0</v>
      </c>
      <c r="HC694">
        <f t="shared" si="570"/>
        <v>0</v>
      </c>
      <c r="IK694">
        <v>0</v>
      </c>
    </row>
    <row r="695" spans="1:245" x14ac:dyDescent="0.2">
      <c r="A695">
        <v>17</v>
      </c>
      <c r="B695">
        <v>1</v>
      </c>
      <c r="C695">
        <f>ROW(SmtRes!A928)</f>
        <v>928</v>
      </c>
      <c r="D695">
        <f>ROW(EtalonRes!A925)</f>
        <v>925</v>
      </c>
      <c r="E695" t="s">
        <v>896</v>
      </c>
      <c r="F695" t="s">
        <v>86</v>
      </c>
      <c r="G695" t="s">
        <v>87</v>
      </c>
      <c r="H695" t="s">
        <v>88</v>
      </c>
      <c r="I695">
        <f>ROUND(6/100,9)</f>
        <v>0.06</v>
      </c>
      <c r="J695">
        <v>0</v>
      </c>
      <c r="O695">
        <f t="shared" si="537"/>
        <v>2102.96</v>
      </c>
      <c r="P695">
        <f t="shared" si="538"/>
        <v>0</v>
      </c>
      <c r="Q695">
        <f t="shared" si="539"/>
        <v>31.28</v>
      </c>
      <c r="R695">
        <f t="shared" si="540"/>
        <v>18.61</v>
      </c>
      <c r="S695">
        <f t="shared" si="541"/>
        <v>2071.6799999999998</v>
      </c>
      <c r="T695">
        <f t="shared" si="542"/>
        <v>0</v>
      </c>
      <c r="U695">
        <f t="shared" si="543"/>
        <v>7.7237999999999989</v>
      </c>
      <c r="V695">
        <f t="shared" si="544"/>
        <v>4.1999999999999996E-2</v>
      </c>
      <c r="W695">
        <f t="shared" si="545"/>
        <v>0</v>
      </c>
      <c r="X695">
        <f t="shared" si="546"/>
        <v>1714.04</v>
      </c>
      <c r="Y695">
        <f t="shared" si="547"/>
        <v>1295.98</v>
      </c>
      <c r="AA695">
        <v>144042116</v>
      </c>
      <c r="AB695">
        <f t="shared" si="548"/>
        <v>1148.79</v>
      </c>
      <c r="AC695">
        <f t="shared" si="571"/>
        <v>0</v>
      </c>
      <c r="AD695">
        <f t="shared" si="572"/>
        <v>97.07</v>
      </c>
      <c r="AE695">
        <f t="shared" si="573"/>
        <v>9.4499999999999993</v>
      </c>
      <c r="AF695">
        <f t="shared" si="574"/>
        <v>1051.72</v>
      </c>
      <c r="AG695">
        <f t="shared" si="549"/>
        <v>0</v>
      </c>
      <c r="AH695">
        <f t="shared" si="575"/>
        <v>128.72999999999999</v>
      </c>
      <c r="AI695">
        <f t="shared" si="576"/>
        <v>0.7</v>
      </c>
      <c r="AJ695">
        <f t="shared" si="550"/>
        <v>0</v>
      </c>
      <c r="AK695">
        <v>1148.79</v>
      </c>
      <c r="AL695">
        <v>0</v>
      </c>
      <c r="AM695">
        <v>97.07</v>
      </c>
      <c r="AN695">
        <v>9.4499999999999993</v>
      </c>
      <c r="AO695">
        <v>1051.72</v>
      </c>
      <c r="AP695">
        <v>0</v>
      </c>
      <c r="AQ695">
        <v>128.72999999999999</v>
      </c>
      <c r="AR695">
        <v>0.7</v>
      </c>
      <c r="AS695">
        <v>0</v>
      </c>
      <c r="AT695">
        <v>82</v>
      </c>
      <c r="AU695">
        <v>62</v>
      </c>
      <c r="AV695">
        <v>1</v>
      </c>
      <c r="AW695">
        <v>1</v>
      </c>
      <c r="AZ695">
        <v>1</v>
      </c>
      <c r="BA695">
        <v>32.83</v>
      </c>
      <c r="BB695">
        <v>5.37</v>
      </c>
      <c r="BC695">
        <v>1</v>
      </c>
      <c r="BD695" t="s">
        <v>3</v>
      </c>
      <c r="BE695" t="s">
        <v>3</v>
      </c>
      <c r="BF695" t="s">
        <v>3</v>
      </c>
      <c r="BG695" t="s">
        <v>3</v>
      </c>
      <c r="BH695">
        <v>0</v>
      </c>
      <c r="BI695">
        <v>1</v>
      </c>
      <c r="BJ695" t="s">
        <v>89</v>
      </c>
      <c r="BM695">
        <v>56001</v>
      </c>
      <c r="BN695">
        <v>0</v>
      </c>
      <c r="BO695" t="s">
        <v>86</v>
      </c>
      <c r="BP695">
        <v>1</v>
      </c>
      <c r="BQ695">
        <v>6</v>
      </c>
      <c r="BR695">
        <v>0</v>
      </c>
      <c r="BS695">
        <v>32.83</v>
      </c>
      <c r="BT695">
        <v>1</v>
      </c>
      <c r="BU695">
        <v>1</v>
      </c>
      <c r="BV695">
        <v>1</v>
      </c>
      <c r="BW695">
        <v>1</v>
      </c>
      <c r="BX695">
        <v>1</v>
      </c>
      <c r="BY695" t="s">
        <v>3</v>
      </c>
      <c r="BZ695">
        <v>82</v>
      </c>
      <c r="CA695">
        <v>62</v>
      </c>
      <c r="CE695">
        <v>0</v>
      </c>
      <c r="CF695">
        <v>0</v>
      </c>
      <c r="CG695">
        <v>0</v>
      </c>
      <c r="CM695">
        <v>0</v>
      </c>
      <c r="CN695" t="s">
        <v>3</v>
      </c>
      <c r="CO695">
        <v>0</v>
      </c>
      <c r="CP695">
        <f t="shared" si="551"/>
        <v>2102.96</v>
      </c>
      <c r="CQ695">
        <f t="shared" si="552"/>
        <v>0</v>
      </c>
      <c r="CR695">
        <f t="shared" si="553"/>
        <v>521.26589999999999</v>
      </c>
      <c r="CS695">
        <f t="shared" si="554"/>
        <v>310.24349999999998</v>
      </c>
      <c r="CT695">
        <f t="shared" si="555"/>
        <v>34527.967599999996</v>
      </c>
      <c r="CU695">
        <f t="shared" si="556"/>
        <v>0</v>
      </c>
      <c r="CV695">
        <f t="shared" si="557"/>
        <v>128.72999999999999</v>
      </c>
      <c r="CW695">
        <f t="shared" si="558"/>
        <v>0.7</v>
      </c>
      <c r="CX695">
        <f t="shared" si="559"/>
        <v>0</v>
      </c>
      <c r="CY695">
        <f t="shared" si="560"/>
        <v>1714.0378000000001</v>
      </c>
      <c r="CZ695">
        <f t="shared" si="561"/>
        <v>1295.9798000000001</v>
      </c>
      <c r="DC695" t="s">
        <v>3</v>
      </c>
      <c r="DD695" t="s">
        <v>3</v>
      </c>
      <c r="DE695" t="s">
        <v>3</v>
      </c>
      <c r="DF695" t="s">
        <v>3</v>
      </c>
      <c r="DG695" t="s">
        <v>3</v>
      </c>
      <c r="DH695" t="s">
        <v>3</v>
      </c>
      <c r="DI695" t="s">
        <v>3</v>
      </c>
      <c r="DJ695" t="s">
        <v>3</v>
      </c>
      <c r="DK695" t="s">
        <v>3</v>
      </c>
      <c r="DL695" t="s">
        <v>3</v>
      </c>
      <c r="DM695" t="s">
        <v>3</v>
      </c>
      <c r="DN695">
        <v>0</v>
      </c>
      <c r="DO695">
        <v>0</v>
      </c>
      <c r="DP695">
        <v>1</v>
      </c>
      <c r="DQ695">
        <v>1</v>
      </c>
      <c r="DU695">
        <v>1013</v>
      </c>
      <c r="DV695" t="s">
        <v>88</v>
      </c>
      <c r="DW695" t="s">
        <v>88</v>
      </c>
      <c r="DX695">
        <v>1</v>
      </c>
      <c r="EE695">
        <v>123474980</v>
      </c>
      <c r="EF695">
        <v>6</v>
      </c>
      <c r="EG695" t="s">
        <v>36</v>
      </c>
      <c r="EH695">
        <v>0</v>
      </c>
      <c r="EI695" t="s">
        <v>3</v>
      </c>
      <c r="EJ695">
        <v>1</v>
      </c>
      <c r="EK695">
        <v>56001</v>
      </c>
      <c r="EL695" t="s">
        <v>82</v>
      </c>
      <c r="EM695" t="s">
        <v>83</v>
      </c>
      <c r="EO695" t="s">
        <v>3</v>
      </c>
      <c r="EQ695">
        <v>131072</v>
      </c>
      <c r="ER695">
        <v>1148.79</v>
      </c>
      <c r="ES695">
        <v>0</v>
      </c>
      <c r="ET695">
        <v>97.07</v>
      </c>
      <c r="EU695">
        <v>9.4499999999999993</v>
      </c>
      <c r="EV695">
        <v>1051.72</v>
      </c>
      <c r="EW695">
        <v>128.72999999999999</v>
      </c>
      <c r="EX695">
        <v>0.7</v>
      </c>
      <c r="EY695">
        <v>0</v>
      </c>
      <c r="FQ695">
        <v>0</v>
      </c>
      <c r="FR695">
        <f t="shared" si="562"/>
        <v>0</v>
      </c>
      <c r="FS695">
        <v>0</v>
      </c>
      <c r="FX695">
        <v>82</v>
      </c>
      <c r="FY695">
        <v>62</v>
      </c>
      <c r="GA695" t="s">
        <v>3</v>
      </c>
      <c r="GD695">
        <v>1</v>
      </c>
      <c r="GF695">
        <v>-109315397</v>
      </c>
      <c r="GG695">
        <v>2</v>
      </c>
      <c r="GH695">
        <v>1</v>
      </c>
      <c r="GI695">
        <v>2</v>
      </c>
      <c r="GJ695">
        <v>0</v>
      </c>
      <c r="GK695">
        <v>0</v>
      </c>
      <c r="GL695">
        <f t="shared" si="563"/>
        <v>0</v>
      </c>
      <c r="GM695">
        <f t="shared" si="564"/>
        <v>5112.9799999999996</v>
      </c>
      <c r="GN695">
        <f t="shared" si="565"/>
        <v>5112.9799999999996</v>
      </c>
      <c r="GO695">
        <f t="shared" si="566"/>
        <v>0</v>
      </c>
      <c r="GP695">
        <f t="shared" si="567"/>
        <v>0</v>
      </c>
      <c r="GR695">
        <v>0</v>
      </c>
      <c r="GS695">
        <v>3</v>
      </c>
      <c r="GT695">
        <v>0</v>
      </c>
      <c r="GU695" t="s">
        <v>3</v>
      </c>
      <c r="GV695">
        <f t="shared" si="568"/>
        <v>0</v>
      </c>
      <c r="GW695">
        <v>1</v>
      </c>
      <c r="GX695">
        <f t="shared" si="569"/>
        <v>0</v>
      </c>
      <c r="HA695">
        <v>0</v>
      </c>
      <c r="HB695">
        <v>0</v>
      </c>
      <c r="HC695">
        <f t="shared" si="570"/>
        <v>0</v>
      </c>
      <c r="IK695">
        <v>0</v>
      </c>
    </row>
    <row r="696" spans="1:245" x14ac:dyDescent="0.2">
      <c r="A696">
        <v>18</v>
      </c>
      <c r="B696">
        <v>1</v>
      </c>
      <c r="C696">
        <v>928</v>
      </c>
      <c r="E696" t="s">
        <v>897</v>
      </c>
      <c r="F696" t="s">
        <v>29</v>
      </c>
      <c r="G696" t="s">
        <v>30</v>
      </c>
      <c r="H696" t="s">
        <v>31</v>
      </c>
      <c r="I696">
        <f>I695*J696</f>
        <v>0.63959999999999995</v>
      </c>
      <c r="J696">
        <v>10.66</v>
      </c>
      <c r="O696">
        <f t="shared" si="537"/>
        <v>0</v>
      </c>
      <c r="P696">
        <f t="shared" si="538"/>
        <v>0</v>
      </c>
      <c r="Q696">
        <f t="shared" si="539"/>
        <v>0</v>
      </c>
      <c r="R696">
        <f t="shared" si="540"/>
        <v>0</v>
      </c>
      <c r="S696">
        <f t="shared" si="541"/>
        <v>0</v>
      </c>
      <c r="T696">
        <f t="shared" si="542"/>
        <v>0</v>
      </c>
      <c r="U696">
        <f t="shared" si="543"/>
        <v>0</v>
      </c>
      <c r="V696">
        <f t="shared" si="544"/>
        <v>0</v>
      </c>
      <c r="W696">
        <f t="shared" si="545"/>
        <v>0</v>
      </c>
      <c r="X696">
        <f t="shared" si="546"/>
        <v>0</v>
      </c>
      <c r="Y696">
        <f t="shared" si="547"/>
        <v>0</v>
      </c>
      <c r="AA696">
        <v>144042116</v>
      </c>
      <c r="AB696">
        <f t="shared" si="548"/>
        <v>0</v>
      </c>
      <c r="AC696">
        <f t="shared" si="571"/>
        <v>0</v>
      </c>
      <c r="AD696">
        <f t="shared" si="572"/>
        <v>0</v>
      </c>
      <c r="AE696">
        <f t="shared" si="573"/>
        <v>0</v>
      </c>
      <c r="AF696">
        <f t="shared" si="574"/>
        <v>0</v>
      </c>
      <c r="AG696">
        <f t="shared" si="549"/>
        <v>0</v>
      </c>
      <c r="AH696">
        <f t="shared" si="575"/>
        <v>0</v>
      </c>
      <c r="AI696">
        <f t="shared" si="576"/>
        <v>0</v>
      </c>
      <c r="AJ696">
        <f t="shared" si="550"/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82</v>
      </c>
      <c r="AU696">
        <v>62</v>
      </c>
      <c r="AV696">
        <v>1</v>
      </c>
      <c r="AW696">
        <v>1</v>
      </c>
      <c r="AZ696">
        <v>1</v>
      </c>
      <c r="BA696">
        <v>1</v>
      </c>
      <c r="BB696">
        <v>1</v>
      </c>
      <c r="BC696">
        <v>1</v>
      </c>
      <c r="BD696" t="s">
        <v>3</v>
      </c>
      <c r="BE696" t="s">
        <v>3</v>
      </c>
      <c r="BF696" t="s">
        <v>3</v>
      </c>
      <c r="BG696" t="s">
        <v>3</v>
      </c>
      <c r="BH696">
        <v>3</v>
      </c>
      <c r="BI696">
        <v>1</v>
      </c>
      <c r="BJ696" t="s">
        <v>3</v>
      </c>
      <c r="BM696">
        <v>56001</v>
      </c>
      <c r="BN696">
        <v>0</v>
      </c>
      <c r="BO696" t="s">
        <v>3</v>
      </c>
      <c r="BP696">
        <v>0</v>
      </c>
      <c r="BQ696">
        <v>6</v>
      </c>
      <c r="BR696">
        <v>0</v>
      </c>
      <c r="BS696">
        <v>1</v>
      </c>
      <c r="BT696">
        <v>1</v>
      </c>
      <c r="BU696">
        <v>1</v>
      </c>
      <c r="BV696">
        <v>1</v>
      </c>
      <c r="BW696">
        <v>1</v>
      </c>
      <c r="BX696">
        <v>1</v>
      </c>
      <c r="BY696" t="s">
        <v>3</v>
      </c>
      <c r="BZ696">
        <v>82</v>
      </c>
      <c r="CA696">
        <v>62</v>
      </c>
      <c r="CE696">
        <v>0</v>
      </c>
      <c r="CF696">
        <v>0</v>
      </c>
      <c r="CG696">
        <v>0</v>
      </c>
      <c r="CM696">
        <v>0</v>
      </c>
      <c r="CN696" t="s">
        <v>3</v>
      </c>
      <c r="CO696">
        <v>0</v>
      </c>
      <c r="CP696">
        <f t="shared" si="551"/>
        <v>0</v>
      </c>
      <c r="CQ696">
        <f t="shared" si="552"/>
        <v>0</v>
      </c>
      <c r="CR696">
        <f t="shared" si="553"/>
        <v>0</v>
      </c>
      <c r="CS696">
        <f t="shared" si="554"/>
        <v>0</v>
      </c>
      <c r="CT696">
        <f t="shared" si="555"/>
        <v>0</v>
      </c>
      <c r="CU696">
        <f t="shared" si="556"/>
        <v>0</v>
      </c>
      <c r="CV696">
        <f t="shared" si="557"/>
        <v>0</v>
      </c>
      <c r="CW696">
        <f t="shared" si="558"/>
        <v>0</v>
      </c>
      <c r="CX696">
        <f t="shared" si="559"/>
        <v>0</v>
      </c>
      <c r="CY696">
        <f t="shared" si="560"/>
        <v>0</v>
      </c>
      <c r="CZ696">
        <f t="shared" si="561"/>
        <v>0</v>
      </c>
      <c r="DC696" t="s">
        <v>3</v>
      </c>
      <c r="DD696" t="s">
        <v>3</v>
      </c>
      <c r="DE696" t="s">
        <v>3</v>
      </c>
      <c r="DF696" t="s">
        <v>3</v>
      </c>
      <c r="DG696" t="s">
        <v>3</v>
      </c>
      <c r="DH696" t="s">
        <v>3</v>
      </c>
      <c r="DI696" t="s">
        <v>3</v>
      </c>
      <c r="DJ696" t="s">
        <v>3</v>
      </c>
      <c r="DK696" t="s">
        <v>3</v>
      </c>
      <c r="DL696" t="s">
        <v>3</v>
      </c>
      <c r="DM696" t="s">
        <v>3</v>
      </c>
      <c r="DN696">
        <v>0</v>
      </c>
      <c r="DO696">
        <v>0</v>
      </c>
      <c r="DP696">
        <v>1</v>
      </c>
      <c r="DQ696">
        <v>1</v>
      </c>
      <c r="DU696">
        <v>1009</v>
      </c>
      <c r="DV696" t="s">
        <v>31</v>
      </c>
      <c r="DW696" t="s">
        <v>31</v>
      </c>
      <c r="DX696">
        <v>1000</v>
      </c>
      <c r="EE696">
        <v>123474980</v>
      </c>
      <c r="EF696">
        <v>6</v>
      </c>
      <c r="EG696" t="s">
        <v>36</v>
      </c>
      <c r="EH696">
        <v>0</v>
      </c>
      <c r="EI696" t="s">
        <v>3</v>
      </c>
      <c r="EJ696">
        <v>1</v>
      </c>
      <c r="EK696">
        <v>56001</v>
      </c>
      <c r="EL696" t="s">
        <v>82</v>
      </c>
      <c r="EM696" t="s">
        <v>83</v>
      </c>
      <c r="EO696" t="s">
        <v>3</v>
      </c>
      <c r="EQ696">
        <v>0</v>
      </c>
      <c r="ER696">
        <v>0</v>
      </c>
      <c r="ES696">
        <v>0</v>
      </c>
      <c r="ET696">
        <v>0</v>
      </c>
      <c r="EU696">
        <v>0</v>
      </c>
      <c r="EV696">
        <v>0</v>
      </c>
      <c r="EW696">
        <v>0</v>
      </c>
      <c r="EX696">
        <v>0</v>
      </c>
      <c r="FQ696">
        <v>0</v>
      </c>
      <c r="FR696">
        <f t="shared" si="562"/>
        <v>0</v>
      </c>
      <c r="FS696">
        <v>0</v>
      </c>
      <c r="FX696">
        <v>82</v>
      </c>
      <c r="FY696">
        <v>62</v>
      </c>
      <c r="GA696" t="s">
        <v>3</v>
      </c>
      <c r="GD696">
        <v>1</v>
      </c>
      <c r="GF696">
        <v>2102561428</v>
      </c>
      <c r="GG696">
        <v>2</v>
      </c>
      <c r="GH696">
        <v>1</v>
      </c>
      <c r="GI696">
        <v>-2</v>
      </c>
      <c r="GJ696">
        <v>0</v>
      </c>
      <c r="GK696">
        <v>0</v>
      </c>
      <c r="GL696">
        <f t="shared" si="563"/>
        <v>0</v>
      </c>
      <c r="GM696">
        <f t="shared" si="564"/>
        <v>0</v>
      </c>
      <c r="GN696">
        <f t="shared" si="565"/>
        <v>0</v>
      </c>
      <c r="GO696">
        <f t="shared" si="566"/>
        <v>0</v>
      </c>
      <c r="GP696">
        <f t="shared" si="567"/>
        <v>0</v>
      </c>
      <c r="GR696">
        <v>0</v>
      </c>
      <c r="GS696">
        <v>3</v>
      </c>
      <c r="GT696">
        <v>0</v>
      </c>
      <c r="GU696" t="s">
        <v>3</v>
      </c>
      <c r="GV696">
        <f t="shared" si="568"/>
        <v>0</v>
      </c>
      <c r="GW696">
        <v>1</v>
      </c>
      <c r="GX696">
        <f t="shared" si="569"/>
        <v>0</v>
      </c>
      <c r="HA696">
        <v>0</v>
      </c>
      <c r="HB696">
        <v>0</v>
      </c>
      <c r="HC696">
        <f t="shared" si="570"/>
        <v>0</v>
      </c>
      <c r="IK696">
        <v>0</v>
      </c>
    </row>
    <row r="697" spans="1:245" x14ac:dyDescent="0.2">
      <c r="A697">
        <v>17</v>
      </c>
      <c r="B697">
        <v>1</v>
      </c>
      <c r="C697">
        <f>ROW(SmtRes!A932)</f>
        <v>932</v>
      </c>
      <c r="D697">
        <f>ROW(EtalonRes!A929)</f>
        <v>929</v>
      </c>
      <c r="E697" t="s">
        <v>898</v>
      </c>
      <c r="F697" t="s">
        <v>92</v>
      </c>
      <c r="G697" t="s">
        <v>93</v>
      </c>
      <c r="H697" t="s">
        <v>19</v>
      </c>
      <c r="I697">
        <f>ROUND(11.52/100,9)</f>
        <v>0.1152</v>
      </c>
      <c r="J697">
        <v>0</v>
      </c>
      <c r="O697">
        <f t="shared" si="537"/>
        <v>1446.55</v>
      </c>
      <c r="P697">
        <f t="shared" si="538"/>
        <v>0</v>
      </c>
      <c r="Q697">
        <f t="shared" si="539"/>
        <v>47.96</v>
      </c>
      <c r="R697">
        <f t="shared" si="540"/>
        <v>47.5</v>
      </c>
      <c r="S697">
        <f t="shared" si="541"/>
        <v>1398.59</v>
      </c>
      <c r="T697">
        <f t="shared" si="542"/>
        <v>0</v>
      </c>
      <c r="U697">
        <f t="shared" si="543"/>
        <v>5.3118720000000001</v>
      </c>
      <c r="V697">
        <f t="shared" si="544"/>
        <v>0.10713600000000001</v>
      </c>
      <c r="W697">
        <f t="shared" si="545"/>
        <v>0</v>
      </c>
      <c r="X697">
        <f t="shared" si="546"/>
        <v>1185.79</v>
      </c>
      <c r="Y697">
        <f t="shared" si="547"/>
        <v>896.58</v>
      </c>
      <c r="AA697">
        <v>144042116</v>
      </c>
      <c r="AB697">
        <f t="shared" si="548"/>
        <v>398.87</v>
      </c>
      <c r="AC697">
        <f t="shared" si="571"/>
        <v>0</v>
      </c>
      <c r="AD697">
        <f t="shared" si="572"/>
        <v>29.07</v>
      </c>
      <c r="AE697">
        <f t="shared" si="573"/>
        <v>12.56</v>
      </c>
      <c r="AF697">
        <f t="shared" si="574"/>
        <v>369.8</v>
      </c>
      <c r="AG697">
        <f t="shared" si="549"/>
        <v>0</v>
      </c>
      <c r="AH697">
        <f t="shared" si="575"/>
        <v>46.11</v>
      </c>
      <c r="AI697">
        <f t="shared" si="576"/>
        <v>0.93</v>
      </c>
      <c r="AJ697">
        <f t="shared" si="550"/>
        <v>0</v>
      </c>
      <c r="AK697">
        <v>398.87</v>
      </c>
      <c r="AL697">
        <v>0</v>
      </c>
      <c r="AM697">
        <v>29.07</v>
      </c>
      <c r="AN697">
        <v>12.56</v>
      </c>
      <c r="AO697">
        <v>369.8</v>
      </c>
      <c r="AP697">
        <v>0</v>
      </c>
      <c r="AQ697">
        <v>46.11</v>
      </c>
      <c r="AR697">
        <v>0.93</v>
      </c>
      <c r="AS697">
        <v>0</v>
      </c>
      <c r="AT697">
        <v>82</v>
      </c>
      <c r="AU697">
        <v>62</v>
      </c>
      <c r="AV697">
        <v>1</v>
      </c>
      <c r="AW697">
        <v>1</v>
      </c>
      <c r="AZ697">
        <v>1</v>
      </c>
      <c r="BA697">
        <v>32.83</v>
      </c>
      <c r="BB697">
        <v>14.32</v>
      </c>
      <c r="BC697">
        <v>1</v>
      </c>
      <c r="BD697" t="s">
        <v>3</v>
      </c>
      <c r="BE697" t="s">
        <v>3</v>
      </c>
      <c r="BF697" t="s">
        <v>3</v>
      </c>
      <c r="BG697" t="s">
        <v>3</v>
      </c>
      <c r="BH697">
        <v>0</v>
      </c>
      <c r="BI697">
        <v>1</v>
      </c>
      <c r="BJ697" t="s">
        <v>94</v>
      </c>
      <c r="BM697">
        <v>56001</v>
      </c>
      <c r="BN697">
        <v>0</v>
      </c>
      <c r="BO697" t="s">
        <v>92</v>
      </c>
      <c r="BP697">
        <v>1</v>
      </c>
      <c r="BQ697">
        <v>6</v>
      </c>
      <c r="BR697">
        <v>0</v>
      </c>
      <c r="BS697">
        <v>32.83</v>
      </c>
      <c r="BT697">
        <v>1</v>
      </c>
      <c r="BU697">
        <v>1</v>
      </c>
      <c r="BV697">
        <v>1</v>
      </c>
      <c r="BW697">
        <v>1</v>
      </c>
      <c r="BX697">
        <v>1</v>
      </c>
      <c r="BY697" t="s">
        <v>3</v>
      </c>
      <c r="BZ697">
        <v>82</v>
      </c>
      <c r="CA697">
        <v>62</v>
      </c>
      <c r="CE697">
        <v>0</v>
      </c>
      <c r="CF697">
        <v>0</v>
      </c>
      <c r="CG697">
        <v>0</v>
      </c>
      <c r="CM697">
        <v>0</v>
      </c>
      <c r="CN697" t="s">
        <v>3</v>
      </c>
      <c r="CO697">
        <v>0</v>
      </c>
      <c r="CP697">
        <f t="shared" si="551"/>
        <v>1446.55</v>
      </c>
      <c r="CQ697">
        <f t="shared" si="552"/>
        <v>0</v>
      </c>
      <c r="CR697">
        <f t="shared" si="553"/>
        <v>416.2824</v>
      </c>
      <c r="CS697">
        <f t="shared" si="554"/>
        <v>412.34480000000002</v>
      </c>
      <c r="CT697">
        <f t="shared" si="555"/>
        <v>12140.534</v>
      </c>
      <c r="CU697">
        <f t="shared" si="556"/>
        <v>0</v>
      </c>
      <c r="CV697">
        <f t="shared" si="557"/>
        <v>46.11</v>
      </c>
      <c r="CW697">
        <f t="shared" si="558"/>
        <v>0.93</v>
      </c>
      <c r="CX697">
        <f t="shared" si="559"/>
        <v>0</v>
      </c>
      <c r="CY697">
        <f t="shared" si="560"/>
        <v>1185.7937999999999</v>
      </c>
      <c r="CZ697">
        <f t="shared" si="561"/>
        <v>896.57580000000007</v>
      </c>
      <c r="DC697" t="s">
        <v>3</v>
      </c>
      <c r="DD697" t="s">
        <v>3</v>
      </c>
      <c r="DE697" t="s">
        <v>3</v>
      </c>
      <c r="DF697" t="s">
        <v>3</v>
      </c>
      <c r="DG697" t="s">
        <v>3</v>
      </c>
      <c r="DH697" t="s">
        <v>3</v>
      </c>
      <c r="DI697" t="s">
        <v>3</v>
      </c>
      <c r="DJ697" t="s">
        <v>3</v>
      </c>
      <c r="DK697" t="s">
        <v>3</v>
      </c>
      <c r="DL697" t="s">
        <v>3</v>
      </c>
      <c r="DM697" t="s">
        <v>3</v>
      </c>
      <c r="DN697">
        <v>0</v>
      </c>
      <c r="DO697">
        <v>0</v>
      </c>
      <c r="DP697">
        <v>1</v>
      </c>
      <c r="DQ697">
        <v>1</v>
      </c>
      <c r="DU697">
        <v>1005</v>
      </c>
      <c r="DV697" t="s">
        <v>19</v>
      </c>
      <c r="DW697" t="s">
        <v>19</v>
      </c>
      <c r="DX697">
        <v>100</v>
      </c>
      <c r="EE697">
        <v>123474980</v>
      </c>
      <c r="EF697">
        <v>6</v>
      </c>
      <c r="EG697" t="s">
        <v>36</v>
      </c>
      <c r="EH697">
        <v>0</v>
      </c>
      <c r="EI697" t="s">
        <v>3</v>
      </c>
      <c r="EJ697">
        <v>1</v>
      </c>
      <c r="EK697">
        <v>56001</v>
      </c>
      <c r="EL697" t="s">
        <v>82</v>
      </c>
      <c r="EM697" t="s">
        <v>83</v>
      </c>
      <c r="EO697" t="s">
        <v>3</v>
      </c>
      <c r="EQ697">
        <v>131072</v>
      </c>
      <c r="ER697">
        <v>398.87</v>
      </c>
      <c r="ES697">
        <v>0</v>
      </c>
      <c r="ET697">
        <v>29.07</v>
      </c>
      <c r="EU697">
        <v>12.56</v>
      </c>
      <c r="EV697">
        <v>369.8</v>
      </c>
      <c r="EW697">
        <v>46.11</v>
      </c>
      <c r="EX697">
        <v>0.93</v>
      </c>
      <c r="EY697">
        <v>0</v>
      </c>
      <c r="FQ697">
        <v>0</v>
      </c>
      <c r="FR697">
        <f t="shared" si="562"/>
        <v>0</v>
      </c>
      <c r="FS697">
        <v>0</v>
      </c>
      <c r="FX697">
        <v>82</v>
      </c>
      <c r="FY697">
        <v>62</v>
      </c>
      <c r="GA697" t="s">
        <v>3</v>
      </c>
      <c r="GD697">
        <v>1</v>
      </c>
      <c r="GF697">
        <v>1816043708</v>
      </c>
      <c r="GG697">
        <v>2</v>
      </c>
      <c r="GH697">
        <v>1</v>
      </c>
      <c r="GI697">
        <v>2</v>
      </c>
      <c r="GJ697">
        <v>0</v>
      </c>
      <c r="GK697">
        <v>0</v>
      </c>
      <c r="GL697">
        <f t="shared" si="563"/>
        <v>0</v>
      </c>
      <c r="GM697">
        <f t="shared" si="564"/>
        <v>3528.92</v>
      </c>
      <c r="GN697">
        <f t="shared" si="565"/>
        <v>3528.92</v>
      </c>
      <c r="GO697">
        <f t="shared" si="566"/>
        <v>0</v>
      </c>
      <c r="GP697">
        <f t="shared" si="567"/>
        <v>0</v>
      </c>
      <c r="GR697">
        <v>0</v>
      </c>
      <c r="GS697">
        <v>3</v>
      </c>
      <c r="GT697">
        <v>0</v>
      </c>
      <c r="GU697" t="s">
        <v>3</v>
      </c>
      <c r="GV697">
        <f t="shared" si="568"/>
        <v>0</v>
      </c>
      <c r="GW697">
        <v>1</v>
      </c>
      <c r="GX697">
        <f t="shared" si="569"/>
        <v>0</v>
      </c>
      <c r="HA697">
        <v>0</v>
      </c>
      <c r="HB697">
        <v>0</v>
      </c>
      <c r="HC697">
        <f t="shared" si="570"/>
        <v>0</v>
      </c>
      <c r="IK697">
        <v>0</v>
      </c>
    </row>
    <row r="698" spans="1:245" x14ac:dyDescent="0.2">
      <c r="A698">
        <v>18</v>
      </c>
      <c r="B698">
        <v>1</v>
      </c>
      <c r="C698">
        <v>932</v>
      </c>
      <c r="E698" t="s">
        <v>899</v>
      </c>
      <c r="F698" t="s">
        <v>29</v>
      </c>
      <c r="G698" t="s">
        <v>30</v>
      </c>
      <c r="H698" t="s">
        <v>31</v>
      </c>
      <c r="I698">
        <f>I697*J698</f>
        <v>0.393984</v>
      </c>
      <c r="J698">
        <v>3.42</v>
      </c>
      <c r="O698">
        <f t="shared" si="537"/>
        <v>0</v>
      </c>
      <c r="P698">
        <f t="shared" si="538"/>
        <v>0</v>
      </c>
      <c r="Q698">
        <f t="shared" si="539"/>
        <v>0</v>
      </c>
      <c r="R698">
        <f t="shared" si="540"/>
        <v>0</v>
      </c>
      <c r="S698">
        <f t="shared" si="541"/>
        <v>0</v>
      </c>
      <c r="T698">
        <f t="shared" si="542"/>
        <v>0</v>
      </c>
      <c r="U698">
        <f t="shared" si="543"/>
        <v>0</v>
      </c>
      <c r="V698">
        <f t="shared" si="544"/>
        <v>0</v>
      </c>
      <c r="W698">
        <f t="shared" si="545"/>
        <v>0</v>
      </c>
      <c r="X698">
        <f t="shared" si="546"/>
        <v>0</v>
      </c>
      <c r="Y698">
        <f t="shared" si="547"/>
        <v>0</v>
      </c>
      <c r="AA698">
        <v>144042116</v>
      </c>
      <c r="AB698">
        <f t="shared" si="548"/>
        <v>0</v>
      </c>
      <c r="AC698">
        <f t="shared" si="571"/>
        <v>0</v>
      </c>
      <c r="AD698">
        <f t="shared" si="572"/>
        <v>0</v>
      </c>
      <c r="AE698">
        <f t="shared" si="573"/>
        <v>0</v>
      </c>
      <c r="AF698">
        <f t="shared" si="574"/>
        <v>0</v>
      </c>
      <c r="AG698">
        <f t="shared" si="549"/>
        <v>0</v>
      </c>
      <c r="AH698">
        <f t="shared" si="575"/>
        <v>0</v>
      </c>
      <c r="AI698">
        <f t="shared" si="576"/>
        <v>0</v>
      </c>
      <c r="AJ698">
        <f t="shared" si="550"/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82</v>
      </c>
      <c r="AU698">
        <v>62</v>
      </c>
      <c r="AV698">
        <v>1</v>
      </c>
      <c r="AW698">
        <v>1</v>
      </c>
      <c r="AZ698">
        <v>1</v>
      </c>
      <c r="BA698">
        <v>1</v>
      </c>
      <c r="BB698">
        <v>1</v>
      </c>
      <c r="BC698">
        <v>1</v>
      </c>
      <c r="BD698" t="s">
        <v>3</v>
      </c>
      <c r="BE698" t="s">
        <v>3</v>
      </c>
      <c r="BF698" t="s">
        <v>3</v>
      </c>
      <c r="BG698" t="s">
        <v>3</v>
      </c>
      <c r="BH698">
        <v>3</v>
      </c>
      <c r="BI698">
        <v>1</v>
      </c>
      <c r="BJ698" t="s">
        <v>3</v>
      </c>
      <c r="BM698">
        <v>56001</v>
      </c>
      <c r="BN698">
        <v>0</v>
      </c>
      <c r="BO698" t="s">
        <v>3</v>
      </c>
      <c r="BP698">
        <v>0</v>
      </c>
      <c r="BQ698">
        <v>6</v>
      </c>
      <c r="BR698">
        <v>0</v>
      </c>
      <c r="BS698">
        <v>1</v>
      </c>
      <c r="BT698">
        <v>1</v>
      </c>
      <c r="BU698">
        <v>1</v>
      </c>
      <c r="BV698">
        <v>1</v>
      </c>
      <c r="BW698">
        <v>1</v>
      </c>
      <c r="BX698">
        <v>1</v>
      </c>
      <c r="BY698" t="s">
        <v>3</v>
      </c>
      <c r="BZ698">
        <v>82</v>
      </c>
      <c r="CA698">
        <v>62</v>
      </c>
      <c r="CE698">
        <v>0</v>
      </c>
      <c r="CF698">
        <v>0</v>
      </c>
      <c r="CG698">
        <v>0</v>
      </c>
      <c r="CM698">
        <v>0</v>
      </c>
      <c r="CN698" t="s">
        <v>3</v>
      </c>
      <c r="CO698">
        <v>0</v>
      </c>
      <c r="CP698">
        <f t="shared" si="551"/>
        <v>0</v>
      </c>
      <c r="CQ698">
        <f t="shared" si="552"/>
        <v>0</v>
      </c>
      <c r="CR698">
        <f t="shared" si="553"/>
        <v>0</v>
      </c>
      <c r="CS698">
        <f t="shared" si="554"/>
        <v>0</v>
      </c>
      <c r="CT698">
        <f t="shared" si="555"/>
        <v>0</v>
      </c>
      <c r="CU698">
        <f t="shared" si="556"/>
        <v>0</v>
      </c>
      <c r="CV698">
        <f t="shared" si="557"/>
        <v>0</v>
      </c>
      <c r="CW698">
        <f t="shared" si="558"/>
        <v>0</v>
      </c>
      <c r="CX698">
        <f t="shared" si="559"/>
        <v>0</v>
      </c>
      <c r="CY698">
        <f t="shared" si="560"/>
        <v>0</v>
      </c>
      <c r="CZ698">
        <f t="shared" si="561"/>
        <v>0</v>
      </c>
      <c r="DC698" t="s">
        <v>3</v>
      </c>
      <c r="DD698" t="s">
        <v>3</v>
      </c>
      <c r="DE698" t="s">
        <v>3</v>
      </c>
      <c r="DF698" t="s">
        <v>3</v>
      </c>
      <c r="DG698" t="s">
        <v>3</v>
      </c>
      <c r="DH698" t="s">
        <v>3</v>
      </c>
      <c r="DI698" t="s">
        <v>3</v>
      </c>
      <c r="DJ698" t="s">
        <v>3</v>
      </c>
      <c r="DK698" t="s">
        <v>3</v>
      </c>
      <c r="DL698" t="s">
        <v>3</v>
      </c>
      <c r="DM698" t="s">
        <v>3</v>
      </c>
      <c r="DN698">
        <v>0</v>
      </c>
      <c r="DO698">
        <v>0</v>
      </c>
      <c r="DP698">
        <v>1</v>
      </c>
      <c r="DQ698">
        <v>1</v>
      </c>
      <c r="DU698">
        <v>1009</v>
      </c>
      <c r="DV698" t="s">
        <v>31</v>
      </c>
      <c r="DW698" t="s">
        <v>31</v>
      </c>
      <c r="DX698">
        <v>1000</v>
      </c>
      <c r="EE698">
        <v>123474980</v>
      </c>
      <c r="EF698">
        <v>6</v>
      </c>
      <c r="EG698" t="s">
        <v>36</v>
      </c>
      <c r="EH698">
        <v>0</v>
      </c>
      <c r="EI698" t="s">
        <v>3</v>
      </c>
      <c r="EJ698">
        <v>1</v>
      </c>
      <c r="EK698">
        <v>56001</v>
      </c>
      <c r="EL698" t="s">
        <v>82</v>
      </c>
      <c r="EM698" t="s">
        <v>83</v>
      </c>
      <c r="EO698" t="s">
        <v>3</v>
      </c>
      <c r="EQ698">
        <v>0</v>
      </c>
      <c r="ER698">
        <v>0</v>
      </c>
      <c r="ES698">
        <v>0</v>
      </c>
      <c r="ET698">
        <v>0</v>
      </c>
      <c r="EU698">
        <v>0</v>
      </c>
      <c r="EV698">
        <v>0</v>
      </c>
      <c r="EW698">
        <v>0</v>
      </c>
      <c r="EX698">
        <v>0</v>
      </c>
      <c r="FQ698">
        <v>0</v>
      </c>
      <c r="FR698">
        <f t="shared" si="562"/>
        <v>0</v>
      </c>
      <c r="FS698">
        <v>0</v>
      </c>
      <c r="FX698">
        <v>82</v>
      </c>
      <c r="FY698">
        <v>62</v>
      </c>
      <c r="GA698" t="s">
        <v>3</v>
      </c>
      <c r="GD698">
        <v>1</v>
      </c>
      <c r="GF698">
        <v>2102561428</v>
      </c>
      <c r="GG698">
        <v>2</v>
      </c>
      <c r="GH698">
        <v>1</v>
      </c>
      <c r="GI698">
        <v>-2</v>
      </c>
      <c r="GJ698">
        <v>0</v>
      </c>
      <c r="GK698">
        <v>0</v>
      </c>
      <c r="GL698">
        <f t="shared" si="563"/>
        <v>0</v>
      </c>
      <c r="GM698">
        <f t="shared" si="564"/>
        <v>0</v>
      </c>
      <c r="GN698">
        <f t="shared" si="565"/>
        <v>0</v>
      </c>
      <c r="GO698">
        <f t="shared" si="566"/>
        <v>0</v>
      </c>
      <c r="GP698">
        <f t="shared" si="567"/>
        <v>0</v>
      </c>
      <c r="GR698">
        <v>0</v>
      </c>
      <c r="GS698">
        <v>3</v>
      </c>
      <c r="GT698">
        <v>0</v>
      </c>
      <c r="GU698" t="s">
        <v>3</v>
      </c>
      <c r="GV698">
        <f t="shared" si="568"/>
        <v>0</v>
      </c>
      <c r="GW698">
        <v>1</v>
      </c>
      <c r="GX698">
        <f t="shared" si="569"/>
        <v>0</v>
      </c>
      <c r="HA698">
        <v>0</v>
      </c>
      <c r="HB698">
        <v>0</v>
      </c>
      <c r="HC698">
        <f t="shared" si="570"/>
        <v>0</v>
      </c>
      <c r="IK698">
        <v>0</v>
      </c>
    </row>
    <row r="699" spans="1:245" x14ac:dyDescent="0.2">
      <c r="A699">
        <v>17</v>
      </c>
      <c r="B699">
        <v>1</v>
      </c>
      <c r="C699">
        <f>ROW(SmtRes!A940)</f>
        <v>940</v>
      </c>
      <c r="D699">
        <f>ROW(EtalonRes!A939)</f>
        <v>939</v>
      </c>
      <c r="E699" t="s">
        <v>900</v>
      </c>
      <c r="F699" t="s">
        <v>901</v>
      </c>
      <c r="G699" t="s">
        <v>902</v>
      </c>
      <c r="H699" t="s">
        <v>19</v>
      </c>
      <c r="I699">
        <f>ROUND(2.56/100,9)</f>
        <v>2.5600000000000001E-2</v>
      </c>
      <c r="J699">
        <v>0</v>
      </c>
      <c r="O699">
        <f t="shared" si="537"/>
        <v>777.03</v>
      </c>
      <c r="P699">
        <f t="shared" si="538"/>
        <v>0</v>
      </c>
      <c r="Q699">
        <f t="shared" si="539"/>
        <v>171.46</v>
      </c>
      <c r="R699">
        <f t="shared" si="540"/>
        <v>97.48</v>
      </c>
      <c r="S699">
        <f t="shared" si="541"/>
        <v>605.57000000000005</v>
      </c>
      <c r="T699">
        <f t="shared" si="542"/>
        <v>0</v>
      </c>
      <c r="U699">
        <f t="shared" si="543"/>
        <v>2.1803264000000002</v>
      </c>
      <c r="V699">
        <f t="shared" si="544"/>
        <v>0.2241792</v>
      </c>
      <c r="W699">
        <f t="shared" si="545"/>
        <v>0</v>
      </c>
      <c r="X699">
        <f t="shared" si="546"/>
        <v>829.6</v>
      </c>
      <c r="Y699">
        <f t="shared" si="547"/>
        <v>442.92</v>
      </c>
      <c r="AA699">
        <v>144042116</v>
      </c>
      <c r="AB699">
        <f t="shared" si="548"/>
        <v>1475.6</v>
      </c>
      <c r="AC699">
        <f>ROUND(((ES699*0)),2)</f>
        <v>0</v>
      </c>
      <c r="AD699">
        <f>ROUND(((((ET699*0.7))-((EU699*0.7)))+AE699),2)</f>
        <v>755.07</v>
      </c>
      <c r="AE699">
        <f>ROUND(((EU699*0.7)),2)</f>
        <v>115.98</v>
      </c>
      <c r="AF699">
        <f>ROUND(((EV699*0.7)),2)</f>
        <v>720.53</v>
      </c>
      <c r="AG699">
        <f t="shared" si="549"/>
        <v>0</v>
      </c>
      <c r="AH699">
        <f>((EW699*0.7))</f>
        <v>85.168999999999997</v>
      </c>
      <c r="AI699">
        <f>((EX699*0.7))</f>
        <v>8.7569999999999997</v>
      </c>
      <c r="AJ699">
        <f t="shared" si="550"/>
        <v>0</v>
      </c>
      <c r="AK699">
        <v>3776.5</v>
      </c>
      <c r="AL699">
        <v>1668.5</v>
      </c>
      <c r="AM699">
        <v>1078.67</v>
      </c>
      <c r="AN699">
        <v>165.68</v>
      </c>
      <c r="AO699">
        <v>1029.33</v>
      </c>
      <c r="AP699">
        <v>0</v>
      </c>
      <c r="AQ699">
        <v>121.67</v>
      </c>
      <c r="AR699">
        <v>12.51</v>
      </c>
      <c r="AS699">
        <v>0</v>
      </c>
      <c r="AT699">
        <v>118</v>
      </c>
      <c r="AU699">
        <v>63</v>
      </c>
      <c r="AV699">
        <v>1</v>
      </c>
      <c r="AW699">
        <v>1</v>
      </c>
      <c r="AZ699">
        <v>1</v>
      </c>
      <c r="BA699">
        <v>32.83</v>
      </c>
      <c r="BB699">
        <v>8.8699999999999992</v>
      </c>
      <c r="BC699">
        <v>6.07</v>
      </c>
      <c r="BD699" t="s">
        <v>3</v>
      </c>
      <c r="BE699" t="s">
        <v>3</v>
      </c>
      <c r="BF699" t="s">
        <v>3</v>
      </c>
      <c r="BG699" t="s">
        <v>3</v>
      </c>
      <c r="BH699">
        <v>0</v>
      </c>
      <c r="BI699">
        <v>1</v>
      </c>
      <c r="BJ699" t="s">
        <v>903</v>
      </c>
      <c r="BM699">
        <v>10001</v>
      </c>
      <c r="BN699">
        <v>0</v>
      </c>
      <c r="BO699" t="s">
        <v>901</v>
      </c>
      <c r="BP699">
        <v>1</v>
      </c>
      <c r="BQ699">
        <v>2</v>
      </c>
      <c r="BR699">
        <v>0</v>
      </c>
      <c r="BS699">
        <v>32.83</v>
      </c>
      <c r="BT699">
        <v>1</v>
      </c>
      <c r="BU699">
        <v>1</v>
      </c>
      <c r="BV699">
        <v>1</v>
      </c>
      <c r="BW699">
        <v>1</v>
      </c>
      <c r="BX699">
        <v>1</v>
      </c>
      <c r="BY699" t="s">
        <v>3</v>
      </c>
      <c r="BZ699">
        <v>118</v>
      </c>
      <c r="CA699">
        <v>63</v>
      </c>
      <c r="CE699">
        <v>0</v>
      </c>
      <c r="CF699">
        <v>0</v>
      </c>
      <c r="CG699">
        <v>0</v>
      </c>
      <c r="CM699">
        <v>0</v>
      </c>
      <c r="CN699" t="s">
        <v>59</v>
      </c>
      <c r="CO699">
        <v>0</v>
      </c>
      <c r="CP699">
        <f t="shared" si="551"/>
        <v>777.03000000000009</v>
      </c>
      <c r="CQ699">
        <f t="shared" si="552"/>
        <v>0</v>
      </c>
      <c r="CR699">
        <f t="shared" si="553"/>
        <v>6697.4709000000003</v>
      </c>
      <c r="CS699">
        <f t="shared" si="554"/>
        <v>3807.6233999999999</v>
      </c>
      <c r="CT699">
        <f t="shared" si="555"/>
        <v>23654.999899999999</v>
      </c>
      <c r="CU699">
        <f t="shared" si="556"/>
        <v>0</v>
      </c>
      <c r="CV699">
        <f t="shared" si="557"/>
        <v>85.168999999999997</v>
      </c>
      <c r="CW699">
        <f t="shared" si="558"/>
        <v>8.7569999999999997</v>
      </c>
      <c r="CX699">
        <f t="shared" si="559"/>
        <v>0</v>
      </c>
      <c r="CY699">
        <f t="shared" si="560"/>
        <v>829.59900000000005</v>
      </c>
      <c r="CZ699">
        <f t="shared" si="561"/>
        <v>442.92150000000004</v>
      </c>
      <c r="DC699" t="s">
        <v>3</v>
      </c>
      <c r="DD699" t="s">
        <v>22</v>
      </c>
      <c r="DE699" t="s">
        <v>60</v>
      </c>
      <c r="DF699" t="s">
        <v>60</v>
      </c>
      <c r="DG699" t="s">
        <v>60</v>
      </c>
      <c r="DH699" t="s">
        <v>3</v>
      </c>
      <c r="DI699" t="s">
        <v>60</v>
      </c>
      <c r="DJ699" t="s">
        <v>60</v>
      </c>
      <c r="DK699" t="s">
        <v>3</v>
      </c>
      <c r="DL699" t="s">
        <v>3</v>
      </c>
      <c r="DM699" t="s">
        <v>3</v>
      </c>
      <c r="DN699">
        <v>0</v>
      </c>
      <c r="DO699">
        <v>0</v>
      </c>
      <c r="DP699">
        <v>1</v>
      </c>
      <c r="DQ699">
        <v>1</v>
      </c>
      <c r="DU699">
        <v>1005</v>
      </c>
      <c r="DV699" t="s">
        <v>19</v>
      </c>
      <c r="DW699" t="s">
        <v>19</v>
      </c>
      <c r="DX699">
        <v>100</v>
      </c>
      <c r="EE699">
        <v>123474906</v>
      </c>
      <c r="EF699">
        <v>2</v>
      </c>
      <c r="EG699" t="s">
        <v>24</v>
      </c>
      <c r="EH699">
        <v>0</v>
      </c>
      <c r="EI699" t="s">
        <v>3</v>
      </c>
      <c r="EJ699">
        <v>1</v>
      </c>
      <c r="EK699">
        <v>10001</v>
      </c>
      <c r="EL699" t="s">
        <v>25</v>
      </c>
      <c r="EM699" t="s">
        <v>26</v>
      </c>
      <c r="EO699" t="s">
        <v>61</v>
      </c>
      <c r="EQ699">
        <v>131072</v>
      </c>
      <c r="ER699">
        <v>3776.5</v>
      </c>
      <c r="ES699">
        <v>1668.5</v>
      </c>
      <c r="ET699">
        <v>1078.67</v>
      </c>
      <c r="EU699">
        <v>165.68</v>
      </c>
      <c r="EV699">
        <v>1029.33</v>
      </c>
      <c r="EW699">
        <v>121.67</v>
      </c>
      <c r="EX699">
        <v>12.51</v>
      </c>
      <c r="EY699">
        <v>0</v>
      </c>
      <c r="FQ699">
        <v>0</v>
      </c>
      <c r="FR699">
        <f t="shared" si="562"/>
        <v>0</v>
      </c>
      <c r="FS699">
        <v>0</v>
      </c>
      <c r="FX699">
        <v>118</v>
      </c>
      <c r="FY699">
        <v>63</v>
      </c>
      <c r="GA699" t="s">
        <v>3</v>
      </c>
      <c r="GD699">
        <v>1</v>
      </c>
      <c r="GF699">
        <v>1953472828</v>
      </c>
      <c r="GG699">
        <v>2</v>
      </c>
      <c r="GH699">
        <v>1</v>
      </c>
      <c r="GI699">
        <v>2</v>
      </c>
      <c r="GJ699">
        <v>0</v>
      </c>
      <c r="GK699">
        <v>0</v>
      </c>
      <c r="GL699">
        <f t="shared" si="563"/>
        <v>0</v>
      </c>
      <c r="GM699">
        <f t="shared" si="564"/>
        <v>2049.5500000000002</v>
      </c>
      <c r="GN699">
        <f t="shared" si="565"/>
        <v>2049.5500000000002</v>
      </c>
      <c r="GO699">
        <f t="shared" si="566"/>
        <v>0</v>
      </c>
      <c r="GP699">
        <f t="shared" si="567"/>
        <v>0</v>
      </c>
      <c r="GR699">
        <v>0</v>
      </c>
      <c r="GS699">
        <v>3</v>
      </c>
      <c r="GT699">
        <v>0</v>
      </c>
      <c r="GU699" t="s">
        <v>3</v>
      </c>
      <c r="GV699">
        <f t="shared" si="568"/>
        <v>0</v>
      </c>
      <c r="GW699">
        <v>1</v>
      </c>
      <c r="GX699">
        <f t="shared" si="569"/>
        <v>0</v>
      </c>
      <c r="HA699">
        <v>0</v>
      </c>
      <c r="HB699">
        <v>0</v>
      </c>
      <c r="HC699">
        <f t="shared" si="570"/>
        <v>0</v>
      </c>
      <c r="IK699">
        <v>0</v>
      </c>
    </row>
    <row r="700" spans="1:245" x14ac:dyDescent="0.2">
      <c r="A700">
        <v>17</v>
      </c>
      <c r="B700">
        <v>1</v>
      </c>
      <c r="C700">
        <f>ROW(SmtRes!A942)</f>
        <v>942</v>
      </c>
      <c r="D700">
        <f>ROW(EtalonRes!A941)</f>
        <v>941</v>
      </c>
      <c r="E700" t="s">
        <v>904</v>
      </c>
      <c r="F700" t="s">
        <v>113</v>
      </c>
      <c r="G700" t="s">
        <v>114</v>
      </c>
      <c r="H700" t="s">
        <v>19</v>
      </c>
      <c r="I700">
        <f>ROUND(3.2/100,9)</f>
        <v>3.2000000000000001E-2</v>
      </c>
      <c r="J700">
        <v>0</v>
      </c>
      <c r="O700">
        <f t="shared" si="537"/>
        <v>302.62</v>
      </c>
      <c r="P700">
        <f t="shared" si="538"/>
        <v>0</v>
      </c>
      <c r="Q700">
        <f t="shared" si="539"/>
        <v>0</v>
      </c>
      <c r="R700">
        <f t="shared" si="540"/>
        <v>0</v>
      </c>
      <c r="S700">
        <f t="shared" si="541"/>
        <v>302.62</v>
      </c>
      <c r="T700">
        <f t="shared" si="542"/>
        <v>0</v>
      </c>
      <c r="U700">
        <f t="shared" si="543"/>
        <v>1.16096</v>
      </c>
      <c r="V700">
        <f t="shared" si="544"/>
        <v>0</v>
      </c>
      <c r="W700">
        <f t="shared" si="545"/>
        <v>0</v>
      </c>
      <c r="X700">
        <f t="shared" si="546"/>
        <v>248.15</v>
      </c>
      <c r="Y700">
        <f t="shared" si="547"/>
        <v>187.62</v>
      </c>
      <c r="AA700">
        <v>144042116</v>
      </c>
      <c r="AB700">
        <f t="shared" si="548"/>
        <v>288.06</v>
      </c>
      <c r="AC700">
        <f>ROUND((ES700),2)</f>
        <v>0</v>
      </c>
      <c r="AD700">
        <f>ROUND((((ET700)-(EU700))+AE700),2)</f>
        <v>0</v>
      </c>
      <c r="AE700">
        <f t="shared" ref="AE700:AF704" si="577">ROUND((EU700),2)</f>
        <v>0</v>
      </c>
      <c r="AF700">
        <f t="shared" si="577"/>
        <v>288.06</v>
      </c>
      <c r="AG700">
        <f t="shared" si="549"/>
        <v>0</v>
      </c>
      <c r="AH700">
        <f t="shared" ref="AH700:AI704" si="578">(EW700)</f>
        <v>36.28</v>
      </c>
      <c r="AI700">
        <f t="shared" si="578"/>
        <v>0</v>
      </c>
      <c r="AJ700">
        <f t="shared" si="550"/>
        <v>0</v>
      </c>
      <c r="AK700">
        <v>288.06</v>
      </c>
      <c r="AL700">
        <v>0</v>
      </c>
      <c r="AM700">
        <v>0</v>
      </c>
      <c r="AN700">
        <v>0</v>
      </c>
      <c r="AO700">
        <v>288.06</v>
      </c>
      <c r="AP700">
        <v>0</v>
      </c>
      <c r="AQ700">
        <v>36.28</v>
      </c>
      <c r="AR700">
        <v>0</v>
      </c>
      <c r="AS700">
        <v>0</v>
      </c>
      <c r="AT700">
        <v>82</v>
      </c>
      <c r="AU700">
        <v>62</v>
      </c>
      <c r="AV700">
        <v>1</v>
      </c>
      <c r="AW700">
        <v>1</v>
      </c>
      <c r="AZ700">
        <v>1</v>
      </c>
      <c r="BA700">
        <v>32.83</v>
      </c>
      <c r="BB700">
        <v>1</v>
      </c>
      <c r="BC700">
        <v>1</v>
      </c>
      <c r="BD700" t="s">
        <v>3</v>
      </c>
      <c r="BE700" t="s">
        <v>3</v>
      </c>
      <c r="BF700" t="s">
        <v>3</v>
      </c>
      <c r="BG700" t="s">
        <v>3</v>
      </c>
      <c r="BH700">
        <v>0</v>
      </c>
      <c r="BI700">
        <v>1</v>
      </c>
      <c r="BJ700" t="s">
        <v>115</v>
      </c>
      <c r="BM700">
        <v>56001</v>
      </c>
      <c r="BN700">
        <v>0</v>
      </c>
      <c r="BO700" t="s">
        <v>113</v>
      </c>
      <c r="BP700">
        <v>1</v>
      </c>
      <c r="BQ700">
        <v>6</v>
      </c>
      <c r="BR700">
        <v>0</v>
      </c>
      <c r="BS700">
        <v>32.83</v>
      </c>
      <c r="BT700">
        <v>1</v>
      </c>
      <c r="BU700">
        <v>1</v>
      </c>
      <c r="BV700">
        <v>1</v>
      </c>
      <c r="BW700">
        <v>1</v>
      </c>
      <c r="BX700">
        <v>1</v>
      </c>
      <c r="BY700" t="s">
        <v>3</v>
      </c>
      <c r="BZ700">
        <v>82</v>
      </c>
      <c r="CA700">
        <v>62</v>
      </c>
      <c r="CE700">
        <v>0</v>
      </c>
      <c r="CF700">
        <v>0</v>
      </c>
      <c r="CG700">
        <v>0</v>
      </c>
      <c r="CM700">
        <v>0</v>
      </c>
      <c r="CN700" t="s">
        <v>3</v>
      </c>
      <c r="CO700">
        <v>0</v>
      </c>
      <c r="CP700">
        <f t="shared" si="551"/>
        <v>302.62</v>
      </c>
      <c r="CQ700">
        <f t="shared" si="552"/>
        <v>0</v>
      </c>
      <c r="CR700">
        <f t="shared" si="553"/>
        <v>0</v>
      </c>
      <c r="CS700">
        <f t="shared" si="554"/>
        <v>0</v>
      </c>
      <c r="CT700">
        <f t="shared" si="555"/>
        <v>9457.0097999999998</v>
      </c>
      <c r="CU700">
        <f t="shared" si="556"/>
        <v>0</v>
      </c>
      <c r="CV700">
        <f t="shared" si="557"/>
        <v>36.28</v>
      </c>
      <c r="CW700">
        <f t="shared" si="558"/>
        <v>0</v>
      </c>
      <c r="CX700">
        <f t="shared" si="559"/>
        <v>0</v>
      </c>
      <c r="CY700">
        <f t="shared" si="560"/>
        <v>248.14840000000001</v>
      </c>
      <c r="CZ700">
        <f t="shared" si="561"/>
        <v>187.62439999999998</v>
      </c>
      <c r="DC700" t="s">
        <v>3</v>
      </c>
      <c r="DD700" t="s">
        <v>3</v>
      </c>
      <c r="DE700" t="s">
        <v>3</v>
      </c>
      <c r="DF700" t="s">
        <v>3</v>
      </c>
      <c r="DG700" t="s">
        <v>3</v>
      </c>
      <c r="DH700" t="s">
        <v>3</v>
      </c>
      <c r="DI700" t="s">
        <v>3</v>
      </c>
      <c r="DJ700" t="s">
        <v>3</v>
      </c>
      <c r="DK700" t="s">
        <v>3</v>
      </c>
      <c r="DL700" t="s">
        <v>3</v>
      </c>
      <c r="DM700" t="s">
        <v>3</v>
      </c>
      <c r="DN700">
        <v>0</v>
      </c>
      <c r="DO700">
        <v>0</v>
      </c>
      <c r="DP700">
        <v>1</v>
      </c>
      <c r="DQ700">
        <v>1</v>
      </c>
      <c r="DU700">
        <v>1005</v>
      </c>
      <c r="DV700" t="s">
        <v>19</v>
      </c>
      <c r="DW700" t="s">
        <v>19</v>
      </c>
      <c r="DX700">
        <v>100</v>
      </c>
      <c r="EE700">
        <v>123474980</v>
      </c>
      <c r="EF700">
        <v>6</v>
      </c>
      <c r="EG700" t="s">
        <v>36</v>
      </c>
      <c r="EH700">
        <v>0</v>
      </c>
      <c r="EI700" t="s">
        <v>3</v>
      </c>
      <c r="EJ700">
        <v>1</v>
      </c>
      <c r="EK700">
        <v>56001</v>
      </c>
      <c r="EL700" t="s">
        <v>82</v>
      </c>
      <c r="EM700" t="s">
        <v>83</v>
      </c>
      <c r="EO700" t="s">
        <v>3</v>
      </c>
      <c r="EQ700">
        <v>131072</v>
      </c>
      <c r="ER700">
        <v>288.06</v>
      </c>
      <c r="ES700">
        <v>0</v>
      </c>
      <c r="ET700">
        <v>0</v>
      </c>
      <c r="EU700">
        <v>0</v>
      </c>
      <c r="EV700">
        <v>288.06</v>
      </c>
      <c r="EW700">
        <v>36.28</v>
      </c>
      <c r="EX700">
        <v>0</v>
      </c>
      <c r="EY700">
        <v>0</v>
      </c>
      <c r="FQ700">
        <v>0</v>
      </c>
      <c r="FR700">
        <f t="shared" si="562"/>
        <v>0</v>
      </c>
      <c r="FS700">
        <v>0</v>
      </c>
      <c r="FX700">
        <v>82</v>
      </c>
      <c r="FY700">
        <v>62</v>
      </c>
      <c r="GA700" t="s">
        <v>3</v>
      </c>
      <c r="GD700">
        <v>1</v>
      </c>
      <c r="GF700">
        <v>-1022790747</v>
      </c>
      <c r="GG700">
        <v>2</v>
      </c>
      <c r="GH700">
        <v>1</v>
      </c>
      <c r="GI700">
        <v>2</v>
      </c>
      <c r="GJ700">
        <v>0</v>
      </c>
      <c r="GK700">
        <v>0</v>
      </c>
      <c r="GL700">
        <f t="shared" si="563"/>
        <v>0</v>
      </c>
      <c r="GM700">
        <f t="shared" si="564"/>
        <v>738.39</v>
      </c>
      <c r="GN700">
        <f t="shared" si="565"/>
        <v>738.39</v>
      </c>
      <c r="GO700">
        <f t="shared" si="566"/>
        <v>0</v>
      </c>
      <c r="GP700">
        <f t="shared" si="567"/>
        <v>0</v>
      </c>
      <c r="GR700">
        <v>0</v>
      </c>
      <c r="GS700">
        <v>3</v>
      </c>
      <c r="GT700">
        <v>0</v>
      </c>
      <c r="GU700" t="s">
        <v>3</v>
      </c>
      <c r="GV700">
        <f t="shared" si="568"/>
        <v>0</v>
      </c>
      <c r="GW700">
        <v>1</v>
      </c>
      <c r="GX700">
        <f t="shared" si="569"/>
        <v>0</v>
      </c>
      <c r="HA700">
        <v>0</v>
      </c>
      <c r="HB700">
        <v>0</v>
      </c>
      <c r="HC700">
        <f t="shared" si="570"/>
        <v>0</v>
      </c>
      <c r="IK700">
        <v>0</v>
      </c>
    </row>
    <row r="701" spans="1:245" x14ac:dyDescent="0.2">
      <c r="A701">
        <v>18</v>
      </c>
      <c r="B701">
        <v>1</v>
      </c>
      <c r="C701">
        <v>942</v>
      </c>
      <c r="E701" t="s">
        <v>905</v>
      </c>
      <c r="F701" t="s">
        <v>29</v>
      </c>
      <c r="G701" t="s">
        <v>30</v>
      </c>
      <c r="H701" t="s">
        <v>31</v>
      </c>
      <c r="I701">
        <f>I700*J701</f>
        <v>3.7760000000000002E-2</v>
      </c>
      <c r="J701">
        <v>1.18</v>
      </c>
      <c r="O701">
        <f t="shared" si="537"/>
        <v>0</v>
      </c>
      <c r="P701">
        <f t="shared" si="538"/>
        <v>0</v>
      </c>
      <c r="Q701">
        <f t="shared" si="539"/>
        <v>0</v>
      </c>
      <c r="R701">
        <f t="shared" si="540"/>
        <v>0</v>
      </c>
      <c r="S701">
        <f t="shared" si="541"/>
        <v>0</v>
      </c>
      <c r="T701">
        <f t="shared" si="542"/>
        <v>0</v>
      </c>
      <c r="U701">
        <f t="shared" si="543"/>
        <v>0</v>
      </c>
      <c r="V701">
        <f t="shared" si="544"/>
        <v>0</v>
      </c>
      <c r="W701">
        <f t="shared" si="545"/>
        <v>0</v>
      </c>
      <c r="X701">
        <f t="shared" si="546"/>
        <v>0</v>
      </c>
      <c r="Y701">
        <f t="shared" si="547"/>
        <v>0</v>
      </c>
      <c r="AA701">
        <v>144042116</v>
      </c>
      <c r="AB701">
        <f t="shared" si="548"/>
        <v>0</v>
      </c>
      <c r="AC701">
        <f>ROUND((ES701),2)</f>
        <v>0</v>
      </c>
      <c r="AD701">
        <f>ROUND((((ET701)-(EU701))+AE701),2)</f>
        <v>0</v>
      </c>
      <c r="AE701">
        <f t="shared" si="577"/>
        <v>0</v>
      </c>
      <c r="AF701">
        <f t="shared" si="577"/>
        <v>0</v>
      </c>
      <c r="AG701">
        <f t="shared" si="549"/>
        <v>0</v>
      </c>
      <c r="AH701">
        <f t="shared" si="578"/>
        <v>0</v>
      </c>
      <c r="AI701">
        <f t="shared" si="578"/>
        <v>0</v>
      </c>
      <c r="AJ701">
        <f t="shared" si="550"/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82</v>
      </c>
      <c r="AU701">
        <v>62</v>
      </c>
      <c r="AV701">
        <v>1</v>
      </c>
      <c r="AW701">
        <v>1</v>
      </c>
      <c r="AZ701">
        <v>1</v>
      </c>
      <c r="BA701">
        <v>1</v>
      </c>
      <c r="BB701">
        <v>1</v>
      </c>
      <c r="BC701">
        <v>1</v>
      </c>
      <c r="BD701" t="s">
        <v>3</v>
      </c>
      <c r="BE701" t="s">
        <v>3</v>
      </c>
      <c r="BF701" t="s">
        <v>3</v>
      </c>
      <c r="BG701" t="s">
        <v>3</v>
      </c>
      <c r="BH701">
        <v>3</v>
      </c>
      <c r="BI701">
        <v>1</v>
      </c>
      <c r="BJ701" t="s">
        <v>3</v>
      </c>
      <c r="BM701">
        <v>56001</v>
      </c>
      <c r="BN701">
        <v>0</v>
      </c>
      <c r="BO701" t="s">
        <v>3</v>
      </c>
      <c r="BP701">
        <v>0</v>
      </c>
      <c r="BQ701">
        <v>6</v>
      </c>
      <c r="BR701">
        <v>0</v>
      </c>
      <c r="BS701">
        <v>1</v>
      </c>
      <c r="BT701">
        <v>1</v>
      </c>
      <c r="BU701">
        <v>1</v>
      </c>
      <c r="BV701">
        <v>1</v>
      </c>
      <c r="BW701">
        <v>1</v>
      </c>
      <c r="BX701">
        <v>1</v>
      </c>
      <c r="BY701" t="s">
        <v>3</v>
      </c>
      <c r="BZ701">
        <v>82</v>
      </c>
      <c r="CA701">
        <v>62</v>
      </c>
      <c r="CE701">
        <v>0</v>
      </c>
      <c r="CF701">
        <v>0</v>
      </c>
      <c r="CG701">
        <v>0</v>
      </c>
      <c r="CM701">
        <v>0</v>
      </c>
      <c r="CN701" t="s">
        <v>3</v>
      </c>
      <c r="CO701">
        <v>0</v>
      </c>
      <c r="CP701">
        <f t="shared" si="551"/>
        <v>0</v>
      </c>
      <c r="CQ701">
        <f t="shared" si="552"/>
        <v>0</v>
      </c>
      <c r="CR701">
        <f t="shared" si="553"/>
        <v>0</v>
      </c>
      <c r="CS701">
        <f t="shared" si="554"/>
        <v>0</v>
      </c>
      <c r="CT701">
        <f t="shared" si="555"/>
        <v>0</v>
      </c>
      <c r="CU701">
        <f t="shared" si="556"/>
        <v>0</v>
      </c>
      <c r="CV701">
        <f t="shared" si="557"/>
        <v>0</v>
      </c>
      <c r="CW701">
        <f t="shared" si="558"/>
        <v>0</v>
      </c>
      <c r="CX701">
        <f t="shared" si="559"/>
        <v>0</v>
      </c>
      <c r="CY701">
        <f t="shared" si="560"/>
        <v>0</v>
      </c>
      <c r="CZ701">
        <f t="shared" si="561"/>
        <v>0</v>
      </c>
      <c r="DC701" t="s">
        <v>3</v>
      </c>
      <c r="DD701" t="s">
        <v>3</v>
      </c>
      <c r="DE701" t="s">
        <v>3</v>
      </c>
      <c r="DF701" t="s">
        <v>3</v>
      </c>
      <c r="DG701" t="s">
        <v>3</v>
      </c>
      <c r="DH701" t="s">
        <v>3</v>
      </c>
      <c r="DI701" t="s">
        <v>3</v>
      </c>
      <c r="DJ701" t="s">
        <v>3</v>
      </c>
      <c r="DK701" t="s">
        <v>3</v>
      </c>
      <c r="DL701" t="s">
        <v>3</v>
      </c>
      <c r="DM701" t="s">
        <v>3</v>
      </c>
      <c r="DN701">
        <v>0</v>
      </c>
      <c r="DO701">
        <v>0</v>
      </c>
      <c r="DP701">
        <v>1</v>
      </c>
      <c r="DQ701">
        <v>1</v>
      </c>
      <c r="DU701">
        <v>1009</v>
      </c>
      <c r="DV701" t="s">
        <v>31</v>
      </c>
      <c r="DW701" t="s">
        <v>31</v>
      </c>
      <c r="DX701">
        <v>1000</v>
      </c>
      <c r="EE701">
        <v>123474980</v>
      </c>
      <c r="EF701">
        <v>6</v>
      </c>
      <c r="EG701" t="s">
        <v>36</v>
      </c>
      <c r="EH701">
        <v>0</v>
      </c>
      <c r="EI701" t="s">
        <v>3</v>
      </c>
      <c r="EJ701">
        <v>1</v>
      </c>
      <c r="EK701">
        <v>56001</v>
      </c>
      <c r="EL701" t="s">
        <v>82</v>
      </c>
      <c r="EM701" t="s">
        <v>83</v>
      </c>
      <c r="EO701" t="s">
        <v>3</v>
      </c>
      <c r="EQ701">
        <v>0</v>
      </c>
      <c r="ER701">
        <v>0</v>
      </c>
      <c r="ES701">
        <v>0</v>
      </c>
      <c r="ET701">
        <v>0</v>
      </c>
      <c r="EU701">
        <v>0</v>
      </c>
      <c r="EV701">
        <v>0</v>
      </c>
      <c r="EW701">
        <v>0</v>
      </c>
      <c r="EX701">
        <v>0</v>
      </c>
      <c r="FQ701">
        <v>0</v>
      </c>
      <c r="FR701">
        <f t="shared" si="562"/>
        <v>0</v>
      </c>
      <c r="FS701">
        <v>0</v>
      </c>
      <c r="FX701">
        <v>82</v>
      </c>
      <c r="FY701">
        <v>62</v>
      </c>
      <c r="GA701" t="s">
        <v>3</v>
      </c>
      <c r="GD701">
        <v>1</v>
      </c>
      <c r="GF701">
        <v>2102561428</v>
      </c>
      <c r="GG701">
        <v>2</v>
      </c>
      <c r="GH701">
        <v>1</v>
      </c>
      <c r="GI701">
        <v>-2</v>
      </c>
      <c r="GJ701">
        <v>0</v>
      </c>
      <c r="GK701">
        <v>0</v>
      </c>
      <c r="GL701">
        <f t="shared" si="563"/>
        <v>0</v>
      </c>
      <c r="GM701">
        <f t="shared" si="564"/>
        <v>0</v>
      </c>
      <c r="GN701">
        <f t="shared" si="565"/>
        <v>0</v>
      </c>
      <c r="GO701">
        <f t="shared" si="566"/>
        <v>0</v>
      </c>
      <c r="GP701">
        <f t="shared" si="567"/>
        <v>0</v>
      </c>
      <c r="GR701">
        <v>0</v>
      </c>
      <c r="GS701">
        <v>3</v>
      </c>
      <c r="GT701">
        <v>0</v>
      </c>
      <c r="GU701" t="s">
        <v>3</v>
      </c>
      <c r="GV701">
        <f t="shared" si="568"/>
        <v>0</v>
      </c>
      <c r="GW701">
        <v>1</v>
      </c>
      <c r="GX701">
        <f t="shared" si="569"/>
        <v>0</v>
      </c>
      <c r="HA701">
        <v>0</v>
      </c>
      <c r="HB701">
        <v>0</v>
      </c>
      <c r="HC701">
        <f t="shared" si="570"/>
        <v>0</v>
      </c>
      <c r="IK701">
        <v>0</v>
      </c>
    </row>
    <row r="702" spans="1:245" x14ac:dyDescent="0.2">
      <c r="A702">
        <v>17</v>
      </c>
      <c r="B702">
        <v>1</v>
      </c>
      <c r="C702">
        <f>ROW(SmtRes!A946)</f>
        <v>946</v>
      </c>
      <c r="D702">
        <f>ROW(EtalonRes!A945)</f>
        <v>945</v>
      </c>
      <c r="E702" t="s">
        <v>906</v>
      </c>
      <c r="F702" t="s">
        <v>632</v>
      </c>
      <c r="G702" t="s">
        <v>633</v>
      </c>
      <c r="H702" t="s">
        <v>88</v>
      </c>
      <c r="I702">
        <f>ROUND(2/100,9)</f>
        <v>0.02</v>
      </c>
      <c r="J702">
        <v>0</v>
      </c>
      <c r="O702">
        <f t="shared" si="537"/>
        <v>2378.9299999999998</v>
      </c>
      <c r="P702">
        <f t="shared" si="538"/>
        <v>0</v>
      </c>
      <c r="Q702">
        <f t="shared" si="539"/>
        <v>11.37</v>
      </c>
      <c r="R702">
        <f t="shared" si="540"/>
        <v>0</v>
      </c>
      <c r="S702">
        <f t="shared" si="541"/>
        <v>2367.56</v>
      </c>
      <c r="T702">
        <f t="shared" si="542"/>
        <v>0</v>
      </c>
      <c r="U702">
        <f t="shared" si="543"/>
        <v>8.9920000000000009</v>
      </c>
      <c r="V702">
        <f t="shared" si="544"/>
        <v>0</v>
      </c>
      <c r="W702">
        <f t="shared" si="545"/>
        <v>0</v>
      </c>
      <c r="X702">
        <f t="shared" si="546"/>
        <v>1941.4</v>
      </c>
      <c r="Y702">
        <f t="shared" si="547"/>
        <v>1467.89</v>
      </c>
      <c r="AA702">
        <v>144042116</v>
      </c>
      <c r="AB702">
        <f t="shared" si="548"/>
        <v>3811.7</v>
      </c>
      <c r="AC702">
        <f>ROUND((ES702),2)</f>
        <v>0</v>
      </c>
      <c r="AD702">
        <f>ROUND((((ET702)-(EU702))+AE702),2)</f>
        <v>205.91</v>
      </c>
      <c r="AE702">
        <f t="shared" si="577"/>
        <v>0</v>
      </c>
      <c r="AF702">
        <f t="shared" si="577"/>
        <v>3605.79</v>
      </c>
      <c r="AG702">
        <f t="shared" si="549"/>
        <v>0</v>
      </c>
      <c r="AH702">
        <f t="shared" si="578"/>
        <v>449.6</v>
      </c>
      <c r="AI702">
        <f t="shared" si="578"/>
        <v>0</v>
      </c>
      <c r="AJ702">
        <f t="shared" si="550"/>
        <v>0</v>
      </c>
      <c r="AK702">
        <v>3811.7</v>
      </c>
      <c r="AL702">
        <v>0</v>
      </c>
      <c r="AM702">
        <v>205.91</v>
      </c>
      <c r="AN702">
        <v>0</v>
      </c>
      <c r="AO702">
        <v>3605.79</v>
      </c>
      <c r="AP702">
        <v>0</v>
      </c>
      <c r="AQ702">
        <v>449.6</v>
      </c>
      <c r="AR702">
        <v>0</v>
      </c>
      <c r="AS702">
        <v>0</v>
      </c>
      <c r="AT702">
        <v>82</v>
      </c>
      <c r="AU702">
        <v>62</v>
      </c>
      <c r="AV702">
        <v>1</v>
      </c>
      <c r="AW702">
        <v>1</v>
      </c>
      <c r="AZ702">
        <v>1</v>
      </c>
      <c r="BA702">
        <v>32.83</v>
      </c>
      <c r="BB702">
        <v>2.76</v>
      </c>
      <c r="BC702">
        <v>1</v>
      </c>
      <c r="BD702" t="s">
        <v>3</v>
      </c>
      <c r="BE702" t="s">
        <v>3</v>
      </c>
      <c r="BF702" t="s">
        <v>3</v>
      </c>
      <c r="BG702" t="s">
        <v>3</v>
      </c>
      <c r="BH702">
        <v>0</v>
      </c>
      <c r="BI702">
        <v>1</v>
      </c>
      <c r="BJ702" t="s">
        <v>634</v>
      </c>
      <c r="BM702">
        <v>56001</v>
      </c>
      <c r="BN702">
        <v>0</v>
      </c>
      <c r="BO702" t="s">
        <v>632</v>
      </c>
      <c r="BP702">
        <v>1</v>
      </c>
      <c r="BQ702">
        <v>6</v>
      </c>
      <c r="BR702">
        <v>0</v>
      </c>
      <c r="BS702">
        <v>32.83</v>
      </c>
      <c r="BT702">
        <v>1</v>
      </c>
      <c r="BU702">
        <v>1</v>
      </c>
      <c r="BV702">
        <v>1</v>
      </c>
      <c r="BW702">
        <v>1</v>
      </c>
      <c r="BX702">
        <v>1</v>
      </c>
      <c r="BY702" t="s">
        <v>3</v>
      </c>
      <c r="BZ702">
        <v>82</v>
      </c>
      <c r="CA702">
        <v>62</v>
      </c>
      <c r="CE702">
        <v>0</v>
      </c>
      <c r="CF702">
        <v>0</v>
      </c>
      <c r="CG702">
        <v>0</v>
      </c>
      <c r="CM702">
        <v>0</v>
      </c>
      <c r="CN702" t="s">
        <v>3</v>
      </c>
      <c r="CO702">
        <v>0</v>
      </c>
      <c r="CP702">
        <f t="shared" si="551"/>
        <v>2378.9299999999998</v>
      </c>
      <c r="CQ702">
        <f t="shared" si="552"/>
        <v>0</v>
      </c>
      <c r="CR702">
        <f t="shared" si="553"/>
        <v>568.3116</v>
      </c>
      <c r="CS702">
        <f t="shared" si="554"/>
        <v>0</v>
      </c>
      <c r="CT702">
        <f t="shared" si="555"/>
        <v>118378.0857</v>
      </c>
      <c r="CU702">
        <f t="shared" si="556"/>
        <v>0</v>
      </c>
      <c r="CV702">
        <f t="shared" si="557"/>
        <v>449.6</v>
      </c>
      <c r="CW702">
        <f t="shared" si="558"/>
        <v>0</v>
      </c>
      <c r="CX702">
        <f t="shared" si="559"/>
        <v>0</v>
      </c>
      <c r="CY702">
        <f t="shared" si="560"/>
        <v>1941.3991999999998</v>
      </c>
      <c r="CZ702">
        <f t="shared" si="561"/>
        <v>1467.8872000000001</v>
      </c>
      <c r="DC702" t="s">
        <v>3</v>
      </c>
      <c r="DD702" t="s">
        <v>3</v>
      </c>
      <c r="DE702" t="s">
        <v>3</v>
      </c>
      <c r="DF702" t="s">
        <v>3</v>
      </c>
      <c r="DG702" t="s">
        <v>3</v>
      </c>
      <c r="DH702" t="s">
        <v>3</v>
      </c>
      <c r="DI702" t="s">
        <v>3</v>
      </c>
      <c r="DJ702" t="s">
        <v>3</v>
      </c>
      <c r="DK702" t="s">
        <v>3</v>
      </c>
      <c r="DL702" t="s">
        <v>3</v>
      </c>
      <c r="DM702" t="s">
        <v>3</v>
      </c>
      <c r="DN702">
        <v>0</v>
      </c>
      <c r="DO702">
        <v>0</v>
      </c>
      <c r="DP702">
        <v>1</v>
      </c>
      <c r="DQ702">
        <v>1</v>
      </c>
      <c r="DU702">
        <v>1013</v>
      </c>
      <c r="DV702" t="s">
        <v>88</v>
      </c>
      <c r="DW702" t="s">
        <v>88</v>
      </c>
      <c r="DX702">
        <v>1</v>
      </c>
      <c r="EE702">
        <v>123474980</v>
      </c>
      <c r="EF702">
        <v>6</v>
      </c>
      <c r="EG702" t="s">
        <v>36</v>
      </c>
      <c r="EH702">
        <v>0</v>
      </c>
      <c r="EI702" t="s">
        <v>3</v>
      </c>
      <c r="EJ702">
        <v>1</v>
      </c>
      <c r="EK702">
        <v>56001</v>
      </c>
      <c r="EL702" t="s">
        <v>82</v>
      </c>
      <c r="EM702" t="s">
        <v>83</v>
      </c>
      <c r="EO702" t="s">
        <v>3</v>
      </c>
      <c r="EQ702">
        <v>131072</v>
      </c>
      <c r="ER702">
        <v>3811.7</v>
      </c>
      <c r="ES702">
        <v>0</v>
      </c>
      <c r="ET702">
        <v>205.91</v>
      </c>
      <c r="EU702">
        <v>0</v>
      </c>
      <c r="EV702">
        <v>3605.79</v>
      </c>
      <c r="EW702">
        <v>449.6</v>
      </c>
      <c r="EX702">
        <v>0</v>
      </c>
      <c r="EY702">
        <v>0</v>
      </c>
      <c r="FQ702">
        <v>0</v>
      </c>
      <c r="FR702">
        <f t="shared" si="562"/>
        <v>0</v>
      </c>
      <c r="FS702">
        <v>0</v>
      </c>
      <c r="FX702">
        <v>82</v>
      </c>
      <c r="FY702">
        <v>62</v>
      </c>
      <c r="GA702" t="s">
        <v>3</v>
      </c>
      <c r="GD702">
        <v>1</v>
      </c>
      <c r="GF702">
        <v>1505441700</v>
      </c>
      <c r="GG702">
        <v>2</v>
      </c>
      <c r="GH702">
        <v>1</v>
      </c>
      <c r="GI702">
        <v>2</v>
      </c>
      <c r="GJ702">
        <v>0</v>
      </c>
      <c r="GK702">
        <v>0</v>
      </c>
      <c r="GL702">
        <f t="shared" si="563"/>
        <v>0</v>
      </c>
      <c r="GM702">
        <f t="shared" si="564"/>
        <v>5788.22</v>
      </c>
      <c r="GN702">
        <f t="shared" si="565"/>
        <v>5788.22</v>
      </c>
      <c r="GO702">
        <f t="shared" si="566"/>
        <v>0</v>
      </c>
      <c r="GP702">
        <f t="shared" si="567"/>
        <v>0</v>
      </c>
      <c r="GR702">
        <v>0</v>
      </c>
      <c r="GS702">
        <v>3</v>
      </c>
      <c r="GT702">
        <v>0</v>
      </c>
      <c r="GU702" t="s">
        <v>3</v>
      </c>
      <c r="GV702">
        <f t="shared" si="568"/>
        <v>0</v>
      </c>
      <c r="GW702">
        <v>1</v>
      </c>
      <c r="GX702">
        <f t="shared" si="569"/>
        <v>0</v>
      </c>
      <c r="HA702">
        <v>0</v>
      </c>
      <c r="HB702">
        <v>0</v>
      </c>
      <c r="HC702">
        <f t="shared" si="570"/>
        <v>0</v>
      </c>
      <c r="IK702">
        <v>0</v>
      </c>
    </row>
    <row r="703" spans="1:245" x14ac:dyDescent="0.2">
      <c r="A703">
        <v>18</v>
      </c>
      <c r="B703">
        <v>1</v>
      </c>
      <c r="C703">
        <v>946</v>
      </c>
      <c r="E703" t="s">
        <v>907</v>
      </c>
      <c r="F703" t="s">
        <v>29</v>
      </c>
      <c r="G703" t="s">
        <v>30</v>
      </c>
      <c r="H703" t="s">
        <v>31</v>
      </c>
      <c r="I703">
        <f>I702*J703</f>
        <v>0.21199999999999999</v>
      </c>
      <c r="J703">
        <v>10.6</v>
      </c>
      <c r="O703">
        <f t="shared" si="537"/>
        <v>0</v>
      </c>
      <c r="P703">
        <f t="shared" si="538"/>
        <v>0</v>
      </c>
      <c r="Q703">
        <f t="shared" si="539"/>
        <v>0</v>
      </c>
      <c r="R703">
        <f t="shared" si="540"/>
        <v>0</v>
      </c>
      <c r="S703">
        <f t="shared" si="541"/>
        <v>0</v>
      </c>
      <c r="T703">
        <f t="shared" si="542"/>
        <v>0</v>
      </c>
      <c r="U703">
        <f t="shared" si="543"/>
        <v>0</v>
      </c>
      <c r="V703">
        <f t="shared" si="544"/>
        <v>0</v>
      </c>
      <c r="W703">
        <f t="shared" si="545"/>
        <v>0</v>
      </c>
      <c r="X703">
        <f t="shared" si="546"/>
        <v>0</v>
      </c>
      <c r="Y703">
        <f t="shared" si="547"/>
        <v>0</v>
      </c>
      <c r="AA703">
        <v>144042116</v>
      </c>
      <c r="AB703">
        <f t="shared" si="548"/>
        <v>0</v>
      </c>
      <c r="AC703">
        <f>ROUND((ES703),2)</f>
        <v>0</v>
      </c>
      <c r="AD703">
        <f>ROUND((((ET703)-(EU703))+AE703),2)</f>
        <v>0</v>
      </c>
      <c r="AE703">
        <f t="shared" si="577"/>
        <v>0</v>
      </c>
      <c r="AF703">
        <f t="shared" si="577"/>
        <v>0</v>
      </c>
      <c r="AG703">
        <f t="shared" si="549"/>
        <v>0</v>
      </c>
      <c r="AH703">
        <f t="shared" si="578"/>
        <v>0</v>
      </c>
      <c r="AI703">
        <f t="shared" si="578"/>
        <v>0</v>
      </c>
      <c r="AJ703">
        <f t="shared" si="550"/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82</v>
      </c>
      <c r="AU703">
        <v>62</v>
      </c>
      <c r="AV703">
        <v>1</v>
      </c>
      <c r="AW703">
        <v>1</v>
      </c>
      <c r="AZ703">
        <v>1</v>
      </c>
      <c r="BA703">
        <v>1</v>
      </c>
      <c r="BB703">
        <v>1</v>
      </c>
      <c r="BC703">
        <v>1</v>
      </c>
      <c r="BD703" t="s">
        <v>3</v>
      </c>
      <c r="BE703" t="s">
        <v>3</v>
      </c>
      <c r="BF703" t="s">
        <v>3</v>
      </c>
      <c r="BG703" t="s">
        <v>3</v>
      </c>
      <c r="BH703">
        <v>3</v>
      </c>
      <c r="BI703">
        <v>1</v>
      </c>
      <c r="BJ703" t="s">
        <v>3</v>
      </c>
      <c r="BM703">
        <v>56001</v>
      </c>
      <c r="BN703">
        <v>0</v>
      </c>
      <c r="BO703" t="s">
        <v>3</v>
      </c>
      <c r="BP703">
        <v>0</v>
      </c>
      <c r="BQ703">
        <v>6</v>
      </c>
      <c r="BR703">
        <v>0</v>
      </c>
      <c r="BS703">
        <v>1</v>
      </c>
      <c r="BT703">
        <v>1</v>
      </c>
      <c r="BU703">
        <v>1</v>
      </c>
      <c r="BV703">
        <v>1</v>
      </c>
      <c r="BW703">
        <v>1</v>
      </c>
      <c r="BX703">
        <v>1</v>
      </c>
      <c r="BY703" t="s">
        <v>3</v>
      </c>
      <c r="BZ703">
        <v>82</v>
      </c>
      <c r="CA703">
        <v>62</v>
      </c>
      <c r="CE703">
        <v>0</v>
      </c>
      <c r="CF703">
        <v>0</v>
      </c>
      <c r="CG703">
        <v>0</v>
      </c>
      <c r="CM703">
        <v>0</v>
      </c>
      <c r="CN703" t="s">
        <v>3</v>
      </c>
      <c r="CO703">
        <v>0</v>
      </c>
      <c r="CP703">
        <f t="shared" si="551"/>
        <v>0</v>
      </c>
      <c r="CQ703">
        <f t="shared" si="552"/>
        <v>0</v>
      </c>
      <c r="CR703">
        <f t="shared" si="553"/>
        <v>0</v>
      </c>
      <c r="CS703">
        <f t="shared" si="554"/>
        <v>0</v>
      </c>
      <c r="CT703">
        <f t="shared" si="555"/>
        <v>0</v>
      </c>
      <c r="CU703">
        <f t="shared" si="556"/>
        <v>0</v>
      </c>
      <c r="CV703">
        <f t="shared" si="557"/>
        <v>0</v>
      </c>
      <c r="CW703">
        <f t="shared" si="558"/>
        <v>0</v>
      </c>
      <c r="CX703">
        <f t="shared" si="559"/>
        <v>0</v>
      </c>
      <c r="CY703">
        <f t="shared" si="560"/>
        <v>0</v>
      </c>
      <c r="CZ703">
        <f t="shared" si="561"/>
        <v>0</v>
      </c>
      <c r="DC703" t="s">
        <v>3</v>
      </c>
      <c r="DD703" t="s">
        <v>3</v>
      </c>
      <c r="DE703" t="s">
        <v>3</v>
      </c>
      <c r="DF703" t="s">
        <v>3</v>
      </c>
      <c r="DG703" t="s">
        <v>3</v>
      </c>
      <c r="DH703" t="s">
        <v>3</v>
      </c>
      <c r="DI703" t="s">
        <v>3</v>
      </c>
      <c r="DJ703" t="s">
        <v>3</v>
      </c>
      <c r="DK703" t="s">
        <v>3</v>
      </c>
      <c r="DL703" t="s">
        <v>3</v>
      </c>
      <c r="DM703" t="s">
        <v>3</v>
      </c>
      <c r="DN703">
        <v>0</v>
      </c>
      <c r="DO703">
        <v>0</v>
      </c>
      <c r="DP703">
        <v>1</v>
      </c>
      <c r="DQ703">
        <v>1</v>
      </c>
      <c r="DU703">
        <v>1009</v>
      </c>
      <c r="DV703" t="s">
        <v>31</v>
      </c>
      <c r="DW703" t="s">
        <v>31</v>
      </c>
      <c r="DX703">
        <v>1000</v>
      </c>
      <c r="EE703">
        <v>123474980</v>
      </c>
      <c r="EF703">
        <v>6</v>
      </c>
      <c r="EG703" t="s">
        <v>36</v>
      </c>
      <c r="EH703">
        <v>0</v>
      </c>
      <c r="EI703" t="s">
        <v>3</v>
      </c>
      <c r="EJ703">
        <v>1</v>
      </c>
      <c r="EK703">
        <v>56001</v>
      </c>
      <c r="EL703" t="s">
        <v>82</v>
      </c>
      <c r="EM703" t="s">
        <v>83</v>
      </c>
      <c r="EO703" t="s">
        <v>3</v>
      </c>
      <c r="EQ703">
        <v>0</v>
      </c>
      <c r="ER703">
        <v>0</v>
      </c>
      <c r="ES703">
        <v>0</v>
      </c>
      <c r="ET703">
        <v>0</v>
      </c>
      <c r="EU703">
        <v>0</v>
      </c>
      <c r="EV703">
        <v>0</v>
      </c>
      <c r="EW703">
        <v>0</v>
      </c>
      <c r="EX703">
        <v>0</v>
      </c>
      <c r="FQ703">
        <v>0</v>
      </c>
      <c r="FR703">
        <f t="shared" si="562"/>
        <v>0</v>
      </c>
      <c r="FS703">
        <v>0</v>
      </c>
      <c r="FX703">
        <v>82</v>
      </c>
      <c r="FY703">
        <v>62</v>
      </c>
      <c r="GA703" t="s">
        <v>3</v>
      </c>
      <c r="GD703">
        <v>1</v>
      </c>
      <c r="GF703">
        <v>2102561428</v>
      </c>
      <c r="GG703">
        <v>2</v>
      </c>
      <c r="GH703">
        <v>1</v>
      </c>
      <c r="GI703">
        <v>-2</v>
      </c>
      <c r="GJ703">
        <v>0</v>
      </c>
      <c r="GK703">
        <v>0</v>
      </c>
      <c r="GL703">
        <f t="shared" si="563"/>
        <v>0</v>
      </c>
      <c r="GM703">
        <f t="shared" si="564"/>
        <v>0</v>
      </c>
      <c r="GN703">
        <f t="shared" si="565"/>
        <v>0</v>
      </c>
      <c r="GO703">
        <f t="shared" si="566"/>
        <v>0</v>
      </c>
      <c r="GP703">
        <f t="shared" si="567"/>
        <v>0</v>
      </c>
      <c r="GR703">
        <v>0</v>
      </c>
      <c r="GS703">
        <v>3</v>
      </c>
      <c r="GT703">
        <v>0</v>
      </c>
      <c r="GU703" t="s">
        <v>3</v>
      </c>
      <c r="GV703">
        <f t="shared" si="568"/>
        <v>0</v>
      </c>
      <c r="GW703">
        <v>1</v>
      </c>
      <c r="GX703">
        <f t="shared" si="569"/>
        <v>0</v>
      </c>
      <c r="HA703">
        <v>0</v>
      </c>
      <c r="HB703">
        <v>0</v>
      </c>
      <c r="HC703">
        <f t="shared" si="570"/>
        <v>0</v>
      </c>
      <c r="IK703">
        <v>0</v>
      </c>
    </row>
    <row r="704" spans="1:245" x14ac:dyDescent="0.2">
      <c r="A704">
        <v>17</v>
      </c>
      <c r="B704">
        <v>1</v>
      </c>
      <c r="C704">
        <f>ROW(SmtRes!A948)</f>
        <v>948</v>
      </c>
      <c r="D704">
        <f>ROW(EtalonRes!A947)</f>
        <v>947</v>
      </c>
      <c r="E704" t="s">
        <v>908</v>
      </c>
      <c r="F704" t="s">
        <v>189</v>
      </c>
      <c r="G704" t="s">
        <v>190</v>
      </c>
      <c r="H704" t="s">
        <v>31</v>
      </c>
      <c r="I704">
        <v>4.2198039999999999</v>
      </c>
      <c r="J704">
        <v>0</v>
      </c>
      <c r="O704">
        <f t="shared" si="537"/>
        <v>1417.56</v>
      </c>
      <c r="P704">
        <f t="shared" si="538"/>
        <v>391.01</v>
      </c>
      <c r="Q704">
        <f t="shared" si="539"/>
        <v>0</v>
      </c>
      <c r="R704">
        <f t="shared" si="540"/>
        <v>0</v>
      </c>
      <c r="S704">
        <f t="shared" si="541"/>
        <v>1026.55</v>
      </c>
      <c r="T704">
        <f t="shared" si="542"/>
        <v>0</v>
      </c>
      <c r="U704">
        <f t="shared" si="543"/>
        <v>4.3463981199999999</v>
      </c>
      <c r="V704">
        <f t="shared" si="544"/>
        <v>0</v>
      </c>
      <c r="W704">
        <f t="shared" si="545"/>
        <v>0</v>
      </c>
      <c r="X704">
        <f t="shared" si="546"/>
        <v>800.71</v>
      </c>
      <c r="Y704">
        <f t="shared" si="547"/>
        <v>513.28</v>
      </c>
      <c r="AA704">
        <v>144042116</v>
      </c>
      <c r="AB704">
        <f t="shared" si="548"/>
        <v>23.81</v>
      </c>
      <c r="AC704">
        <f>ROUND((ES704),2)</f>
        <v>16.399999999999999</v>
      </c>
      <c r="AD704">
        <f>ROUND((((ET704)-(EU704))+AE704),2)</f>
        <v>0</v>
      </c>
      <c r="AE704">
        <f t="shared" si="577"/>
        <v>0</v>
      </c>
      <c r="AF704">
        <f t="shared" si="577"/>
        <v>7.41</v>
      </c>
      <c r="AG704">
        <f t="shared" si="549"/>
        <v>0</v>
      </c>
      <c r="AH704">
        <f t="shared" si="578"/>
        <v>1.03</v>
      </c>
      <c r="AI704">
        <f t="shared" si="578"/>
        <v>0</v>
      </c>
      <c r="AJ704">
        <f t="shared" si="550"/>
        <v>0</v>
      </c>
      <c r="AK704">
        <v>23.81</v>
      </c>
      <c r="AL704">
        <v>16.399999999999999</v>
      </c>
      <c r="AM704">
        <v>0</v>
      </c>
      <c r="AN704">
        <v>0</v>
      </c>
      <c r="AO704">
        <v>7.41</v>
      </c>
      <c r="AP704">
        <v>0</v>
      </c>
      <c r="AQ704">
        <v>1.03</v>
      </c>
      <c r="AR704">
        <v>0</v>
      </c>
      <c r="AS704">
        <v>0</v>
      </c>
      <c r="AT704">
        <v>78</v>
      </c>
      <c r="AU704">
        <v>50</v>
      </c>
      <c r="AV704">
        <v>1</v>
      </c>
      <c r="AW704">
        <v>1</v>
      </c>
      <c r="AZ704">
        <v>1</v>
      </c>
      <c r="BA704">
        <v>32.83</v>
      </c>
      <c r="BB704">
        <v>1</v>
      </c>
      <c r="BC704">
        <v>5.65</v>
      </c>
      <c r="BD704" t="s">
        <v>3</v>
      </c>
      <c r="BE704" t="s">
        <v>3</v>
      </c>
      <c r="BF704" t="s">
        <v>3</v>
      </c>
      <c r="BG704" t="s">
        <v>3</v>
      </c>
      <c r="BH704">
        <v>0</v>
      </c>
      <c r="BI704">
        <v>1</v>
      </c>
      <c r="BJ704" t="s">
        <v>191</v>
      </c>
      <c r="BM704">
        <v>69001</v>
      </c>
      <c r="BN704">
        <v>0</v>
      </c>
      <c r="BO704" t="s">
        <v>189</v>
      </c>
      <c r="BP704">
        <v>1</v>
      </c>
      <c r="BQ704">
        <v>6</v>
      </c>
      <c r="BR704">
        <v>0</v>
      </c>
      <c r="BS704">
        <v>32.83</v>
      </c>
      <c r="BT704">
        <v>1</v>
      </c>
      <c r="BU704">
        <v>1</v>
      </c>
      <c r="BV704">
        <v>1</v>
      </c>
      <c r="BW704">
        <v>1</v>
      </c>
      <c r="BX704">
        <v>1</v>
      </c>
      <c r="BY704" t="s">
        <v>3</v>
      </c>
      <c r="BZ704">
        <v>78</v>
      </c>
      <c r="CA704">
        <v>50</v>
      </c>
      <c r="CE704">
        <v>0</v>
      </c>
      <c r="CF704">
        <v>0</v>
      </c>
      <c r="CG704">
        <v>0</v>
      </c>
      <c r="CM704">
        <v>0</v>
      </c>
      <c r="CN704" t="s">
        <v>3</v>
      </c>
      <c r="CO704">
        <v>0</v>
      </c>
      <c r="CP704">
        <f t="shared" si="551"/>
        <v>1417.56</v>
      </c>
      <c r="CQ704">
        <f t="shared" si="552"/>
        <v>92.66</v>
      </c>
      <c r="CR704">
        <f t="shared" si="553"/>
        <v>0</v>
      </c>
      <c r="CS704">
        <f t="shared" si="554"/>
        <v>0</v>
      </c>
      <c r="CT704">
        <f t="shared" si="555"/>
        <v>243.27029999999999</v>
      </c>
      <c r="CU704">
        <f t="shared" si="556"/>
        <v>0</v>
      </c>
      <c r="CV704">
        <f t="shared" si="557"/>
        <v>1.03</v>
      </c>
      <c r="CW704">
        <f t="shared" si="558"/>
        <v>0</v>
      </c>
      <c r="CX704">
        <f t="shared" si="559"/>
        <v>0</v>
      </c>
      <c r="CY704">
        <f t="shared" si="560"/>
        <v>800.70899999999995</v>
      </c>
      <c r="CZ704">
        <f t="shared" si="561"/>
        <v>513.27499999999998</v>
      </c>
      <c r="DC704" t="s">
        <v>3</v>
      </c>
      <c r="DD704" t="s">
        <v>3</v>
      </c>
      <c r="DE704" t="s">
        <v>3</v>
      </c>
      <c r="DF704" t="s">
        <v>3</v>
      </c>
      <c r="DG704" t="s">
        <v>3</v>
      </c>
      <c r="DH704" t="s">
        <v>3</v>
      </c>
      <c r="DI704" t="s">
        <v>3</v>
      </c>
      <c r="DJ704" t="s">
        <v>3</v>
      </c>
      <c r="DK704" t="s">
        <v>3</v>
      </c>
      <c r="DL704" t="s">
        <v>3</v>
      </c>
      <c r="DM704" t="s">
        <v>3</v>
      </c>
      <c r="DN704">
        <v>0</v>
      </c>
      <c r="DO704">
        <v>0</v>
      </c>
      <c r="DP704">
        <v>1</v>
      </c>
      <c r="DQ704">
        <v>1</v>
      </c>
      <c r="DU704">
        <v>1009</v>
      </c>
      <c r="DV704" t="s">
        <v>31</v>
      </c>
      <c r="DW704" t="s">
        <v>31</v>
      </c>
      <c r="DX704">
        <v>1000</v>
      </c>
      <c r="EE704">
        <v>123475013</v>
      </c>
      <c r="EF704">
        <v>6</v>
      </c>
      <c r="EG704" t="s">
        <v>36</v>
      </c>
      <c r="EH704">
        <v>0</v>
      </c>
      <c r="EI704" t="s">
        <v>3</v>
      </c>
      <c r="EJ704">
        <v>1</v>
      </c>
      <c r="EK704">
        <v>69001</v>
      </c>
      <c r="EL704" t="s">
        <v>192</v>
      </c>
      <c r="EM704" t="s">
        <v>193</v>
      </c>
      <c r="EO704" t="s">
        <v>3</v>
      </c>
      <c r="EQ704">
        <v>131072</v>
      </c>
      <c r="ER704">
        <v>23.81</v>
      </c>
      <c r="ES704">
        <v>16.399999999999999</v>
      </c>
      <c r="ET704">
        <v>0</v>
      </c>
      <c r="EU704">
        <v>0</v>
      </c>
      <c r="EV704">
        <v>7.41</v>
      </c>
      <c r="EW704">
        <v>1.03</v>
      </c>
      <c r="EX704">
        <v>0</v>
      </c>
      <c r="EY704">
        <v>0</v>
      </c>
      <c r="FQ704">
        <v>0</v>
      </c>
      <c r="FR704">
        <f t="shared" si="562"/>
        <v>0</v>
      </c>
      <c r="FS704">
        <v>0</v>
      </c>
      <c r="FX704">
        <v>78</v>
      </c>
      <c r="FY704">
        <v>50</v>
      </c>
      <c r="GA704" t="s">
        <v>3</v>
      </c>
      <c r="GD704">
        <v>1</v>
      </c>
      <c r="GF704">
        <v>712112547</v>
      </c>
      <c r="GG704">
        <v>2</v>
      </c>
      <c r="GH704">
        <v>1</v>
      </c>
      <c r="GI704">
        <v>2</v>
      </c>
      <c r="GJ704">
        <v>0</v>
      </c>
      <c r="GK704">
        <v>0</v>
      </c>
      <c r="GL704">
        <f t="shared" si="563"/>
        <v>0</v>
      </c>
      <c r="GM704">
        <f t="shared" si="564"/>
        <v>2731.55</v>
      </c>
      <c r="GN704">
        <f t="shared" si="565"/>
        <v>2731.55</v>
      </c>
      <c r="GO704">
        <f t="shared" si="566"/>
        <v>0</v>
      </c>
      <c r="GP704">
        <f t="shared" si="567"/>
        <v>0</v>
      </c>
      <c r="GR704">
        <v>0</v>
      </c>
      <c r="GS704">
        <v>3</v>
      </c>
      <c r="GT704">
        <v>0</v>
      </c>
      <c r="GU704" t="s">
        <v>3</v>
      </c>
      <c r="GV704">
        <f t="shared" si="568"/>
        <v>0</v>
      </c>
      <c r="GW704">
        <v>1</v>
      </c>
      <c r="GX704">
        <f t="shared" si="569"/>
        <v>0</v>
      </c>
      <c r="HA704">
        <v>0</v>
      </c>
      <c r="HB704">
        <v>0</v>
      </c>
      <c r="HC704">
        <f t="shared" si="570"/>
        <v>0</v>
      </c>
      <c r="IK704">
        <v>0</v>
      </c>
    </row>
    <row r="705" spans="1:245" x14ac:dyDescent="0.2">
      <c r="A705">
        <v>17</v>
      </c>
      <c r="B705">
        <v>1</v>
      </c>
      <c r="E705" t="s">
        <v>909</v>
      </c>
      <c r="F705" t="s">
        <v>195</v>
      </c>
      <c r="G705" t="s">
        <v>196</v>
      </c>
      <c r="H705" t="s">
        <v>197</v>
      </c>
      <c r="I705">
        <v>4.2198039999999999</v>
      </c>
      <c r="J705">
        <v>0</v>
      </c>
      <c r="O705">
        <f>0</f>
        <v>0</v>
      </c>
      <c r="P705">
        <f>0</f>
        <v>0</v>
      </c>
      <c r="Q705">
        <f>0</f>
        <v>0</v>
      </c>
      <c r="R705">
        <f>0</f>
        <v>0</v>
      </c>
      <c r="S705">
        <f>0</f>
        <v>0</v>
      </c>
      <c r="T705">
        <f>0</f>
        <v>0</v>
      </c>
      <c r="U705">
        <f>0</f>
        <v>0</v>
      </c>
      <c r="V705">
        <f>0</f>
        <v>0</v>
      </c>
      <c r="W705">
        <f>0</f>
        <v>0</v>
      </c>
      <c r="X705">
        <f>0</f>
        <v>0</v>
      </c>
      <c r="Y705">
        <f>0</f>
        <v>0</v>
      </c>
      <c r="AA705">
        <v>144042116</v>
      </c>
      <c r="AB705">
        <f>ROUND((AK705),2)</f>
        <v>42.98</v>
      </c>
      <c r="AC705">
        <f>0</f>
        <v>0</v>
      </c>
      <c r="AD705">
        <f>0</f>
        <v>0</v>
      </c>
      <c r="AE705">
        <f>0</f>
        <v>0</v>
      </c>
      <c r="AF705">
        <f>0</f>
        <v>0</v>
      </c>
      <c r="AG705">
        <f>0</f>
        <v>0</v>
      </c>
      <c r="AH705">
        <f>0</f>
        <v>0</v>
      </c>
      <c r="AI705">
        <f>0</f>
        <v>0</v>
      </c>
      <c r="AJ705">
        <f>0</f>
        <v>0</v>
      </c>
      <c r="AK705">
        <v>42.98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1</v>
      </c>
      <c r="AW705">
        <v>1</v>
      </c>
      <c r="AZ705">
        <v>14.48</v>
      </c>
      <c r="BA705">
        <v>1</v>
      </c>
      <c r="BB705">
        <v>1</v>
      </c>
      <c r="BC705">
        <v>1</v>
      </c>
      <c r="BD705" t="s">
        <v>3</v>
      </c>
      <c r="BE705" t="s">
        <v>3</v>
      </c>
      <c r="BF705" t="s">
        <v>3</v>
      </c>
      <c r="BG705" t="s">
        <v>3</v>
      </c>
      <c r="BH705">
        <v>0</v>
      </c>
      <c r="BI705">
        <v>1</v>
      </c>
      <c r="BJ705" t="s">
        <v>198</v>
      </c>
      <c r="BM705">
        <v>700004</v>
      </c>
      <c r="BN705">
        <v>0</v>
      </c>
      <c r="BO705" t="s">
        <v>195</v>
      </c>
      <c r="BP705">
        <v>1</v>
      </c>
      <c r="BQ705">
        <v>19</v>
      </c>
      <c r="BR705">
        <v>0</v>
      </c>
      <c r="BS705">
        <v>1</v>
      </c>
      <c r="BT705">
        <v>1</v>
      </c>
      <c r="BU705">
        <v>1</v>
      </c>
      <c r="BV705">
        <v>1</v>
      </c>
      <c r="BW705">
        <v>1</v>
      </c>
      <c r="BX705">
        <v>1</v>
      </c>
      <c r="BY705" t="s">
        <v>3</v>
      </c>
      <c r="BZ705">
        <v>0</v>
      </c>
      <c r="CA705">
        <v>0</v>
      </c>
      <c r="CE705">
        <v>0</v>
      </c>
      <c r="CF705">
        <v>0</v>
      </c>
      <c r="CG705">
        <v>0</v>
      </c>
      <c r="CM705">
        <v>0</v>
      </c>
      <c r="CN705" t="s">
        <v>3</v>
      </c>
      <c r="CO705">
        <v>0</v>
      </c>
      <c r="CP705">
        <f>AB705*AZ705</f>
        <v>622.35039999999992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C705" t="s">
        <v>3</v>
      </c>
      <c r="DD705" t="s">
        <v>3</v>
      </c>
      <c r="DE705" t="s">
        <v>3</v>
      </c>
      <c r="DF705" t="s">
        <v>3</v>
      </c>
      <c r="DG705" t="s">
        <v>3</v>
      </c>
      <c r="DH705" t="s">
        <v>3</v>
      </c>
      <c r="DI705" t="s">
        <v>3</v>
      </c>
      <c r="DJ705" t="s">
        <v>3</v>
      </c>
      <c r="DK705" t="s">
        <v>3</v>
      </c>
      <c r="DL705" t="s">
        <v>3</v>
      </c>
      <c r="DM705" t="s">
        <v>3</v>
      </c>
      <c r="DN705">
        <v>0</v>
      </c>
      <c r="DO705">
        <v>0</v>
      </c>
      <c r="DP705">
        <v>1</v>
      </c>
      <c r="DQ705">
        <v>1</v>
      </c>
      <c r="DU705">
        <v>1013</v>
      </c>
      <c r="DV705" t="s">
        <v>197</v>
      </c>
      <c r="DW705" t="s">
        <v>197</v>
      </c>
      <c r="DX705">
        <v>1</v>
      </c>
      <c r="EE705">
        <v>123475092</v>
      </c>
      <c r="EF705">
        <v>19</v>
      </c>
      <c r="EG705" t="s">
        <v>199</v>
      </c>
      <c r="EH705">
        <v>0</v>
      </c>
      <c r="EI705" t="s">
        <v>3</v>
      </c>
      <c r="EJ705">
        <v>1</v>
      </c>
      <c r="EK705">
        <v>700004</v>
      </c>
      <c r="EL705" t="s">
        <v>200</v>
      </c>
      <c r="EM705" t="s">
        <v>201</v>
      </c>
      <c r="EO705" t="s">
        <v>3</v>
      </c>
      <c r="EQ705">
        <v>131072</v>
      </c>
      <c r="ER705">
        <v>0</v>
      </c>
      <c r="ES705">
        <v>0</v>
      </c>
      <c r="ET705">
        <v>0</v>
      </c>
      <c r="EU705">
        <v>0</v>
      </c>
      <c r="EV705">
        <v>0</v>
      </c>
      <c r="EW705">
        <v>0</v>
      </c>
      <c r="EX705">
        <v>0</v>
      </c>
      <c r="EY705">
        <v>0</v>
      </c>
      <c r="FQ705">
        <v>0</v>
      </c>
      <c r="FR705">
        <f t="shared" si="562"/>
        <v>0</v>
      </c>
      <c r="FS705">
        <v>0</v>
      </c>
      <c r="FX705">
        <v>0</v>
      </c>
      <c r="FY705">
        <v>0</v>
      </c>
      <c r="GA705" t="s">
        <v>3</v>
      </c>
      <c r="GD705">
        <v>1</v>
      </c>
      <c r="GF705">
        <v>-323238780</v>
      </c>
      <c r="GG705">
        <v>2</v>
      </c>
      <c r="GH705">
        <v>1</v>
      </c>
      <c r="GI705">
        <v>2</v>
      </c>
      <c r="GJ705">
        <v>2</v>
      </c>
      <c r="GK705">
        <v>0</v>
      </c>
      <c r="GL705">
        <f t="shared" si="563"/>
        <v>0</v>
      </c>
      <c r="GM705">
        <f>ROUND(CP705*I705,2)</f>
        <v>2626.2</v>
      </c>
      <c r="GN705">
        <f>IF(OR(BI705=0,BI705=1),ROUND(CP705*I705,2),0)</f>
        <v>2626.2</v>
      </c>
      <c r="GO705">
        <f>IF(BI705=2,ROUND(CP705*I705,2),0)</f>
        <v>0</v>
      </c>
      <c r="GP705">
        <f>IF(BI705=4,ROUND(CP705*I705,2)+GX705,0)</f>
        <v>0</v>
      </c>
      <c r="GR705">
        <v>0</v>
      </c>
      <c r="GS705">
        <v>3</v>
      </c>
      <c r="GT705">
        <v>0</v>
      </c>
      <c r="GU705" t="s">
        <v>3</v>
      </c>
      <c r="GV705">
        <f>0</f>
        <v>0</v>
      </c>
      <c r="GW705">
        <v>1</v>
      </c>
      <c r="GX705">
        <f>0</f>
        <v>0</v>
      </c>
      <c r="HA705">
        <v>0</v>
      </c>
      <c r="HB705">
        <v>0</v>
      </c>
      <c r="HC705">
        <v>0</v>
      </c>
      <c r="HD705">
        <f>GM705</f>
        <v>2626.2</v>
      </c>
      <c r="IK705">
        <v>0</v>
      </c>
    </row>
    <row r="706" spans="1:245" x14ac:dyDescent="0.2">
      <c r="A706">
        <v>17</v>
      </c>
      <c r="B706">
        <v>1</v>
      </c>
      <c r="E706" t="s">
        <v>910</v>
      </c>
      <c r="F706" t="s">
        <v>203</v>
      </c>
      <c r="G706" t="s">
        <v>204</v>
      </c>
      <c r="H706" t="s">
        <v>197</v>
      </c>
      <c r="I706">
        <v>4.2198039999999999</v>
      </c>
      <c r="J706">
        <v>0</v>
      </c>
      <c r="O706">
        <f>0</f>
        <v>0</v>
      </c>
      <c r="P706">
        <f>0</f>
        <v>0</v>
      </c>
      <c r="Q706">
        <f>0</f>
        <v>0</v>
      </c>
      <c r="R706">
        <f>0</f>
        <v>0</v>
      </c>
      <c r="S706">
        <f>0</f>
        <v>0</v>
      </c>
      <c r="T706">
        <f>0</f>
        <v>0</v>
      </c>
      <c r="U706">
        <f>0</f>
        <v>0</v>
      </c>
      <c r="V706">
        <f>0</f>
        <v>0</v>
      </c>
      <c r="W706">
        <f>0</f>
        <v>0</v>
      </c>
      <c r="X706">
        <f>0</f>
        <v>0</v>
      </c>
      <c r="Y706">
        <f>0</f>
        <v>0</v>
      </c>
      <c r="AA706">
        <v>144042116</v>
      </c>
      <c r="AB706">
        <f>ROUND((AK706),2)</f>
        <v>19.29</v>
      </c>
      <c r="AC706">
        <f>0</f>
        <v>0</v>
      </c>
      <c r="AD706">
        <f>0</f>
        <v>0</v>
      </c>
      <c r="AE706">
        <f>0</f>
        <v>0</v>
      </c>
      <c r="AF706">
        <f>0</f>
        <v>0</v>
      </c>
      <c r="AG706">
        <f>0</f>
        <v>0</v>
      </c>
      <c r="AH706">
        <f>0</f>
        <v>0</v>
      </c>
      <c r="AI706">
        <f>0</f>
        <v>0</v>
      </c>
      <c r="AJ706">
        <f>0</f>
        <v>0</v>
      </c>
      <c r="AK706">
        <v>19.29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1</v>
      </c>
      <c r="AW706">
        <v>1</v>
      </c>
      <c r="AZ706">
        <v>7.39</v>
      </c>
      <c r="BA706">
        <v>1</v>
      </c>
      <c r="BB706">
        <v>1</v>
      </c>
      <c r="BC706">
        <v>1</v>
      </c>
      <c r="BD706" t="s">
        <v>3</v>
      </c>
      <c r="BE706" t="s">
        <v>3</v>
      </c>
      <c r="BF706" t="s">
        <v>3</v>
      </c>
      <c r="BG706" t="s">
        <v>3</v>
      </c>
      <c r="BH706">
        <v>0</v>
      </c>
      <c r="BI706">
        <v>1</v>
      </c>
      <c r="BJ706" t="s">
        <v>205</v>
      </c>
      <c r="BM706">
        <v>700005</v>
      </c>
      <c r="BN706">
        <v>0</v>
      </c>
      <c r="BO706" t="s">
        <v>203</v>
      </c>
      <c r="BP706">
        <v>1</v>
      </c>
      <c r="BQ706">
        <v>10</v>
      </c>
      <c r="BR706">
        <v>0</v>
      </c>
      <c r="BS706">
        <v>1</v>
      </c>
      <c r="BT706">
        <v>1</v>
      </c>
      <c r="BU706">
        <v>1</v>
      </c>
      <c r="BV706">
        <v>1</v>
      </c>
      <c r="BW706">
        <v>1</v>
      </c>
      <c r="BX706">
        <v>1</v>
      </c>
      <c r="BY706" t="s">
        <v>3</v>
      </c>
      <c r="BZ706">
        <v>0</v>
      </c>
      <c r="CA706">
        <v>0</v>
      </c>
      <c r="CE706">
        <v>0</v>
      </c>
      <c r="CF706">
        <v>0</v>
      </c>
      <c r="CG706">
        <v>0</v>
      </c>
      <c r="CM706">
        <v>0</v>
      </c>
      <c r="CN706" t="s">
        <v>3</v>
      </c>
      <c r="CO706">
        <v>0</v>
      </c>
      <c r="CP706">
        <f>AB706*AZ706</f>
        <v>142.5531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C706" t="s">
        <v>3</v>
      </c>
      <c r="DD706" t="s">
        <v>3</v>
      </c>
      <c r="DE706" t="s">
        <v>3</v>
      </c>
      <c r="DF706" t="s">
        <v>3</v>
      </c>
      <c r="DG706" t="s">
        <v>3</v>
      </c>
      <c r="DH706" t="s">
        <v>3</v>
      </c>
      <c r="DI706" t="s">
        <v>3</v>
      </c>
      <c r="DJ706" t="s">
        <v>3</v>
      </c>
      <c r="DK706" t="s">
        <v>3</v>
      </c>
      <c r="DL706" t="s">
        <v>3</v>
      </c>
      <c r="DM706" t="s">
        <v>3</v>
      </c>
      <c r="DN706">
        <v>0</v>
      </c>
      <c r="DO706">
        <v>0</v>
      </c>
      <c r="DP706">
        <v>1</v>
      </c>
      <c r="DQ706">
        <v>1</v>
      </c>
      <c r="DU706">
        <v>1013</v>
      </c>
      <c r="DV706" t="s">
        <v>197</v>
      </c>
      <c r="DW706" t="s">
        <v>197</v>
      </c>
      <c r="DX706">
        <v>1</v>
      </c>
      <c r="EE706">
        <v>123475093</v>
      </c>
      <c r="EF706">
        <v>10</v>
      </c>
      <c r="EG706" t="s">
        <v>206</v>
      </c>
      <c r="EH706">
        <v>0</v>
      </c>
      <c r="EI706" t="s">
        <v>3</v>
      </c>
      <c r="EJ706">
        <v>1</v>
      </c>
      <c r="EK706">
        <v>700005</v>
      </c>
      <c r="EL706" t="s">
        <v>207</v>
      </c>
      <c r="EM706" t="s">
        <v>208</v>
      </c>
      <c r="EO706" t="s">
        <v>3</v>
      </c>
      <c r="EQ706">
        <v>131072</v>
      </c>
      <c r="ER706">
        <v>0</v>
      </c>
      <c r="ES706">
        <v>0</v>
      </c>
      <c r="ET706">
        <v>0</v>
      </c>
      <c r="EU706">
        <v>0</v>
      </c>
      <c r="EV706">
        <v>0</v>
      </c>
      <c r="EW706">
        <v>0</v>
      </c>
      <c r="EX706">
        <v>0</v>
      </c>
      <c r="EY706">
        <v>0</v>
      </c>
      <c r="FQ706">
        <v>0</v>
      </c>
      <c r="FR706">
        <f t="shared" si="562"/>
        <v>0</v>
      </c>
      <c r="FS706">
        <v>0</v>
      </c>
      <c r="FX706">
        <v>0</v>
      </c>
      <c r="FY706">
        <v>0</v>
      </c>
      <c r="GA706" t="s">
        <v>3</v>
      </c>
      <c r="GD706">
        <v>1</v>
      </c>
      <c r="GF706">
        <v>-1271370995</v>
      </c>
      <c r="GG706">
        <v>2</v>
      </c>
      <c r="GH706">
        <v>1</v>
      </c>
      <c r="GI706">
        <v>2</v>
      </c>
      <c r="GJ706">
        <v>2</v>
      </c>
      <c r="GK706">
        <v>0</v>
      </c>
      <c r="GL706">
        <f t="shared" si="563"/>
        <v>0</v>
      </c>
      <c r="GM706">
        <f>ROUND(CP706*I706,2)</f>
        <v>601.54999999999995</v>
      </c>
      <c r="GN706">
        <f>IF(OR(BI706=0,BI706=1),ROUND(CP706*I706,2),0)</f>
        <v>601.54999999999995</v>
      </c>
      <c r="GO706">
        <f>IF(BI706=2,ROUND(CP706*I706,2),0)</f>
        <v>0</v>
      </c>
      <c r="GP706">
        <f>IF(BI706=4,ROUND(CP706*I706,2)+GX706,0)</f>
        <v>0</v>
      </c>
      <c r="GR706">
        <v>0</v>
      </c>
      <c r="GS706">
        <v>3</v>
      </c>
      <c r="GT706">
        <v>0</v>
      </c>
      <c r="GU706" t="s">
        <v>3</v>
      </c>
      <c r="GV706">
        <f>0</f>
        <v>0</v>
      </c>
      <c r="GW706">
        <v>1</v>
      </c>
      <c r="GX706">
        <f>0</f>
        <v>0</v>
      </c>
      <c r="HA706">
        <v>0</v>
      </c>
      <c r="HB706">
        <v>0</v>
      </c>
      <c r="HC706">
        <v>0</v>
      </c>
      <c r="HD706">
        <f>GM706</f>
        <v>601.54999999999995</v>
      </c>
      <c r="IK706">
        <v>0</v>
      </c>
    </row>
    <row r="708" spans="1:245" x14ac:dyDescent="0.2">
      <c r="A708" s="2">
        <v>51</v>
      </c>
      <c r="B708" s="2">
        <f>B683</f>
        <v>1</v>
      </c>
      <c r="C708" s="2">
        <f>A683</f>
        <v>5</v>
      </c>
      <c r="D708" s="2">
        <f>ROW(A683)</f>
        <v>683</v>
      </c>
      <c r="E708" s="2"/>
      <c r="F708" s="2" t="str">
        <f>IF(F683&lt;&gt;"",F683,"")</f>
        <v/>
      </c>
      <c r="G708" s="2" t="str">
        <f>IF(G683&lt;&gt;"",G683,"")</f>
        <v>Демонтажные работы</v>
      </c>
      <c r="H708" s="2">
        <v>0</v>
      </c>
      <c r="I708" s="2"/>
      <c r="J708" s="2"/>
      <c r="K708" s="2"/>
      <c r="L708" s="2"/>
      <c r="M708" s="2"/>
      <c r="N708" s="2"/>
      <c r="O708" s="2">
        <f t="shared" ref="O708:T708" si="579">ROUND(AB708,2)</f>
        <v>12011.93</v>
      </c>
      <c r="P708" s="2">
        <f t="shared" si="579"/>
        <v>391.01</v>
      </c>
      <c r="Q708" s="2">
        <f t="shared" si="579"/>
        <v>405.03</v>
      </c>
      <c r="R708" s="2">
        <f t="shared" si="579"/>
        <v>227.66</v>
      </c>
      <c r="S708" s="2">
        <f t="shared" si="579"/>
        <v>11215.89</v>
      </c>
      <c r="T708" s="2">
        <f t="shared" si="579"/>
        <v>0</v>
      </c>
      <c r="U708" s="2">
        <f>AH708</f>
        <v>42.847650520000002</v>
      </c>
      <c r="V708" s="2">
        <f>AI708</f>
        <v>0.52642080000000002</v>
      </c>
      <c r="W708" s="2">
        <f>ROUND(AJ708,2)</f>
        <v>0</v>
      </c>
      <c r="X708" s="2">
        <f>ROUND(AK708,2)</f>
        <v>10541.71</v>
      </c>
      <c r="Y708" s="2">
        <f>ROUND(AL708,2)</f>
        <v>7192.85</v>
      </c>
      <c r="Z708" s="2"/>
      <c r="AA708" s="2"/>
      <c r="AB708" s="2">
        <f>ROUND(SUMIF(AA687:AA706,"=144042116",O687:O706),2)</f>
        <v>12011.93</v>
      </c>
      <c r="AC708" s="2">
        <f>ROUND(SUMIF(AA687:AA706,"=144042116",P687:P706),2)</f>
        <v>391.01</v>
      </c>
      <c r="AD708" s="2">
        <f>ROUND(SUMIF(AA687:AA706,"=144042116",Q687:Q706),2)</f>
        <v>405.03</v>
      </c>
      <c r="AE708" s="2">
        <f>ROUND(SUMIF(AA687:AA706,"=144042116",R687:R706),2)</f>
        <v>227.66</v>
      </c>
      <c r="AF708" s="2">
        <f>ROUND(SUMIF(AA687:AA706,"=144042116",S687:S706),2)</f>
        <v>11215.89</v>
      </c>
      <c r="AG708" s="2">
        <f>ROUND(SUMIF(AA687:AA706,"=144042116",T687:T706),2)</f>
        <v>0</v>
      </c>
      <c r="AH708" s="2">
        <f>SUMIF(AA687:AA706,"=144042116",U687:U706)</f>
        <v>42.847650520000002</v>
      </c>
      <c r="AI708" s="2">
        <f>SUMIF(AA687:AA706,"=144042116",V687:V706)</f>
        <v>0.52642080000000002</v>
      </c>
      <c r="AJ708" s="2">
        <f>ROUND(SUMIF(AA687:AA706,"=144042116",W687:W706),2)</f>
        <v>0</v>
      </c>
      <c r="AK708" s="2">
        <f>ROUND(SUMIF(AA687:AA706,"=144042116",X687:X706),2)</f>
        <v>10541.71</v>
      </c>
      <c r="AL708" s="2">
        <f>ROUND(SUMIF(AA687:AA706,"=144042116",Y687:Y706),2)</f>
        <v>7192.85</v>
      </c>
      <c r="AM708" s="2"/>
      <c r="AN708" s="2"/>
      <c r="AO708" s="2">
        <f t="shared" ref="AO708:BD708" si="580">ROUND(BX708,2)</f>
        <v>0</v>
      </c>
      <c r="AP708" s="2">
        <f t="shared" si="580"/>
        <v>0</v>
      </c>
      <c r="AQ708" s="2">
        <f t="shared" si="580"/>
        <v>0</v>
      </c>
      <c r="AR708" s="2">
        <f t="shared" si="580"/>
        <v>32974.239999999998</v>
      </c>
      <c r="AS708" s="2">
        <f t="shared" si="580"/>
        <v>32974.239999999998</v>
      </c>
      <c r="AT708" s="2">
        <f t="shared" si="580"/>
        <v>0</v>
      </c>
      <c r="AU708" s="2">
        <f t="shared" si="580"/>
        <v>0</v>
      </c>
      <c r="AV708" s="2">
        <f t="shared" si="580"/>
        <v>391.01</v>
      </c>
      <c r="AW708" s="2">
        <f t="shared" si="580"/>
        <v>391.01</v>
      </c>
      <c r="AX708" s="2">
        <f t="shared" si="580"/>
        <v>0</v>
      </c>
      <c r="AY708" s="2">
        <f t="shared" si="580"/>
        <v>391.01</v>
      </c>
      <c r="AZ708" s="2">
        <f t="shared" si="580"/>
        <v>0</v>
      </c>
      <c r="BA708" s="2">
        <f t="shared" si="580"/>
        <v>0</v>
      </c>
      <c r="BB708" s="2">
        <f t="shared" si="580"/>
        <v>0</v>
      </c>
      <c r="BC708" s="2">
        <f t="shared" si="580"/>
        <v>0</v>
      </c>
      <c r="BD708" s="2">
        <f t="shared" si="580"/>
        <v>3227.75</v>
      </c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>
        <f>ROUND(SUMIF(AA687:AA706,"=144042116",FQ687:FQ706),2)</f>
        <v>0</v>
      </c>
      <c r="BY708" s="2">
        <f>ROUND(SUMIF(AA687:AA706,"=144042116",FR687:FR706),2)</f>
        <v>0</v>
      </c>
      <c r="BZ708" s="2">
        <f>ROUND(SUMIF(AA687:AA706,"=144042116",GL687:GL706),2)</f>
        <v>0</v>
      </c>
      <c r="CA708" s="2">
        <f>ROUND(SUMIF(AA687:AA706,"=144042116",GM687:GM706),2)</f>
        <v>32974.239999999998</v>
      </c>
      <c r="CB708" s="2">
        <f>ROUND(SUMIF(AA687:AA706,"=144042116",GN687:GN706),2)</f>
        <v>32974.239999999998</v>
      </c>
      <c r="CC708" s="2">
        <f>ROUND(SUMIF(AA687:AA706,"=144042116",GO687:GO706),2)</f>
        <v>0</v>
      </c>
      <c r="CD708" s="2">
        <f>ROUND(SUMIF(AA687:AA706,"=144042116",GP687:GP706),2)</f>
        <v>0</v>
      </c>
      <c r="CE708" s="2">
        <f>AC708-BX708</f>
        <v>391.01</v>
      </c>
      <c r="CF708" s="2">
        <f>AC708-BY708</f>
        <v>391.01</v>
      </c>
      <c r="CG708" s="2">
        <f>BX708-BZ708</f>
        <v>0</v>
      </c>
      <c r="CH708" s="2">
        <f>AC708-BX708-BY708+BZ708</f>
        <v>391.01</v>
      </c>
      <c r="CI708" s="2">
        <f>BY708-BZ708</f>
        <v>0</v>
      </c>
      <c r="CJ708" s="2">
        <f>ROUND(SUMIF(AA687:AA706,"=144042116",GX687:GX706),2)</f>
        <v>0</v>
      </c>
      <c r="CK708" s="2">
        <f>ROUND(SUMIF(AA687:AA706,"=144042116",GY687:GY706),2)</f>
        <v>0</v>
      </c>
      <c r="CL708" s="2">
        <f>ROUND(SUMIF(AA687:AA706,"=144042116",GZ687:GZ706),2)</f>
        <v>0</v>
      </c>
      <c r="CM708" s="2">
        <f>ROUND(SUMIF(AA687:AA706,"=144042116",HD687:HD706),2)</f>
        <v>3227.75</v>
      </c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>
        <v>0</v>
      </c>
    </row>
    <row r="710" spans="1:245" x14ac:dyDescent="0.2">
      <c r="A710" s="4">
        <v>50</v>
      </c>
      <c r="B710" s="4">
        <v>0</v>
      </c>
      <c r="C710" s="4">
        <v>0</v>
      </c>
      <c r="D710" s="4">
        <v>1</v>
      </c>
      <c r="E710" s="4">
        <v>201</v>
      </c>
      <c r="F710" s="4">
        <f>ROUND(Source!O708,O710)</f>
        <v>12011.93</v>
      </c>
      <c r="G710" s="4" t="s">
        <v>209</v>
      </c>
      <c r="H710" s="4" t="s">
        <v>210</v>
      </c>
      <c r="I710" s="4"/>
      <c r="J710" s="4"/>
      <c r="K710" s="4">
        <v>201</v>
      </c>
      <c r="L710" s="4">
        <v>1</v>
      </c>
      <c r="M710" s="4">
        <v>3</v>
      </c>
      <c r="N710" s="4" t="s">
        <v>3</v>
      </c>
      <c r="O710" s="4">
        <v>2</v>
      </c>
      <c r="P710" s="4"/>
      <c r="Q710" s="4"/>
      <c r="R710" s="4"/>
      <c r="S710" s="4"/>
      <c r="T710" s="4"/>
      <c r="U710" s="4"/>
      <c r="V710" s="4"/>
      <c r="W710" s="4"/>
    </row>
    <row r="711" spans="1:245" x14ac:dyDescent="0.2">
      <c r="A711" s="4">
        <v>50</v>
      </c>
      <c r="B711" s="4">
        <v>0</v>
      </c>
      <c r="C711" s="4">
        <v>0</v>
      </c>
      <c r="D711" s="4">
        <v>1</v>
      </c>
      <c r="E711" s="4">
        <v>202</v>
      </c>
      <c r="F711" s="4">
        <f>ROUND(Source!P708,O711)</f>
        <v>391.01</v>
      </c>
      <c r="G711" s="4" t="s">
        <v>211</v>
      </c>
      <c r="H711" s="4" t="s">
        <v>212</v>
      </c>
      <c r="I711" s="4"/>
      <c r="J711" s="4"/>
      <c r="K711" s="4">
        <v>202</v>
      </c>
      <c r="L711" s="4">
        <v>2</v>
      </c>
      <c r="M711" s="4">
        <v>3</v>
      </c>
      <c r="N711" s="4" t="s">
        <v>3</v>
      </c>
      <c r="O711" s="4">
        <v>2</v>
      </c>
      <c r="P711" s="4"/>
      <c r="Q711" s="4"/>
      <c r="R711" s="4"/>
      <c r="S711" s="4"/>
      <c r="T711" s="4"/>
      <c r="U711" s="4"/>
      <c r="V711" s="4"/>
      <c r="W711" s="4"/>
    </row>
    <row r="712" spans="1:245" x14ac:dyDescent="0.2">
      <c r="A712" s="4">
        <v>50</v>
      </c>
      <c r="B712" s="4">
        <v>0</v>
      </c>
      <c r="C712" s="4">
        <v>0</v>
      </c>
      <c r="D712" s="4">
        <v>1</v>
      </c>
      <c r="E712" s="4">
        <v>222</v>
      </c>
      <c r="F712" s="4">
        <f>ROUND(Source!AO708,O712)</f>
        <v>0</v>
      </c>
      <c r="G712" s="4" t="s">
        <v>213</v>
      </c>
      <c r="H712" s="4" t="s">
        <v>214</v>
      </c>
      <c r="I712" s="4"/>
      <c r="J712" s="4"/>
      <c r="K712" s="4">
        <v>222</v>
      </c>
      <c r="L712" s="4">
        <v>3</v>
      </c>
      <c r="M712" s="4">
        <v>3</v>
      </c>
      <c r="N712" s="4" t="s">
        <v>3</v>
      </c>
      <c r="O712" s="4">
        <v>2</v>
      </c>
      <c r="P712" s="4"/>
      <c r="Q712" s="4"/>
      <c r="R712" s="4"/>
      <c r="S712" s="4"/>
      <c r="T712" s="4"/>
      <c r="U712" s="4"/>
      <c r="V712" s="4"/>
      <c r="W712" s="4"/>
    </row>
    <row r="713" spans="1:245" x14ac:dyDescent="0.2">
      <c r="A713" s="4">
        <v>50</v>
      </c>
      <c r="B713" s="4">
        <v>0</v>
      </c>
      <c r="C713" s="4">
        <v>0</v>
      </c>
      <c r="D713" s="4">
        <v>1</v>
      </c>
      <c r="E713" s="4">
        <v>225</v>
      </c>
      <c r="F713" s="4">
        <f>ROUND(Source!AV708,O713)</f>
        <v>391.01</v>
      </c>
      <c r="G713" s="4" t="s">
        <v>215</v>
      </c>
      <c r="H713" s="4" t="s">
        <v>216</v>
      </c>
      <c r="I713" s="4"/>
      <c r="J713" s="4"/>
      <c r="K713" s="4">
        <v>225</v>
      </c>
      <c r="L713" s="4">
        <v>4</v>
      </c>
      <c r="M713" s="4">
        <v>3</v>
      </c>
      <c r="N713" s="4" t="s">
        <v>3</v>
      </c>
      <c r="O713" s="4">
        <v>2</v>
      </c>
      <c r="P713" s="4"/>
      <c r="Q713" s="4"/>
      <c r="R713" s="4"/>
      <c r="S713" s="4"/>
      <c r="T713" s="4"/>
      <c r="U713" s="4"/>
      <c r="V713" s="4"/>
      <c r="W713" s="4"/>
    </row>
    <row r="714" spans="1:245" x14ac:dyDescent="0.2">
      <c r="A714" s="4">
        <v>50</v>
      </c>
      <c r="B714" s="4">
        <v>0</v>
      </c>
      <c r="C714" s="4">
        <v>0</v>
      </c>
      <c r="D714" s="4">
        <v>1</v>
      </c>
      <c r="E714" s="4">
        <v>226</v>
      </c>
      <c r="F714" s="4">
        <f>ROUND(Source!AW708,O714)</f>
        <v>391.01</v>
      </c>
      <c r="G714" s="4" t="s">
        <v>217</v>
      </c>
      <c r="H714" s="4" t="s">
        <v>218</v>
      </c>
      <c r="I714" s="4"/>
      <c r="J714" s="4"/>
      <c r="K714" s="4">
        <v>226</v>
      </c>
      <c r="L714" s="4">
        <v>5</v>
      </c>
      <c r="M714" s="4">
        <v>3</v>
      </c>
      <c r="N714" s="4" t="s">
        <v>3</v>
      </c>
      <c r="O714" s="4">
        <v>2</v>
      </c>
      <c r="P714" s="4"/>
      <c r="Q714" s="4"/>
      <c r="R714" s="4"/>
      <c r="S714" s="4"/>
      <c r="T714" s="4"/>
      <c r="U714" s="4"/>
      <c r="V714" s="4"/>
      <c r="W714" s="4"/>
    </row>
    <row r="715" spans="1:245" x14ac:dyDescent="0.2">
      <c r="A715" s="4">
        <v>50</v>
      </c>
      <c r="B715" s="4">
        <v>0</v>
      </c>
      <c r="C715" s="4">
        <v>0</v>
      </c>
      <c r="D715" s="4">
        <v>1</v>
      </c>
      <c r="E715" s="4">
        <v>227</v>
      </c>
      <c r="F715" s="4">
        <f>ROUND(Source!AX708,O715)</f>
        <v>0</v>
      </c>
      <c r="G715" s="4" t="s">
        <v>219</v>
      </c>
      <c r="H715" s="4" t="s">
        <v>220</v>
      </c>
      <c r="I715" s="4"/>
      <c r="J715" s="4"/>
      <c r="K715" s="4">
        <v>227</v>
      </c>
      <c r="L715" s="4">
        <v>6</v>
      </c>
      <c r="M715" s="4">
        <v>3</v>
      </c>
      <c r="N715" s="4" t="s">
        <v>3</v>
      </c>
      <c r="O715" s="4">
        <v>2</v>
      </c>
      <c r="P715" s="4"/>
      <c r="Q715" s="4"/>
      <c r="R715" s="4"/>
      <c r="S715" s="4"/>
      <c r="T715" s="4"/>
      <c r="U715" s="4"/>
      <c r="V715" s="4"/>
      <c r="W715" s="4"/>
    </row>
    <row r="716" spans="1:245" x14ac:dyDescent="0.2">
      <c r="A716" s="4">
        <v>50</v>
      </c>
      <c r="B716" s="4">
        <v>0</v>
      </c>
      <c r="C716" s="4">
        <v>0</v>
      </c>
      <c r="D716" s="4">
        <v>1</v>
      </c>
      <c r="E716" s="4">
        <v>228</v>
      </c>
      <c r="F716" s="4">
        <f>ROUND(Source!AY708,O716)</f>
        <v>391.01</v>
      </c>
      <c r="G716" s="4" t="s">
        <v>221</v>
      </c>
      <c r="H716" s="4" t="s">
        <v>222</v>
      </c>
      <c r="I716" s="4"/>
      <c r="J716" s="4"/>
      <c r="K716" s="4">
        <v>228</v>
      </c>
      <c r="L716" s="4">
        <v>7</v>
      </c>
      <c r="M716" s="4">
        <v>3</v>
      </c>
      <c r="N716" s="4" t="s">
        <v>3</v>
      </c>
      <c r="O716" s="4">
        <v>2</v>
      </c>
      <c r="P716" s="4"/>
      <c r="Q716" s="4"/>
      <c r="R716" s="4"/>
      <c r="S716" s="4"/>
      <c r="T716" s="4"/>
      <c r="U716" s="4"/>
      <c r="V716" s="4"/>
      <c r="W716" s="4"/>
    </row>
    <row r="717" spans="1:245" x14ac:dyDescent="0.2">
      <c r="A717" s="4">
        <v>50</v>
      </c>
      <c r="B717" s="4">
        <v>0</v>
      </c>
      <c r="C717" s="4">
        <v>0</v>
      </c>
      <c r="D717" s="4">
        <v>1</v>
      </c>
      <c r="E717" s="4">
        <v>216</v>
      </c>
      <c r="F717" s="4">
        <f>ROUND(Source!AP708,O717)</f>
        <v>0</v>
      </c>
      <c r="G717" s="4" t="s">
        <v>223</v>
      </c>
      <c r="H717" s="4" t="s">
        <v>224</v>
      </c>
      <c r="I717" s="4"/>
      <c r="J717" s="4"/>
      <c r="K717" s="4">
        <v>216</v>
      </c>
      <c r="L717" s="4">
        <v>8</v>
      </c>
      <c r="M717" s="4">
        <v>3</v>
      </c>
      <c r="N717" s="4" t="s">
        <v>3</v>
      </c>
      <c r="O717" s="4">
        <v>2</v>
      </c>
      <c r="P717" s="4"/>
      <c r="Q717" s="4"/>
      <c r="R717" s="4"/>
      <c r="S717" s="4"/>
      <c r="T717" s="4"/>
      <c r="U717" s="4"/>
      <c r="V717" s="4"/>
      <c r="W717" s="4"/>
    </row>
    <row r="718" spans="1:245" x14ac:dyDescent="0.2">
      <c r="A718" s="4">
        <v>50</v>
      </c>
      <c r="B718" s="4">
        <v>0</v>
      </c>
      <c r="C718" s="4">
        <v>0</v>
      </c>
      <c r="D718" s="4">
        <v>1</v>
      </c>
      <c r="E718" s="4">
        <v>223</v>
      </c>
      <c r="F718" s="4">
        <f>ROUND(Source!AQ708,O718)</f>
        <v>0</v>
      </c>
      <c r="G718" s="4" t="s">
        <v>225</v>
      </c>
      <c r="H718" s="4" t="s">
        <v>226</v>
      </c>
      <c r="I718" s="4"/>
      <c r="J718" s="4"/>
      <c r="K718" s="4">
        <v>223</v>
      </c>
      <c r="L718" s="4">
        <v>9</v>
      </c>
      <c r="M718" s="4">
        <v>3</v>
      </c>
      <c r="N718" s="4" t="s">
        <v>3</v>
      </c>
      <c r="O718" s="4">
        <v>2</v>
      </c>
      <c r="P718" s="4"/>
      <c r="Q718" s="4"/>
      <c r="R718" s="4"/>
      <c r="S718" s="4"/>
      <c r="T718" s="4"/>
      <c r="U718" s="4"/>
      <c r="V718" s="4"/>
      <c r="W718" s="4"/>
    </row>
    <row r="719" spans="1:245" x14ac:dyDescent="0.2">
      <c r="A719" s="4">
        <v>50</v>
      </c>
      <c r="B719" s="4">
        <v>0</v>
      </c>
      <c r="C719" s="4">
        <v>0</v>
      </c>
      <c r="D719" s="4">
        <v>1</v>
      </c>
      <c r="E719" s="4">
        <v>229</v>
      </c>
      <c r="F719" s="4">
        <f>ROUND(Source!AZ708,O719)</f>
        <v>0</v>
      </c>
      <c r="G719" s="4" t="s">
        <v>227</v>
      </c>
      <c r="H719" s="4" t="s">
        <v>228</v>
      </c>
      <c r="I719" s="4"/>
      <c r="J719" s="4"/>
      <c r="K719" s="4">
        <v>229</v>
      </c>
      <c r="L719" s="4">
        <v>10</v>
      </c>
      <c r="M719" s="4">
        <v>3</v>
      </c>
      <c r="N719" s="4" t="s">
        <v>3</v>
      </c>
      <c r="O719" s="4">
        <v>2</v>
      </c>
      <c r="P719" s="4"/>
      <c r="Q719" s="4"/>
      <c r="R719" s="4"/>
      <c r="S719" s="4"/>
      <c r="T719" s="4"/>
      <c r="U719" s="4"/>
      <c r="V719" s="4"/>
      <c r="W719" s="4"/>
    </row>
    <row r="720" spans="1:245" x14ac:dyDescent="0.2">
      <c r="A720" s="4">
        <v>50</v>
      </c>
      <c r="B720" s="4">
        <v>0</v>
      </c>
      <c r="C720" s="4">
        <v>0</v>
      </c>
      <c r="D720" s="4">
        <v>1</v>
      </c>
      <c r="E720" s="4">
        <v>203</v>
      </c>
      <c r="F720" s="4">
        <f>ROUND(Source!Q708,O720)</f>
        <v>405.03</v>
      </c>
      <c r="G720" s="4" t="s">
        <v>229</v>
      </c>
      <c r="H720" s="4" t="s">
        <v>230</v>
      </c>
      <c r="I720" s="4"/>
      <c r="J720" s="4"/>
      <c r="K720" s="4">
        <v>203</v>
      </c>
      <c r="L720" s="4">
        <v>11</v>
      </c>
      <c r="M720" s="4">
        <v>3</v>
      </c>
      <c r="N720" s="4" t="s">
        <v>3</v>
      </c>
      <c r="O720" s="4">
        <v>2</v>
      </c>
      <c r="P720" s="4"/>
      <c r="Q720" s="4"/>
      <c r="R720" s="4"/>
      <c r="S720" s="4"/>
      <c r="T720" s="4"/>
      <c r="U720" s="4"/>
      <c r="V720" s="4"/>
      <c r="W720" s="4"/>
    </row>
    <row r="721" spans="1:23" x14ac:dyDescent="0.2">
      <c r="A721" s="4">
        <v>50</v>
      </c>
      <c r="B721" s="4">
        <v>0</v>
      </c>
      <c r="C721" s="4">
        <v>0</v>
      </c>
      <c r="D721" s="4">
        <v>1</v>
      </c>
      <c r="E721" s="4">
        <v>231</v>
      </c>
      <c r="F721" s="4">
        <f>ROUND(Source!BB708,O721)</f>
        <v>0</v>
      </c>
      <c r="G721" s="4" t="s">
        <v>231</v>
      </c>
      <c r="H721" s="4" t="s">
        <v>232</v>
      </c>
      <c r="I721" s="4"/>
      <c r="J721" s="4"/>
      <c r="K721" s="4">
        <v>231</v>
      </c>
      <c r="L721" s="4">
        <v>12</v>
      </c>
      <c r="M721" s="4">
        <v>3</v>
      </c>
      <c r="N721" s="4" t="s">
        <v>3</v>
      </c>
      <c r="O721" s="4">
        <v>2</v>
      </c>
      <c r="P721" s="4"/>
      <c r="Q721" s="4"/>
      <c r="R721" s="4"/>
      <c r="S721" s="4"/>
      <c r="T721" s="4"/>
      <c r="U721" s="4"/>
      <c r="V721" s="4"/>
      <c r="W721" s="4"/>
    </row>
    <row r="722" spans="1:23" x14ac:dyDescent="0.2">
      <c r="A722" s="4">
        <v>50</v>
      </c>
      <c r="B722" s="4">
        <v>0</v>
      </c>
      <c r="C722" s="4">
        <v>0</v>
      </c>
      <c r="D722" s="4">
        <v>1</v>
      </c>
      <c r="E722" s="4">
        <v>204</v>
      </c>
      <c r="F722" s="4">
        <f>ROUND(Source!R708,O722)</f>
        <v>227.66</v>
      </c>
      <c r="G722" s="4" t="s">
        <v>233</v>
      </c>
      <c r="H722" s="4" t="s">
        <v>234</v>
      </c>
      <c r="I722" s="4"/>
      <c r="J722" s="4"/>
      <c r="K722" s="4">
        <v>204</v>
      </c>
      <c r="L722" s="4">
        <v>13</v>
      </c>
      <c r="M722" s="4">
        <v>3</v>
      </c>
      <c r="N722" s="4" t="s">
        <v>3</v>
      </c>
      <c r="O722" s="4">
        <v>2</v>
      </c>
      <c r="P722" s="4"/>
      <c r="Q722" s="4"/>
      <c r="R722" s="4"/>
      <c r="S722" s="4"/>
      <c r="T722" s="4"/>
      <c r="U722" s="4"/>
      <c r="V722" s="4"/>
      <c r="W722" s="4"/>
    </row>
    <row r="723" spans="1:23" x14ac:dyDescent="0.2">
      <c r="A723" s="4">
        <v>50</v>
      </c>
      <c r="B723" s="4">
        <v>0</v>
      </c>
      <c r="C723" s="4">
        <v>0</v>
      </c>
      <c r="D723" s="4">
        <v>1</v>
      </c>
      <c r="E723" s="4">
        <v>205</v>
      </c>
      <c r="F723" s="4">
        <f>ROUND(Source!S708,O723)</f>
        <v>11215.89</v>
      </c>
      <c r="G723" s="4" t="s">
        <v>235</v>
      </c>
      <c r="H723" s="4" t="s">
        <v>236</v>
      </c>
      <c r="I723" s="4"/>
      <c r="J723" s="4"/>
      <c r="K723" s="4">
        <v>205</v>
      </c>
      <c r="L723" s="4">
        <v>14</v>
      </c>
      <c r="M723" s="4">
        <v>3</v>
      </c>
      <c r="N723" s="4" t="s">
        <v>3</v>
      </c>
      <c r="O723" s="4">
        <v>2</v>
      </c>
      <c r="P723" s="4"/>
      <c r="Q723" s="4"/>
      <c r="R723" s="4"/>
      <c r="S723" s="4"/>
      <c r="T723" s="4"/>
      <c r="U723" s="4"/>
      <c r="V723" s="4"/>
      <c r="W723" s="4"/>
    </row>
    <row r="724" spans="1:23" x14ac:dyDescent="0.2">
      <c r="A724" s="4">
        <v>50</v>
      </c>
      <c r="B724" s="4">
        <v>0</v>
      </c>
      <c r="C724" s="4">
        <v>0</v>
      </c>
      <c r="D724" s="4">
        <v>1</v>
      </c>
      <c r="E724" s="4">
        <v>232</v>
      </c>
      <c r="F724" s="4">
        <f>ROUND(Source!BC708,O724)</f>
        <v>0</v>
      </c>
      <c r="G724" s="4" t="s">
        <v>237</v>
      </c>
      <c r="H724" s="4" t="s">
        <v>238</v>
      </c>
      <c r="I724" s="4"/>
      <c r="J724" s="4"/>
      <c r="K724" s="4">
        <v>232</v>
      </c>
      <c r="L724" s="4">
        <v>15</v>
      </c>
      <c r="M724" s="4">
        <v>3</v>
      </c>
      <c r="N724" s="4" t="s">
        <v>3</v>
      </c>
      <c r="O724" s="4">
        <v>2</v>
      </c>
      <c r="P724" s="4"/>
      <c r="Q724" s="4"/>
      <c r="R724" s="4"/>
      <c r="S724" s="4"/>
      <c r="T724" s="4"/>
      <c r="U724" s="4"/>
      <c r="V724" s="4"/>
      <c r="W724" s="4"/>
    </row>
    <row r="725" spans="1:23" x14ac:dyDescent="0.2">
      <c r="A725" s="4">
        <v>50</v>
      </c>
      <c r="B725" s="4">
        <v>0</v>
      </c>
      <c r="C725" s="4">
        <v>0</v>
      </c>
      <c r="D725" s="4">
        <v>1</v>
      </c>
      <c r="E725" s="4">
        <v>214</v>
      </c>
      <c r="F725" s="4">
        <f>ROUND(Source!AS708,O725)</f>
        <v>32974.239999999998</v>
      </c>
      <c r="G725" s="4" t="s">
        <v>239</v>
      </c>
      <c r="H725" s="4" t="s">
        <v>240</v>
      </c>
      <c r="I725" s="4"/>
      <c r="J725" s="4"/>
      <c r="K725" s="4">
        <v>214</v>
      </c>
      <c r="L725" s="4">
        <v>16</v>
      </c>
      <c r="M725" s="4">
        <v>3</v>
      </c>
      <c r="N725" s="4" t="s">
        <v>3</v>
      </c>
      <c r="O725" s="4">
        <v>2</v>
      </c>
      <c r="P725" s="4"/>
      <c r="Q725" s="4"/>
      <c r="R725" s="4"/>
      <c r="S725" s="4"/>
      <c r="T725" s="4"/>
      <c r="U725" s="4"/>
      <c r="V725" s="4"/>
      <c r="W725" s="4"/>
    </row>
    <row r="726" spans="1:23" x14ac:dyDescent="0.2">
      <c r="A726" s="4">
        <v>50</v>
      </c>
      <c r="B726" s="4">
        <v>0</v>
      </c>
      <c r="C726" s="4">
        <v>0</v>
      </c>
      <c r="D726" s="4">
        <v>1</v>
      </c>
      <c r="E726" s="4">
        <v>215</v>
      </c>
      <c r="F726" s="4">
        <f>ROUND(Source!AT708,O726)</f>
        <v>0</v>
      </c>
      <c r="G726" s="4" t="s">
        <v>241</v>
      </c>
      <c r="H726" s="4" t="s">
        <v>242</v>
      </c>
      <c r="I726" s="4"/>
      <c r="J726" s="4"/>
      <c r="K726" s="4">
        <v>215</v>
      </c>
      <c r="L726" s="4">
        <v>17</v>
      </c>
      <c r="M726" s="4">
        <v>3</v>
      </c>
      <c r="N726" s="4" t="s">
        <v>3</v>
      </c>
      <c r="O726" s="4">
        <v>2</v>
      </c>
      <c r="P726" s="4"/>
      <c r="Q726" s="4"/>
      <c r="R726" s="4"/>
      <c r="S726" s="4"/>
      <c r="T726" s="4"/>
      <c r="U726" s="4"/>
      <c r="V726" s="4"/>
      <c r="W726" s="4"/>
    </row>
    <row r="727" spans="1:23" x14ac:dyDescent="0.2">
      <c r="A727" s="4">
        <v>50</v>
      </c>
      <c r="B727" s="4">
        <v>0</v>
      </c>
      <c r="C727" s="4">
        <v>0</v>
      </c>
      <c r="D727" s="4">
        <v>1</v>
      </c>
      <c r="E727" s="4">
        <v>217</v>
      </c>
      <c r="F727" s="4">
        <f>ROUND(Source!AU708,O727)</f>
        <v>0</v>
      </c>
      <c r="G727" s="4" t="s">
        <v>243</v>
      </c>
      <c r="H727" s="4" t="s">
        <v>244</v>
      </c>
      <c r="I727" s="4"/>
      <c r="J727" s="4"/>
      <c r="K727" s="4">
        <v>217</v>
      </c>
      <c r="L727" s="4">
        <v>18</v>
      </c>
      <c r="M727" s="4">
        <v>3</v>
      </c>
      <c r="N727" s="4" t="s">
        <v>3</v>
      </c>
      <c r="O727" s="4">
        <v>2</v>
      </c>
      <c r="P727" s="4"/>
      <c r="Q727" s="4"/>
      <c r="R727" s="4"/>
      <c r="S727" s="4"/>
      <c r="T727" s="4"/>
      <c r="U727" s="4"/>
      <c r="V727" s="4"/>
      <c r="W727" s="4"/>
    </row>
    <row r="728" spans="1:23" x14ac:dyDescent="0.2">
      <c r="A728" s="4">
        <v>50</v>
      </c>
      <c r="B728" s="4">
        <v>0</v>
      </c>
      <c r="C728" s="4">
        <v>0</v>
      </c>
      <c r="D728" s="4">
        <v>1</v>
      </c>
      <c r="E728" s="4">
        <v>230</v>
      </c>
      <c r="F728" s="4">
        <f>ROUND(Source!BA708,O728)</f>
        <v>0</v>
      </c>
      <c r="G728" s="4" t="s">
        <v>245</v>
      </c>
      <c r="H728" s="4" t="s">
        <v>246</v>
      </c>
      <c r="I728" s="4"/>
      <c r="J728" s="4"/>
      <c r="K728" s="4">
        <v>230</v>
      </c>
      <c r="L728" s="4">
        <v>19</v>
      </c>
      <c r="M728" s="4">
        <v>3</v>
      </c>
      <c r="N728" s="4" t="s">
        <v>3</v>
      </c>
      <c r="O728" s="4">
        <v>2</v>
      </c>
      <c r="P728" s="4"/>
      <c r="Q728" s="4"/>
      <c r="R728" s="4"/>
      <c r="S728" s="4"/>
      <c r="T728" s="4"/>
      <c r="U728" s="4"/>
      <c r="V728" s="4"/>
      <c r="W728" s="4"/>
    </row>
    <row r="729" spans="1:23" x14ac:dyDescent="0.2">
      <c r="A729" s="4">
        <v>50</v>
      </c>
      <c r="B729" s="4">
        <v>0</v>
      </c>
      <c r="C729" s="4">
        <v>0</v>
      </c>
      <c r="D729" s="4">
        <v>1</v>
      </c>
      <c r="E729" s="4">
        <v>206</v>
      </c>
      <c r="F729" s="4">
        <f>ROUND(Source!T708,O729)</f>
        <v>0</v>
      </c>
      <c r="G729" s="4" t="s">
        <v>247</v>
      </c>
      <c r="H729" s="4" t="s">
        <v>248</v>
      </c>
      <c r="I729" s="4"/>
      <c r="J729" s="4"/>
      <c r="K729" s="4">
        <v>206</v>
      </c>
      <c r="L729" s="4">
        <v>20</v>
      </c>
      <c r="M729" s="4">
        <v>3</v>
      </c>
      <c r="N729" s="4" t="s">
        <v>3</v>
      </c>
      <c r="O729" s="4">
        <v>2</v>
      </c>
      <c r="P729" s="4"/>
      <c r="Q729" s="4"/>
      <c r="R729" s="4"/>
      <c r="S729" s="4"/>
      <c r="T729" s="4"/>
      <c r="U729" s="4"/>
      <c r="V729" s="4"/>
      <c r="W729" s="4"/>
    </row>
    <row r="730" spans="1:23" x14ac:dyDescent="0.2">
      <c r="A730" s="4">
        <v>50</v>
      </c>
      <c r="B730" s="4">
        <v>0</v>
      </c>
      <c r="C730" s="4">
        <v>0</v>
      </c>
      <c r="D730" s="4">
        <v>1</v>
      </c>
      <c r="E730" s="4">
        <v>207</v>
      </c>
      <c r="F730" s="4">
        <f>Source!U708</f>
        <v>42.847650520000002</v>
      </c>
      <c r="G730" s="4" t="s">
        <v>249</v>
      </c>
      <c r="H730" s="4" t="s">
        <v>250</v>
      </c>
      <c r="I730" s="4"/>
      <c r="J730" s="4"/>
      <c r="K730" s="4">
        <v>207</v>
      </c>
      <c r="L730" s="4">
        <v>21</v>
      </c>
      <c r="M730" s="4">
        <v>3</v>
      </c>
      <c r="N730" s="4" t="s">
        <v>3</v>
      </c>
      <c r="O730" s="4">
        <v>-1</v>
      </c>
      <c r="P730" s="4"/>
      <c r="Q730" s="4"/>
      <c r="R730" s="4"/>
      <c r="S730" s="4"/>
      <c r="T730" s="4"/>
      <c r="U730" s="4"/>
      <c r="V730" s="4"/>
      <c r="W730" s="4"/>
    </row>
    <row r="731" spans="1:23" x14ac:dyDescent="0.2">
      <c r="A731" s="4">
        <v>50</v>
      </c>
      <c r="B731" s="4">
        <v>0</v>
      </c>
      <c r="C731" s="4">
        <v>0</v>
      </c>
      <c r="D731" s="4">
        <v>1</v>
      </c>
      <c r="E731" s="4">
        <v>208</v>
      </c>
      <c r="F731" s="4">
        <f>Source!V708</f>
        <v>0.52642080000000002</v>
      </c>
      <c r="G731" s="4" t="s">
        <v>251</v>
      </c>
      <c r="H731" s="4" t="s">
        <v>252</v>
      </c>
      <c r="I731" s="4"/>
      <c r="J731" s="4"/>
      <c r="K731" s="4">
        <v>208</v>
      </c>
      <c r="L731" s="4">
        <v>22</v>
      </c>
      <c r="M731" s="4">
        <v>3</v>
      </c>
      <c r="N731" s="4" t="s">
        <v>3</v>
      </c>
      <c r="O731" s="4">
        <v>-1</v>
      </c>
      <c r="P731" s="4"/>
      <c r="Q731" s="4"/>
      <c r="R731" s="4"/>
      <c r="S731" s="4"/>
      <c r="T731" s="4"/>
      <c r="U731" s="4"/>
      <c r="V731" s="4"/>
      <c r="W731" s="4"/>
    </row>
    <row r="732" spans="1:23" x14ac:dyDescent="0.2">
      <c r="A732" s="4">
        <v>50</v>
      </c>
      <c r="B732" s="4">
        <v>0</v>
      </c>
      <c r="C732" s="4">
        <v>0</v>
      </c>
      <c r="D732" s="4">
        <v>1</v>
      </c>
      <c r="E732" s="4">
        <v>209</v>
      </c>
      <c r="F732" s="4">
        <f>ROUND(Source!W708,O732)</f>
        <v>0</v>
      </c>
      <c r="G732" s="4" t="s">
        <v>253</v>
      </c>
      <c r="H732" s="4" t="s">
        <v>254</v>
      </c>
      <c r="I732" s="4"/>
      <c r="J732" s="4"/>
      <c r="K732" s="4">
        <v>209</v>
      </c>
      <c r="L732" s="4">
        <v>23</v>
      </c>
      <c r="M732" s="4">
        <v>3</v>
      </c>
      <c r="N732" s="4" t="s">
        <v>3</v>
      </c>
      <c r="O732" s="4">
        <v>2</v>
      </c>
      <c r="P732" s="4"/>
      <c r="Q732" s="4"/>
      <c r="R732" s="4"/>
      <c r="S732" s="4"/>
      <c r="T732" s="4"/>
      <c r="U732" s="4"/>
      <c r="V732" s="4"/>
      <c r="W732" s="4"/>
    </row>
    <row r="733" spans="1:23" x14ac:dyDescent="0.2">
      <c r="A733" s="4">
        <v>50</v>
      </c>
      <c r="B733" s="4">
        <v>0</v>
      </c>
      <c r="C733" s="4">
        <v>0</v>
      </c>
      <c r="D733" s="4">
        <v>1</v>
      </c>
      <c r="E733" s="4">
        <v>233</v>
      </c>
      <c r="F733" s="4">
        <f>ROUND(Source!BD708,O733)</f>
        <v>3227.75</v>
      </c>
      <c r="G733" s="4" t="s">
        <v>255</v>
      </c>
      <c r="H733" s="4" t="s">
        <v>256</v>
      </c>
      <c r="I733" s="4"/>
      <c r="J733" s="4"/>
      <c r="K733" s="4">
        <v>233</v>
      </c>
      <c r="L733" s="4">
        <v>24</v>
      </c>
      <c r="M733" s="4">
        <v>3</v>
      </c>
      <c r="N733" s="4" t="s">
        <v>3</v>
      </c>
      <c r="O733" s="4">
        <v>2</v>
      </c>
      <c r="P733" s="4"/>
      <c r="Q733" s="4"/>
      <c r="R733" s="4"/>
      <c r="S733" s="4"/>
      <c r="T733" s="4"/>
      <c r="U733" s="4"/>
      <c r="V733" s="4"/>
      <c r="W733" s="4"/>
    </row>
    <row r="734" spans="1:23" x14ac:dyDescent="0.2">
      <c r="A734" s="4">
        <v>50</v>
      </c>
      <c r="B734" s="4">
        <v>0</v>
      </c>
      <c r="C734" s="4">
        <v>0</v>
      </c>
      <c r="D734" s="4">
        <v>1</v>
      </c>
      <c r="E734" s="4">
        <v>210</v>
      </c>
      <c r="F734" s="4">
        <f>ROUND(Source!X708,O734)</f>
        <v>10541.71</v>
      </c>
      <c r="G734" s="4" t="s">
        <v>257</v>
      </c>
      <c r="H734" s="4" t="s">
        <v>258</v>
      </c>
      <c r="I734" s="4"/>
      <c r="J734" s="4"/>
      <c r="K734" s="4">
        <v>210</v>
      </c>
      <c r="L734" s="4">
        <v>25</v>
      </c>
      <c r="M734" s="4">
        <v>3</v>
      </c>
      <c r="N734" s="4" t="s">
        <v>3</v>
      </c>
      <c r="O734" s="4">
        <v>2</v>
      </c>
      <c r="P734" s="4"/>
      <c r="Q734" s="4"/>
      <c r="R734" s="4"/>
      <c r="S734" s="4"/>
      <c r="T734" s="4"/>
      <c r="U734" s="4"/>
      <c r="V734" s="4"/>
      <c r="W734" s="4"/>
    </row>
    <row r="735" spans="1:23" x14ac:dyDescent="0.2">
      <c r="A735" s="4">
        <v>50</v>
      </c>
      <c r="B735" s="4">
        <v>0</v>
      </c>
      <c r="C735" s="4">
        <v>0</v>
      </c>
      <c r="D735" s="4">
        <v>1</v>
      </c>
      <c r="E735" s="4">
        <v>211</v>
      </c>
      <c r="F735" s="4">
        <f>ROUND(Source!Y708,O735)</f>
        <v>7192.85</v>
      </c>
      <c r="G735" s="4" t="s">
        <v>259</v>
      </c>
      <c r="H735" s="4" t="s">
        <v>260</v>
      </c>
      <c r="I735" s="4"/>
      <c r="J735" s="4"/>
      <c r="K735" s="4">
        <v>211</v>
      </c>
      <c r="L735" s="4">
        <v>26</v>
      </c>
      <c r="M735" s="4">
        <v>3</v>
      </c>
      <c r="N735" s="4" t="s">
        <v>3</v>
      </c>
      <c r="O735" s="4">
        <v>2</v>
      </c>
      <c r="P735" s="4"/>
      <c r="Q735" s="4"/>
      <c r="R735" s="4"/>
      <c r="S735" s="4"/>
      <c r="T735" s="4"/>
      <c r="U735" s="4"/>
      <c r="V735" s="4"/>
      <c r="W735" s="4"/>
    </row>
    <row r="736" spans="1:23" x14ac:dyDescent="0.2">
      <c r="A736" s="4">
        <v>50</v>
      </c>
      <c r="B736" s="4">
        <v>0</v>
      </c>
      <c r="C736" s="4">
        <v>0</v>
      </c>
      <c r="D736" s="4">
        <v>1</v>
      </c>
      <c r="E736" s="4">
        <v>224</v>
      </c>
      <c r="F736" s="4">
        <f>ROUND(Source!AR708,O736)</f>
        <v>32974.239999999998</v>
      </c>
      <c r="G736" s="4" t="s">
        <v>261</v>
      </c>
      <c r="H736" s="4" t="s">
        <v>262</v>
      </c>
      <c r="I736" s="4"/>
      <c r="J736" s="4"/>
      <c r="K736" s="4">
        <v>224</v>
      </c>
      <c r="L736" s="4">
        <v>27</v>
      </c>
      <c r="M736" s="4">
        <v>3</v>
      </c>
      <c r="N736" s="4" t="s">
        <v>3</v>
      </c>
      <c r="O736" s="4">
        <v>2</v>
      </c>
      <c r="P736" s="4"/>
      <c r="Q736" s="4"/>
      <c r="R736" s="4"/>
      <c r="S736" s="4"/>
      <c r="T736" s="4"/>
      <c r="U736" s="4"/>
      <c r="V736" s="4"/>
      <c r="W736" s="4"/>
    </row>
    <row r="738" spans="1:245" x14ac:dyDescent="0.2">
      <c r="A738" s="1">
        <v>5</v>
      </c>
      <c r="B738" s="1">
        <v>1</v>
      </c>
      <c r="C738" s="1"/>
      <c r="D738" s="1">
        <f>ROW(A786)</f>
        <v>786</v>
      </c>
      <c r="E738" s="1"/>
      <c r="F738" s="1" t="s">
        <v>14</v>
      </c>
      <c r="G738" s="1" t="s">
        <v>184</v>
      </c>
      <c r="H738" s="1" t="s">
        <v>3</v>
      </c>
      <c r="I738" s="1">
        <v>0</v>
      </c>
      <c r="J738" s="1"/>
      <c r="K738" s="1">
        <v>0</v>
      </c>
      <c r="L738" s="1"/>
      <c r="M738" s="1"/>
      <c r="N738" s="1"/>
      <c r="O738" s="1"/>
      <c r="P738" s="1"/>
      <c r="Q738" s="1"/>
      <c r="R738" s="1"/>
      <c r="S738" s="1"/>
      <c r="T738" s="1"/>
      <c r="U738" s="1" t="s">
        <v>3</v>
      </c>
      <c r="V738" s="1">
        <v>0</v>
      </c>
      <c r="W738" s="1"/>
      <c r="X738" s="1"/>
      <c r="Y738" s="1"/>
      <c r="Z738" s="1"/>
      <c r="AA738" s="1"/>
      <c r="AB738" s="1" t="s">
        <v>3</v>
      </c>
      <c r="AC738" s="1" t="s">
        <v>3</v>
      </c>
      <c r="AD738" s="1" t="s">
        <v>3</v>
      </c>
      <c r="AE738" s="1" t="s">
        <v>3</v>
      </c>
      <c r="AF738" s="1" t="s">
        <v>3</v>
      </c>
      <c r="AG738" s="1" t="s">
        <v>3</v>
      </c>
      <c r="AH738" s="1"/>
      <c r="AI738" s="1"/>
      <c r="AJ738" s="1"/>
      <c r="AK738" s="1"/>
      <c r="AL738" s="1"/>
      <c r="AM738" s="1"/>
      <c r="AN738" s="1"/>
      <c r="AO738" s="1"/>
      <c r="AP738" s="1" t="s">
        <v>3</v>
      </c>
      <c r="AQ738" s="1" t="s">
        <v>3</v>
      </c>
      <c r="AR738" s="1" t="s">
        <v>3</v>
      </c>
      <c r="AS738" s="1"/>
      <c r="AT738" s="1"/>
      <c r="AU738" s="1"/>
      <c r="AV738" s="1"/>
      <c r="AW738" s="1"/>
      <c r="AX738" s="1"/>
      <c r="AY738" s="1"/>
      <c r="AZ738" s="1" t="s">
        <v>3</v>
      </c>
      <c r="BA738" s="1"/>
      <c r="BB738" s="1" t="s">
        <v>3</v>
      </c>
      <c r="BC738" s="1" t="s">
        <v>3</v>
      </c>
      <c r="BD738" s="1" t="s">
        <v>3</v>
      </c>
      <c r="BE738" s="1" t="s">
        <v>3</v>
      </c>
      <c r="BF738" s="1" t="s">
        <v>3</v>
      </c>
      <c r="BG738" s="1" t="s">
        <v>3</v>
      </c>
      <c r="BH738" s="1" t="s">
        <v>3</v>
      </c>
      <c r="BI738" s="1" t="s">
        <v>3</v>
      </c>
      <c r="BJ738" s="1" t="s">
        <v>3</v>
      </c>
      <c r="BK738" s="1" t="s">
        <v>3</v>
      </c>
      <c r="BL738" s="1" t="s">
        <v>3</v>
      </c>
      <c r="BM738" s="1" t="s">
        <v>3</v>
      </c>
      <c r="BN738" s="1" t="s">
        <v>3</v>
      </c>
      <c r="BO738" s="1" t="s">
        <v>3</v>
      </c>
      <c r="BP738" s="1" t="s">
        <v>3</v>
      </c>
      <c r="BQ738" s="1"/>
      <c r="BR738" s="1"/>
      <c r="BS738" s="1"/>
      <c r="BT738" s="1"/>
      <c r="BU738" s="1"/>
      <c r="BV738" s="1"/>
      <c r="BW738" s="1"/>
      <c r="BX738" s="1">
        <v>0</v>
      </c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>
        <v>0</v>
      </c>
    </row>
    <row r="740" spans="1:245" x14ac:dyDescent="0.2">
      <c r="A740" s="2">
        <v>52</v>
      </c>
      <c r="B740" s="2">
        <f t="shared" ref="B740:G740" si="581">B786</f>
        <v>1</v>
      </c>
      <c r="C740" s="2">
        <f t="shared" si="581"/>
        <v>5</v>
      </c>
      <c r="D740" s="2">
        <f t="shared" si="581"/>
        <v>738</v>
      </c>
      <c r="E740" s="2">
        <f t="shared" si="581"/>
        <v>0</v>
      </c>
      <c r="F740" s="2" t="str">
        <f t="shared" si="581"/>
        <v>Новый подраздел</v>
      </c>
      <c r="G740" s="2" t="str">
        <f t="shared" si="581"/>
        <v>Монтажные работы</v>
      </c>
      <c r="H740" s="2"/>
      <c r="I740" s="2"/>
      <c r="J740" s="2"/>
      <c r="K740" s="2"/>
      <c r="L740" s="2"/>
      <c r="M740" s="2"/>
      <c r="N740" s="2"/>
      <c r="O740" s="2">
        <f t="shared" ref="O740:AT740" si="582">O786</f>
        <v>325711.21999999997</v>
      </c>
      <c r="P740" s="2">
        <f t="shared" si="582"/>
        <v>256000.11</v>
      </c>
      <c r="Q740" s="2">
        <f t="shared" si="582"/>
        <v>13607.05</v>
      </c>
      <c r="R740" s="2">
        <f t="shared" si="582"/>
        <v>6669.01</v>
      </c>
      <c r="S740" s="2">
        <f t="shared" si="582"/>
        <v>56104.06</v>
      </c>
      <c r="T740" s="2">
        <f t="shared" si="582"/>
        <v>0</v>
      </c>
      <c r="U740" s="2">
        <f t="shared" si="582"/>
        <v>184.58122414000002</v>
      </c>
      <c r="V740" s="2">
        <f t="shared" si="582"/>
        <v>15.837065499999998</v>
      </c>
      <c r="W740" s="2">
        <f t="shared" si="582"/>
        <v>0</v>
      </c>
      <c r="X740" s="2">
        <f t="shared" si="582"/>
        <v>67207.839999999997</v>
      </c>
      <c r="Y740" s="2">
        <f t="shared" si="582"/>
        <v>43316.78</v>
      </c>
      <c r="Z740" s="2">
        <f t="shared" si="582"/>
        <v>0</v>
      </c>
      <c r="AA740" s="2">
        <f t="shared" si="582"/>
        <v>0</v>
      </c>
      <c r="AB740" s="2">
        <f t="shared" si="582"/>
        <v>325711.21999999997</v>
      </c>
      <c r="AC740" s="2">
        <f t="shared" si="582"/>
        <v>256000.11</v>
      </c>
      <c r="AD740" s="2">
        <f t="shared" si="582"/>
        <v>13607.05</v>
      </c>
      <c r="AE740" s="2">
        <f t="shared" si="582"/>
        <v>6669.01</v>
      </c>
      <c r="AF740" s="2">
        <f t="shared" si="582"/>
        <v>56104.06</v>
      </c>
      <c r="AG740" s="2">
        <f t="shared" si="582"/>
        <v>0</v>
      </c>
      <c r="AH740" s="2">
        <f t="shared" si="582"/>
        <v>184.58122414000002</v>
      </c>
      <c r="AI740" s="2">
        <f t="shared" si="582"/>
        <v>15.837065499999998</v>
      </c>
      <c r="AJ740" s="2">
        <f t="shared" si="582"/>
        <v>0</v>
      </c>
      <c r="AK740" s="2">
        <f t="shared" si="582"/>
        <v>67207.839999999997</v>
      </c>
      <c r="AL740" s="2">
        <f t="shared" si="582"/>
        <v>43316.78</v>
      </c>
      <c r="AM740" s="2">
        <f t="shared" si="582"/>
        <v>0</v>
      </c>
      <c r="AN740" s="2">
        <f t="shared" si="582"/>
        <v>0</v>
      </c>
      <c r="AO740" s="2">
        <f t="shared" si="582"/>
        <v>0</v>
      </c>
      <c r="AP740" s="2">
        <f t="shared" si="582"/>
        <v>0</v>
      </c>
      <c r="AQ740" s="2">
        <f t="shared" si="582"/>
        <v>0</v>
      </c>
      <c r="AR740" s="2">
        <f t="shared" si="582"/>
        <v>436235.84</v>
      </c>
      <c r="AS740" s="2">
        <f t="shared" si="582"/>
        <v>231299.69</v>
      </c>
      <c r="AT740" s="2">
        <f t="shared" si="582"/>
        <v>204936.15</v>
      </c>
      <c r="AU740" s="2">
        <f t="shared" ref="AU740:BZ740" si="583">AU786</f>
        <v>0</v>
      </c>
      <c r="AV740" s="2">
        <f t="shared" si="583"/>
        <v>256000.11</v>
      </c>
      <c r="AW740" s="2">
        <f t="shared" si="583"/>
        <v>256000.11</v>
      </c>
      <c r="AX740" s="2">
        <f t="shared" si="583"/>
        <v>0</v>
      </c>
      <c r="AY740" s="2">
        <f t="shared" si="583"/>
        <v>256000.11</v>
      </c>
      <c r="AZ740" s="2">
        <f t="shared" si="583"/>
        <v>0</v>
      </c>
      <c r="BA740" s="2">
        <f t="shared" si="583"/>
        <v>0</v>
      </c>
      <c r="BB740" s="2">
        <f t="shared" si="583"/>
        <v>0</v>
      </c>
      <c r="BC740" s="2">
        <f t="shared" si="583"/>
        <v>0</v>
      </c>
      <c r="BD740" s="2">
        <f t="shared" si="583"/>
        <v>0</v>
      </c>
      <c r="BE740" s="2">
        <f t="shared" si="583"/>
        <v>0</v>
      </c>
      <c r="BF740" s="2">
        <f t="shared" si="583"/>
        <v>0</v>
      </c>
      <c r="BG740" s="2">
        <f t="shared" si="583"/>
        <v>0</v>
      </c>
      <c r="BH740" s="2">
        <f t="shared" si="583"/>
        <v>0</v>
      </c>
      <c r="BI740" s="2">
        <f t="shared" si="583"/>
        <v>0</v>
      </c>
      <c r="BJ740" s="2">
        <f t="shared" si="583"/>
        <v>0</v>
      </c>
      <c r="BK740" s="2">
        <f t="shared" si="583"/>
        <v>0</v>
      </c>
      <c r="BL740" s="2">
        <f t="shared" si="583"/>
        <v>0</v>
      </c>
      <c r="BM740" s="2">
        <f t="shared" si="583"/>
        <v>0</v>
      </c>
      <c r="BN740" s="2">
        <f t="shared" si="583"/>
        <v>0</v>
      </c>
      <c r="BO740" s="2">
        <f t="shared" si="583"/>
        <v>0</v>
      </c>
      <c r="BP740" s="2">
        <f t="shared" si="583"/>
        <v>0</v>
      </c>
      <c r="BQ740" s="2">
        <f t="shared" si="583"/>
        <v>0</v>
      </c>
      <c r="BR740" s="2">
        <f t="shared" si="583"/>
        <v>0</v>
      </c>
      <c r="BS740" s="2">
        <f t="shared" si="583"/>
        <v>0</v>
      </c>
      <c r="BT740" s="2">
        <f t="shared" si="583"/>
        <v>0</v>
      </c>
      <c r="BU740" s="2">
        <f t="shared" si="583"/>
        <v>0</v>
      </c>
      <c r="BV740" s="2">
        <f t="shared" si="583"/>
        <v>0</v>
      </c>
      <c r="BW740" s="2">
        <f t="shared" si="583"/>
        <v>0</v>
      </c>
      <c r="BX740" s="2">
        <f t="shared" si="583"/>
        <v>0</v>
      </c>
      <c r="BY740" s="2">
        <f t="shared" si="583"/>
        <v>0</v>
      </c>
      <c r="BZ740" s="2">
        <f t="shared" si="583"/>
        <v>0</v>
      </c>
      <c r="CA740" s="2">
        <f t="shared" ref="CA740:DF740" si="584">CA786</f>
        <v>436235.84</v>
      </c>
      <c r="CB740" s="2">
        <f t="shared" si="584"/>
        <v>231299.69</v>
      </c>
      <c r="CC740" s="2">
        <f t="shared" si="584"/>
        <v>204936.15</v>
      </c>
      <c r="CD740" s="2">
        <f t="shared" si="584"/>
        <v>0</v>
      </c>
      <c r="CE740" s="2">
        <f t="shared" si="584"/>
        <v>256000.11</v>
      </c>
      <c r="CF740" s="2">
        <f t="shared" si="584"/>
        <v>256000.11</v>
      </c>
      <c r="CG740" s="2">
        <f t="shared" si="584"/>
        <v>0</v>
      </c>
      <c r="CH740" s="2">
        <f t="shared" si="584"/>
        <v>256000.11</v>
      </c>
      <c r="CI740" s="2">
        <f t="shared" si="584"/>
        <v>0</v>
      </c>
      <c r="CJ740" s="2">
        <f t="shared" si="584"/>
        <v>0</v>
      </c>
      <c r="CK740" s="2">
        <f t="shared" si="584"/>
        <v>0</v>
      </c>
      <c r="CL740" s="2">
        <f t="shared" si="584"/>
        <v>0</v>
      </c>
      <c r="CM740" s="2">
        <f t="shared" si="584"/>
        <v>0</v>
      </c>
      <c r="CN740" s="2">
        <f t="shared" si="584"/>
        <v>0</v>
      </c>
      <c r="CO740" s="2">
        <f t="shared" si="584"/>
        <v>0</v>
      </c>
      <c r="CP740" s="2">
        <f t="shared" si="584"/>
        <v>0</v>
      </c>
      <c r="CQ740" s="2">
        <f t="shared" si="584"/>
        <v>0</v>
      </c>
      <c r="CR740" s="2">
        <f t="shared" si="584"/>
        <v>0</v>
      </c>
      <c r="CS740" s="2">
        <f t="shared" si="584"/>
        <v>0</v>
      </c>
      <c r="CT740" s="2">
        <f t="shared" si="584"/>
        <v>0</v>
      </c>
      <c r="CU740" s="2">
        <f t="shared" si="584"/>
        <v>0</v>
      </c>
      <c r="CV740" s="2">
        <f t="shared" si="584"/>
        <v>0</v>
      </c>
      <c r="CW740" s="2">
        <f t="shared" si="584"/>
        <v>0</v>
      </c>
      <c r="CX740" s="2">
        <f t="shared" si="584"/>
        <v>0</v>
      </c>
      <c r="CY740" s="2">
        <f t="shared" si="584"/>
        <v>0</v>
      </c>
      <c r="CZ740" s="2">
        <f t="shared" si="584"/>
        <v>0</v>
      </c>
      <c r="DA740" s="2">
        <f t="shared" si="584"/>
        <v>0</v>
      </c>
      <c r="DB740" s="2">
        <f t="shared" si="584"/>
        <v>0</v>
      </c>
      <c r="DC740" s="2">
        <f t="shared" si="584"/>
        <v>0</v>
      </c>
      <c r="DD740" s="2">
        <f t="shared" si="584"/>
        <v>0</v>
      </c>
      <c r="DE740" s="2">
        <f t="shared" si="584"/>
        <v>0</v>
      </c>
      <c r="DF740" s="2">
        <f t="shared" si="584"/>
        <v>0</v>
      </c>
      <c r="DG740" s="3">
        <f t="shared" ref="DG740:EL740" si="585">DG786</f>
        <v>0</v>
      </c>
      <c r="DH740" s="3">
        <f t="shared" si="585"/>
        <v>0</v>
      </c>
      <c r="DI740" s="3">
        <f t="shared" si="585"/>
        <v>0</v>
      </c>
      <c r="DJ740" s="3">
        <f t="shared" si="585"/>
        <v>0</v>
      </c>
      <c r="DK740" s="3">
        <f t="shared" si="585"/>
        <v>0</v>
      </c>
      <c r="DL740" s="3">
        <f t="shared" si="585"/>
        <v>0</v>
      </c>
      <c r="DM740" s="3">
        <f t="shared" si="585"/>
        <v>0</v>
      </c>
      <c r="DN740" s="3">
        <f t="shared" si="585"/>
        <v>0</v>
      </c>
      <c r="DO740" s="3">
        <f t="shared" si="585"/>
        <v>0</v>
      </c>
      <c r="DP740" s="3">
        <f t="shared" si="585"/>
        <v>0</v>
      </c>
      <c r="DQ740" s="3">
        <f t="shared" si="585"/>
        <v>0</v>
      </c>
      <c r="DR740" s="3">
        <f t="shared" si="585"/>
        <v>0</v>
      </c>
      <c r="DS740" s="3">
        <f t="shared" si="585"/>
        <v>0</v>
      </c>
      <c r="DT740" s="3">
        <f t="shared" si="585"/>
        <v>0</v>
      </c>
      <c r="DU740" s="3">
        <f t="shared" si="585"/>
        <v>0</v>
      </c>
      <c r="DV740" s="3">
        <f t="shared" si="585"/>
        <v>0</v>
      </c>
      <c r="DW740" s="3">
        <f t="shared" si="585"/>
        <v>0</v>
      </c>
      <c r="DX740" s="3">
        <f t="shared" si="585"/>
        <v>0</v>
      </c>
      <c r="DY740" s="3">
        <f t="shared" si="585"/>
        <v>0</v>
      </c>
      <c r="DZ740" s="3">
        <f t="shared" si="585"/>
        <v>0</v>
      </c>
      <c r="EA740" s="3">
        <f t="shared" si="585"/>
        <v>0</v>
      </c>
      <c r="EB740" s="3">
        <f t="shared" si="585"/>
        <v>0</v>
      </c>
      <c r="EC740" s="3">
        <f t="shared" si="585"/>
        <v>0</v>
      </c>
      <c r="ED740" s="3">
        <f t="shared" si="585"/>
        <v>0</v>
      </c>
      <c r="EE740" s="3">
        <f t="shared" si="585"/>
        <v>0</v>
      </c>
      <c r="EF740" s="3">
        <f t="shared" si="585"/>
        <v>0</v>
      </c>
      <c r="EG740" s="3">
        <f t="shared" si="585"/>
        <v>0</v>
      </c>
      <c r="EH740" s="3">
        <f t="shared" si="585"/>
        <v>0</v>
      </c>
      <c r="EI740" s="3">
        <f t="shared" si="585"/>
        <v>0</v>
      </c>
      <c r="EJ740" s="3">
        <f t="shared" si="585"/>
        <v>0</v>
      </c>
      <c r="EK740" s="3">
        <f t="shared" si="585"/>
        <v>0</v>
      </c>
      <c r="EL740" s="3">
        <f t="shared" si="585"/>
        <v>0</v>
      </c>
      <c r="EM740" s="3">
        <f t="shared" ref="EM740:FR740" si="586">EM786</f>
        <v>0</v>
      </c>
      <c r="EN740" s="3">
        <f t="shared" si="586"/>
        <v>0</v>
      </c>
      <c r="EO740" s="3">
        <f t="shared" si="586"/>
        <v>0</v>
      </c>
      <c r="EP740" s="3">
        <f t="shared" si="586"/>
        <v>0</v>
      </c>
      <c r="EQ740" s="3">
        <f t="shared" si="586"/>
        <v>0</v>
      </c>
      <c r="ER740" s="3">
        <f t="shared" si="586"/>
        <v>0</v>
      </c>
      <c r="ES740" s="3">
        <f t="shared" si="586"/>
        <v>0</v>
      </c>
      <c r="ET740" s="3">
        <f t="shared" si="586"/>
        <v>0</v>
      </c>
      <c r="EU740" s="3">
        <f t="shared" si="586"/>
        <v>0</v>
      </c>
      <c r="EV740" s="3">
        <f t="shared" si="586"/>
        <v>0</v>
      </c>
      <c r="EW740" s="3">
        <f t="shared" si="586"/>
        <v>0</v>
      </c>
      <c r="EX740" s="3">
        <f t="shared" si="586"/>
        <v>0</v>
      </c>
      <c r="EY740" s="3">
        <f t="shared" si="586"/>
        <v>0</v>
      </c>
      <c r="EZ740" s="3">
        <f t="shared" si="586"/>
        <v>0</v>
      </c>
      <c r="FA740" s="3">
        <f t="shared" si="586"/>
        <v>0</v>
      </c>
      <c r="FB740" s="3">
        <f t="shared" si="586"/>
        <v>0</v>
      </c>
      <c r="FC740" s="3">
        <f t="shared" si="586"/>
        <v>0</v>
      </c>
      <c r="FD740" s="3">
        <f t="shared" si="586"/>
        <v>0</v>
      </c>
      <c r="FE740" s="3">
        <f t="shared" si="586"/>
        <v>0</v>
      </c>
      <c r="FF740" s="3">
        <f t="shared" si="586"/>
        <v>0</v>
      </c>
      <c r="FG740" s="3">
        <f t="shared" si="586"/>
        <v>0</v>
      </c>
      <c r="FH740" s="3">
        <f t="shared" si="586"/>
        <v>0</v>
      </c>
      <c r="FI740" s="3">
        <f t="shared" si="586"/>
        <v>0</v>
      </c>
      <c r="FJ740" s="3">
        <f t="shared" si="586"/>
        <v>0</v>
      </c>
      <c r="FK740" s="3">
        <f t="shared" si="586"/>
        <v>0</v>
      </c>
      <c r="FL740" s="3">
        <f t="shared" si="586"/>
        <v>0</v>
      </c>
      <c r="FM740" s="3">
        <f t="shared" si="586"/>
        <v>0</v>
      </c>
      <c r="FN740" s="3">
        <f t="shared" si="586"/>
        <v>0</v>
      </c>
      <c r="FO740" s="3">
        <f t="shared" si="586"/>
        <v>0</v>
      </c>
      <c r="FP740" s="3">
        <f t="shared" si="586"/>
        <v>0</v>
      </c>
      <c r="FQ740" s="3">
        <f t="shared" si="586"/>
        <v>0</v>
      </c>
      <c r="FR740" s="3">
        <f t="shared" si="586"/>
        <v>0</v>
      </c>
      <c r="FS740" s="3">
        <f t="shared" ref="FS740:GX740" si="587">FS786</f>
        <v>0</v>
      </c>
      <c r="FT740" s="3">
        <f t="shared" si="587"/>
        <v>0</v>
      </c>
      <c r="FU740" s="3">
        <f t="shared" si="587"/>
        <v>0</v>
      </c>
      <c r="FV740" s="3">
        <f t="shared" si="587"/>
        <v>0</v>
      </c>
      <c r="FW740" s="3">
        <f t="shared" si="587"/>
        <v>0</v>
      </c>
      <c r="FX740" s="3">
        <f t="shared" si="587"/>
        <v>0</v>
      </c>
      <c r="FY740" s="3">
        <f t="shared" si="587"/>
        <v>0</v>
      </c>
      <c r="FZ740" s="3">
        <f t="shared" si="587"/>
        <v>0</v>
      </c>
      <c r="GA740" s="3">
        <f t="shared" si="587"/>
        <v>0</v>
      </c>
      <c r="GB740" s="3">
        <f t="shared" si="587"/>
        <v>0</v>
      </c>
      <c r="GC740" s="3">
        <f t="shared" si="587"/>
        <v>0</v>
      </c>
      <c r="GD740" s="3">
        <f t="shared" si="587"/>
        <v>0</v>
      </c>
      <c r="GE740" s="3">
        <f t="shared" si="587"/>
        <v>0</v>
      </c>
      <c r="GF740" s="3">
        <f t="shared" si="587"/>
        <v>0</v>
      </c>
      <c r="GG740" s="3">
        <f t="shared" si="587"/>
        <v>0</v>
      </c>
      <c r="GH740" s="3">
        <f t="shared" si="587"/>
        <v>0</v>
      </c>
      <c r="GI740" s="3">
        <f t="shared" si="587"/>
        <v>0</v>
      </c>
      <c r="GJ740" s="3">
        <f t="shared" si="587"/>
        <v>0</v>
      </c>
      <c r="GK740" s="3">
        <f t="shared" si="587"/>
        <v>0</v>
      </c>
      <c r="GL740" s="3">
        <f t="shared" si="587"/>
        <v>0</v>
      </c>
      <c r="GM740" s="3">
        <f t="shared" si="587"/>
        <v>0</v>
      </c>
      <c r="GN740" s="3">
        <f t="shared" si="587"/>
        <v>0</v>
      </c>
      <c r="GO740" s="3">
        <f t="shared" si="587"/>
        <v>0</v>
      </c>
      <c r="GP740" s="3">
        <f t="shared" si="587"/>
        <v>0</v>
      </c>
      <c r="GQ740" s="3">
        <f t="shared" si="587"/>
        <v>0</v>
      </c>
      <c r="GR740" s="3">
        <f t="shared" si="587"/>
        <v>0</v>
      </c>
      <c r="GS740" s="3">
        <f t="shared" si="587"/>
        <v>0</v>
      </c>
      <c r="GT740" s="3">
        <f t="shared" si="587"/>
        <v>0</v>
      </c>
      <c r="GU740" s="3">
        <f t="shared" si="587"/>
        <v>0</v>
      </c>
      <c r="GV740" s="3">
        <f t="shared" si="587"/>
        <v>0</v>
      </c>
      <c r="GW740" s="3">
        <f t="shared" si="587"/>
        <v>0</v>
      </c>
      <c r="GX740" s="3">
        <f t="shared" si="587"/>
        <v>0</v>
      </c>
    </row>
    <row r="742" spans="1:245" x14ac:dyDescent="0.2">
      <c r="A742">
        <v>17</v>
      </c>
      <c r="B742">
        <v>1</v>
      </c>
      <c r="C742">
        <f>ROW(SmtRes!A954)</f>
        <v>954</v>
      </c>
      <c r="D742">
        <f>ROW(EtalonRes!A953)</f>
        <v>953</v>
      </c>
      <c r="E742" t="s">
        <v>911</v>
      </c>
      <c r="F742" t="s">
        <v>592</v>
      </c>
      <c r="G742" t="s">
        <v>655</v>
      </c>
      <c r="H742" t="s">
        <v>19</v>
      </c>
      <c r="I742">
        <f>ROUND(40.48/100,9)</f>
        <v>0.40479999999999999</v>
      </c>
      <c r="J742">
        <v>0</v>
      </c>
      <c r="O742">
        <f t="shared" ref="O742:O784" si="588">ROUND(CP742,2)</f>
        <v>2413.36</v>
      </c>
      <c r="P742">
        <f t="shared" ref="P742:P784" si="589">ROUND(CQ742*I742,2)</f>
        <v>3.68</v>
      </c>
      <c r="Q742">
        <f t="shared" ref="Q742:Q784" si="590">ROUND(CR742*I742,2)</f>
        <v>10.25</v>
      </c>
      <c r="R742">
        <f t="shared" ref="R742:R784" si="591">ROUND(CS742*I742,2)</f>
        <v>6.11</v>
      </c>
      <c r="S742">
        <f t="shared" ref="S742:S784" si="592">ROUND(CT742*I742,2)</f>
        <v>2399.4299999999998</v>
      </c>
      <c r="T742">
        <f t="shared" ref="T742:T784" si="593">ROUND(CU742*I742,2)</f>
        <v>0</v>
      </c>
      <c r="U742">
        <f t="shared" ref="U742:U784" si="594">CV742*I742</f>
        <v>7.5972863999999989</v>
      </c>
      <c r="V742">
        <f t="shared" ref="V742:V784" si="595">CW742*I742</f>
        <v>1.5179999999999999E-2</v>
      </c>
      <c r="W742">
        <f t="shared" ref="W742:W784" si="596">ROUND(CX742*I742,2)</f>
        <v>0</v>
      </c>
      <c r="X742">
        <f t="shared" ref="X742:X784" si="597">ROUND(CY742,2)</f>
        <v>2525.8200000000002</v>
      </c>
      <c r="Y742">
        <f t="shared" ref="Y742:Y784" si="598">ROUND(CZ742,2)</f>
        <v>1323.05</v>
      </c>
      <c r="AA742">
        <v>144042116</v>
      </c>
      <c r="AB742">
        <f t="shared" ref="AB742:AB784" si="599">ROUND((AC742+AD742+AF742),2)</f>
        <v>182.93</v>
      </c>
      <c r="AC742">
        <f t="shared" ref="AC742:AC784" si="600">ROUND((ES742),2)</f>
        <v>0.36</v>
      </c>
      <c r="AD742">
        <f>ROUND(((((ET742*1.25))-((EU742*1.25)))+AE742),2)</f>
        <v>2.02</v>
      </c>
      <c r="AE742">
        <f>ROUND(((EU742*1.25)),2)</f>
        <v>0.46</v>
      </c>
      <c r="AF742">
        <f>ROUND(((EV742*1.15)),2)</f>
        <v>180.55</v>
      </c>
      <c r="AG742">
        <f t="shared" ref="AG742:AG784" si="601">ROUND((AP742),2)</f>
        <v>0</v>
      </c>
      <c r="AH742">
        <f>((EW742*1.15))</f>
        <v>18.767999999999997</v>
      </c>
      <c r="AI742">
        <f>((EX742*1.25))</f>
        <v>3.7499999999999999E-2</v>
      </c>
      <c r="AJ742">
        <f t="shared" ref="AJ742:AJ784" si="602">(AS742)</f>
        <v>0</v>
      </c>
      <c r="AK742">
        <v>158.97999999999999</v>
      </c>
      <c r="AL742">
        <v>0.36</v>
      </c>
      <c r="AM742">
        <v>1.62</v>
      </c>
      <c r="AN742">
        <v>0.37</v>
      </c>
      <c r="AO742">
        <v>157</v>
      </c>
      <c r="AP742">
        <v>0</v>
      </c>
      <c r="AQ742">
        <v>16.32</v>
      </c>
      <c r="AR742">
        <v>0.03</v>
      </c>
      <c r="AS742">
        <v>0</v>
      </c>
      <c r="AT742">
        <v>105</v>
      </c>
      <c r="AU742">
        <v>55</v>
      </c>
      <c r="AV742">
        <v>1</v>
      </c>
      <c r="AW742">
        <v>1</v>
      </c>
      <c r="AZ742">
        <v>1</v>
      </c>
      <c r="BA742">
        <v>32.83</v>
      </c>
      <c r="BB742">
        <v>12.53</v>
      </c>
      <c r="BC742">
        <v>25.23</v>
      </c>
      <c r="BD742" t="s">
        <v>3</v>
      </c>
      <c r="BE742" t="s">
        <v>3</v>
      </c>
      <c r="BF742" t="s">
        <v>3</v>
      </c>
      <c r="BG742" t="s">
        <v>3</v>
      </c>
      <c r="BH742">
        <v>0</v>
      </c>
      <c r="BI742">
        <v>1</v>
      </c>
      <c r="BJ742" t="s">
        <v>594</v>
      </c>
      <c r="BM742">
        <v>15001</v>
      </c>
      <c r="BN742">
        <v>0</v>
      </c>
      <c r="BO742" t="s">
        <v>592</v>
      </c>
      <c r="BP742">
        <v>1</v>
      </c>
      <c r="BQ742">
        <v>2</v>
      </c>
      <c r="BR742">
        <v>0</v>
      </c>
      <c r="BS742">
        <v>32.83</v>
      </c>
      <c r="BT742">
        <v>1</v>
      </c>
      <c r="BU742">
        <v>1</v>
      </c>
      <c r="BV742">
        <v>1</v>
      </c>
      <c r="BW742">
        <v>1</v>
      </c>
      <c r="BX742">
        <v>1</v>
      </c>
      <c r="BY742" t="s">
        <v>3</v>
      </c>
      <c r="BZ742">
        <v>105</v>
      </c>
      <c r="CA742">
        <v>55</v>
      </c>
      <c r="CE742">
        <v>0</v>
      </c>
      <c r="CF742">
        <v>0</v>
      </c>
      <c r="CG742">
        <v>0</v>
      </c>
      <c r="CM742">
        <v>0</v>
      </c>
      <c r="CN742" t="s">
        <v>1835</v>
      </c>
      <c r="CO742">
        <v>0</v>
      </c>
      <c r="CP742">
        <f t="shared" ref="CP742:CP784" si="603">(P742+Q742+S742)</f>
        <v>2413.3599999999997</v>
      </c>
      <c r="CQ742">
        <f t="shared" ref="CQ742:CQ784" si="604">AC742*BC742</f>
        <v>9.0828000000000007</v>
      </c>
      <c r="CR742">
        <f t="shared" ref="CR742:CR784" si="605">AD742*BB742</f>
        <v>25.310599999999997</v>
      </c>
      <c r="CS742">
        <f t="shared" ref="CS742:CS784" si="606">AE742*BS742</f>
        <v>15.101799999999999</v>
      </c>
      <c r="CT742">
        <f t="shared" ref="CT742:CT784" si="607">AF742*BA742</f>
        <v>5927.4565000000002</v>
      </c>
      <c r="CU742">
        <f t="shared" ref="CU742:CU784" si="608">AG742</f>
        <v>0</v>
      </c>
      <c r="CV742">
        <f t="shared" ref="CV742:CV784" si="609">AH742</f>
        <v>18.767999999999997</v>
      </c>
      <c r="CW742">
        <f t="shared" ref="CW742:CW784" si="610">AI742</f>
        <v>3.7499999999999999E-2</v>
      </c>
      <c r="CX742">
        <f t="shared" ref="CX742:CX784" si="611">AJ742</f>
        <v>0</v>
      </c>
      <c r="CY742">
        <f t="shared" ref="CY742:CY784" si="612">(((S742+R742)*AT742)/100)</f>
        <v>2525.817</v>
      </c>
      <c r="CZ742">
        <f t="shared" ref="CZ742:CZ784" si="613">(((S742+R742)*AU742)/100)</f>
        <v>1323.047</v>
      </c>
      <c r="DC742" t="s">
        <v>3</v>
      </c>
      <c r="DD742" t="s">
        <v>3</v>
      </c>
      <c r="DE742" t="s">
        <v>279</v>
      </c>
      <c r="DF742" t="s">
        <v>279</v>
      </c>
      <c r="DG742" t="s">
        <v>264</v>
      </c>
      <c r="DH742" t="s">
        <v>3</v>
      </c>
      <c r="DI742" t="s">
        <v>264</v>
      </c>
      <c r="DJ742" t="s">
        <v>279</v>
      </c>
      <c r="DK742" t="s">
        <v>3</v>
      </c>
      <c r="DL742" t="s">
        <v>3</v>
      </c>
      <c r="DM742" t="s">
        <v>3</v>
      </c>
      <c r="DN742">
        <v>0</v>
      </c>
      <c r="DO742">
        <v>0</v>
      </c>
      <c r="DP742">
        <v>1</v>
      </c>
      <c r="DQ742">
        <v>1</v>
      </c>
      <c r="DU742">
        <v>1005</v>
      </c>
      <c r="DV742" t="s">
        <v>19</v>
      </c>
      <c r="DW742" t="s">
        <v>19</v>
      </c>
      <c r="DX742">
        <v>100</v>
      </c>
      <c r="EE742">
        <v>123474929</v>
      </c>
      <c r="EF742">
        <v>2</v>
      </c>
      <c r="EG742" t="s">
        <v>24</v>
      </c>
      <c r="EH742">
        <v>0</v>
      </c>
      <c r="EI742" t="s">
        <v>3</v>
      </c>
      <c r="EJ742">
        <v>1</v>
      </c>
      <c r="EK742">
        <v>15001</v>
      </c>
      <c r="EL742" t="s">
        <v>280</v>
      </c>
      <c r="EM742" t="s">
        <v>281</v>
      </c>
      <c r="EO742" t="s">
        <v>282</v>
      </c>
      <c r="EQ742">
        <v>131072</v>
      </c>
      <c r="ER742">
        <v>158.97999999999999</v>
      </c>
      <c r="ES742">
        <v>0.36</v>
      </c>
      <c r="ET742">
        <v>1.62</v>
      </c>
      <c r="EU742">
        <v>0.37</v>
      </c>
      <c r="EV742">
        <v>157</v>
      </c>
      <c r="EW742">
        <v>16.32</v>
      </c>
      <c r="EX742">
        <v>0.03</v>
      </c>
      <c r="EY742">
        <v>0</v>
      </c>
      <c r="FQ742">
        <v>0</v>
      </c>
      <c r="FR742">
        <f t="shared" ref="FR742:FR784" si="614">ROUND(IF(AND(BH742=3,BI742=3),P742,0),2)</f>
        <v>0</v>
      </c>
      <c r="FS742">
        <v>0</v>
      </c>
      <c r="FX742">
        <v>105</v>
      </c>
      <c r="FY742">
        <v>55</v>
      </c>
      <c r="GA742" t="s">
        <v>3</v>
      </c>
      <c r="GD742">
        <v>1</v>
      </c>
      <c r="GF742">
        <v>718468928</v>
      </c>
      <c r="GG742">
        <v>2</v>
      </c>
      <c r="GH742">
        <v>1</v>
      </c>
      <c r="GI742">
        <v>2</v>
      </c>
      <c r="GJ742">
        <v>0</v>
      </c>
      <c r="GK742">
        <v>0</v>
      </c>
      <c r="GL742">
        <f t="shared" ref="GL742:GL784" si="615">ROUND(IF(AND(BH742=3,BI742=3,FS742&lt;&gt;0),P742,0),2)</f>
        <v>0</v>
      </c>
      <c r="GM742">
        <f t="shared" ref="GM742:GM784" si="616">ROUND(O742+X742+Y742,2)+GX742</f>
        <v>6262.23</v>
      </c>
      <c r="GN742">
        <f t="shared" ref="GN742:GN784" si="617">IF(OR(BI742=0,BI742=1),ROUND(O742+X742+Y742,2),0)</f>
        <v>6262.23</v>
      </c>
      <c r="GO742">
        <f t="shared" ref="GO742:GO784" si="618">IF(BI742=2,ROUND(O742+X742+Y742,2),0)</f>
        <v>0</v>
      </c>
      <c r="GP742">
        <f t="shared" ref="GP742:GP784" si="619">IF(BI742=4,ROUND(O742+X742+Y742,2)+GX742,0)</f>
        <v>0</v>
      </c>
      <c r="GR742">
        <v>0</v>
      </c>
      <c r="GS742">
        <v>3</v>
      </c>
      <c r="GT742">
        <v>0</v>
      </c>
      <c r="GU742" t="s">
        <v>3</v>
      </c>
      <c r="GV742">
        <f t="shared" ref="GV742:GV784" si="620">ROUND((GT742),2)</f>
        <v>0</v>
      </c>
      <c r="GW742">
        <v>1</v>
      </c>
      <c r="GX742">
        <f t="shared" ref="GX742:GX784" si="621">ROUND(HC742*I742,2)</f>
        <v>0</v>
      </c>
      <c r="HA742">
        <v>0</v>
      </c>
      <c r="HB742">
        <v>0</v>
      </c>
      <c r="HC742">
        <f t="shared" ref="HC742:HC784" si="622">GV742*GW742</f>
        <v>0</v>
      </c>
      <c r="IK742">
        <v>0</v>
      </c>
    </row>
    <row r="743" spans="1:245" x14ac:dyDescent="0.2">
      <c r="A743">
        <v>18</v>
      </c>
      <c r="B743">
        <v>1</v>
      </c>
      <c r="C743">
        <v>954</v>
      </c>
      <c r="E743" t="s">
        <v>912</v>
      </c>
      <c r="F743" t="s">
        <v>596</v>
      </c>
      <c r="G743" t="s">
        <v>597</v>
      </c>
      <c r="H743" t="s">
        <v>598</v>
      </c>
      <c r="I743">
        <f>I742*J743</f>
        <v>8.0960000000000001</v>
      </c>
      <c r="J743">
        <v>20</v>
      </c>
      <c r="O743">
        <f t="shared" si="588"/>
        <v>1468.28</v>
      </c>
      <c r="P743">
        <f t="shared" si="589"/>
        <v>1468.28</v>
      </c>
      <c r="Q743">
        <f t="shared" si="590"/>
        <v>0</v>
      </c>
      <c r="R743">
        <f t="shared" si="591"/>
        <v>0</v>
      </c>
      <c r="S743">
        <f t="shared" si="592"/>
        <v>0</v>
      </c>
      <c r="T743">
        <f t="shared" si="593"/>
        <v>0</v>
      </c>
      <c r="U743">
        <f t="shared" si="594"/>
        <v>0</v>
      </c>
      <c r="V743">
        <f t="shared" si="595"/>
        <v>0</v>
      </c>
      <c r="W743">
        <f t="shared" si="596"/>
        <v>0</v>
      </c>
      <c r="X743">
        <f t="shared" si="597"/>
        <v>0</v>
      </c>
      <c r="Y743">
        <f t="shared" si="598"/>
        <v>0</v>
      </c>
      <c r="AA743">
        <v>144042116</v>
      </c>
      <c r="AB743">
        <f t="shared" si="599"/>
        <v>68.180000000000007</v>
      </c>
      <c r="AC743">
        <f t="shared" si="600"/>
        <v>68.180000000000007</v>
      </c>
      <c r="AD743">
        <f>ROUND((((ET743)-(EU743))+AE743),2)</f>
        <v>0</v>
      </c>
      <c r="AE743">
        <f t="shared" ref="AE743:AF745" si="623">ROUND((EU743),2)</f>
        <v>0</v>
      </c>
      <c r="AF743">
        <f t="shared" si="623"/>
        <v>0</v>
      </c>
      <c r="AG743">
        <f t="shared" si="601"/>
        <v>0</v>
      </c>
      <c r="AH743">
        <f t="shared" ref="AH743:AI745" si="624">(EW743)</f>
        <v>0</v>
      </c>
      <c r="AI743">
        <f t="shared" si="624"/>
        <v>0</v>
      </c>
      <c r="AJ743">
        <f t="shared" si="602"/>
        <v>0</v>
      </c>
      <c r="AK743">
        <v>68.180000000000007</v>
      </c>
      <c r="AL743">
        <v>68.180000000000007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105</v>
      </c>
      <c r="AU743">
        <v>55</v>
      </c>
      <c r="AV743">
        <v>1</v>
      </c>
      <c r="AW743">
        <v>1</v>
      </c>
      <c r="AZ743">
        <v>1</v>
      </c>
      <c r="BA743">
        <v>1</v>
      </c>
      <c r="BB743">
        <v>1</v>
      </c>
      <c r="BC743">
        <v>2.66</v>
      </c>
      <c r="BD743" t="s">
        <v>3</v>
      </c>
      <c r="BE743" t="s">
        <v>3</v>
      </c>
      <c r="BF743" t="s">
        <v>3</v>
      </c>
      <c r="BG743" t="s">
        <v>3</v>
      </c>
      <c r="BH743">
        <v>3</v>
      </c>
      <c r="BI743">
        <v>1</v>
      </c>
      <c r="BJ743" t="s">
        <v>599</v>
      </c>
      <c r="BM743">
        <v>15001</v>
      </c>
      <c r="BN743">
        <v>0</v>
      </c>
      <c r="BO743" t="s">
        <v>596</v>
      </c>
      <c r="BP743">
        <v>1</v>
      </c>
      <c r="BQ743">
        <v>2</v>
      </c>
      <c r="BR743">
        <v>0</v>
      </c>
      <c r="BS743">
        <v>1</v>
      </c>
      <c r="BT743">
        <v>1</v>
      </c>
      <c r="BU743">
        <v>1</v>
      </c>
      <c r="BV743">
        <v>1</v>
      </c>
      <c r="BW743">
        <v>1</v>
      </c>
      <c r="BX743">
        <v>1</v>
      </c>
      <c r="BY743" t="s">
        <v>3</v>
      </c>
      <c r="BZ743">
        <v>105</v>
      </c>
      <c r="CA743">
        <v>55</v>
      </c>
      <c r="CE743">
        <v>0</v>
      </c>
      <c r="CF743">
        <v>0</v>
      </c>
      <c r="CG743">
        <v>0</v>
      </c>
      <c r="CM743">
        <v>0</v>
      </c>
      <c r="CN743" t="s">
        <v>3</v>
      </c>
      <c r="CO743">
        <v>0</v>
      </c>
      <c r="CP743">
        <f t="shared" si="603"/>
        <v>1468.28</v>
      </c>
      <c r="CQ743">
        <f t="shared" si="604"/>
        <v>181.35880000000003</v>
      </c>
      <c r="CR743">
        <f t="shared" si="605"/>
        <v>0</v>
      </c>
      <c r="CS743">
        <f t="shared" si="606"/>
        <v>0</v>
      </c>
      <c r="CT743">
        <f t="shared" si="607"/>
        <v>0</v>
      </c>
      <c r="CU743">
        <f t="shared" si="608"/>
        <v>0</v>
      </c>
      <c r="CV743">
        <f t="shared" si="609"/>
        <v>0</v>
      </c>
      <c r="CW743">
        <f t="shared" si="610"/>
        <v>0</v>
      </c>
      <c r="CX743">
        <f t="shared" si="611"/>
        <v>0</v>
      </c>
      <c r="CY743">
        <f t="shared" si="612"/>
        <v>0</v>
      </c>
      <c r="CZ743">
        <f t="shared" si="613"/>
        <v>0</v>
      </c>
      <c r="DC743" t="s">
        <v>3</v>
      </c>
      <c r="DD743" t="s">
        <v>3</v>
      </c>
      <c r="DE743" t="s">
        <v>3</v>
      </c>
      <c r="DF743" t="s">
        <v>3</v>
      </c>
      <c r="DG743" t="s">
        <v>3</v>
      </c>
      <c r="DH743" t="s">
        <v>3</v>
      </c>
      <c r="DI743" t="s">
        <v>3</v>
      </c>
      <c r="DJ743" t="s">
        <v>3</v>
      </c>
      <c r="DK743" t="s">
        <v>3</v>
      </c>
      <c r="DL743" t="s">
        <v>3</v>
      </c>
      <c r="DM743" t="s">
        <v>3</v>
      </c>
      <c r="DN743">
        <v>0</v>
      </c>
      <c r="DO743">
        <v>0</v>
      </c>
      <c r="DP743">
        <v>1</v>
      </c>
      <c r="DQ743">
        <v>1</v>
      </c>
      <c r="DU743">
        <v>1009</v>
      </c>
      <c r="DV743" t="s">
        <v>598</v>
      </c>
      <c r="DW743" t="s">
        <v>598</v>
      </c>
      <c r="DX743">
        <v>1</v>
      </c>
      <c r="EE743">
        <v>123474929</v>
      </c>
      <c r="EF743">
        <v>2</v>
      </c>
      <c r="EG743" t="s">
        <v>24</v>
      </c>
      <c r="EH743">
        <v>0</v>
      </c>
      <c r="EI743" t="s">
        <v>3</v>
      </c>
      <c r="EJ743">
        <v>1</v>
      </c>
      <c r="EK743">
        <v>15001</v>
      </c>
      <c r="EL743" t="s">
        <v>280</v>
      </c>
      <c r="EM743" t="s">
        <v>281</v>
      </c>
      <c r="EO743" t="s">
        <v>3</v>
      </c>
      <c r="EQ743">
        <v>0</v>
      </c>
      <c r="ER743">
        <v>68.180000000000007</v>
      </c>
      <c r="ES743">
        <v>68.180000000000007</v>
      </c>
      <c r="ET743">
        <v>0</v>
      </c>
      <c r="EU743">
        <v>0</v>
      </c>
      <c r="EV743">
        <v>0</v>
      </c>
      <c r="EW743">
        <v>0</v>
      </c>
      <c r="EX743">
        <v>0</v>
      </c>
      <c r="FQ743">
        <v>0</v>
      </c>
      <c r="FR743">
        <f t="shared" si="614"/>
        <v>0</v>
      </c>
      <c r="FS743">
        <v>0</v>
      </c>
      <c r="FX743">
        <v>105</v>
      </c>
      <c r="FY743">
        <v>55</v>
      </c>
      <c r="GA743" t="s">
        <v>3</v>
      </c>
      <c r="GD743">
        <v>1</v>
      </c>
      <c r="GF743">
        <v>406015753</v>
      </c>
      <c r="GG743">
        <v>2</v>
      </c>
      <c r="GH743">
        <v>1</v>
      </c>
      <c r="GI743">
        <v>2</v>
      </c>
      <c r="GJ743">
        <v>0</v>
      </c>
      <c r="GK743">
        <v>0</v>
      </c>
      <c r="GL743">
        <f t="shared" si="615"/>
        <v>0</v>
      </c>
      <c r="GM743">
        <f t="shared" si="616"/>
        <v>1468.28</v>
      </c>
      <c r="GN743">
        <f t="shared" si="617"/>
        <v>1468.28</v>
      </c>
      <c r="GO743">
        <f t="shared" si="618"/>
        <v>0</v>
      </c>
      <c r="GP743">
        <f t="shared" si="619"/>
        <v>0</v>
      </c>
      <c r="GR743">
        <v>0</v>
      </c>
      <c r="GS743">
        <v>3</v>
      </c>
      <c r="GT743">
        <v>0</v>
      </c>
      <c r="GU743" t="s">
        <v>3</v>
      </c>
      <c r="GV743">
        <f t="shared" si="620"/>
        <v>0</v>
      </c>
      <c r="GW743">
        <v>1</v>
      </c>
      <c r="GX743">
        <f t="shared" si="621"/>
        <v>0</v>
      </c>
      <c r="HA743">
        <v>0</v>
      </c>
      <c r="HB743">
        <v>0</v>
      </c>
      <c r="HC743">
        <f t="shared" si="622"/>
        <v>0</v>
      </c>
      <c r="IK743">
        <v>0</v>
      </c>
    </row>
    <row r="744" spans="1:245" x14ac:dyDescent="0.2">
      <c r="A744">
        <v>17</v>
      </c>
      <c r="B744">
        <v>1</v>
      </c>
      <c r="C744">
        <f>ROW(SmtRes!A962)</f>
        <v>962</v>
      </c>
      <c r="D744">
        <f>ROW(EtalonRes!A961)</f>
        <v>961</v>
      </c>
      <c r="E744" t="s">
        <v>913</v>
      </c>
      <c r="F744" t="s">
        <v>689</v>
      </c>
      <c r="G744" t="s">
        <v>690</v>
      </c>
      <c r="H744" t="s">
        <v>19</v>
      </c>
      <c r="I744">
        <f>ROUND(40.48/100,9)</f>
        <v>0.40479999999999999</v>
      </c>
      <c r="J744">
        <v>0</v>
      </c>
      <c r="O744">
        <f t="shared" si="588"/>
        <v>2918.73</v>
      </c>
      <c r="P744">
        <f t="shared" si="589"/>
        <v>131.02000000000001</v>
      </c>
      <c r="Q744">
        <f t="shared" si="590"/>
        <v>33.979999999999997</v>
      </c>
      <c r="R744">
        <f t="shared" si="591"/>
        <v>17.28</v>
      </c>
      <c r="S744">
        <f t="shared" si="592"/>
        <v>2753.73</v>
      </c>
      <c r="T744">
        <f t="shared" si="593"/>
        <v>0</v>
      </c>
      <c r="U744">
        <f t="shared" si="594"/>
        <v>9.3508800000000001</v>
      </c>
      <c r="V744">
        <f t="shared" si="595"/>
        <v>4.4527999999999998E-2</v>
      </c>
      <c r="W744">
        <f t="shared" si="596"/>
        <v>0</v>
      </c>
      <c r="X744">
        <f t="shared" si="597"/>
        <v>2909.56</v>
      </c>
      <c r="Y744">
        <f t="shared" si="598"/>
        <v>1524.06</v>
      </c>
      <c r="AA744">
        <v>144042116</v>
      </c>
      <c r="AB744">
        <f t="shared" si="599"/>
        <v>296.87</v>
      </c>
      <c r="AC744">
        <f t="shared" si="600"/>
        <v>82.78</v>
      </c>
      <c r="AD744">
        <f>ROUND((((ET744)-(EU744))+AE744),2)</f>
        <v>6.88</v>
      </c>
      <c r="AE744">
        <f t="shared" si="623"/>
        <v>1.3</v>
      </c>
      <c r="AF744">
        <f t="shared" si="623"/>
        <v>207.21</v>
      </c>
      <c r="AG744">
        <f t="shared" si="601"/>
        <v>0</v>
      </c>
      <c r="AH744">
        <f t="shared" si="624"/>
        <v>23.1</v>
      </c>
      <c r="AI744">
        <f t="shared" si="624"/>
        <v>0.11</v>
      </c>
      <c r="AJ744">
        <f t="shared" si="602"/>
        <v>0</v>
      </c>
      <c r="AK744">
        <v>296.87</v>
      </c>
      <c r="AL744">
        <v>82.78</v>
      </c>
      <c r="AM744">
        <v>6.88</v>
      </c>
      <c r="AN744">
        <v>1.3</v>
      </c>
      <c r="AO744">
        <v>207.21</v>
      </c>
      <c r="AP744">
        <v>0</v>
      </c>
      <c r="AQ744">
        <v>23.1</v>
      </c>
      <c r="AR744">
        <v>0.11</v>
      </c>
      <c r="AS744">
        <v>0</v>
      </c>
      <c r="AT744">
        <v>105</v>
      </c>
      <c r="AU744">
        <v>55</v>
      </c>
      <c r="AV744">
        <v>1</v>
      </c>
      <c r="AW744">
        <v>1</v>
      </c>
      <c r="AZ744">
        <v>1</v>
      </c>
      <c r="BA744">
        <v>32.83</v>
      </c>
      <c r="BB744">
        <v>12.2</v>
      </c>
      <c r="BC744">
        <v>3.91</v>
      </c>
      <c r="BD744" t="s">
        <v>3</v>
      </c>
      <c r="BE744" t="s">
        <v>3</v>
      </c>
      <c r="BF744" t="s">
        <v>3</v>
      </c>
      <c r="BG744" t="s">
        <v>3</v>
      </c>
      <c r="BH744">
        <v>0</v>
      </c>
      <c r="BI744">
        <v>1</v>
      </c>
      <c r="BJ744" t="s">
        <v>691</v>
      </c>
      <c r="BM744">
        <v>15001</v>
      </c>
      <c r="BN744">
        <v>0</v>
      </c>
      <c r="BO744" t="s">
        <v>689</v>
      </c>
      <c r="BP744">
        <v>1</v>
      </c>
      <c r="BQ744">
        <v>2</v>
      </c>
      <c r="BR744">
        <v>0</v>
      </c>
      <c r="BS744">
        <v>32.83</v>
      </c>
      <c r="BT744">
        <v>1</v>
      </c>
      <c r="BU744">
        <v>1</v>
      </c>
      <c r="BV744">
        <v>1</v>
      </c>
      <c r="BW744">
        <v>1</v>
      </c>
      <c r="BX744">
        <v>1</v>
      </c>
      <c r="BY744" t="s">
        <v>3</v>
      </c>
      <c r="BZ744">
        <v>105</v>
      </c>
      <c r="CA744">
        <v>55</v>
      </c>
      <c r="CE744">
        <v>0</v>
      </c>
      <c r="CF744">
        <v>0</v>
      </c>
      <c r="CG744">
        <v>0</v>
      </c>
      <c r="CM744">
        <v>0</v>
      </c>
      <c r="CN744" t="s">
        <v>3</v>
      </c>
      <c r="CO744">
        <v>0</v>
      </c>
      <c r="CP744">
        <f t="shared" si="603"/>
        <v>2918.73</v>
      </c>
      <c r="CQ744">
        <f t="shared" si="604"/>
        <v>323.66980000000001</v>
      </c>
      <c r="CR744">
        <f t="shared" si="605"/>
        <v>83.935999999999993</v>
      </c>
      <c r="CS744">
        <f t="shared" si="606"/>
        <v>42.679000000000002</v>
      </c>
      <c r="CT744">
        <f t="shared" si="607"/>
        <v>6802.7043000000003</v>
      </c>
      <c r="CU744">
        <f t="shared" si="608"/>
        <v>0</v>
      </c>
      <c r="CV744">
        <f t="shared" si="609"/>
        <v>23.1</v>
      </c>
      <c r="CW744">
        <f t="shared" si="610"/>
        <v>0.11</v>
      </c>
      <c r="CX744">
        <f t="shared" si="611"/>
        <v>0</v>
      </c>
      <c r="CY744">
        <f t="shared" si="612"/>
        <v>2909.5605000000005</v>
      </c>
      <c r="CZ744">
        <f t="shared" si="613"/>
        <v>1524.0555000000002</v>
      </c>
      <c r="DC744" t="s">
        <v>3</v>
      </c>
      <c r="DD744" t="s">
        <v>3</v>
      </c>
      <c r="DE744" t="s">
        <v>3</v>
      </c>
      <c r="DF744" t="s">
        <v>3</v>
      </c>
      <c r="DG744" t="s">
        <v>3</v>
      </c>
      <c r="DH744" t="s">
        <v>3</v>
      </c>
      <c r="DI744" t="s">
        <v>3</v>
      </c>
      <c r="DJ744" t="s">
        <v>3</v>
      </c>
      <c r="DK744" t="s">
        <v>3</v>
      </c>
      <c r="DL744" t="s">
        <v>3</v>
      </c>
      <c r="DM744" t="s">
        <v>3</v>
      </c>
      <c r="DN744">
        <v>0</v>
      </c>
      <c r="DO744">
        <v>0</v>
      </c>
      <c r="DP744">
        <v>1</v>
      </c>
      <c r="DQ744">
        <v>1</v>
      </c>
      <c r="DU744">
        <v>1005</v>
      </c>
      <c r="DV744" t="s">
        <v>19</v>
      </c>
      <c r="DW744" t="s">
        <v>19</v>
      </c>
      <c r="DX744">
        <v>100</v>
      </c>
      <c r="EE744">
        <v>123474929</v>
      </c>
      <c r="EF744">
        <v>2</v>
      </c>
      <c r="EG744" t="s">
        <v>24</v>
      </c>
      <c r="EH744">
        <v>0</v>
      </c>
      <c r="EI744" t="s">
        <v>3</v>
      </c>
      <c r="EJ744">
        <v>1</v>
      </c>
      <c r="EK744">
        <v>15001</v>
      </c>
      <c r="EL744" t="s">
        <v>280</v>
      </c>
      <c r="EM744" t="s">
        <v>281</v>
      </c>
      <c r="EO744" t="s">
        <v>3</v>
      </c>
      <c r="EQ744">
        <v>131072</v>
      </c>
      <c r="ER744">
        <v>296.87</v>
      </c>
      <c r="ES744">
        <v>82.78</v>
      </c>
      <c r="ET744">
        <v>6.88</v>
      </c>
      <c r="EU744">
        <v>1.3</v>
      </c>
      <c r="EV744">
        <v>207.21</v>
      </c>
      <c r="EW744">
        <v>23.1</v>
      </c>
      <c r="EX744">
        <v>0.11</v>
      </c>
      <c r="EY744">
        <v>0</v>
      </c>
      <c r="FQ744">
        <v>0</v>
      </c>
      <c r="FR744">
        <f t="shared" si="614"/>
        <v>0</v>
      </c>
      <c r="FS744">
        <v>0</v>
      </c>
      <c r="FX744">
        <v>105</v>
      </c>
      <c r="FY744">
        <v>55</v>
      </c>
      <c r="GA744" t="s">
        <v>3</v>
      </c>
      <c r="GD744">
        <v>1</v>
      </c>
      <c r="GF744">
        <v>372454422</v>
      </c>
      <c r="GG744">
        <v>2</v>
      </c>
      <c r="GH744">
        <v>1</v>
      </c>
      <c r="GI744">
        <v>2</v>
      </c>
      <c r="GJ744">
        <v>0</v>
      </c>
      <c r="GK744">
        <v>0</v>
      </c>
      <c r="GL744">
        <f t="shared" si="615"/>
        <v>0</v>
      </c>
      <c r="GM744">
        <f t="shared" si="616"/>
        <v>7352.35</v>
      </c>
      <c r="GN744">
        <f t="shared" si="617"/>
        <v>7352.35</v>
      </c>
      <c r="GO744">
        <f t="shared" si="618"/>
        <v>0</v>
      </c>
      <c r="GP744">
        <f t="shared" si="619"/>
        <v>0</v>
      </c>
      <c r="GR744">
        <v>0</v>
      </c>
      <c r="GS744">
        <v>3</v>
      </c>
      <c r="GT744">
        <v>0</v>
      </c>
      <c r="GU744" t="s">
        <v>3</v>
      </c>
      <c r="GV744">
        <f t="shared" si="620"/>
        <v>0</v>
      </c>
      <c r="GW744">
        <v>1</v>
      </c>
      <c r="GX744">
        <f t="shared" si="621"/>
        <v>0</v>
      </c>
      <c r="HA744">
        <v>0</v>
      </c>
      <c r="HB744">
        <v>0</v>
      </c>
      <c r="HC744">
        <f t="shared" si="622"/>
        <v>0</v>
      </c>
      <c r="IK744">
        <v>0</v>
      </c>
    </row>
    <row r="745" spans="1:245" x14ac:dyDescent="0.2">
      <c r="A745">
        <v>18</v>
      </c>
      <c r="B745">
        <v>1</v>
      </c>
      <c r="C745">
        <v>961</v>
      </c>
      <c r="E745" t="s">
        <v>914</v>
      </c>
      <c r="F745" t="s">
        <v>693</v>
      </c>
      <c r="G745" t="s">
        <v>694</v>
      </c>
      <c r="H745" t="s">
        <v>695</v>
      </c>
      <c r="I745">
        <f>I744*J745</f>
        <v>25.50254</v>
      </c>
      <c r="J745">
        <v>63.000345849802372</v>
      </c>
      <c r="O745">
        <f t="shared" si="588"/>
        <v>13736.58</v>
      </c>
      <c r="P745">
        <f t="shared" si="589"/>
        <v>13736.58</v>
      </c>
      <c r="Q745">
        <f t="shared" si="590"/>
        <v>0</v>
      </c>
      <c r="R745">
        <f t="shared" si="591"/>
        <v>0</v>
      </c>
      <c r="S745">
        <f t="shared" si="592"/>
        <v>0</v>
      </c>
      <c r="T745">
        <f t="shared" si="593"/>
        <v>0</v>
      </c>
      <c r="U745">
        <f t="shared" si="594"/>
        <v>0</v>
      </c>
      <c r="V745">
        <f t="shared" si="595"/>
        <v>0</v>
      </c>
      <c r="W745">
        <f t="shared" si="596"/>
        <v>0</v>
      </c>
      <c r="X745">
        <f t="shared" si="597"/>
        <v>0</v>
      </c>
      <c r="Y745">
        <f t="shared" si="598"/>
        <v>0</v>
      </c>
      <c r="AA745">
        <v>144042116</v>
      </c>
      <c r="AB745">
        <f t="shared" si="599"/>
        <v>85.77</v>
      </c>
      <c r="AC745">
        <f t="shared" si="600"/>
        <v>85.77</v>
      </c>
      <c r="AD745">
        <f>ROUND((((ET745)-(EU745))+AE745),2)</f>
        <v>0</v>
      </c>
      <c r="AE745">
        <f t="shared" si="623"/>
        <v>0</v>
      </c>
      <c r="AF745">
        <f t="shared" si="623"/>
        <v>0</v>
      </c>
      <c r="AG745">
        <f t="shared" si="601"/>
        <v>0</v>
      </c>
      <c r="AH745">
        <f t="shared" si="624"/>
        <v>0</v>
      </c>
      <c r="AI745">
        <f t="shared" si="624"/>
        <v>0</v>
      </c>
      <c r="AJ745">
        <f t="shared" si="602"/>
        <v>0</v>
      </c>
      <c r="AK745">
        <v>85.77</v>
      </c>
      <c r="AL745">
        <v>85.77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105</v>
      </c>
      <c r="AU745">
        <v>55</v>
      </c>
      <c r="AV745">
        <v>1</v>
      </c>
      <c r="AW745">
        <v>1</v>
      </c>
      <c r="AZ745">
        <v>1</v>
      </c>
      <c r="BA745">
        <v>1</v>
      </c>
      <c r="BB745">
        <v>1</v>
      </c>
      <c r="BC745">
        <v>6.28</v>
      </c>
      <c r="BD745" t="s">
        <v>3</v>
      </c>
      <c r="BE745" t="s">
        <v>3</v>
      </c>
      <c r="BF745" t="s">
        <v>3</v>
      </c>
      <c r="BG745" t="s">
        <v>3</v>
      </c>
      <c r="BH745">
        <v>3</v>
      </c>
      <c r="BI745">
        <v>1</v>
      </c>
      <c r="BJ745" t="s">
        <v>696</v>
      </c>
      <c r="BM745">
        <v>15001</v>
      </c>
      <c r="BN745">
        <v>0</v>
      </c>
      <c r="BO745" t="s">
        <v>693</v>
      </c>
      <c r="BP745">
        <v>1</v>
      </c>
      <c r="BQ745">
        <v>2</v>
      </c>
      <c r="BR745">
        <v>0</v>
      </c>
      <c r="BS745">
        <v>1</v>
      </c>
      <c r="BT745">
        <v>1</v>
      </c>
      <c r="BU745">
        <v>1</v>
      </c>
      <c r="BV745">
        <v>1</v>
      </c>
      <c r="BW745">
        <v>1</v>
      </c>
      <c r="BX745">
        <v>1</v>
      </c>
      <c r="BY745" t="s">
        <v>3</v>
      </c>
      <c r="BZ745">
        <v>105</v>
      </c>
      <c r="CA745">
        <v>55</v>
      </c>
      <c r="CE745">
        <v>0</v>
      </c>
      <c r="CF745">
        <v>0</v>
      </c>
      <c r="CG745">
        <v>0</v>
      </c>
      <c r="CM745">
        <v>0</v>
      </c>
      <c r="CN745" t="s">
        <v>3</v>
      </c>
      <c r="CO745">
        <v>0</v>
      </c>
      <c r="CP745">
        <f t="shared" si="603"/>
        <v>13736.58</v>
      </c>
      <c r="CQ745">
        <f t="shared" si="604"/>
        <v>538.63559999999995</v>
      </c>
      <c r="CR745">
        <f t="shared" si="605"/>
        <v>0</v>
      </c>
      <c r="CS745">
        <f t="shared" si="606"/>
        <v>0</v>
      </c>
      <c r="CT745">
        <f t="shared" si="607"/>
        <v>0</v>
      </c>
      <c r="CU745">
        <f t="shared" si="608"/>
        <v>0</v>
      </c>
      <c r="CV745">
        <f t="shared" si="609"/>
        <v>0</v>
      </c>
      <c r="CW745">
        <f t="shared" si="610"/>
        <v>0</v>
      </c>
      <c r="CX745">
        <f t="shared" si="611"/>
        <v>0</v>
      </c>
      <c r="CY745">
        <f t="shared" si="612"/>
        <v>0</v>
      </c>
      <c r="CZ745">
        <f t="shared" si="613"/>
        <v>0</v>
      </c>
      <c r="DC745" t="s">
        <v>3</v>
      </c>
      <c r="DD745" t="s">
        <v>3</v>
      </c>
      <c r="DE745" t="s">
        <v>3</v>
      </c>
      <c r="DF745" t="s">
        <v>3</v>
      </c>
      <c r="DG745" t="s">
        <v>3</v>
      </c>
      <c r="DH745" t="s">
        <v>3</v>
      </c>
      <c r="DI745" t="s">
        <v>3</v>
      </c>
      <c r="DJ745" t="s">
        <v>3</v>
      </c>
      <c r="DK745" t="s">
        <v>3</v>
      </c>
      <c r="DL745" t="s">
        <v>3</v>
      </c>
      <c r="DM745" t="s">
        <v>3</v>
      </c>
      <c r="DN745">
        <v>0</v>
      </c>
      <c r="DO745">
        <v>0</v>
      </c>
      <c r="DP745">
        <v>1</v>
      </c>
      <c r="DQ745">
        <v>1</v>
      </c>
      <c r="DU745">
        <v>1002</v>
      </c>
      <c r="DV745" t="s">
        <v>695</v>
      </c>
      <c r="DW745" t="s">
        <v>695</v>
      </c>
      <c r="DX745">
        <v>1</v>
      </c>
      <c r="EE745">
        <v>123474929</v>
      </c>
      <c r="EF745">
        <v>2</v>
      </c>
      <c r="EG745" t="s">
        <v>24</v>
      </c>
      <c r="EH745">
        <v>0</v>
      </c>
      <c r="EI745" t="s">
        <v>3</v>
      </c>
      <c r="EJ745">
        <v>1</v>
      </c>
      <c r="EK745">
        <v>15001</v>
      </c>
      <c r="EL745" t="s">
        <v>280</v>
      </c>
      <c r="EM745" t="s">
        <v>281</v>
      </c>
      <c r="EO745" t="s">
        <v>3</v>
      </c>
      <c r="EQ745">
        <v>0</v>
      </c>
      <c r="ER745">
        <v>85.77</v>
      </c>
      <c r="ES745">
        <v>85.77</v>
      </c>
      <c r="ET745">
        <v>0</v>
      </c>
      <c r="EU745">
        <v>0</v>
      </c>
      <c r="EV745">
        <v>0</v>
      </c>
      <c r="EW745">
        <v>0</v>
      </c>
      <c r="EX745">
        <v>0</v>
      </c>
      <c r="FQ745">
        <v>0</v>
      </c>
      <c r="FR745">
        <f t="shared" si="614"/>
        <v>0</v>
      </c>
      <c r="FS745">
        <v>0</v>
      </c>
      <c r="FX745">
        <v>105</v>
      </c>
      <c r="FY745">
        <v>55</v>
      </c>
      <c r="GA745" t="s">
        <v>3</v>
      </c>
      <c r="GD745">
        <v>1</v>
      </c>
      <c r="GF745">
        <v>1754824500</v>
      </c>
      <c r="GG745">
        <v>2</v>
      </c>
      <c r="GH745">
        <v>1</v>
      </c>
      <c r="GI745">
        <v>2</v>
      </c>
      <c r="GJ745">
        <v>0</v>
      </c>
      <c r="GK745">
        <v>0</v>
      </c>
      <c r="GL745">
        <f t="shared" si="615"/>
        <v>0</v>
      </c>
      <c r="GM745">
        <f t="shared" si="616"/>
        <v>13736.58</v>
      </c>
      <c r="GN745">
        <f t="shared" si="617"/>
        <v>13736.58</v>
      </c>
      <c r="GO745">
        <f t="shared" si="618"/>
        <v>0</v>
      </c>
      <c r="GP745">
        <f t="shared" si="619"/>
        <v>0</v>
      </c>
      <c r="GR745">
        <v>0</v>
      </c>
      <c r="GS745">
        <v>3</v>
      </c>
      <c r="GT745">
        <v>0</v>
      </c>
      <c r="GU745" t="s">
        <v>3</v>
      </c>
      <c r="GV745">
        <f t="shared" si="620"/>
        <v>0</v>
      </c>
      <c r="GW745">
        <v>1</v>
      </c>
      <c r="GX745">
        <f t="shared" si="621"/>
        <v>0</v>
      </c>
      <c r="HA745">
        <v>0</v>
      </c>
      <c r="HB745">
        <v>0</v>
      </c>
      <c r="HC745">
        <f t="shared" si="622"/>
        <v>0</v>
      </c>
      <c r="IK745">
        <v>0</v>
      </c>
    </row>
    <row r="746" spans="1:245" x14ac:dyDescent="0.2">
      <c r="A746">
        <v>17</v>
      </c>
      <c r="B746">
        <v>1</v>
      </c>
      <c r="C746">
        <f>ROW(SmtRes!A969)</f>
        <v>969</v>
      </c>
      <c r="D746">
        <f>ROW(EtalonRes!A966)</f>
        <v>966</v>
      </c>
      <c r="E746" t="s">
        <v>915</v>
      </c>
      <c r="F746" t="s">
        <v>916</v>
      </c>
      <c r="G746" t="s">
        <v>917</v>
      </c>
      <c r="H746" t="s">
        <v>19</v>
      </c>
      <c r="I746">
        <f>ROUND(10.58/100,9)</f>
        <v>0.10580000000000001</v>
      </c>
      <c r="J746">
        <v>0</v>
      </c>
      <c r="O746">
        <f t="shared" si="588"/>
        <v>3710.23</v>
      </c>
      <c r="P746">
        <f t="shared" si="589"/>
        <v>154.16</v>
      </c>
      <c r="Q746">
        <f t="shared" si="590"/>
        <v>299.12</v>
      </c>
      <c r="R746">
        <f t="shared" si="591"/>
        <v>136.96</v>
      </c>
      <c r="S746">
        <f t="shared" si="592"/>
        <v>3256.95</v>
      </c>
      <c r="T746">
        <f t="shared" si="593"/>
        <v>0</v>
      </c>
      <c r="U746">
        <f t="shared" si="594"/>
        <v>11.838490999999999</v>
      </c>
      <c r="V746">
        <f t="shared" si="595"/>
        <v>0.33723750000000002</v>
      </c>
      <c r="W746">
        <f t="shared" si="596"/>
        <v>0</v>
      </c>
      <c r="X746">
        <f t="shared" si="597"/>
        <v>4004.81</v>
      </c>
      <c r="Y746">
        <f t="shared" si="598"/>
        <v>2138.16</v>
      </c>
      <c r="AA746">
        <v>144042116</v>
      </c>
      <c r="AB746">
        <f t="shared" si="599"/>
        <v>1390.78</v>
      </c>
      <c r="AC746">
        <f t="shared" si="600"/>
        <v>179.67</v>
      </c>
      <c r="AD746">
        <f>ROUND(((((ET746*1.25))-((EU746*1.25)))+AE746),2)</f>
        <v>273.43</v>
      </c>
      <c r="AE746">
        <f>ROUND(((EU746*1.25)),2)</f>
        <v>39.43</v>
      </c>
      <c r="AF746">
        <f>ROUND(((EV746*1.15)),2)</f>
        <v>937.68</v>
      </c>
      <c r="AG746">
        <f t="shared" si="601"/>
        <v>0</v>
      </c>
      <c r="AH746">
        <f>((EW746*1.15))</f>
        <v>111.89499999999998</v>
      </c>
      <c r="AI746">
        <f>((EX746*1.25))</f>
        <v>3.1875</v>
      </c>
      <c r="AJ746">
        <f t="shared" si="602"/>
        <v>0</v>
      </c>
      <c r="AK746">
        <v>1213.78</v>
      </c>
      <c r="AL746">
        <v>179.67</v>
      </c>
      <c r="AM746">
        <v>218.74</v>
      </c>
      <c r="AN746">
        <v>31.54</v>
      </c>
      <c r="AO746">
        <v>815.37</v>
      </c>
      <c r="AP746">
        <v>0</v>
      </c>
      <c r="AQ746">
        <v>97.3</v>
      </c>
      <c r="AR746">
        <v>2.5499999999999998</v>
      </c>
      <c r="AS746">
        <v>0</v>
      </c>
      <c r="AT746">
        <v>118</v>
      </c>
      <c r="AU746">
        <v>63</v>
      </c>
      <c r="AV746">
        <v>1</v>
      </c>
      <c r="AW746">
        <v>1</v>
      </c>
      <c r="AZ746">
        <v>1</v>
      </c>
      <c r="BA746">
        <v>32.83</v>
      </c>
      <c r="BB746">
        <v>10.34</v>
      </c>
      <c r="BC746">
        <v>8.11</v>
      </c>
      <c r="BD746" t="s">
        <v>3</v>
      </c>
      <c r="BE746" t="s">
        <v>3</v>
      </c>
      <c r="BF746" t="s">
        <v>3</v>
      </c>
      <c r="BG746" t="s">
        <v>3</v>
      </c>
      <c r="BH746">
        <v>0</v>
      </c>
      <c r="BI746">
        <v>1</v>
      </c>
      <c r="BJ746" t="s">
        <v>918</v>
      </c>
      <c r="BM746">
        <v>10001</v>
      </c>
      <c r="BN746">
        <v>0</v>
      </c>
      <c r="BO746" t="s">
        <v>916</v>
      </c>
      <c r="BP746">
        <v>1</v>
      </c>
      <c r="BQ746">
        <v>2</v>
      </c>
      <c r="BR746">
        <v>0</v>
      </c>
      <c r="BS746">
        <v>32.83</v>
      </c>
      <c r="BT746">
        <v>1</v>
      </c>
      <c r="BU746">
        <v>1</v>
      </c>
      <c r="BV746">
        <v>1</v>
      </c>
      <c r="BW746">
        <v>1</v>
      </c>
      <c r="BX746">
        <v>1</v>
      </c>
      <c r="BY746" t="s">
        <v>3</v>
      </c>
      <c r="BZ746">
        <v>118</v>
      </c>
      <c r="CA746">
        <v>63</v>
      </c>
      <c r="CE746">
        <v>0</v>
      </c>
      <c r="CF746">
        <v>0</v>
      </c>
      <c r="CG746">
        <v>0</v>
      </c>
      <c r="CM746">
        <v>0</v>
      </c>
      <c r="CN746" t="s">
        <v>1835</v>
      </c>
      <c r="CO746">
        <v>0</v>
      </c>
      <c r="CP746">
        <f t="shared" si="603"/>
        <v>3710.2299999999996</v>
      </c>
      <c r="CQ746">
        <f t="shared" si="604"/>
        <v>1457.1236999999999</v>
      </c>
      <c r="CR746">
        <f t="shared" si="605"/>
        <v>2827.2662</v>
      </c>
      <c r="CS746">
        <f t="shared" si="606"/>
        <v>1294.4868999999999</v>
      </c>
      <c r="CT746">
        <f t="shared" si="607"/>
        <v>30784.034399999997</v>
      </c>
      <c r="CU746">
        <f t="shared" si="608"/>
        <v>0</v>
      </c>
      <c r="CV746">
        <f t="shared" si="609"/>
        <v>111.89499999999998</v>
      </c>
      <c r="CW746">
        <f t="shared" si="610"/>
        <v>3.1875</v>
      </c>
      <c r="CX746">
        <f t="shared" si="611"/>
        <v>0</v>
      </c>
      <c r="CY746">
        <f t="shared" si="612"/>
        <v>4004.8137999999999</v>
      </c>
      <c r="CZ746">
        <f t="shared" si="613"/>
        <v>2138.1632999999997</v>
      </c>
      <c r="DC746" t="s">
        <v>3</v>
      </c>
      <c r="DD746" t="s">
        <v>3</v>
      </c>
      <c r="DE746" t="s">
        <v>279</v>
      </c>
      <c r="DF746" t="s">
        <v>279</v>
      </c>
      <c r="DG746" t="s">
        <v>264</v>
      </c>
      <c r="DH746" t="s">
        <v>3</v>
      </c>
      <c r="DI746" t="s">
        <v>264</v>
      </c>
      <c r="DJ746" t="s">
        <v>279</v>
      </c>
      <c r="DK746" t="s">
        <v>3</v>
      </c>
      <c r="DL746" t="s">
        <v>3</v>
      </c>
      <c r="DM746" t="s">
        <v>3</v>
      </c>
      <c r="DN746">
        <v>0</v>
      </c>
      <c r="DO746">
        <v>0</v>
      </c>
      <c r="DP746">
        <v>1</v>
      </c>
      <c r="DQ746">
        <v>1</v>
      </c>
      <c r="DU746">
        <v>1005</v>
      </c>
      <c r="DV746" t="s">
        <v>19</v>
      </c>
      <c r="DW746" t="s">
        <v>19</v>
      </c>
      <c r="DX746">
        <v>100</v>
      </c>
      <c r="EE746">
        <v>123474906</v>
      </c>
      <c r="EF746">
        <v>2</v>
      </c>
      <c r="EG746" t="s">
        <v>24</v>
      </c>
      <c r="EH746">
        <v>0</v>
      </c>
      <c r="EI746" t="s">
        <v>3</v>
      </c>
      <c r="EJ746">
        <v>1</v>
      </c>
      <c r="EK746">
        <v>10001</v>
      </c>
      <c r="EL746" t="s">
        <v>25</v>
      </c>
      <c r="EM746" t="s">
        <v>26</v>
      </c>
      <c r="EO746" t="s">
        <v>282</v>
      </c>
      <c r="EQ746">
        <v>131072</v>
      </c>
      <c r="ER746">
        <v>1213.78</v>
      </c>
      <c r="ES746">
        <v>179.67</v>
      </c>
      <c r="ET746">
        <v>218.74</v>
      </c>
      <c r="EU746">
        <v>31.54</v>
      </c>
      <c r="EV746">
        <v>815.37</v>
      </c>
      <c r="EW746">
        <v>97.3</v>
      </c>
      <c r="EX746">
        <v>2.5499999999999998</v>
      </c>
      <c r="EY746">
        <v>0</v>
      </c>
      <c r="FQ746">
        <v>0</v>
      </c>
      <c r="FR746">
        <f t="shared" si="614"/>
        <v>0</v>
      </c>
      <c r="FS746">
        <v>0</v>
      </c>
      <c r="FX746">
        <v>118</v>
      </c>
      <c r="FY746">
        <v>63</v>
      </c>
      <c r="GA746" t="s">
        <v>3</v>
      </c>
      <c r="GD746">
        <v>1</v>
      </c>
      <c r="GF746">
        <v>-1697408862</v>
      </c>
      <c r="GG746">
        <v>2</v>
      </c>
      <c r="GH746">
        <v>1</v>
      </c>
      <c r="GI746">
        <v>2</v>
      </c>
      <c r="GJ746">
        <v>0</v>
      </c>
      <c r="GK746">
        <v>0</v>
      </c>
      <c r="GL746">
        <f t="shared" si="615"/>
        <v>0</v>
      </c>
      <c r="GM746">
        <f t="shared" si="616"/>
        <v>9853.2000000000007</v>
      </c>
      <c r="GN746">
        <f t="shared" si="617"/>
        <v>9853.2000000000007</v>
      </c>
      <c r="GO746">
        <f t="shared" si="618"/>
        <v>0</v>
      </c>
      <c r="GP746">
        <f t="shared" si="619"/>
        <v>0</v>
      </c>
      <c r="GR746">
        <v>0</v>
      </c>
      <c r="GS746">
        <v>3</v>
      </c>
      <c r="GT746">
        <v>0</v>
      </c>
      <c r="GU746" t="s">
        <v>3</v>
      </c>
      <c r="GV746">
        <f t="shared" si="620"/>
        <v>0</v>
      </c>
      <c r="GW746">
        <v>1</v>
      </c>
      <c r="GX746">
        <f t="shared" si="621"/>
        <v>0</v>
      </c>
      <c r="HA746">
        <v>0</v>
      </c>
      <c r="HB746">
        <v>0</v>
      </c>
      <c r="HC746">
        <f t="shared" si="622"/>
        <v>0</v>
      </c>
      <c r="IK746">
        <v>0</v>
      </c>
    </row>
    <row r="747" spans="1:245" x14ac:dyDescent="0.2">
      <c r="A747">
        <v>18</v>
      </c>
      <c r="B747">
        <v>1</v>
      </c>
      <c r="C747">
        <v>969</v>
      </c>
      <c r="E747" t="s">
        <v>919</v>
      </c>
      <c r="F747" t="s">
        <v>920</v>
      </c>
      <c r="G747" t="s">
        <v>921</v>
      </c>
      <c r="H747" t="s">
        <v>50</v>
      </c>
      <c r="I747">
        <f>I746*J747</f>
        <v>0.52900000000000003</v>
      </c>
      <c r="J747">
        <v>5</v>
      </c>
      <c r="O747">
        <f t="shared" si="588"/>
        <v>8618.42</v>
      </c>
      <c r="P747">
        <f t="shared" si="589"/>
        <v>8618.42</v>
      </c>
      <c r="Q747">
        <f t="shared" si="590"/>
        <v>0</v>
      </c>
      <c r="R747">
        <f t="shared" si="591"/>
        <v>0</v>
      </c>
      <c r="S747">
        <f t="shared" si="592"/>
        <v>0</v>
      </c>
      <c r="T747">
        <f t="shared" si="593"/>
        <v>0</v>
      </c>
      <c r="U747">
        <f t="shared" si="594"/>
        <v>0</v>
      </c>
      <c r="V747">
        <f t="shared" si="595"/>
        <v>0</v>
      </c>
      <c r="W747">
        <f t="shared" si="596"/>
        <v>0</v>
      </c>
      <c r="X747">
        <f t="shared" si="597"/>
        <v>0</v>
      </c>
      <c r="Y747">
        <f t="shared" si="598"/>
        <v>0</v>
      </c>
      <c r="AA747">
        <v>144042116</v>
      </c>
      <c r="AB747">
        <f t="shared" si="599"/>
        <v>1970</v>
      </c>
      <c r="AC747">
        <f t="shared" si="600"/>
        <v>1970</v>
      </c>
      <c r="AD747">
        <f>ROUND((((ET747)-(EU747))+AE747),2)</f>
        <v>0</v>
      </c>
      <c r="AE747">
        <f>ROUND((EU747),2)</f>
        <v>0</v>
      </c>
      <c r="AF747">
        <f>ROUND((EV747),2)</f>
        <v>0</v>
      </c>
      <c r="AG747">
        <f t="shared" si="601"/>
        <v>0</v>
      </c>
      <c r="AH747">
        <f>(EW747)</f>
        <v>0</v>
      </c>
      <c r="AI747">
        <f>(EX747)</f>
        <v>0</v>
      </c>
      <c r="AJ747">
        <f t="shared" si="602"/>
        <v>0</v>
      </c>
      <c r="AK747">
        <v>1970</v>
      </c>
      <c r="AL747">
        <v>1970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118</v>
      </c>
      <c r="AU747">
        <v>63</v>
      </c>
      <c r="AV747">
        <v>1</v>
      </c>
      <c r="AW747">
        <v>1</v>
      </c>
      <c r="AZ747">
        <v>1</v>
      </c>
      <c r="BA747">
        <v>1</v>
      </c>
      <c r="BB747">
        <v>1</v>
      </c>
      <c r="BC747">
        <v>8.27</v>
      </c>
      <c r="BD747" t="s">
        <v>3</v>
      </c>
      <c r="BE747" t="s">
        <v>3</v>
      </c>
      <c r="BF747" t="s">
        <v>3</v>
      </c>
      <c r="BG747" t="s">
        <v>3</v>
      </c>
      <c r="BH747">
        <v>3</v>
      </c>
      <c r="BI747">
        <v>1</v>
      </c>
      <c r="BJ747" t="s">
        <v>922</v>
      </c>
      <c r="BM747">
        <v>10001</v>
      </c>
      <c r="BN747">
        <v>0</v>
      </c>
      <c r="BO747" t="s">
        <v>920</v>
      </c>
      <c r="BP747">
        <v>1</v>
      </c>
      <c r="BQ747">
        <v>2</v>
      </c>
      <c r="BR747">
        <v>0</v>
      </c>
      <c r="BS747">
        <v>1</v>
      </c>
      <c r="BT747">
        <v>1</v>
      </c>
      <c r="BU747">
        <v>1</v>
      </c>
      <c r="BV747">
        <v>1</v>
      </c>
      <c r="BW747">
        <v>1</v>
      </c>
      <c r="BX747">
        <v>1</v>
      </c>
      <c r="BY747" t="s">
        <v>3</v>
      </c>
      <c r="BZ747">
        <v>118</v>
      </c>
      <c r="CA747">
        <v>63</v>
      </c>
      <c r="CE747">
        <v>0</v>
      </c>
      <c r="CF747">
        <v>0</v>
      </c>
      <c r="CG747">
        <v>0</v>
      </c>
      <c r="CM747">
        <v>0</v>
      </c>
      <c r="CN747" t="s">
        <v>3</v>
      </c>
      <c r="CO747">
        <v>0</v>
      </c>
      <c r="CP747">
        <f t="shared" si="603"/>
        <v>8618.42</v>
      </c>
      <c r="CQ747">
        <f t="shared" si="604"/>
        <v>16291.9</v>
      </c>
      <c r="CR747">
        <f t="shared" si="605"/>
        <v>0</v>
      </c>
      <c r="CS747">
        <f t="shared" si="606"/>
        <v>0</v>
      </c>
      <c r="CT747">
        <f t="shared" si="607"/>
        <v>0</v>
      </c>
      <c r="CU747">
        <f t="shared" si="608"/>
        <v>0</v>
      </c>
      <c r="CV747">
        <f t="shared" si="609"/>
        <v>0</v>
      </c>
      <c r="CW747">
        <f t="shared" si="610"/>
        <v>0</v>
      </c>
      <c r="CX747">
        <f t="shared" si="611"/>
        <v>0</v>
      </c>
      <c r="CY747">
        <f t="shared" si="612"/>
        <v>0</v>
      </c>
      <c r="CZ747">
        <f t="shared" si="613"/>
        <v>0</v>
      </c>
      <c r="DC747" t="s">
        <v>3</v>
      </c>
      <c r="DD747" t="s">
        <v>3</v>
      </c>
      <c r="DE747" t="s">
        <v>3</v>
      </c>
      <c r="DF747" t="s">
        <v>3</v>
      </c>
      <c r="DG747" t="s">
        <v>3</v>
      </c>
      <c r="DH747" t="s">
        <v>3</v>
      </c>
      <c r="DI747" t="s">
        <v>3</v>
      </c>
      <c r="DJ747" t="s">
        <v>3</v>
      </c>
      <c r="DK747" t="s">
        <v>3</v>
      </c>
      <c r="DL747" t="s">
        <v>3</v>
      </c>
      <c r="DM747" t="s">
        <v>3</v>
      </c>
      <c r="DN747">
        <v>0</v>
      </c>
      <c r="DO747">
        <v>0</v>
      </c>
      <c r="DP747">
        <v>1</v>
      </c>
      <c r="DQ747">
        <v>1</v>
      </c>
      <c r="DU747">
        <v>1007</v>
      </c>
      <c r="DV747" t="s">
        <v>50</v>
      </c>
      <c r="DW747" t="s">
        <v>50</v>
      </c>
      <c r="DX747">
        <v>1</v>
      </c>
      <c r="EE747">
        <v>123474906</v>
      </c>
      <c r="EF747">
        <v>2</v>
      </c>
      <c r="EG747" t="s">
        <v>24</v>
      </c>
      <c r="EH747">
        <v>0</v>
      </c>
      <c r="EI747" t="s">
        <v>3</v>
      </c>
      <c r="EJ747">
        <v>1</v>
      </c>
      <c r="EK747">
        <v>10001</v>
      </c>
      <c r="EL747" t="s">
        <v>25</v>
      </c>
      <c r="EM747" t="s">
        <v>26</v>
      </c>
      <c r="EO747" t="s">
        <v>3</v>
      </c>
      <c r="EQ747">
        <v>0</v>
      </c>
      <c r="ER747">
        <v>1970</v>
      </c>
      <c r="ES747">
        <v>1970</v>
      </c>
      <c r="ET747">
        <v>0</v>
      </c>
      <c r="EU747">
        <v>0</v>
      </c>
      <c r="EV747">
        <v>0</v>
      </c>
      <c r="EW747">
        <v>0</v>
      </c>
      <c r="EX747">
        <v>0</v>
      </c>
      <c r="FQ747">
        <v>0</v>
      </c>
      <c r="FR747">
        <f t="shared" si="614"/>
        <v>0</v>
      </c>
      <c r="FS747">
        <v>0</v>
      </c>
      <c r="FX747">
        <v>118</v>
      </c>
      <c r="FY747">
        <v>63</v>
      </c>
      <c r="GA747" t="s">
        <v>3</v>
      </c>
      <c r="GD747">
        <v>1</v>
      </c>
      <c r="GF747">
        <v>648739288</v>
      </c>
      <c r="GG747">
        <v>2</v>
      </c>
      <c r="GH747">
        <v>1</v>
      </c>
      <c r="GI747">
        <v>2</v>
      </c>
      <c r="GJ747">
        <v>0</v>
      </c>
      <c r="GK747">
        <v>0</v>
      </c>
      <c r="GL747">
        <f t="shared" si="615"/>
        <v>0</v>
      </c>
      <c r="GM747">
        <f t="shared" si="616"/>
        <v>8618.42</v>
      </c>
      <c r="GN747">
        <f t="shared" si="617"/>
        <v>8618.42</v>
      </c>
      <c r="GO747">
        <f t="shared" si="618"/>
        <v>0</v>
      </c>
      <c r="GP747">
        <f t="shared" si="619"/>
        <v>0</v>
      </c>
      <c r="GR747">
        <v>0</v>
      </c>
      <c r="GS747">
        <v>3</v>
      </c>
      <c r="GT747">
        <v>0</v>
      </c>
      <c r="GU747" t="s">
        <v>3</v>
      </c>
      <c r="GV747">
        <f t="shared" si="620"/>
        <v>0</v>
      </c>
      <c r="GW747">
        <v>1</v>
      </c>
      <c r="GX747">
        <f t="shared" si="621"/>
        <v>0</v>
      </c>
      <c r="HA747">
        <v>0</v>
      </c>
      <c r="HB747">
        <v>0</v>
      </c>
      <c r="HC747">
        <f t="shared" si="622"/>
        <v>0</v>
      </c>
      <c r="IK747">
        <v>0</v>
      </c>
    </row>
    <row r="748" spans="1:245" x14ac:dyDescent="0.2">
      <c r="A748">
        <v>18</v>
      </c>
      <c r="B748">
        <v>1</v>
      </c>
      <c r="C748">
        <v>968</v>
      </c>
      <c r="E748" t="s">
        <v>923</v>
      </c>
      <c r="F748" t="s">
        <v>924</v>
      </c>
      <c r="G748" t="s">
        <v>925</v>
      </c>
      <c r="H748" t="s">
        <v>50</v>
      </c>
      <c r="I748">
        <f>I746*J748</f>
        <v>0.23805000000000001</v>
      </c>
      <c r="J748">
        <v>2.25</v>
      </c>
      <c r="O748">
        <f t="shared" si="588"/>
        <v>2909.2</v>
      </c>
      <c r="P748">
        <f t="shared" si="589"/>
        <v>2909.2</v>
      </c>
      <c r="Q748">
        <f t="shared" si="590"/>
        <v>0</v>
      </c>
      <c r="R748">
        <f t="shared" si="591"/>
        <v>0</v>
      </c>
      <c r="S748">
        <f t="shared" si="592"/>
        <v>0</v>
      </c>
      <c r="T748">
        <f t="shared" si="593"/>
        <v>0</v>
      </c>
      <c r="U748">
        <f t="shared" si="594"/>
        <v>0</v>
      </c>
      <c r="V748">
        <f t="shared" si="595"/>
        <v>0</v>
      </c>
      <c r="W748">
        <f t="shared" si="596"/>
        <v>0</v>
      </c>
      <c r="X748">
        <f t="shared" si="597"/>
        <v>0</v>
      </c>
      <c r="Y748">
        <f t="shared" si="598"/>
        <v>0</v>
      </c>
      <c r="AA748">
        <v>144042116</v>
      </c>
      <c r="AB748">
        <f t="shared" si="599"/>
        <v>2230.1</v>
      </c>
      <c r="AC748">
        <f t="shared" si="600"/>
        <v>2230.1</v>
      </c>
      <c r="AD748">
        <f>ROUND((((ET748)-(EU748))+AE748),2)</f>
        <v>0</v>
      </c>
      <c r="AE748">
        <f>ROUND((EU748),2)</f>
        <v>0</v>
      </c>
      <c r="AF748">
        <f>ROUND((EV748),2)</f>
        <v>0</v>
      </c>
      <c r="AG748">
        <f t="shared" si="601"/>
        <v>0</v>
      </c>
      <c r="AH748">
        <f>(EW748)</f>
        <v>0</v>
      </c>
      <c r="AI748">
        <f>(EX748)</f>
        <v>0</v>
      </c>
      <c r="AJ748">
        <f t="shared" si="602"/>
        <v>0</v>
      </c>
      <c r="AK748">
        <v>2230.1</v>
      </c>
      <c r="AL748">
        <v>2230.1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118</v>
      </c>
      <c r="AU748">
        <v>63</v>
      </c>
      <c r="AV748">
        <v>1</v>
      </c>
      <c r="AW748">
        <v>1</v>
      </c>
      <c r="AZ748">
        <v>1</v>
      </c>
      <c r="BA748">
        <v>1</v>
      </c>
      <c r="BB748">
        <v>1</v>
      </c>
      <c r="BC748">
        <v>5.48</v>
      </c>
      <c r="BD748" t="s">
        <v>3</v>
      </c>
      <c r="BE748" t="s">
        <v>3</v>
      </c>
      <c r="BF748" t="s">
        <v>3</v>
      </c>
      <c r="BG748" t="s">
        <v>3</v>
      </c>
      <c r="BH748">
        <v>3</v>
      </c>
      <c r="BI748">
        <v>1</v>
      </c>
      <c r="BJ748" t="s">
        <v>926</v>
      </c>
      <c r="BM748">
        <v>10001</v>
      </c>
      <c r="BN748">
        <v>0</v>
      </c>
      <c r="BO748" t="s">
        <v>924</v>
      </c>
      <c r="BP748">
        <v>1</v>
      </c>
      <c r="BQ748">
        <v>2</v>
      </c>
      <c r="BR748">
        <v>0</v>
      </c>
      <c r="BS748">
        <v>1</v>
      </c>
      <c r="BT748">
        <v>1</v>
      </c>
      <c r="BU748">
        <v>1</v>
      </c>
      <c r="BV748">
        <v>1</v>
      </c>
      <c r="BW748">
        <v>1</v>
      </c>
      <c r="BX748">
        <v>1</v>
      </c>
      <c r="BY748" t="s">
        <v>3</v>
      </c>
      <c r="BZ748">
        <v>118</v>
      </c>
      <c r="CA748">
        <v>63</v>
      </c>
      <c r="CE748">
        <v>0</v>
      </c>
      <c r="CF748">
        <v>0</v>
      </c>
      <c r="CG748">
        <v>0</v>
      </c>
      <c r="CM748">
        <v>0</v>
      </c>
      <c r="CN748" t="s">
        <v>3</v>
      </c>
      <c r="CO748">
        <v>0</v>
      </c>
      <c r="CP748">
        <f t="shared" si="603"/>
        <v>2909.2</v>
      </c>
      <c r="CQ748">
        <f t="shared" si="604"/>
        <v>12220.948</v>
      </c>
      <c r="CR748">
        <f t="shared" si="605"/>
        <v>0</v>
      </c>
      <c r="CS748">
        <f t="shared" si="606"/>
        <v>0</v>
      </c>
      <c r="CT748">
        <f t="shared" si="607"/>
        <v>0</v>
      </c>
      <c r="CU748">
        <f t="shared" si="608"/>
        <v>0</v>
      </c>
      <c r="CV748">
        <f t="shared" si="609"/>
        <v>0</v>
      </c>
      <c r="CW748">
        <f t="shared" si="610"/>
        <v>0</v>
      </c>
      <c r="CX748">
        <f t="shared" si="611"/>
        <v>0</v>
      </c>
      <c r="CY748">
        <f t="shared" si="612"/>
        <v>0</v>
      </c>
      <c r="CZ748">
        <f t="shared" si="613"/>
        <v>0</v>
      </c>
      <c r="DC748" t="s">
        <v>3</v>
      </c>
      <c r="DD748" t="s">
        <v>3</v>
      </c>
      <c r="DE748" t="s">
        <v>3</v>
      </c>
      <c r="DF748" t="s">
        <v>3</v>
      </c>
      <c r="DG748" t="s">
        <v>3</v>
      </c>
      <c r="DH748" t="s">
        <v>3</v>
      </c>
      <c r="DI748" t="s">
        <v>3</v>
      </c>
      <c r="DJ748" t="s">
        <v>3</v>
      </c>
      <c r="DK748" t="s">
        <v>3</v>
      </c>
      <c r="DL748" t="s">
        <v>3</v>
      </c>
      <c r="DM748" t="s">
        <v>3</v>
      </c>
      <c r="DN748">
        <v>0</v>
      </c>
      <c r="DO748">
        <v>0</v>
      </c>
      <c r="DP748">
        <v>1</v>
      </c>
      <c r="DQ748">
        <v>1</v>
      </c>
      <c r="DU748">
        <v>1007</v>
      </c>
      <c r="DV748" t="s">
        <v>50</v>
      </c>
      <c r="DW748" t="s">
        <v>50</v>
      </c>
      <c r="DX748">
        <v>1</v>
      </c>
      <c r="EE748">
        <v>123474906</v>
      </c>
      <c r="EF748">
        <v>2</v>
      </c>
      <c r="EG748" t="s">
        <v>24</v>
      </c>
      <c r="EH748">
        <v>0</v>
      </c>
      <c r="EI748" t="s">
        <v>3</v>
      </c>
      <c r="EJ748">
        <v>1</v>
      </c>
      <c r="EK748">
        <v>10001</v>
      </c>
      <c r="EL748" t="s">
        <v>25</v>
      </c>
      <c r="EM748" t="s">
        <v>26</v>
      </c>
      <c r="EO748" t="s">
        <v>3</v>
      </c>
      <c r="EQ748">
        <v>0</v>
      </c>
      <c r="ER748">
        <v>2230.1</v>
      </c>
      <c r="ES748">
        <v>2230.1</v>
      </c>
      <c r="ET748">
        <v>0</v>
      </c>
      <c r="EU748">
        <v>0</v>
      </c>
      <c r="EV748">
        <v>0</v>
      </c>
      <c r="EW748">
        <v>0</v>
      </c>
      <c r="EX748">
        <v>0</v>
      </c>
      <c r="FQ748">
        <v>0</v>
      </c>
      <c r="FR748">
        <f t="shared" si="614"/>
        <v>0</v>
      </c>
      <c r="FS748">
        <v>0</v>
      </c>
      <c r="FX748">
        <v>118</v>
      </c>
      <c r="FY748">
        <v>63</v>
      </c>
      <c r="GA748" t="s">
        <v>3</v>
      </c>
      <c r="GD748">
        <v>1</v>
      </c>
      <c r="GF748">
        <v>-1875298072</v>
      </c>
      <c r="GG748">
        <v>2</v>
      </c>
      <c r="GH748">
        <v>1</v>
      </c>
      <c r="GI748">
        <v>2</v>
      </c>
      <c r="GJ748">
        <v>0</v>
      </c>
      <c r="GK748">
        <v>0</v>
      </c>
      <c r="GL748">
        <f t="shared" si="615"/>
        <v>0</v>
      </c>
      <c r="GM748">
        <f t="shared" si="616"/>
        <v>2909.2</v>
      </c>
      <c r="GN748">
        <f t="shared" si="617"/>
        <v>2909.2</v>
      </c>
      <c r="GO748">
        <f t="shared" si="618"/>
        <v>0</v>
      </c>
      <c r="GP748">
        <f t="shared" si="619"/>
        <v>0</v>
      </c>
      <c r="GR748">
        <v>0</v>
      </c>
      <c r="GS748">
        <v>3</v>
      </c>
      <c r="GT748">
        <v>0</v>
      </c>
      <c r="GU748" t="s">
        <v>3</v>
      </c>
      <c r="GV748">
        <f t="shared" si="620"/>
        <v>0</v>
      </c>
      <c r="GW748">
        <v>1</v>
      </c>
      <c r="GX748">
        <f t="shared" si="621"/>
        <v>0</v>
      </c>
      <c r="HA748">
        <v>0</v>
      </c>
      <c r="HB748">
        <v>0</v>
      </c>
      <c r="HC748">
        <f t="shared" si="622"/>
        <v>0</v>
      </c>
      <c r="IK748">
        <v>0</v>
      </c>
    </row>
    <row r="749" spans="1:245" x14ac:dyDescent="0.2">
      <c r="A749">
        <v>17</v>
      </c>
      <c r="B749">
        <v>1</v>
      </c>
      <c r="C749">
        <f>ROW(SmtRes!A974)</f>
        <v>974</v>
      </c>
      <c r="D749">
        <f>ROW(EtalonRes!A971)</f>
        <v>971</v>
      </c>
      <c r="E749" t="s">
        <v>927</v>
      </c>
      <c r="F749" t="s">
        <v>805</v>
      </c>
      <c r="G749" t="s">
        <v>806</v>
      </c>
      <c r="H749" t="s">
        <v>19</v>
      </c>
      <c r="I749">
        <f>ROUND(30.682/100,9)</f>
        <v>0.30681999999999998</v>
      </c>
      <c r="J749">
        <v>0</v>
      </c>
      <c r="O749">
        <f t="shared" si="588"/>
        <v>292.29000000000002</v>
      </c>
      <c r="P749">
        <f t="shared" si="589"/>
        <v>0</v>
      </c>
      <c r="Q749">
        <f t="shared" si="590"/>
        <v>17.600000000000001</v>
      </c>
      <c r="R749">
        <f t="shared" si="591"/>
        <v>0.5</v>
      </c>
      <c r="S749">
        <f t="shared" si="592"/>
        <v>274.69</v>
      </c>
      <c r="T749">
        <f t="shared" si="593"/>
        <v>0</v>
      </c>
      <c r="U749">
        <f t="shared" si="594"/>
        <v>0.9809035399999998</v>
      </c>
      <c r="V749">
        <f t="shared" si="595"/>
        <v>0</v>
      </c>
      <c r="W749">
        <f t="shared" si="596"/>
        <v>0</v>
      </c>
      <c r="X749">
        <f t="shared" si="597"/>
        <v>275.19</v>
      </c>
      <c r="Y749">
        <f t="shared" si="598"/>
        <v>192.63</v>
      </c>
      <c r="AA749">
        <v>144042116</v>
      </c>
      <c r="AB749">
        <f t="shared" si="599"/>
        <v>38.880000000000003</v>
      </c>
      <c r="AC749">
        <f t="shared" si="600"/>
        <v>0</v>
      </c>
      <c r="AD749">
        <f>ROUND(((((ET749*1.25))-((EU749*1.25)))+AE749),2)</f>
        <v>11.61</v>
      </c>
      <c r="AE749">
        <f>ROUND(((EU749*1.25)),2)</f>
        <v>0.05</v>
      </c>
      <c r="AF749">
        <f>ROUND(((EV749*1.15)),2)</f>
        <v>27.27</v>
      </c>
      <c r="AG749">
        <f t="shared" si="601"/>
        <v>0</v>
      </c>
      <c r="AH749">
        <f>((EW749*1.15))</f>
        <v>3.1969999999999996</v>
      </c>
      <c r="AI749">
        <f>((EX749*1.25))</f>
        <v>0</v>
      </c>
      <c r="AJ749">
        <f t="shared" si="602"/>
        <v>0</v>
      </c>
      <c r="AK749">
        <v>33</v>
      </c>
      <c r="AL749">
        <v>0</v>
      </c>
      <c r="AM749">
        <v>9.2899999999999991</v>
      </c>
      <c r="AN749">
        <v>0.04</v>
      </c>
      <c r="AO749">
        <v>23.71</v>
      </c>
      <c r="AP749">
        <v>0</v>
      </c>
      <c r="AQ749">
        <v>2.78</v>
      </c>
      <c r="AR749">
        <v>0</v>
      </c>
      <c r="AS749">
        <v>0</v>
      </c>
      <c r="AT749">
        <v>100</v>
      </c>
      <c r="AU749">
        <v>70</v>
      </c>
      <c r="AV749">
        <v>1</v>
      </c>
      <c r="AW749">
        <v>1</v>
      </c>
      <c r="AZ749">
        <v>1</v>
      </c>
      <c r="BA749">
        <v>32.83</v>
      </c>
      <c r="BB749">
        <v>4.9400000000000004</v>
      </c>
      <c r="BC749">
        <v>1</v>
      </c>
      <c r="BD749" t="s">
        <v>3</v>
      </c>
      <c r="BE749" t="s">
        <v>3</v>
      </c>
      <c r="BF749" t="s">
        <v>3</v>
      </c>
      <c r="BG749" t="s">
        <v>3</v>
      </c>
      <c r="BH749">
        <v>0</v>
      </c>
      <c r="BI749">
        <v>1</v>
      </c>
      <c r="BJ749" t="s">
        <v>807</v>
      </c>
      <c r="BM749">
        <v>26001</v>
      </c>
      <c r="BN749">
        <v>0</v>
      </c>
      <c r="BO749" t="s">
        <v>805</v>
      </c>
      <c r="BP749">
        <v>1</v>
      </c>
      <c r="BQ749">
        <v>2</v>
      </c>
      <c r="BR749">
        <v>0</v>
      </c>
      <c r="BS749">
        <v>32.83</v>
      </c>
      <c r="BT749">
        <v>1</v>
      </c>
      <c r="BU749">
        <v>1</v>
      </c>
      <c r="BV749">
        <v>1</v>
      </c>
      <c r="BW749">
        <v>1</v>
      </c>
      <c r="BX749">
        <v>1</v>
      </c>
      <c r="BY749" t="s">
        <v>3</v>
      </c>
      <c r="BZ749">
        <v>100</v>
      </c>
      <c r="CA749">
        <v>70</v>
      </c>
      <c r="CE749">
        <v>0</v>
      </c>
      <c r="CF749">
        <v>0</v>
      </c>
      <c r="CG749">
        <v>0</v>
      </c>
      <c r="CM749">
        <v>0</v>
      </c>
      <c r="CN749" t="s">
        <v>1835</v>
      </c>
      <c r="CO749">
        <v>0</v>
      </c>
      <c r="CP749">
        <f t="shared" si="603"/>
        <v>292.29000000000002</v>
      </c>
      <c r="CQ749">
        <f t="shared" si="604"/>
        <v>0</v>
      </c>
      <c r="CR749">
        <f t="shared" si="605"/>
        <v>57.353400000000001</v>
      </c>
      <c r="CS749">
        <f t="shared" si="606"/>
        <v>1.6415</v>
      </c>
      <c r="CT749">
        <f t="shared" si="607"/>
        <v>895.27409999999998</v>
      </c>
      <c r="CU749">
        <f t="shared" si="608"/>
        <v>0</v>
      </c>
      <c r="CV749">
        <f t="shared" si="609"/>
        <v>3.1969999999999996</v>
      </c>
      <c r="CW749">
        <f t="shared" si="610"/>
        <v>0</v>
      </c>
      <c r="CX749">
        <f t="shared" si="611"/>
        <v>0</v>
      </c>
      <c r="CY749">
        <f t="shared" si="612"/>
        <v>275.19</v>
      </c>
      <c r="CZ749">
        <f t="shared" si="613"/>
        <v>192.63299999999998</v>
      </c>
      <c r="DC749" t="s">
        <v>3</v>
      </c>
      <c r="DD749" t="s">
        <v>3</v>
      </c>
      <c r="DE749" t="s">
        <v>279</v>
      </c>
      <c r="DF749" t="s">
        <v>279</v>
      </c>
      <c r="DG749" t="s">
        <v>264</v>
      </c>
      <c r="DH749" t="s">
        <v>3</v>
      </c>
      <c r="DI749" t="s">
        <v>264</v>
      </c>
      <c r="DJ749" t="s">
        <v>279</v>
      </c>
      <c r="DK749" t="s">
        <v>3</v>
      </c>
      <c r="DL749" t="s">
        <v>3</v>
      </c>
      <c r="DM749" t="s">
        <v>3</v>
      </c>
      <c r="DN749">
        <v>0</v>
      </c>
      <c r="DO749">
        <v>0</v>
      </c>
      <c r="DP749">
        <v>1</v>
      </c>
      <c r="DQ749">
        <v>1</v>
      </c>
      <c r="DU749">
        <v>1005</v>
      </c>
      <c r="DV749" t="s">
        <v>19</v>
      </c>
      <c r="DW749" t="s">
        <v>19</v>
      </c>
      <c r="DX749">
        <v>100</v>
      </c>
      <c r="EE749">
        <v>123474940</v>
      </c>
      <c r="EF749">
        <v>2</v>
      </c>
      <c r="EG749" t="s">
        <v>24</v>
      </c>
      <c r="EH749">
        <v>0</v>
      </c>
      <c r="EI749" t="s">
        <v>3</v>
      </c>
      <c r="EJ749">
        <v>1</v>
      </c>
      <c r="EK749">
        <v>26001</v>
      </c>
      <c r="EL749" t="s">
        <v>604</v>
      </c>
      <c r="EM749" t="s">
        <v>605</v>
      </c>
      <c r="EO749" t="s">
        <v>282</v>
      </c>
      <c r="EQ749">
        <v>131072</v>
      </c>
      <c r="ER749">
        <v>33</v>
      </c>
      <c r="ES749">
        <v>0</v>
      </c>
      <c r="ET749">
        <v>9.2899999999999991</v>
      </c>
      <c r="EU749">
        <v>0.04</v>
      </c>
      <c r="EV749">
        <v>23.71</v>
      </c>
      <c r="EW749">
        <v>2.78</v>
      </c>
      <c r="EX749">
        <v>0</v>
      </c>
      <c r="EY749">
        <v>0</v>
      </c>
      <c r="FQ749">
        <v>0</v>
      </c>
      <c r="FR749">
        <f t="shared" si="614"/>
        <v>0</v>
      </c>
      <c r="FS749">
        <v>0</v>
      </c>
      <c r="FX749">
        <v>100</v>
      </c>
      <c r="FY749">
        <v>70</v>
      </c>
      <c r="GA749" t="s">
        <v>3</v>
      </c>
      <c r="GD749">
        <v>1</v>
      </c>
      <c r="GF749">
        <v>-775775820</v>
      </c>
      <c r="GG749">
        <v>2</v>
      </c>
      <c r="GH749">
        <v>1</v>
      </c>
      <c r="GI749">
        <v>2</v>
      </c>
      <c r="GJ749">
        <v>0</v>
      </c>
      <c r="GK749">
        <v>0</v>
      </c>
      <c r="GL749">
        <f t="shared" si="615"/>
        <v>0</v>
      </c>
      <c r="GM749">
        <f t="shared" si="616"/>
        <v>760.11</v>
      </c>
      <c r="GN749">
        <f t="shared" si="617"/>
        <v>760.11</v>
      </c>
      <c r="GO749">
        <f t="shared" si="618"/>
        <v>0</v>
      </c>
      <c r="GP749">
        <f t="shared" si="619"/>
        <v>0</v>
      </c>
      <c r="GR749">
        <v>0</v>
      </c>
      <c r="GS749">
        <v>3</v>
      </c>
      <c r="GT749">
        <v>0</v>
      </c>
      <c r="GU749" t="s">
        <v>3</v>
      </c>
      <c r="GV749">
        <f t="shared" si="620"/>
        <v>0</v>
      </c>
      <c r="GW749">
        <v>1</v>
      </c>
      <c r="GX749">
        <f t="shared" si="621"/>
        <v>0</v>
      </c>
      <c r="HA749">
        <v>0</v>
      </c>
      <c r="HB749">
        <v>0</v>
      </c>
      <c r="HC749">
        <f t="shared" si="622"/>
        <v>0</v>
      </c>
      <c r="IK749">
        <v>0</v>
      </c>
    </row>
    <row r="750" spans="1:245" x14ac:dyDescent="0.2">
      <c r="A750">
        <v>18</v>
      </c>
      <c r="B750">
        <v>1</v>
      </c>
      <c r="C750">
        <v>974</v>
      </c>
      <c r="E750" t="s">
        <v>928</v>
      </c>
      <c r="F750" t="s">
        <v>272</v>
      </c>
      <c r="G750" t="s">
        <v>809</v>
      </c>
      <c r="H750" t="s">
        <v>598</v>
      </c>
      <c r="I750">
        <f>I749*J750</f>
        <v>9.4807380000000006</v>
      </c>
      <c r="J750">
        <v>30.900000000000002</v>
      </c>
      <c r="O750">
        <f t="shared" si="588"/>
        <v>1138.7</v>
      </c>
      <c r="P750">
        <f t="shared" si="589"/>
        <v>1138.7</v>
      </c>
      <c r="Q750">
        <f t="shared" si="590"/>
        <v>0</v>
      </c>
      <c r="R750">
        <f t="shared" si="591"/>
        <v>0</v>
      </c>
      <c r="S750">
        <f t="shared" si="592"/>
        <v>0</v>
      </c>
      <c r="T750">
        <f t="shared" si="593"/>
        <v>0</v>
      </c>
      <c r="U750">
        <f t="shared" si="594"/>
        <v>0</v>
      </c>
      <c r="V750">
        <f t="shared" si="595"/>
        <v>0</v>
      </c>
      <c r="W750">
        <f t="shared" si="596"/>
        <v>0</v>
      </c>
      <c r="X750">
        <f t="shared" si="597"/>
        <v>0</v>
      </c>
      <c r="Y750">
        <f t="shared" si="598"/>
        <v>0</v>
      </c>
      <c r="AA750">
        <v>144042116</v>
      </c>
      <c r="AB750">
        <f t="shared" si="599"/>
        <v>22.16</v>
      </c>
      <c r="AC750">
        <f t="shared" si="600"/>
        <v>22.16</v>
      </c>
      <c r="AD750">
        <f>ROUND((((ET750)-(EU750))+AE750),2)</f>
        <v>0</v>
      </c>
      <c r="AE750">
        <f>ROUND((EU750),2)</f>
        <v>0</v>
      </c>
      <c r="AF750">
        <f>ROUND((EV750),2)</f>
        <v>0</v>
      </c>
      <c r="AG750">
        <f t="shared" si="601"/>
        <v>0</v>
      </c>
      <c r="AH750">
        <f>(EW750)</f>
        <v>0</v>
      </c>
      <c r="AI750">
        <f>(EX750)</f>
        <v>0</v>
      </c>
      <c r="AJ750">
        <f t="shared" si="602"/>
        <v>0</v>
      </c>
      <c r="AK750">
        <v>22.16</v>
      </c>
      <c r="AL750">
        <v>22.16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100</v>
      </c>
      <c r="AU750">
        <v>70</v>
      </c>
      <c r="AV750">
        <v>1</v>
      </c>
      <c r="AW750">
        <v>1</v>
      </c>
      <c r="AZ750">
        <v>1</v>
      </c>
      <c r="BA750">
        <v>1</v>
      </c>
      <c r="BB750">
        <v>1</v>
      </c>
      <c r="BC750">
        <v>5.42</v>
      </c>
      <c r="BD750" t="s">
        <v>3</v>
      </c>
      <c r="BE750" t="s">
        <v>3</v>
      </c>
      <c r="BF750" t="s">
        <v>3</v>
      </c>
      <c r="BG750" t="s">
        <v>3</v>
      </c>
      <c r="BH750">
        <v>3</v>
      </c>
      <c r="BI750">
        <v>1</v>
      </c>
      <c r="BJ750" t="s">
        <v>3</v>
      </c>
      <c r="BM750">
        <v>26001</v>
      </c>
      <c r="BN750">
        <v>0</v>
      </c>
      <c r="BO750" t="s">
        <v>3</v>
      </c>
      <c r="BP750">
        <v>0</v>
      </c>
      <c r="BQ750">
        <v>2</v>
      </c>
      <c r="BR750">
        <v>0</v>
      </c>
      <c r="BS750">
        <v>1</v>
      </c>
      <c r="BT750">
        <v>1</v>
      </c>
      <c r="BU750">
        <v>1</v>
      </c>
      <c r="BV750">
        <v>1</v>
      </c>
      <c r="BW750">
        <v>1</v>
      </c>
      <c r="BX750">
        <v>1</v>
      </c>
      <c r="BY750" t="s">
        <v>3</v>
      </c>
      <c r="BZ750">
        <v>100</v>
      </c>
      <c r="CA750">
        <v>70</v>
      </c>
      <c r="CE750">
        <v>0</v>
      </c>
      <c r="CF750">
        <v>0</v>
      </c>
      <c r="CG750">
        <v>0</v>
      </c>
      <c r="CM750">
        <v>0</v>
      </c>
      <c r="CN750" t="s">
        <v>3</v>
      </c>
      <c r="CO750">
        <v>0</v>
      </c>
      <c r="CP750">
        <f t="shared" si="603"/>
        <v>1138.7</v>
      </c>
      <c r="CQ750">
        <f t="shared" si="604"/>
        <v>120.10720000000001</v>
      </c>
      <c r="CR750">
        <f t="shared" si="605"/>
        <v>0</v>
      </c>
      <c r="CS750">
        <f t="shared" si="606"/>
        <v>0</v>
      </c>
      <c r="CT750">
        <f t="shared" si="607"/>
        <v>0</v>
      </c>
      <c r="CU750">
        <f t="shared" si="608"/>
        <v>0</v>
      </c>
      <c r="CV750">
        <f t="shared" si="609"/>
        <v>0</v>
      </c>
      <c r="CW750">
        <f t="shared" si="610"/>
        <v>0</v>
      </c>
      <c r="CX750">
        <f t="shared" si="611"/>
        <v>0</v>
      </c>
      <c r="CY750">
        <f t="shared" si="612"/>
        <v>0</v>
      </c>
      <c r="CZ750">
        <f t="shared" si="613"/>
        <v>0</v>
      </c>
      <c r="DC750" t="s">
        <v>3</v>
      </c>
      <c r="DD750" t="s">
        <v>3</v>
      </c>
      <c r="DE750" t="s">
        <v>3</v>
      </c>
      <c r="DF750" t="s">
        <v>3</v>
      </c>
      <c r="DG750" t="s">
        <v>3</v>
      </c>
      <c r="DH750" t="s">
        <v>3</v>
      </c>
      <c r="DI750" t="s">
        <v>3</v>
      </c>
      <c r="DJ750" t="s">
        <v>3</v>
      </c>
      <c r="DK750" t="s">
        <v>3</v>
      </c>
      <c r="DL750" t="s">
        <v>3</v>
      </c>
      <c r="DM750" t="s">
        <v>3</v>
      </c>
      <c r="DN750">
        <v>0</v>
      </c>
      <c r="DO750">
        <v>0</v>
      </c>
      <c r="DP750">
        <v>1</v>
      </c>
      <c r="DQ750">
        <v>1</v>
      </c>
      <c r="DU750">
        <v>1009</v>
      </c>
      <c r="DV750" t="s">
        <v>598</v>
      </c>
      <c r="DW750" t="s">
        <v>598</v>
      </c>
      <c r="DX750">
        <v>1</v>
      </c>
      <c r="EE750">
        <v>123474940</v>
      </c>
      <c r="EF750">
        <v>2</v>
      </c>
      <c r="EG750" t="s">
        <v>24</v>
      </c>
      <c r="EH750">
        <v>0</v>
      </c>
      <c r="EI750" t="s">
        <v>3</v>
      </c>
      <c r="EJ750">
        <v>1</v>
      </c>
      <c r="EK750">
        <v>26001</v>
      </c>
      <c r="EL750" t="s">
        <v>604</v>
      </c>
      <c r="EM750" t="s">
        <v>605</v>
      </c>
      <c r="EO750" t="s">
        <v>3</v>
      </c>
      <c r="EQ750">
        <v>0</v>
      </c>
      <c r="ER750">
        <v>22.16</v>
      </c>
      <c r="ES750">
        <v>22.16</v>
      </c>
      <c r="ET750">
        <v>0</v>
      </c>
      <c r="EU750">
        <v>0</v>
      </c>
      <c r="EV750">
        <v>0</v>
      </c>
      <c r="EW750">
        <v>0</v>
      </c>
      <c r="EX750">
        <v>0</v>
      </c>
      <c r="FQ750">
        <v>0</v>
      </c>
      <c r="FR750">
        <f t="shared" si="614"/>
        <v>0</v>
      </c>
      <c r="FS750">
        <v>0</v>
      </c>
      <c r="FX750">
        <v>100</v>
      </c>
      <c r="FY750">
        <v>70</v>
      </c>
      <c r="GA750" t="s">
        <v>274</v>
      </c>
      <c r="GD750">
        <v>1</v>
      </c>
      <c r="GF750">
        <v>475351609</v>
      </c>
      <c r="GG750">
        <v>2</v>
      </c>
      <c r="GH750">
        <v>0</v>
      </c>
      <c r="GI750">
        <v>3</v>
      </c>
      <c r="GJ750">
        <v>0</v>
      </c>
      <c r="GK750">
        <v>0</v>
      </c>
      <c r="GL750">
        <f t="shared" si="615"/>
        <v>0</v>
      </c>
      <c r="GM750">
        <f t="shared" si="616"/>
        <v>1138.7</v>
      </c>
      <c r="GN750">
        <f t="shared" si="617"/>
        <v>1138.7</v>
      </c>
      <c r="GO750">
        <f t="shared" si="618"/>
        <v>0</v>
      </c>
      <c r="GP750">
        <f t="shared" si="619"/>
        <v>0</v>
      </c>
      <c r="GR750">
        <v>0</v>
      </c>
      <c r="GS750">
        <v>4</v>
      </c>
      <c r="GT750">
        <v>0</v>
      </c>
      <c r="GU750" t="s">
        <v>3</v>
      </c>
      <c r="GV750">
        <f t="shared" si="620"/>
        <v>0</v>
      </c>
      <c r="GW750">
        <v>1</v>
      </c>
      <c r="GX750">
        <f t="shared" si="621"/>
        <v>0</v>
      </c>
      <c r="HA750">
        <v>0</v>
      </c>
      <c r="HB750">
        <v>0</v>
      </c>
      <c r="HC750">
        <f t="shared" si="622"/>
        <v>0</v>
      </c>
      <c r="IK750">
        <v>0</v>
      </c>
    </row>
    <row r="751" spans="1:245" x14ac:dyDescent="0.2">
      <c r="A751">
        <v>17</v>
      </c>
      <c r="B751">
        <v>1</v>
      </c>
      <c r="C751">
        <f>ROW(SmtRes!A981)</f>
        <v>981</v>
      </c>
      <c r="D751">
        <f>ROW(EtalonRes!A978)</f>
        <v>978</v>
      </c>
      <c r="E751" t="s">
        <v>929</v>
      </c>
      <c r="F751" t="s">
        <v>930</v>
      </c>
      <c r="G751" t="s">
        <v>931</v>
      </c>
      <c r="H751" t="s">
        <v>50</v>
      </c>
      <c r="I751">
        <v>2.7648000000000001</v>
      </c>
      <c r="J751">
        <v>0</v>
      </c>
      <c r="O751">
        <f t="shared" si="588"/>
        <v>6114.22</v>
      </c>
      <c r="P751">
        <f t="shared" si="589"/>
        <v>43.71</v>
      </c>
      <c r="Q751">
        <f t="shared" si="590"/>
        <v>1009.26</v>
      </c>
      <c r="R751">
        <f t="shared" si="591"/>
        <v>612.69000000000005</v>
      </c>
      <c r="S751">
        <f t="shared" si="592"/>
        <v>5061.25</v>
      </c>
      <c r="T751">
        <f t="shared" si="593"/>
        <v>0</v>
      </c>
      <c r="U751">
        <f t="shared" si="594"/>
        <v>16.5970944</v>
      </c>
      <c r="V751">
        <f t="shared" si="595"/>
        <v>1.3824000000000001</v>
      </c>
      <c r="W751">
        <f t="shared" si="596"/>
        <v>0</v>
      </c>
      <c r="X751">
        <f t="shared" si="597"/>
        <v>6922.21</v>
      </c>
      <c r="Y751">
        <f t="shared" si="598"/>
        <v>4539.1499999999996</v>
      </c>
      <c r="AA751">
        <v>144042116</v>
      </c>
      <c r="AB751">
        <f t="shared" si="599"/>
        <v>100.56</v>
      </c>
      <c r="AC751">
        <f t="shared" si="600"/>
        <v>1.6</v>
      </c>
      <c r="AD751">
        <f>ROUND(((((ET751*1.25))-((EU751*1.25)))+AE751),2)</f>
        <v>43.2</v>
      </c>
      <c r="AE751">
        <f>ROUND(((EU751*1.25)),2)</f>
        <v>6.75</v>
      </c>
      <c r="AF751">
        <f>ROUND(((EV751*1.15)),2)</f>
        <v>55.76</v>
      </c>
      <c r="AG751">
        <f t="shared" si="601"/>
        <v>0</v>
      </c>
      <c r="AH751">
        <f>((EW751*1.15))</f>
        <v>6.0029999999999992</v>
      </c>
      <c r="AI751">
        <f>((EX751*1.25))</f>
        <v>0.5</v>
      </c>
      <c r="AJ751">
        <f t="shared" si="602"/>
        <v>0</v>
      </c>
      <c r="AK751">
        <v>84.65</v>
      </c>
      <c r="AL751">
        <v>1.6</v>
      </c>
      <c r="AM751">
        <v>34.56</v>
      </c>
      <c r="AN751">
        <v>5.4</v>
      </c>
      <c r="AO751">
        <v>48.49</v>
      </c>
      <c r="AP751">
        <v>0</v>
      </c>
      <c r="AQ751">
        <v>5.22</v>
      </c>
      <c r="AR751">
        <v>0.4</v>
      </c>
      <c r="AS751">
        <v>0</v>
      </c>
      <c r="AT751">
        <v>122</v>
      </c>
      <c r="AU751">
        <v>80</v>
      </c>
      <c r="AV751">
        <v>1</v>
      </c>
      <c r="AW751">
        <v>1</v>
      </c>
      <c r="AZ751">
        <v>1</v>
      </c>
      <c r="BA751">
        <v>32.83</v>
      </c>
      <c r="BB751">
        <v>8.4499999999999993</v>
      </c>
      <c r="BC751">
        <v>9.8800000000000008</v>
      </c>
      <c r="BD751" t="s">
        <v>3</v>
      </c>
      <c r="BE751" t="s">
        <v>3</v>
      </c>
      <c r="BF751" t="s">
        <v>3</v>
      </c>
      <c r="BG751" t="s">
        <v>3</v>
      </c>
      <c r="BH751">
        <v>0</v>
      </c>
      <c r="BI751">
        <v>1</v>
      </c>
      <c r="BJ751" t="s">
        <v>932</v>
      </c>
      <c r="BM751">
        <v>8001</v>
      </c>
      <c r="BN751">
        <v>0</v>
      </c>
      <c r="BO751" t="s">
        <v>930</v>
      </c>
      <c r="BP751">
        <v>1</v>
      </c>
      <c r="BQ751">
        <v>2</v>
      </c>
      <c r="BR751">
        <v>0</v>
      </c>
      <c r="BS751">
        <v>32.83</v>
      </c>
      <c r="BT751">
        <v>1</v>
      </c>
      <c r="BU751">
        <v>1</v>
      </c>
      <c r="BV751">
        <v>1</v>
      </c>
      <c r="BW751">
        <v>1</v>
      </c>
      <c r="BX751">
        <v>1</v>
      </c>
      <c r="BY751" t="s">
        <v>3</v>
      </c>
      <c r="BZ751">
        <v>122</v>
      </c>
      <c r="CA751">
        <v>80</v>
      </c>
      <c r="CE751">
        <v>0</v>
      </c>
      <c r="CF751">
        <v>0</v>
      </c>
      <c r="CG751">
        <v>0</v>
      </c>
      <c r="CM751">
        <v>0</v>
      </c>
      <c r="CN751" t="s">
        <v>1835</v>
      </c>
      <c r="CO751">
        <v>0</v>
      </c>
      <c r="CP751">
        <f t="shared" si="603"/>
        <v>6114.22</v>
      </c>
      <c r="CQ751">
        <f t="shared" si="604"/>
        <v>15.808000000000002</v>
      </c>
      <c r="CR751">
        <f t="shared" si="605"/>
        <v>365.04</v>
      </c>
      <c r="CS751">
        <f t="shared" si="606"/>
        <v>221.60249999999999</v>
      </c>
      <c r="CT751">
        <f t="shared" si="607"/>
        <v>1830.6007999999999</v>
      </c>
      <c r="CU751">
        <f t="shared" si="608"/>
        <v>0</v>
      </c>
      <c r="CV751">
        <f t="shared" si="609"/>
        <v>6.0029999999999992</v>
      </c>
      <c r="CW751">
        <f t="shared" si="610"/>
        <v>0.5</v>
      </c>
      <c r="CX751">
        <f t="shared" si="611"/>
        <v>0</v>
      </c>
      <c r="CY751">
        <f t="shared" si="612"/>
        <v>6922.2068000000008</v>
      </c>
      <c r="CZ751">
        <f t="shared" si="613"/>
        <v>4539.152000000001</v>
      </c>
      <c r="DC751" t="s">
        <v>3</v>
      </c>
      <c r="DD751" t="s">
        <v>3</v>
      </c>
      <c r="DE751" t="s">
        <v>279</v>
      </c>
      <c r="DF751" t="s">
        <v>279</v>
      </c>
      <c r="DG751" t="s">
        <v>264</v>
      </c>
      <c r="DH751" t="s">
        <v>3</v>
      </c>
      <c r="DI751" t="s">
        <v>264</v>
      </c>
      <c r="DJ751" t="s">
        <v>279</v>
      </c>
      <c r="DK751" t="s">
        <v>3</v>
      </c>
      <c r="DL751" t="s">
        <v>3</v>
      </c>
      <c r="DM751" t="s">
        <v>3</v>
      </c>
      <c r="DN751">
        <v>0</v>
      </c>
      <c r="DO751">
        <v>0</v>
      </c>
      <c r="DP751">
        <v>1</v>
      </c>
      <c r="DQ751">
        <v>1</v>
      </c>
      <c r="DU751">
        <v>1007</v>
      </c>
      <c r="DV751" t="s">
        <v>50</v>
      </c>
      <c r="DW751" t="s">
        <v>50</v>
      </c>
      <c r="DX751">
        <v>1</v>
      </c>
      <c r="EE751">
        <v>123474904</v>
      </c>
      <c r="EF751">
        <v>2</v>
      </c>
      <c r="EG751" t="s">
        <v>24</v>
      </c>
      <c r="EH751">
        <v>0</v>
      </c>
      <c r="EI751" t="s">
        <v>3</v>
      </c>
      <c r="EJ751">
        <v>1</v>
      </c>
      <c r="EK751">
        <v>8001</v>
      </c>
      <c r="EL751" t="s">
        <v>291</v>
      </c>
      <c r="EM751" t="s">
        <v>292</v>
      </c>
      <c r="EO751" t="s">
        <v>282</v>
      </c>
      <c r="EQ751">
        <v>131072</v>
      </c>
      <c r="ER751">
        <v>84.65</v>
      </c>
      <c r="ES751">
        <v>1.6</v>
      </c>
      <c r="ET751">
        <v>34.56</v>
      </c>
      <c r="EU751">
        <v>5.4</v>
      </c>
      <c r="EV751">
        <v>48.49</v>
      </c>
      <c r="EW751">
        <v>5.22</v>
      </c>
      <c r="EX751">
        <v>0.4</v>
      </c>
      <c r="EY751">
        <v>0</v>
      </c>
      <c r="FQ751">
        <v>0</v>
      </c>
      <c r="FR751">
        <f t="shared" si="614"/>
        <v>0</v>
      </c>
      <c r="FS751">
        <v>0</v>
      </c>
      <c r="FX751">
        <v>122</v>
      </c>
      <c r="FY751">
        <v>80</v>
      </c>
      <c r="GA751" t="s">
        <v>3</v>
      </c>
      <c r="GD751">
        <v>1</v>
      </c>
      <c r="GF751">
        <v>1000111412</v>
      </c>
      <c r="GG751">
        <v>2</v>
      </c>
      <c r="GH751">
        <v>1</v>
      </c>
      <c r="GI751">
        <v>2</v>
      </c>
      <c r="GJ751">
        <v>0</v>
      </c>
      <c r="GK751">
        <v>0</v>
      </c>
      <c r="GL751">
        <f t="shared" si="615"/>
        <v>0</v>
      </c>
      <c r="GM751">
        <f t="shared" si="616"/>
        <v>17575.580000000002</v>
      </c>
      <c r="GN751">
        <f t="shared" si="617"/>
        <v>17575.580000000002</v>
      </c>
      <c r="GO751">
        <f t="shared" si="618"/>
        <v>0</v>
      </c>
      <c r="GP751">
        <f t="shared" si="619"/>
        <v>0</v>
      </c>
      <c r="GR751">
        <v>0</v>
      </c>
      <c r="GS751">
        <v>3</v>
      </c>
      <c r="GT751">
        <v>0</v>
      </c>
      <c r="GU751" t="s">
        <v>3</v>
      </c>
      <c r="GV751">
        <f t="shared" si="620"/>
        <v>0</v>
      </c>
      <c r="GW751">
        <v>1</v>
      </c>
      <c r="GX751">
        <f t="shared" si="621"/>
        <v>0</v>
      </c>
      <c r="HA751">
        <v>0</v>
      </c>
      <c r="HB751">
        <v>0</v>
      </c>
      <c r="HC751">
        <f t="shared" si="622"/>
        <v>0</v>
      </c>
      <c r="IK751">
        <v>0</v>
      </c>
    </row>
    <row r="752" spans="1:245" x14ac:dyDescent="0.2">
      <c r="A752">
        <v>18</v>
      </c>
      <c r="B752">
        <v>1</v>
      </c>
      <c r="C752">
        <v>979</v>
      </c>
      <c r="E752" t="s">
        <v>933</v>
      </c>
      <c r="F752" t="s">
        <v>934</v>
      </c>
      <c r="G752" t="s">
        <v>935</v>
      </c>
      <c r="H752" t="s">
        <v>50</v>
      </c>
      <c r="I752">
        <f>I751*J752</f>
        <v>0.66908199999999995</v>
      </c>
      <c r="J752">
        <v>0.2420001446759259</v>
      </c>
      <c r="O752">
        <f t="shared" si="588"/>
        <v>2075.2399999999998</v>
      </c>
      <c r="P752">
        <f t="shared" si="589"/>
        <v>2075.2399999999998</v>
      </c>
      <c r="Q752">
        <f t="shared" si="590"/>
        <v>0</v>
      </c>
      <c r="R752">
        <f t="shared" si="591"/>
        <v>0</v>
      </c>
      <c r="S752">
        <f t="shared" si="592"/>
        <v>0</v>
      </c>
      <c r="T752">
        <f t="shared" si="593"/>
        <v>0</v>
      </c>
      <c r="U752">
        <f t="shared" si="594"/>
        <v>0</v>
      </c>
      <c r="V752">
        <f t="shared" si="595"/>
        <v>0</v>
      </c>
      <c r="W752">
        <f t="shared" si="596"/>
        <v>0</v>
      </c>
      <c r="X752">
        <f t="shared" si="597"/>
        <v>0</v>
      </c>
      <c r="Y752">
        <f t="shared" si="598"/>
        <v>0</v>
      </c>
      <c r="AA752">
        <v>144042116</v>
      </c>
      <c r="AB752">
        <f t="shared" si="599"/>
        <v>424.88</v>
      </c>
      <c r="AC752">
        <f t="shared" si="600"/>
        <v>424.88</v>
      </c>
      <c r="AD752">
        <f>ROUND((((ET752)-(EU752))+AE752),2)</f>
        <v>0</v>
      </c>
      <c r="AE752">
        <f>ROUND((EU752),2)</f>
        <v>0</v>
      </c>
      <c r="AF752">
        <f>ROUND((EV752),2)</f>
        <v>0</v>
      </c>
      <c r="AG752">
        <f t="shared" si="601"/>
        <v>0</v>
      </c>
      <c r="AH752">
        <f>(EW752)</f>
        <v>0</v>
      </c>
      <c r="AI752">
        <f>(EX752)</f>
        <v>0</v>
      </c>
      <c r="AJ752">
        <f t="shared" si="602"/>
        <v>0</v>
      </c>
      <c r="AK752">
        <v>424.88</v>
      </c>
      <c r="AL752">
        <v>424.88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122</v>
      </c>
      <c r="AU752">
        <v>80</v>
      </c>
      <c r="AV752">
        <v>1</v>
      </c>
      <c r="AW752">
        <v>1</v>
      </c>
      <c r="AZ752">
        <v>1</v>
      </c>
      <c r="BA752">
        <v>1</v>
      </c>
      <c r="BB752">
        <v>1</v>
      </c>
      <c r="BC752">
        <v>7.3</v>
      </c>
      <c r="BD752" t="s">
        <v>3</v>
      </c>
      <c r="BE752" t="s">
        <v>3</v>
      </c>
      <c r="BF752" t="s">
        <v>3</v>
      </c>
      <c r="BG752" t="s">
        <v>3</v>
      </c>
      <c r="BH752">
        <v>3</v>
      </c>
      <c r="BI752">
        <v>1</v>
      </c>
      <c r="BJ752" t="s">
        <v>936</v>
      </c>
      <c r="BM752">
        <v>8001</v>
      </c>
      <c r="BN752">
        <v>0</v>
      </c>
      <c r="BO752" t="s">
        <v>934</v>
      </c>
      <c r="BP752">
        <v>1</v>
      </c>
      <c r="BQ752">
        <v>2</v>
      </c>
      <c r="BR752">
        <v>0</v>
      </c>
      <c r="BS752">
        <v>1</v>
      </c>
      <c r="BT752">
        <v>1</v>
      </c>
      <c r="BU752">
        <v>1</v>
      </c>
      <c r="BV752">
        <v>1</v>
      </c>
      <c r="BW752">
        <v>1</v>
      </c>
      <c r="BX752">
        <v>1</v>
      </c>
      <c r="BY752" t="s">
        <v>3</v>
      </c>
      <c r="BZ752">
        <v>122</v>
      </c>
      <c r="CA752">
        <v>80</v>
      </c>
      <c r="CE752">
        <v>0</v>
      </c>
      <c r="CF752">
        <v>0</v>
      </c>
      <c r="CG752">
        <v>0</v>
      </c>
      <c r="CM752">
        <v>0</v>
      </c>
      <c r="CN752" t="s">
        <v>3</v>
      </c>
      <c r="CO752">
        <v>0</v>
      </c>
      <c r="CP752">
        <f t="shared" si="603"/>
        <v>2075.2399999999998</v>
      </c>
      <c r="CQ752">
        <f t="shared" si="604"/>
        <v>3101.6239999999998</v>
      </c>
      <c r="CR752">
        <f t="shared" si="605"/>
        <v>0</v>
      </c>
      <c r="CS752">
        <f t="shared" si="606"/>
        <v>0</v>
      </c>
      <c r="CT752">
        <f t="shared" si="607"/>
        <v>0</v>
      </c>
      <c r="CU752">
        <f t="shared" si="608"/>
        <v>0</v>
      </c>
      <c r="CV752">
        <f t="shared" si="609"/>
        <v>0</v>
      </c>
      <c r="CW752">
        <f t="shared" si="610"/>
        <v>0</v>
      </c>
      <c r="CX752">
        <f t="shared" si="611"/>
        <v>0</v>
      </c>
      <c r="CY752">
        <f t="shared" si="612"/>
        <v>0</v>
      </c>
      <c r="CZ752">
        <f t="shared" si="613"/>
        <v>0</v>
      </c>
      <c r="DC752" t="s">
        <v>3</v>
      </c>
      <c r="DD752" t="s">
        <v>3</v>
      </c>
      <c r="DE752" t="s">
        <v>3</v>
      </c>
      <c r="DF752" t="s">
        <v>3</v>
      </c>
      <c r="DG752" t="s">
        <v>3</v>
      </c>
      <c r="DH752" t="s">
        <v>3</v>
      </c>
      <c r="DI752" t="s">
        <v>3</v>
      </c>
      <c r="DJ752" t="s">
        <v>3</v>
      </c>
      <c r="DK752" t="s">
        <v>3</v>
      </c>
      <c r="DL752" t="s">
        <v>3</v>
      </c>
      <c r="DM752" t="s">
        <v>3</v>
      </c>
      <c r="DN752">
        <v>0</v>
      </c>
      <c r="DO752">
        <v>0</v>
      </c>
      <c r="DP752">
        <v>1</v>
      </c>
      <c r="DQ752">
        <v>1</v>
      </c>
      <c r="DU752">
        <v>1007</v>
      </c>
      <c r="DV752" t="s">
        <v>50</v>
      </c>
      <c r="DW752" t="s">
        <v>50</v>
      </c>
      <c r="DX752">
        <v>1</v>
      </c>
      <c r="EE752">
        <v>123474904</v>
      </c>
      <c r="EF752">
        <v>2</v>
      </c>
      <c r="EG752" t="s">
        <v>24</v>
      </c>
      <c r="EH752">
        <v>0</v>
      </c>
      <c r="EI752" t="s">
        <v>3</v>
      </c>
      <c r="EJ752">
        <v>1</v>
      </c>
      <c r="EK752">
        <v>8001</v>
      </c>
      <c r="EL752" t="s">
        <v>291</v>
      </c>
      <c r="EM752" t="s">
        <v>292</v>
      </c>
      <c r="EO752" t="s">
        <v>3</v>
      </c>
      <c r="EQ752">
        <v>0</v>
      </c>
      <c r="ER752">
        <v>424.88</v>
      </c>
      <c r="ES752">
        <v>424.88</v>
      </c>
      <c r="ET752">
        <v>0</v>
      </c>
      <c r="EU752">
        <v>0</v>
      </c>
      <c r="EV752">
        <v>0</v>
      </c>
      <c r="EW752">
        <v>0</v>
      </c>
      <c r="EX752">
        <v>0</v>
      </c>
      <c r="FQ752">
        <v>0</v>
      </c>
      <c r="FR752">
        <f t="shared" si="614"/>
        <v>0</v>
      </c>
      <c r="FS752">
        <v>0</v>
      </c>
      <c r="FX752">
        <v>122</v>
      </c>
      <c r="FY752">
        <v>80</v>
      </c>
      <c r="GA752" t="s">
        <v>3</v>
      </c>
      <c r="GD752">
        <v>1</v>
      </c>
      <c r="GF752">
        <v>-392285772</v>
      </c>
      <c r="GG752">
        <v>2</v>
      </c>
      <c r="GH752">
        <v>1</v>
      </c>
      <c r="GI752">
        <v>2</v>
      </c>
      <c r="GJ752">
        <v>0</v>
      </c>
      <c r="GK752">
        <v>0</v>
      </c>
      <c r="GL752">
        <f t="shared" si="615"/>
        <v>0</v>
      </c>
      <c r="GM752">
        <f t="shared" si="616"/>
        <v>2075.2399999999998</v>
      </c>
      <c r="GN752">
        <f t="shared" si="617"/>
        <v>2075.2399999999998</v>
      </c>
      <c r="GO752">
        <f t="shared" si="618"/>
        <v>0</v>
      </c>
      <c r="GP752">
        <f t="shared" si="619"/>
        <v>0</v>
      </c>
      <c r="GR752">
        <v>0</v>
      </c>
      <c r="GS752">
        <v>3</v>
      </c>
      <c r="GT752">
        <v>0</v>
      </c>
      <c r="GU752" t="s">
        <v>3</v>
      </c>
      <c r="GV752">
        <f t="shared" si="620"/>
        <v>0</v>
      </c>
      <c r="GW752">
        <v>1</v>
      </c>
      <c r="GX752">
        <f t="shared" si="621"/>
        <v>0</v>
      </c>
      <c r="HA752">
        <v>0</v>
      </c>
      <c r="HB752">
        <v>0</v>
      </c>
      <c r="HC752">
        <f t="shared" si="622"/>
        <v>0</v>
      </c>
      <c r="IK752">
        <v>0</v>
      </c>
    </row>
    <row r="753" spans="1:245" x14ac:dyDescent="0.2">
      <c r="A753">
        <v>18</v>
      </c>
      <c r="B753">
        <v>1</v>
      </c>
      <c r="C753">
        <v>980</v>
      </c>
      <c r="E753" t="s">
        <v>937</v>
      </c>
      <c r="F753" t="s">
        <v>938</v>
      </c>
      <c r="G753" t="s">
        <v>939</v>
      </c>
      <c r="H753" t="s">
        <v>940</v>
      </c>
      <c r="I753">
        <f>I751*J753</f>
        <v>1.0782719999999999</v>
      </c>
      <c r="J753">
        <v>0.38999999999999996</v>
      </c>
      <c r="O753">
        <f t="shared" si="588"/>
        <v>18292.02</v>
      </c>
      <c r="P753">
        <f t="shared" si="589"/>
        <v>18292.02</v>
      </c>
      <c r="Q753">
        <f t="shared" si="590"/>
        <v>0</v>
      </c>
      <c r="R753">
        <f t="shared" si="591"/>
        <v>0</v>
      </c>
      <c r="S753">
        <f t="shared" si="592"/>
        <v>0</v>
      </c>
      <c r="T753">
        <f t="shared" si="593"/>
        <v>0</v>
      </c>
      <c r="U753">
        <f t="shared" si="594"/>
        <v>0</v>
      </c>
      <c r="V753">
        <f t="shared" si="595"/>
        <v>0</v>
      </c>
      <c r="W753">
        <f t="shared" si="596"/>
        <v>0</v>
      </c>
      <c r="X753">
        <f t="shared" si="597"/>
        <v>0</v>
      </c>
      <c r="Y753">
        <f t="shared" si="598"/>
        <v>0</v>
      </c>
      <c r="AA753">
        <v>144042116</v>
      </c>
      <c r="AB753">
        <f t="shared" si="599"/>
        <v>2420</v>
      </c>
      <c r="AC753">
        <f t="shared" si="600"/>
        <v>2420</v>
      </c>
      <c r="AD753">
        <f>ROUND((((ET753)-(EU753))+AE753),2)</f>
        <v>0</v>
      </c>
      <c r="AE753">
        <f>ROUND((EU753),2)</f>
        <v>0</v>
      </c>
      <c r="AF753">
        <f>ROUND((EV753),2)</f>
        <v>0</v>
      </c>
      <c r="AG753">
        <f t="shared" si="601"/>
        <v>0</v>
      </c>
      <c r="AH753">
        <f>(EW753)</f>
        <v>0</v>
      </c>
      <c r="AI753">
        <f>(EX753)</f>
        <v>0</v>
      </c>
      <c r="AJ753">
        <f t="shared" si="602"/>
        <v>0</v>
      </c>
      <c r="AK753">
        <v>2420</v>
      </c>
      <c r="AL753">
        <v>2420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122</v>
      </c>
      <c r="AU753">
        <v>80</v>
      </c>
      <c r="AV753">
        <v>1</v>
      </c>
      <c r="AW753">
        <v>1</v>
      </c>
      <c r="AZ753">
        <v>1</v>
      </c>
      <c r="BA753">
        <v>1</v>
      </c>
      <c r="BB753">
        <v>1</v>
      </c>
      <c r="BC753">
        <v>7.01</v>
      </c>
      <c r="BD753" t="s">
        <v>3</v>
      </c>
      <c r="BE753" t="s">
        <v>3</v>
      </c>
      <c r="BF753" t="s">
        <v>3</v>
      </c>
      <c r="BG753" t="s">
        <v>3</v>
      </c>
      <c r="BH753">
        <v>3</v>
      </c>
      <c r="BI753">
        <v>1</v>
      </c>
      <c r="BJ753" t="s">
        <v>941</v>
      </c>
      <c r="BM753">
        <v>8001</v>
      </c>
      <c r="BN753">
        <v>0</v>
      </c>
      <c r="BO753" t="s">
        <v>938</v>
      </c>
      <c r="BP753">
        <v>1</v>
      </c>
      <c r="BQ753">
        <v>2</v>
      </c>
      <c r="BR753">
        <v>0</v>
      </c>
      <c r="BS753">
        <v>1</v>
      </c>
      <c r="BT753">
        <v>1</v>
      </c>
      <c r="BU753">
        <v>1</v>
      </c>
      <c r="BV753">
        <v>1</v>
      </c>
      <c r="BW753">
        <v>1</v>
      </c>
      <c r="BX753">
        <v>1</v>
      </c>
      <c r="BY753" t="s">
        <v>3</v>
      </c>
      <c r="BZ753">
        <v>122</v>
      </c>
      <c r="CA753">
        <v>80</v>
      </c>
      <c r="CE753">
        <v>0</v>
      </c>
      <c r="CF753">
        <v>0</v>
      </c>
      <c r="CG753">
        <v>0</v>
      </c>
      <c r="CM753">
        <v>0</v>
      </c>
      <c r="CN753" t="s">
        <v>3</v>
      </c>
      <c r="CO753">
        <v>0</v>
      </c>
      <c r="CP753">
        <f t="shared" si="603"/>
        <v>18292.02</v>
      </c>
      <c r="CQ753">
        <f t="shared" si="604"/>
        <v>16964.2</v>
      </c>
      <c r="CR753">
        <f t="shared" si="605"/>
        <v>0</v>
      </c>
      <c r="CS753">
        <f t="shared" si="606"/>
        <v>0</v>
      </c>
      <c r="CT753">
        <f t="shared" si="607"/>
        <v>0</v>
      </c>
      <c r="CU753">
        <f t="shared" si="608"/>
        <v>0</v>
      </c>
      <c r="CV753">
        <f t="shared" si="609"/>
        <v>0</v>
      </c>
      <c r="CW753">
        <f t="shared" si="610"/>
        <v>0</v>
      </c>
      <c r="CX753">
        <f t="shared" si="611"/>
        <v>0</v>
      </c>
      <c r="CY753">
        <f t="shared" si="612"/>
        <v>0</v>
      </c>
      <c r="CZ753">
        <f t="shared" si="613"/>
        <v>0</v>
      </c>
      <c r="DC753" t="s">
        <v>3</v>
      </c>
      <c r="DD753" t="s">
        <v>3</v>
      </c>
      <c r="DE753" t="s">
        <v>3</v>
      </c>
      <c r="DF753" t="s">
        <v>3</v>
      </c>
      <c r="DG753" t="s">
        <v>3</v>
      </c>
      <c r="DH753" t="s">
        <v>3</v>
      </c>
      <c r="DI753" t="s">
        <v>3</v>
      </c>
      <c r="DJ753" t="s">
        <v>3</v>
      </c>
      <c r="DK753" t="s">
        <v>3</v>
      </c>
      <c r="DL753" t="s">
        <v>3</v>
      </c>
      <c r="DM753" t="s">
        <v>3</v>
      </c>
      <c r="DN753">
        <v>0</v>
      </c>
      <c r="DO753">
        <v>0</v>
      </c>
      <c r="DP753">
        <v>1</v>
      </c>
      <c r="DQ753">
        <v>1</v>
      </c>
      <c r="DU753">
        <v>1013</v>
      </c>
      <c r="DV753" t="s">
        <v>940</v>
      </c>
      <c r="DW753" t="s">
        <v>940</v>
      </c>
      <c r="DX753">
        <v>1</v>
      </c>
      <c r="EE753">
        <v>123474904</v>
      </c>
      <c r="EF753">
        <v>2</v>
      </c>
      <c r="EG753" t="s">
        <v>24</v>
      </c>
      <c r="EH753">
        <v>0</v>
      </c>
      <c r="EI753" t="s">
        <v>3</v>
      </c>
      <c r="EJ753">
        <v>1</v>
      </c>
      <c r="EK753">
        <v>8001</v>
      </c>
      <c r="EL753" t="s">
        <v>291</v>
      </c>
      <c r="EM753" t="s">
        <v>292</v>
      </c>
      <c r="EO753" t="s">
        <v>3</v>
      </c>
      <c r="EQ753">
        <v>0</v>
      </c>
      <c r="ER753">
        <v>2420</v>
      </c>
      <c r="ES753">
        <v>2420</v>
      </c>
      <c r="ET753">
        <v>0</v>
      </c>
      <c r="EU753">
        <v>0</v>
      </c>
      <c r="EV753">
        <v>0</v>
      </c>
      <c r="EW753">
        <v>0</v>
      </c>
      <c r="EX753">
        <v>0</v>
      </c>
      <c r="FQ753">
        <v>0</v>
      </c>
      <c r="FR753">
        <f t="shared" si="614"/>
        <v>0</v>
      </c>
      <c r="FS753">
        <v>0</v>
      </c>
      <c r="FX753">
        <v>122</v>
      </c>
      <c r="FY753">
        <v>80</v>
      </c>
      <c r="GA753" t="s">
        <v>3</v>
      </c>
      <c r="GD753">
        <v>1</v>
      </c>
      <c r="GF753">
        <v>1651478863</v>
      </c>
      <c r="GG753">
        <v>2</v>
      </c>
      <c r="GH753">
        <v>1</v>
      </c>
      <c r="GI753">
        <v>2</v>
      </c>
      <c r="GJ753">
        <v>0</v>
      </c>
      <c r="GK753">
        <v>0</v>
      </c>
      <c r="GL753">
        <f t="shared" si="615"/>
        <v>0</v>
      </c>
      <c r="GM753">
        <f t="shared" si="616"/>
        <v>18292.02</v>
      </c>
      <c r="GN753">
        <f t="shared" si="617"/>
        <v>18292.02</v>
      </c>
      <c r="GO753">
        <f t="shared" si="618"/>
        <v>0</v>
      </c>
      <c r="GP753">
        <f t="shared" si="619"/>
        <v>0</v>
      </c>
      <c r="GR753">
        <v>0</v>
      </c>
      <c r="GS753">
        <v>3</v>
      </c>
      <c r="GT753">
        <v>0</v>
      </c>
      <c r="GU753" t="s">
        <v>3</v>
      </c>
      <c r="GV753">
        <f t="shared" si="620"/>
        <v>0</v>
      </c>
      <c r="GW753">
        <v>1</v>
      </c>
      <c r="GX753">
        <f t="shared" si="621"/>
        <v>0</v>
      </c>
      <c r="HA753">
        <v>0</v>
      </c>
      <c r="HB753">
        <v>0</v>
      </c>
      <c r="HC753">
        <f t="shared" si="622"/>
        <v>0</v>
      </c>
      <c r="IK753">
        <v>0</v>
      </c>
    </row>
    <row r="754" spans="1:245" x14ac:dyDescent="0.2">
      <c r="A754">
        <v>17</v>
      </c>
      <c r="B754">
        <v>1</v>
      </c>
      <c r="C754">
        <f>ROW(SmtRes!A990)</f>
        <v>990</v>
      </c>
      <c r="D754">
        <f>ROW(EtalonRes!A988)</f>
        <v>988</v>
      </c>
      <c r="E754" t="s">
        <v>942</v>
      </c>
      <c r="F754" t="s">
        <v>901</v>
      </c>
      <c r="G754" t="s">
        <v>943</v>
      </c>
      <c r="H754" t="s">
        <v>19</v>
      </c>
      <c r="I754">
        <f>ROUND(2.56/100,9)</f>
        <v>2.5600000000000001E-2</v>
      </c>
      <c r="J754">
        <v>0</v>
      </c>
      <c r="O754">
        <f t="shared" si="588"/>
        <v>1560.3</v>
      </c>
      <c r="P754">
        <f t="shared" si="589"/>
        <v>259.27</v>
      </c>
      <c r="Q754">
        <f t="shared" si="590"/>
        <v>306.17</v>
      </c>
      <c r="R754">
        <f t="shared" si="591"/>
        <v>174.06</v>
      </c>
      <c r="S754">
        <f t="shared" si="592"/>
        <v>994.86</v>
      </c>
      <c r="T754">
        <f t="shared" si="593"/>
        <v>0</v>
      </c>
      <c r="U754">
        <f t="shared" si="594"/>
        <v>3.5819648000000002</v>
      </c>
      <c r="V754">
        <f t="shared" si="595"/>
        <v>0.40032000000000001</v>
      </c>
      <c r="W754">
        <f t="shared" si="596"/>
        <v>0</v>
      </c>
      <c r="X754">
        <f t="shared" si="597"/>
        <v>1379.33</v>
      </c>
      <c r="Y754">
        <f t="shared" si="598"/>
        <v>736.42</v>
      </c>
      <c r="AA754">
        <v>144042116</v>
      </c>
      <c r="AB754">
        <f t="shared" si="599"/>
        <v>4200.57</v>
      </c>
      <c r="AC754">
        <f t="shared" si="600"/>
        <v>1668.5</v>
      </c>
      <c r="AD754">
        <f>ROUND(((((ET754*1.25))-((EU754*1.25)))+AE754),2)</f>
        <v>1348.34</v>
      </c>
      <c r="AE754">
        <f>ROUND(((EU754*1.25)),2)</f>
        <v>207.1</v>
      </c>
      <c r="AF754">
        <f>ROUND(((EV754*1.15)),2)</f>
        <v>1183.73</v>
      </c>
      <c r="AG754">
        <f t="shared" si="601"/>
        <v>0</v>
      </c>
      <c r="AH754">
        <f>((EW754*1.15))</f>
        <v>139.9205</v>
      </c>
      <c r="AI754">
        <f>((EX754*1.25))</f>
        <v>15.637499999999999</v>
      </c>
      <c r="AJ754">
        <f t="shared" si="602"/>
        <v>0</v>
      </c>
      <c r="AK754">
        <v>3776.5</v>
      </c>
      <c r="AL754">
        <v>1668.5</v>
      </c>
      <c r="AM754">
        <v>1078.67</v>
      </c>
      <c r="AN754">
        <v>165.68</v>
      </c>
      <c r="AO754">
        <v>1029.33</v>
      </c>
      <c r="AP754">
        <v>0</v>
      </c>
      <c r="AQ754">
        <v>121.67</v>
      </c>
      <c r="AR754">
        <v>12.51</v>
      </c>
      <c r="AS754">
        <v>0</v>
      </c>
      <c r="AT754">
        <v>118</v>
      </c>
      <c r="AU754">
        <v>63</v>
      </c>
      <c r="AV754">
        <v>1</v>
      </c>
      <c r="AW754">
        <v>1</v>
      </c>
      <c r="AZ754">
        <v>1</v>
      </c>
      <c r="BA754">
        <v>32.83</v>
      </c>
      <c r="BB754">
        <v>8.8699999999999992</v>
      </c>
      <c r="BC754">
        <v>6.07</v>
      </c>
      <c r="BD754" t="s">
        <v>3</v>
      </c>
      <c r="BE754" t="s">
        <v>3</v>
      </c>
      <c r="BF754" t="s">
        <v>3</v>
      </c>
      <c r="BG754" t="s">
        <v>3</v>
      </c>
      <c r="BH754">
        <v>0</v>
      </c>
      <c r="BI754">
        <v>1</v>
      </c>
      <c r="BJ754" t="s">
        <v>903</v>
      </c>
      <c r="BM754">
        <v>10001</v>
      </c>
      <c r="BN754">
        <v>0</v>
      </c>
      <c r="BO754" t="s">
        <v>901</v>
      </c>
      <c r="BP754">
        <v>1</v>
      </c>
      <c r="BQ754">
        <v>2</v>
      </c>
      <c r="BR754">
        <v>0</v>
      </c>
      <c r="BS754">
        <v>32.83</v>
      </c>
      <c r="BT754">
        <v>1</v>
      </c>
      <c r="BU754">
        <v>1</v>
      </c>
      <c r="BV754">
        <v>1</v>
      </c>
      <c r="BW754">
        <v>1</v>
      </c>
      <c r="BX754">
        <v>1</v>
      </c>
      <c r="BY754" t="s">
        <v>3</v>
      </c>
      <c r="BZ754">
        <v>118</v>
      </c>
      <c r="CA754">
        <v>63</v>
      </c>
      <c r="CE754">
        <v>0</v>
      </c>
      <c r="CF754">
        <v>0</v>
      </c>
      <c r="CG754">
        <v>0</v>
      </c>
      <c r="CM754">
        <v>0</v>
      </c>
      <c r="CN754" t="s">
        <v>1835</v>
      </c>
      <c r="CO754">
        <v>0</v>
      </c>
      <c r="CP754">
        <f t="shared" si="603"/>
        <v>1560.3000000000002</v>
      </c>
      <c r="CQ754">
        <f t="shared" si="604"/>
        <v>10127.795</v>
      </c>
      <c r="CR754">
        <f t="shared" si="605"/>
        <v>11959.775799999998</v>
      </c>
      <c r="CS754">
        <f t="shared" si="606"/>
        <v>6799.0929999999998</v>
      </c>
      <c r="CT754">
        <f t="shared" si="607"/>
        <v>38861.855899999995</v>
      </c>
      <c r="CU754">
        <f t="shared" si="608"/>
        <v>0</v>
      </c>
      <c r="CV754">
        <f t="shared" si="609"/>
        <v>139.9205</v>
      </c>
      <c r="CW754">
        <f t="shared" si="610"/>
        <v>15.637499999999999</v>
      </c>
      <c r="CX754">
        <f t="shared" si="611"/>
        <v>0</v>
      </c>
      <c r="CY754">
        <f t="shared" si="612"/>
        <v>1379.3255999999999</v>
      </c>
      <c r="CZ754">
        <f t="shared" si="613"/>
        <v>736.41960000000006</v>
      </c>
      <c r="DC754" t="s">
        <v>3</v>
      </c>
      <c r="DD754" t="s">
        <v>3</v>
      </c>
      <c r="DE754" t="s">
        <v>279</v>
      </c>
      <c r="DF754" t="s">
        <v>279</v>
      </c>
      <c r="DG754" t="s">
        <v>264</v>
      </c>
      <c r="DH754" t="s">
        <v>3</v>
      </c>
      <c r="DI754" t="s">
        <v>264</v>
      </c>
      <c r="DJ754" t="s">
        <v>279</v>
      </c>
      <c r="DK754" t="s">
        <v>3</v>
      </c>
      <c r="DL754" t="s">
        <v>3</v>
      </c>
      <c r="DM754" t="s">
        <v>3</v>
      </c>
      <c r="DN754">
        <v>0</v>
      </c>
      <c r="DO754">
        <v>0</v>
      </c>
      <c r="DP754">
        <v>1</v>
      </c>
      <c r="DQ754">
        <v>1</v>
      </c>
      <c r="DU754">
        <v>1005</v>
      </c>
      <c r="DV754" t="s">
        <v>19</v>
      </c>
      <c r="DW754" t="s">
        <v>19</v>
      </c>
      <c r="DX754">
        <v>100</v>
      </c>
      <c r="EE754">
        <v>123474906</v>
      </c>
      <c r="EF754">
        <v>2</v>
      </c>
      <c r="EG754" t="s">
        <v>24</v>
      </c>
      <c r="EH754">
        <v>0</v>
      </c>
      <c r="EI754" t="s">
        <v>3</v>
      </c>
      <c r="EJ754">
        <v>1</v>
      </c>
      <c r="EK754">
        <v>10001</v>
      </c>
      <c r="EL754" t="s">
        <v>25</v>
      </c>
      <c r="EM754" t="s">
        <v>26</v>
      </c>
      <c r="EO754" t="s">
        <v>282</v>
      </c>
      <c r="EQ754">
        <v>131072</v>
      </c>
      <c r="ER754">
        <v>3776.5</v>
      </c>
      <c r="ES754">
        <v>1668.5</v>
      </c>
      <c r="ET754">
        <v>1078.67</v>
      </c>
      <c r="EU754">
        <v>165.68</v>
      </c>
      <c r="EV754">
        <v>1029.33</v>
      </c>
      <c r="EW754">
        <v>121.67</v>
      </c>
      <c r="EX754">
        <v>12.51</v>
      </c>
      <c r="EY754">
        <v>0</v>
      </c>
      <c r="FQ754">
        <v>0</v>
      </c>
      <c r="FR754">
        <f t="shared" si="614"/>
        <v>0</v>
      </c>
      <c r="FS754">
        <v>0</v>
      </c>
      <c r="FX754">
        <v>118</v>
      </c>
      <c r="FY754">
        <v>63</v>
      </c>
      <c r="GA754" t="s">
        <v>3</v>
      </c>
      <c r="GD754">
        <v>1</v>
      </c>
      <c r="GF754">
        <v>-1316058557</v>
      </c>
      <c r="GG754">
        <v>2</v>
      </c>
      <c r="GH754">
        <v>1</v>
      </c>
      <c r="GI754">
        <v>2</v>
      </c>
      <c r="GJ754">
        <v>0</v>
      </c>
      <c r="GK754">
        <v>0</v>
      </c>
      <c r="GL754">
        <f t="shared" si="615"/>
        <v>0</v>
      </c>
      <c r="GM754">
        <f t="shared" si="616"/>
        <v>3676.05</v>
      </c>
      <c r="GN754">
        <f t="shared" si="617"/>
        <v>3676.05</v>
      </c>
      <c r="GO754">
        <f t="shared" si="618"/>
        <v>0</v>
      </c>
      <c r="GP754">
        <f t="shared" si="619"/>
        <v>0</v>
      </c>
      <c r="GR754">
        <v>0</v>
      </c>
      <c r="GS754">
        <v>3</v>
      </c>
      <c r="GT754">
        <v>0</v>
      </c>
      <c r="GU754" t="s">
        <v>3</v>
      </c>
      <c r="GV754">
        <f t="shared" si="620"/>
        <v>0</v>
      </c>
      <c r="GW754">
        <v>1</v>
      </c>
      <c r="GX754">
        <f t="shared" si="621"/>
        <v>0</v>
      </c>
      <c r="HA754">
        <v>0</v>
      </c>
      <c r="HB754">
        <v>0</v>
      </c>
      <c r="HC754">
        <f t="shared" si="622"/>
        <v>0</v>
      </c>
      <c r="IK754">
        <v>0</v>
      </c>
    </row>
    <row r="755" spans="1:245" x14ac:dyDescent="0.2">
      <c r="A755">
        <v>18</v>
      </c>
      <c r="B755">
        <v>1</v>
      </c>
      <c r="C755">
        <v>990</v>
      </c>
      <c r="E755" t="s">
        <v>944</v>
      </c>
      <c r="F755" t="s">
        <v>272</v>
      </c>
      <c r="G755" t="s">
        <v>945</v>
      </c>
      <c r="H755" t="s">
        <v>171</v>
      </c>
      <c r="I755">
        <f>I754*J755</f>
        <v>2</v>
      </c>
      <c r="J755">
        <v>78.125</v>
      </c>
      <c r="O755">
        <f t="shared" si="588"/>
        <v>39823.99</v>
      </c>
      <c r="P755">
        <f t="shared" si="589"/>
        <v>39823.99</v>
      </c>
      <c r="Q755">
        <f t="shared" si="590"/>
        <v>0</v>
      </c>
      <c r="R755">
        <f t="shared" si="591"/>
        <v>0</v>
      </c>
      <c r="S755">
        <f t="shared" si="592"/>
        <v>0</v>
      </c>
      <c r="T755">
        <f t="shared" si="593"/>
        <v>0</v>
      </c>
      <c r="U755">
        <f t="shared" si="594"/>
        <v>0</v>
      </c>
      <c r="V755">
        <f t="shared" si="595"/>
        <v>0</v>
      </c>
      <c r="W755">
        <f t="shared" si="596"/>
        <v>0</v>
      </c>
      <c r="X755">
        <f t="shared" si="597"/>
        <v>0</v>
      </c>
      <c r="Y755">
        <f t="shared" si="598"/>
        <v>0</v>
      </c>
      <c r="AA755">
        <v>144042116</v>
      </c>
      <c r="AB755">
        <f t="shared" si="599"/>
        <v>3673.8</v>
      </c>
      <c r="AC755">
        <f t="shared" si="600"/>
        <v>3673.8</v>
      </c>
      <c r="AD755">
        <f>ROUND((((ET755)-(EU755))+AE755),2)</f>
        <v>0</v>
      </c>
      <c r="AE755">
        <f>ROUND((EU755),2)</f>
        <v>0</v>
      </c>
      <c r="AF755">
        <f>ROUND((EV755),2)</f>
        <v>0</v>
      </c>
      <c r="AG755">
        <f t="shared" si="601"/>
        <v>0</v>
      </c>
      <c r="AH755">
        <f>(EW755)</f>
        <v>0</v>
      </c>
      <c r="AI755">
        <f>(EX755)</f>
        <v>0</v>
      </c>
      <c r="AJ755">
        <f t="shared" si="602"/>
        <v>0</v>
      </c>
      <c r="AK755">
        <v>3673.8</v>
      </c>
      <c r="AL755">
        <v>3673.8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118</v>
      </c>
      <c r="AU755">
        <v>63</v>
      </c>
      <c r="AV755">
        <v>1</v>
      </c>
      <c r="AW755">
        <v>1</v>
      </c>
      <c r="AZ755">
        <v>1</v>
      </c>
      <c r="BA755">
        <v>1</v>
      </c>
      <c r="BB755">
        <v>1</v>
      </c>
      <c r="BC755">
        <v>5.42</v>
      </c>
      <c r="BD755" t="s">
        <v>3</v>
      </c>
      <c r="BE755" t="s">
        <v>3</v>
      </c>
      <c r="BF755" t="s">
        <v>3</v>
      </c>
      <c r="BG755" t="s">
        <v>3</v>
      </c>
      <c r="BH755">
        <v>3</v>
      </c>
      <c r="BI755">
        <v>1</v>
      </c>
      <c r="BJ755" t="s">
        <v>3</v>
      </c>
      <c r="BM755">
        <v>10001</v>
      </c>
      <c r="BN755">
        <v>0</v>
      </c>
      <c r="BO755" t="s">
        <v>3</v>
      </c>
      <c r="BP755">
        <v>0</v>
      </c>
      <c r="BQ755">
        <v>2</v>
      </c>
      <c r="BR755">
        <v>0</v>
      </c>
      <c r="BS755">
        <v>1</v>
      </c>
      <c r="BT755">
        <v>1</v>
      </c>
      <c r="BU755">
        <v>1</v>
      </c>
      <c r="BV755">
        <v>1</v>
      </c>
      <c r="BW755">
        <v>1</v>
      </c>
      <c r="BX755">
        <v>1</v>
      </c>
      <c r="BY755" t="s">
        <v>3</v>
      </c>
      <c r="BZ755">
        <v>118</v>
      </c>
      <c r="CA755">
        <v>63</v>
      </c>
      <c r="CE755">
        <v>0</v>
      </c>
      <c r="CF755">
        <v>0</v>
      </c>
      <c r="CG755">
        <v>0</v>
      </c>
      <c r="CM755">
        <v>0</v>
      </c>
      <c r="CN755" t="s">
        <v>3</v>
      </c>
      <c r="CO755">
        <v>0</v>
      </c>
      <c r="CP755">
        <f t="shared" si="603"/>
        <v>39823.99</v>
      </c>
      <c r="CQ755">
        <f t="shared" si="604"/>
        <v>19911.995999999999</v>
      </c>
      <c r="CR755">
        <f t="shared" si="605"/>
        <v>0</v>
      </c>
      <c r="CS755">
        <f t="shared" si="606"/>
        <v>0</v>
      </c>
      <c r="CT755">
        <f t="shared" si="607"/>
        <v>0</v>
      </c>
      <c r="CU755">
        <f t="shared" si="608"/>
        <v>0</v>
      </c>
      <c r="CV755">
        <f t="shared" si="609"/>
        <v>0</v>
      </c>
      <c r="CW755">
        <f t="shared" si="610"/>
        <v>0</v>
      </c>
      <c r="CX755">
        <f t="shared" si="611"/>
        <v>0</v>
      </c>
      <c r="CY755">
        <f t="shared" si="612"/>
        <v>0</v>
      </c>
      <c r="CZ755">
        <f t="shared" si="613"/>
        <v>0</v>
      </c>
      <c r="DC755" t="s">
        <v>3</v>
      </c>
      <c r="DD755" t="s">
        <v>3</v>
      </c>
      <c r="DE755" t="s">
        <v>3</v>
      </c>
      <c r="DF755" t="s">
        <v>3</v>
      </c>
      <c r="DG755" t="s">
        <v>3</v>
      </c>
      <c r="DH755" t="s">
        <v>3</v>
      </c>
      <c r="DI755" t="s">
        <v>3</v>
      </c>
      <c r="DJ755" t="s">
        <v>3</v>
      </c>
      <c r="DK755" t="s">
        <v>3</v>
      </c>
      <c r="DL755" t="s">
        <v>3</v>
      </c>
      <c r="DM755" t="s">
        <v>3</v>
      </c>
      <c r="DN755">
        <v>0</v>
      </c>
      <c r="DO755">
        <v>0</v>
      </c>
      <c r="DP755">
        <v>1</v>
      </c>
      <c r="DQ755">
        <v>1</v>
      </c>
      <c r="DU755">
        <v>1013</v>
      </c>
      <c r="DV755" t="s">
        <v>171</v>
      </c>
      <c r="DW755" t="s">
        <v>171</v>
      </c>
      <c r="DX755">
        <v>1</v>
      </c>
      <c r="EE755">
        <v>123474906</v>
      </c>
      <c r="EF755">
        <v>2</v>
      </c>
      <c r="EG755" t="s">
        <v>24</v>
      </c>
      <c r="EH755">
        <v>0</v>
      </c>
      <c r="EI755" t="s">
        <v>3</v>
      </c>
      <c r="EJ755">
        <v>1</v>
      </c>
      <c r="EK755">
        <v>10001</v>
      </c>
      <c r="EL755" t="s">
        <v>25</v>
      </c>
      <c r="EM755" t="s">
        <v>26</v>
      </c>
      <c r="EO755" t="s">
        <v>3</v>
      </c>
      <c r="EQ755">
        <v>0</v>
      </c>
      <c r="ER755">
        <v>3673.8</v>
      </c>
      <c r="ES755">
        <v>3673.8</v>
      </c>
      <c r="ET755">
        <v>0</v>
      </c>
      <c r="EU755">
        <v>0</v>
      </c>
      <c r="EV755">
        <v>0</v>
      </c>
      <c r="EW755">
        <v>0</v>
      </c>
      <c r="EX755">
        <v>0</v>
      </c>
      <c r="FQ755">
        <v>0</v>
      </c>
      <c r="FR755">
        <f t="shared" si="614"/>
        <v>0</v>
      </c>
      <c r="FS755">
        <v>0</v>
      </c>
      <c r="FX755">
        <v>118</v>
      </c>
      <c r="FY755">
        <v>63</v>
      </c>
      <c r="GA755" t="s">
        <v>274</v>
      </c>
      <c r="GD755">
        <v>1</v>
      </c>
      <c r="GF755">
        <v>561165602</v>
      </c>
      <c r="GG755">
        <v>2</v>
      </c>
      <c r="GH755">
        <v>0</v>
      </c>
      <c r="GI755">
        <v>3</v>
      </c>
      <c r="GJ755">
        <v>0</v>
      </c>
      <c r="GK755">
        <v>0</v>
      </c>
      <c r="GL755">
        <f t="shared" si="615"/>
        <v>0</v>
      </c>
      <c r="GM755">
        <f t="shared" si="616"/>
        <v>39823.99</v>
      </c>
      <c r="GN755">
        <f t="shared" si="617"/>
        <v>39823.99</v>
      </c>
      <c r="GO755">
        <f t="shared" si="618"/>
        <v>0</v>
      </c>
      <c r="GP755">
        <f t="shared" si="619"/>
        <v>0</v>
      </c>
      <c r="GR755">
        <v>0</v>
      </c>
      <c r="GS755">
        <v>4</v>
      </c>
      <c r="GT755">
        <v>0</v>
      </c>
      <c r="GU755" t="s">
        <v>3</v>
      </c>
      <c r="GV755">
        <f t="shared" si="620"/>
        <v>0</v>
      </c>
      <c r="GW755">
        <v>1</v>
      </c>
      <c r="GX755">
        <f t="shared" si="621"/>
        <v>0</v>
      </c>
      <c r="HA755">
        <v>0</v>
      </c>
      <c r="HB755">
        <v>0</v>
      </c>
      <c r="HC755">
        <f t="shared" si="622"/>
        <v>0</v>
      </c>
      <c r="IK755">
        <v>0</v>
      </c>
    </row>
    <row r="756" spans="1:245" x14ac:dyDescent="0.2">
      <c r="A756">
        <v>17</v>
      </c>
      <c r="B756">
        <v>1</v>
      </c>
      <c r="C756">
        <f>ROW(SmtRes!A1000)</f>
        <v>1000</v>
      </c>
      <c r="D756">
        <f>ROW(EtalonRes!A999)</f>
        <v>999</v>
      </c>
      <c r="E756" t="s">
        <v>946</v>
      </c>
      <c r="F756" t="s">
        <v>947</v>
      </c>
      <c r="G756" t="s">
        <v>948</v>
      </c>
      <c r="H756" t="s">
        <v>171</v>
      </c>
      <c r="I756">
        <v>6</v>
      </c>
      <c r="J756">
        <v>0</v>
      </c>
      <c r="O756">
        <f t="shared" si="588"/>
        <v>15878.15</v>
      </c>
      <c r="P756">
        <f t="shared" si="589"/>
        <v>2634.45</v>
      </c>
      <c r="Q756">
        <f t="shared" si="590"/>
        <v>814.26</v>
      </c>
      <c r="R756">
        <f t="shared" si="591"/>
        <v>275.77</v>
      </c>
      <c r="S756">
        <f t="shared" si="592"/>
        <v>12429.44</v>
      </c>
      <c r="T756">
        <f t="shared" si="593"/>
        <v>0</v>
      </c>
      <c r="U756">
        <f t="shared" si="594"/>
        <v>41.744999999999997</v>
      </c>
      <c r="V756">
        <f t="shared" si="595"/>
        <v>0.67499999999999993</v>
      </c>
      <c r="W756">
        <f t="shared" si="596"/>
        <v>0</v>
      </c>
      <c r="X756">
        <f t="shared" si="597"/>
        <v>16262.67</v>
      </c>
      <c r="Y756">
        <f t="shared" si="598"/>
        <v>10545.32</v>
      </c>
      <c r="AA756">
        <v>144042116</v>
      </c>
      <c r="AB756">
        <f t="shared" si="599"/>
        <v>177.48</v>
      </c>
      <c r="AC756">
        <f t="shared" si="600"/>
        <v>96.5</v>
      </c>
      <c r="AD756">
        <f>ROUND(((((ET756*1.25))-((EU756*1.25)))+AE756),2)</f>
        <v>17.88</v>
      </c>
      <c r="AE756">
        <f>ROUND(((EU756*1.25)),2)</f>
        <v>1.4</v>
      </c>
      <c r="AF756">
        <f>ROUND(((EV756*1.15)),2)</f>
        <v>63.1</v>
      </c>
      <c r="AG756">
        <f t="shared" si="601"/>
        <v>0</v>
      </c>
      <c r="AH756">
        <f>((EW756*1.15))</f>
        <v>6.9574999999999996</v>
      </c>
      <c r="AI756">
        <f>((EX756*1.25))</f>
        <v>0.11249999999999999</v>
      </c>
      <c r="AJ756">
        <f t="shared" si="602"/>
        <v>0</v>
      </c>
      <c r="AK756">
        <v>165.67</v>
      </c>
      <c r="AL756">
        <v>96.5</v>
      </c>
      <c r="AM756">
        <v>14.3</v>
      </c>
      <c r="AN756">
        <v>1.1200000000000001</v>
      </c>
      <c r="AO756">
        <v>54.87</v>
      </c>
      <c r="AP756">
        <v>0</v>
      </c>
      <c r="AQ756">
        <v>6.05</v>
      </c>
      <c r="AR756">
        <v>0.09</v>
      </c>
      <c r="AS756">
        <v>0</v>
      </c>
      <c r="AT756">
        <v>128</v>
      </c>
      <c r="AU756">
        <v>83</v>
      </c>
      <c r="AV756">
        <v>1</v>
      </c>
      <c r="AW756">
        <v>1</v>
      </c>
      <c r="AZ756">
        <v>1</v>
      </c>
      <c r="BA756">
        <v>32.83</v>
      </c>
      <c r="BB756">
        <v>7.59</v>
      </c>
      <c r="BC756">
        <v>4.55</v>
      </c>
      <c r="BD756" t="s">
        <v>3</v>
      </c>
      <c r="BE756" t="s">
        <v>3</v>
      </c>
      <c r="BF756" t="s">
        <v>3</v>
      </c>
      <c r="BG756" t="s">
        <v>3</v>
      </c>
      <c r="BH756">
        <v>0</v>
      </c>
      <c r="BI756">
        <v>1</v>
      </c>
      <c r="BJ756" t="s">
        <v>949</v>
      </c>
      <c r="BM756">
        <v>16001</v>
      </c>
      <c r="BN756">
        <v>0</v>
      </c>
      <c r="BO756" t="s">
        <v>947</v>
      </c>
      <c r="BP756">
        <v>1</v>
      </c>
      <c r="BQ756">
        <v>2</v>
      </c>
      <c r="BR756">
        <v>0</v>
      </c>
      <c r="BS756">
        <v>32.83</v>
      </c>
      <c r="BT756">
        <v>1</v>
      </c>
      <c r="BU756">
        <v>1</v>
      </c>
      <c r="BV756">
        <v>1</v>
      </c>
      <c r="BW756">
        <v>1</v>
      </c>
      <c r="BX756">
        <v>1</v>
      </c>
      <c r="BY756" t="s">
        <v>3</v>
      </c>
      <c r="BZ756">
        <v>128</v>
      </c>
      <c r="CA756">
        <v>83</v>
      </c>
      <c r="CE756">
        <v>0</v>
      </c>
      <c r="CF756">
        <v>0</v>
      </c>
      <c r="CG756">
        <v>0</v>
      </c>
      <c r="CM756">
        <v>0</v>
      </c>
      <c r="CN756" t="s">
        <v>1835</v>
      </c>
      <c r="CO756">
        <v>0</v>
      </c>
      <c r="CP756">
        <f t="shared" si="603"/>
        <v>15878.150000000001</v>
      </c>
      <c r="CQ756">
        <f t="shared" si="604"/>
        <v>439.07499999999999</v>
      </c>
      <c r="CR756">
        <f t="shared" si="605"/>
        <v>135.70919999999998</v>
      </c>
      <c r="CS756">
        <f t="shared" si="606"/>
        <v>45.961999999999996</v>
      </c>
      <c r="CT756">
        <f t="shared" si="607"/>
        <v>2071.5729999999999</v>
      </c>
      <c r="CU756">
        <f t="shared" si="608"/>
        <v>0</v>
      </c>
      <c r="CV756">
        <f t="shared" si="609"/>
        <v>6.9574999999999996</v>
      </c>
      <c r="CW756">
        <f t="shared" si="610"/>
        <v>0.11249999999999999</v>
      </c>
      <c r="CX756">
        <f t="shared" si="611"/>
        <v>0</v>
      </c>
      <c r="CY756">
        <f t="shared" si="612"/>
        <v>16262.668800000001</v>
      </c>
      <c r="CZ756">
        <f t="shared" si="613"/>
        <v>10545.324300000002</v>
      </c>
      <c r="DC756" t="s">
        <v>3</v>
      </c>
      <c r="DD756" t="s">
        <v>3</v>
      </c>
      <c r="DE756" t="s">
        <v>279</v>
      </c>
      <c r="DF756" t="s">
        <v>279</v>
      </c>
      <c r="DG756" t="s">
        <v>264</v>
      </c>
      <c r="DH756" t="s">
        <v>3</v>
      </c>
      <c r="DI756" t="s">
        <v>264</v>
      </c>
      <c r="DJ756" t="s">
        <v>279</v>
      </c>
      <c r="DK756" t="s">
        <v>3</v>
      </c>
      <c r="DL756" t="s">
        <v>3</v>
      </c>
      <c r="DM756" t="s">
        <v>3</v>
      </c>
      <c r="DN756">
        <v>0</v>
      </c>
      <c r="DO756">
        <v>0</v>
      </c>
      <c r="DP756">
        <v>1</v>
      </c>
      <c r="DQ756">
        <v>1</v>
      </c>
      <c r="DU756">
        <v>1013</v>
      </c>
      <c r="DV756" t="s">
        <v>171</v>
      </c>
      <c r="DW756" t="s">
        <v>171</v>
      </c>
      <c r="DX756">
        <v>1</v>
      </c>
      <c r="EE756">
        <v>123474930</v>
      </c>
      <c r="EF756">
        <v>2</v>
      </c>
      <c r="EG756" t="s">
        <v>24</v>
      </c>
      <c r="EH756">
        <v>0</v>
      </c>
      <c r="EI756" t="s">
        <v>3</v>
      </c>
      <c r="EJ756">
        <v>1</v>
      </c>
      <c r="EK756">
        <v>16001</v>
      </c>
      <c r="EL756" t="s">
        <v>103</v>
      </c>
      <c r="EM756" t="s">
        <v>104</v>
      </c>
      <c r="EO756" t="s">
        <v>282</v>
      </c>
      <c r="EQ756">
        <v>131072</v>
      </c>
      <c r="ER756">
        <v>165.67</v>
      </c>
      <c r="ES756">
        <v>96.5</v>
      </c>
      <c r="ET756">
        <v>14.3</v>
      </c>
      <c r="EU756">
        <v>1.1200000000000001</v>
      </c>
      <c r="EV756">
        <v>54.87</v>
      </c>
      <c r="EW756">
        <v>6.05</v>
      </c>
      <c r="EX756">
        <v>0.09</v>
      </c>
      <c r="EY756">
        <v>0</v>
      </c>
      <c r="FQ756">
        <v>0</v>
      </c>
      <c r="FR756">
        <f t="shared" si="614"/>
        <v>0</v>
      </c>
      <c r="FS756">
        <v>0</v>
      </c>
      <c r="FX756">
        <v>128</v>
      </c>
      <c r="FY756">
        <v>83</v>
      </c>
      <c r="GA756" t="s">
        <v>3</v>
      </c>
      <c r="GD756">
        <v>1</v>
      </c>
      <c r="GF756">
        <v>-1753347412</v>
      </c>
      <c r="GG756">
        <v>2</v>
      </c>
      <c r="GH756">
        <v>1</v>
      </c>
      <c r="GI756">
        <v>2</v>
      </c>
      <c r="GJ756">
        <v>0</v>
      </c>
      <c r="GK756">
        <v>0</v>
      </c>
      <c r="GL756">
        <f t="shared" si="615"/>
        <v>0</v>
      </c>
      <c r="GM756">
        <f t="shared" si="616"/>
        <v>42686.14</v>
      </c>
      <c r="GN756">
        <f t="shared" si="617"/>
        <v>42686.14</v>
      </c>
      <c r="GO756">
        <f t="shared" si="618"/>
        <v>0</v>
      </c>
      <c r="GP756">
        <f t="shared" si="619"/>
        <v>0</v>
      </c>
      <c r="GR756">
        <v>0</v>
      </c>
      <c r="GS756">
        <v>3</v>
      </c>
      <c r="GT756">
        <v>0</v>
      </c>
      <c r="GU756" t="s">
        <v>3</v>
      </c>
      <c r="GV756">
        <f t="shared" si="620"/>
        <v>0</v>
      </c>
      <c r="GW756">
        <v>1</v>
      </c>
      <c r="GX756">
        <f t="shared" si="621"/>
        <v>0</v>
      </c>
      <c r="HA756">
        <v>0</v>
      </c>
      <c r="HB756">
        <v>0</v>
      </c>
      <c r="HC756">
        <f t="shared" si="622"/>
        <v>0</v>
      </c>
      <c r="IK756">
        <v>0</v>
      </c>
    </row>
    <row r="757" spans="1:245" x14ac:dyDescent="0.2">
      <c r="A757">
        <v>18</v>
      </c>
      <c r="B757">
        <v>1</v>
      </c>
      <c r="C757">
        <v>1000</v>
      </c>
      <c r="E757" t="s">
        <v>950</v>
      </c>
      <c r="F757" t="s">
        <v>272</v>
      </c>
      <c r="G757" t="s">
        <v>951</v>
      </c>
      <c r="H757" t="s">
        <v>171</v>
      </c>
      <c r="I757">
        <f>I756*J757</f>
        <v>6</v>
      </c>
      <c r="J757">
        <v>1</v>
      </c>
      <c r="O757">
        <f t="shared" si="588"/>
        <v>9299.93</v>
      </c>
      <c r="P757">
        <f t="shared" si="589"/>
        <v>9299.93</v>
      </c>
      <c r="Q757">
        <f t="shared" si="590"/>
        <v>0</v>
      </c>
      <c r="R757">
        <f t="shared" si="591"/>
        <v>0</v>
      </c>
      <c r="S757">
        <f t="shared" si="592"/>
        <v>0</v>
      </c>
      <c r="T757">
        <f t="shared" si="593"/>
        <v>0</v>
      </c>
      <c r="U757">
        <f t="shared" si="594"/>
        <v>0</v>
      </c>
      <c r="V757">
        <f t="shared" si="595"/>
        <v>0</v>
      </c>
      <c r="W757">
        <f t="shared" si="596"/>
        <v>0</v>
      </c>
      <c r="X757">
        <f t="shared" si="597"/>
        <v>0</v>
      </c>
      <c r="Y757">
        <f t="shared" si="598"/>
        <v>0</v>
      </c>
      <c r="AA757">
        <v>144042116</v>
      </c>
      <c r="AB757">
        <f t="shared" si="599"/>
        <v>352.27</v>
      </c>
      <c r="AC757">
        <f t="shared" si="600"/>
        <v>352.27</v>
      </c>
      <c r="AD757">
        <f>ROUND((((ET757)-(EU757))+AE757),2)</f>
        <v>0</v>
      </c>
      <c r="AE757">
        <f t="shared" ref="AE757:AF759" si="625">ROUND((EU757),2)</f>
        <v>0</v>
      </c>
      <c r="AF757">
        <f t="shared" si="625"/>
        <v>0</v>
      </c>
      <c r="AG757">
        <f t="shared" si="601"/>
        <v>0</v>
      </c>
      <c r="AH757">
        <f t="shared" ref="AH757:AI759" si="626">(EW757)</f>
        <v>0</v>
      </c>
      <c r="AI757">
        <f t="shared" si="626"/>
        <v>0</v>
      </c>
      <c r="AJ757">
        <f t="shared" si="602"/>
        <v>0</v>
      </c>
      <c r="AK757">
        <v>352.27</v>
      </c>
      <c r="AL757">
        <v>352.27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128</v>
      </c>
      <c r="AU757">
        <v>83</v>
      </c>
      <c r="AV757">
        <v>1</v>
      </c>
      <c r="AW757">
        <v>1</v>
      </c>
      <c r="AZ757">
        <v>1</v>
      </c>
      <c r="BA757">
        <v>1</v>
      </c>
      <c r="BB757">
        <v>1</v>
      </c>
      <c r="BC757">
        <v>4.4000000000000004</v>
      </c>
      <c r="BD757" t="s">
        <v>3</v>
      </c>
      <c r="BE757" t="s">
        <v>3</v>
      </c>
      <c r="BF757" t="s">
        <v>3</v>
      </c>
      <c r="BG757" t="s">
        <v>3</v>
      </c>
      <c r="BH757">
        <v>3</v>
      </c>
      <c r="BI757">
        <v>1</v>
      </c>
      <c r="BJ757" t="s">
        <v>3</v>
      </c>
      <c r="BM757">
        <v>16001</v>
      </c>
      <c r="BN757">
        <v>0</v>
      </c>
      <c r="BO757" t="s">
        <v>3</v>
      </c>
      <c r="BP757">
        <v>0</v>
      </c>
      <c r="BQ757">
        <v>2</v>
      </c>
      <c r="BR757">
        <v>0</v>
      </c>
      <c r="BS757">
        <v>1</v>
      </c>
      <c r="BT757">
        <v>1</v>
      </c>
      <c r="BU757">
        <v>1</v>
      </c>
      <c r="BV757">
        <v>1</v>
      </c>
      <c r="BW757">
        <v>1</v>
      </c>
      <c r="BX757">
        <v>1</v>
      </c>
      <c r="BY757" t="s">
        <v>3</v>
      </c>
      <c r="BZ757">
        <v>128</v>
      </c>
      <c r="CA757">
        <v>83</v>
      </c>
      <c r="CE757">
        <v>0</v>
      </c>
      <c r="CF757">
        <v>0</v>
      </c>
      <c r="CG757">
        <v>0</v>
      </c>
      <c r="CM757">
        <v>0</v>
      </c>
      <c r="CN757" t="s">
        <v>3</v>
      </c>
      <c r="CO757">
        <v>0</v>
      </c>
      <c r="CP757">
        <f t="shared" si="603"/>
        <v>9299.93</v>
      </c>
      <c r="CQ757">
        <f t="shared" si="604"/>
        <v>1549.9880000000001</v>
      </c>
      <c r="CR757">
        <f t="shared" si="605"/>
        <v>0</v>
      </c>
      <c r="CS757">
        <f t="shared" si="606"/>
        <v>0</v>
      </c>
      <c r="CT757">
        <f t="shared" si="607"/>
        <v>0</v>
      </c>
      <c r="CU757">
        <f t="shared" si="608"/>
        <v>0</v>
      </c>
      <c r="CV757">
        <f t="shared" si="609"/>
        <v>0</v>
      </c>
      <c r="CW757">
        <f t="shared" si="610"/>
        <v>0</v>
      </c>
      <c r="CX757">
        <f t="shared" si="611"/>
        <v>0</v>
      </c>
      <c r="CY757">
        <f t="shared" si="612"/>
        <v>0</v>
      </c>
      <c r="CZ757">
        <f t="shared" si="613"/>
        <v>0</v>
      </c>
      <c r="DC757" t="s">
        <v>3</v>
      </c>
      <c r="DD757" t="s">
        <v>3</v>
      </c>
      <c r="DE757" t="s">
        <v>3</v>
      </c>
      <c r="DF757" t="s">
        <v>3</v>
      </c>
      <c r="DG757" t="s">
        <v>3</v>
      </c>
      <c r="DH757" t="s">
        <v>3</v>
      </c>
      <c r="DI757" t="s">
        <v>3</v>
      </c>
      <c r="DJ757" t="s">
        <v>3</v>
      </c>
      <c r="DK757" t="s">
        <v>3</v>
      </c>
      <c r="DL757" t="s">
        <v>3</v>
      </c>
      <c r="DM757" t="s">
        <v>3</v>
      </c>
      <c r="DN757">
        <v>0</v>
      </c>
      <c r="DO757">
        <v>0</v>
      </c>
      <c r="DP757">
        <v>1</v>
      </c>
      <c r="DQ757">
        <v>1</v>
      </c>
      <c r="DU757">
        <v>1013</v>
      </c>
      <c r="DV757" t="s">
        <v>171</v>
      </c>
      <c r="DW757" t="s">
        <v>171</v>
      </c>
      <c r="DX757">
        <v>1</v>
      </c>
      <c r="EE757">
        <v>123474930</v>
      </c>
      <c r="EF757">
        <v>2</v>
      </c>
      <c r="EG757" t="s">
        <v>24</v>
      </c>
      <c r="EH757">
        <v>0</v>
      </c>
      <c r="EI757" t="s">
        <v>3</v>
      </c>
      <c r="EJ757">
        <v>1</v>
      </c>
      <c r="EK757">
        <v>16001</v>
      </c>
      <c r="EL757" t="s">
        <v>103</v>
      </c>
      <c r="EM757" t="s">
        <v>104</v>
      </c>
      <c r="EO757" t="s">
        <v>3</v>
      </c>
      <c r="EQ757">
        <v>0</v>
      </c>
      <c r="ER757">
        <v>352.27</v>
      </c>
      <c r="ES757">
        <v>352.27</v>
      </c>
      <c r="ET757">
        <v>0</v>
      </c>
      <c r="EU757">
        <v>0</v>
      </c>
      <c r="EV757">
        <v>0</v>
      </c>
      <c r="EW757">
        <v>0</v>
      </c>
      <c r="EX757">
        <v>0</v>
      </c>
      <c r="FQ757">
        <v>0</v>
      </c>
      <c r="FR757">
        <f t="shared" si="614"/>
        <v>0</v>
      </c>
      <c r="FS757">
        <v>0</v>
      </c>
      <c r="FX757">
        <v>128</v>
      </c>
      <c r="FY757">
        <v>83</v>
      </c>
      <c r="GA757" t="s">
        <v>274</v>
      </c>
      <c r="GD757">
        <v>1</v>
      </c>
      <c r="GF757">
        <v>-1899346051</v>
      </c>
      <c r="GG757">
        <v>2</v>
      </c>
      <c r="GH757">
        <v>0</v>
      </c>
      <c r="GI757">
        <v>3</v>
      </c>
      <c r="GJ757">
        <v>0</v>
      </c>
      <c r="GK757">
        <v>0</v>
      </c>
      <c r="GL757">
        <f t="shared" si="615"/>
        <v>0</v>
      </c>
      <c r="GM757">
        <f t="shared" si="616"/>
        <v>9299.93</v>
      </c>
      <c r="GN757">
        <f t="shared" si="617"/>
        <v>9299.93</v>
      </c>
      <c r="GO757">
        <f t="shared" si="618"/>
        <v>0</v>
      </c>
      <c r="GP757">
        <f t="shared" si="619"/>
        <v>0</v>
      </c>
      <c r="GR757">
        <v>0</v>
      </c>
      <c r="GS757">
        <v>4</v>
      </c>
      <c r="GT757">
        <v>0</v>
      </c>
      <c r="GU757" t="s">
        <v>3</v>
      </c>
      <c r="GV757">
        <f t="shared" si="620"/>
        <v>0</v>
      </c>
      <c r="GW757">
        <v>1</v>
      </c>
      <c r="GX757">
        <f t="shared" si="621"/>
        <v>0</v>
      </c>
      <c r="HA757">
        <v>0</v>
      </c>
      <c r="HB757">
        <v>0</v>
      </c>
      <c r="HC757">
        <f t="shared" si="622"/>
        <v>0</v>
      </c>
      <c r="IK757">
        <v>0</v>
      </c>
    </row>
    <row r="758" spans="1:245" x14ac:dyDescent="0.2">
      <c r="A758">
        <v>17</v>
      </c>
      <c r="B758">
        <v>1</v>
      </c>
      <c r="C758">
        <f>ROW(SmtRes!A1006)</f>
        <v>1006</v>
      </c>
      <c r="D758">
        <f>ROW(EtalonRes!A1005)</f>
        <v>1005</v>
      </c>
      <c r="E758" t="s">
        <v>952</v>
      </c>
      <c r="F758" t="s">
        <v>953</v>
      </c>
      <c r="G758" t="s">
        <v>954</v>
      </c>
      <c r="H758" t="s">
        <v>955</v>
      </c>
      <c r="I758">
        <f>ROUND(6/100,9)</f>
        <v>0.06</v>
      </c>
      <c r="J758">
        <v>0</v>
      </c>
      <c r="O758">
        <f t="shared" si="588"/>
        <v>2704.05</v>
      </c>
      <c r="P758">
        <f t="shared" si="589"/>
        <v>20.05</v>
      </c>
      <c r="Q758">
        <f t="shared" si="590"/>
        <v>1471.23</v>
      </c>
      <c r="R758">
        <f t="shared" si="591"/>
        <v>1412.11</v>
      </c>
      <c r="S758">
        <f t="shared" si="592"/>
        <v>1212.77</v>
      </c>
      <c r="T758">
        <f t="shared" si="593"/>
        <v>0</v>
      </c>
      <c r="U758">
        <f t="shared" si="594"/>
        <v>3.84</v>
      </c>
      <c r="V758">
        <f t="shared" si="595"/>
        <v>3.7079999999999997</v>
      </c>
      <c r="W758">
        <f t="shared" si="596"/>
        <v>0</v>
      </c>
      <c r="X758">
        <f t="shared" si="597"/>
        <v>2887.37</v>
      </c>
      <c r="Y758">
        <f t="shared" si="598"/>
        <v>1837.42</v>
      </c>
      <c r="AA758">
        <v>144042116</v>
      </c>
      <c r="AB758">
        <f t="shared" si="599"/>
        <v>2834.78</v>
      </c>
      <c r="AC758">
        <f t="shared" si="600"/>
        <v>27.82</v>
      </c>
      <c r="AD758">
        <f>ROUND((((ET758)-(EU758))+AE758),2)</f>
        <v>2191.2800000000002</v>
      </c>
      <c r="AE758">
        <f t="shared" si="625"/>
        <v>716.88</v>
      </c>
      <c r="AF758">
        <f t="shared" si="625"/>
        <v>615.67999999999995</v>
      </c>
      <c r="AG758">
        <f t="shared" si="601"/>
        <v>0</v>
      </c>
      <c r="AH758">
        <f t="shared" si="626"/>
        <v>64</v>
      </c>
      <c r="AI758">
        <f t="shared" si="626"/>
        <v>61.8</v>
      </c>
      <c r="AJ758">
        <f t="shared" si="602"/>
        <v>0</v>
      </c>
      <c r="AK758">
        <v>2834.78</v>
      </c>
      <c r="AL758">
        <v>27.82</v>
      </c>
      <c r="AM758">
        <v>2191.2800000000002</v>
      </c>
      <c r="AN758">
        <v>716.88</v>
      </c>
      <c r="AO758">
        <v>615.67999999999995</v>
      </c>
      <c r="AP758">
        <v>0</v>
      </c>
      <c r="AQ758">
        <v>64</v>
      </c>
      <c r="AR758">
        <v>61.8</v>
      </c>
      <c r="AS758">
        <v>0</v>
      </c>
      <c r="AT758">
        <v>110</v>
      </c>
      <c r="AU758">
        <v>70</v>
      </c>
      <c r="AV758">
        <v>1</v>
      </c>
      <c r="AW758">
        <v>1</v>
      </c>
      <c r="AZ758">
        <v>1</v>
      </c>
      <c r="BA758">
        <v>32.83</v>
      </c>
      <c r="BB758">
        <v>11.19</v>
      </c>
      <c r="BC758">
        <v>12.01</v>
      </c>
      <c r="BD758" t="s">
        <v>3</v>
      </c>
      <c r="BE758" t="s">
        <v>3</v>
      </c>
      <c r="BF758" t="s">
        <v>3</v>
      </c>
      <c r="BG758" t="s">
        <v>3</v>
      </c>
      <c r="BH758">
        <v>0</v>
      </c>
      <c r="BI758">
        <v>1</v>
      </c>
      <c r="BJ758" t="s">
        <v>956</v>
      </c>
      <c r="BM758">
        <v>46001</v>
      </c>
      <c r="BN758">
        <v>0</v>
      </c>
      <c r="BO758" t="s">
        <v>953</v>
      </c>
      <c r="BP758">
        <v>1</v>
      </c>
      <c r="BQ758">
        <v>2</v>
      </c>
      <c r="BR758">
        <v>0</v>
      </c>
      <c r="BS758">
        <v>32.83</v>
      </c>
      <c r="BT758">
        <v>1</v>
      </c>
      <c r="BU758">
        <v>1</v>
      </c>
      <c r="BV758">
        <v>1</v>
      </c>
      <c r="BW758">
        <v>1</v>
      </c>
      <c r="BX758">
        <v>1</v>
      </c>
      <c r="BY758" t="s">
        <v>3</v>
      </c>
      <c r="BZ758">
        <v>110</v>
      </c>
      <c r="CA758">
        <v>70</v>
      </c>
      <c r="CE758">
        <v>0</v>
      </c>
      <c r="CF758">
        <v>0</v>
      </c>
      <c r="CG758">
        <v>0</v>
      </c>
      <c r="CM758">
        <v>0</v>
      </c>
      <c r="CN758" t="s">
        <v>3</v>
      </c>
      <c r="CO758">
        <v>0</v>
      </c>
      <c r="CP758">
        <f t="shared" si="603"/>
        <v>2704.05</v>
      </c>
      <c r="CQ758">
        <f t="shared" si="604"/>
        <v>334.1182</v>
      </c>
      <c r="CR758">
        <f t="shared" si="605"/>
        <v>24520.423200000001</v>
      </c>
      <c r="CS758">
        <f t="shared" si="606"/>
        <v>23535.170399999999</v>
      </c>
      <c r="CT758">
        <f t="shared" si="607"/>
        <v>20212.774399999998</v>
      </c>
      <c r="CU758">
        <f t="shared" si="608"/>
        <v>0</v>
      </c>
      <c r="CV758">
        <f t="shared" si="609"/>
        <v>64</v>
      </c>
      <c r="CW758">
        <f t="shared" si="610"/>
        <v>61.8</v>
      </c>
      <c r="CX758">
        <f t="shared" si="611"/>
        <v>0</v>
      </c>
      <c r="CY758">
        <f t="shared" si="612"/>
        <v>2887.3679999999999</v>
      </c>
      <c r="CZ758">
        <f t="shared" si="613"/>
        <v>1837.4160000000002</v>
      </c>
      <c r="DC758" t="s">
        <v>3</v>
      </c>
      <c r="DD758" t="s">
        <v>3</v>
      </c>
      <c r="DE758" t="s">
        <v>3</v>
      </c>
      <c r="DF758" t="s">
        <v>3</v>
      </c>
      <c r="DG758" t="s">
        <v>3</v>
      </c>
      <c r="DH758" t="s">
        <v>3</v>
      </c>
      <c r="DI758" t="s">
        <v>3</v>
      </c>
      <c r="DJ758" t="s">
        <v>3</v>
      </c>
      <c r="DK758" t="s">
        <v>3</v>
      </c>
      <c r="DL758" t="s">
        <v>3</v>
      </c>
      <c r="DM758" t="s">
        <v>3</v>
      </c>
      <c r="DN758">
        <v>0</v>
      </c>
      <c r="DO758">
        <v>0</v>
      </c>
      <c r="DP758">
        <v>1</v>
      </c>
      <c r="DQ758">
        <v>1</v>
      </c>
      <c r="DU758">
        <v>1013</v>
      </c>
      <c r="DV758" t="s">
        <v>955</v>
      </c>
      <c r="DW758" t="s">
        <v>955</v>
      </c>
      <c r="DX758">
        <v>1</v>
      </c>
      <c r="EE758">
        <v>123474967</v>
      </c>
      <c r="EF758">
        <v>2</v>
      </c>
      <c r="EG758" t="s">
        <v>24</v>
      </c>
      <c r="EH758">
        <v>0</v>
      </c>
      <c r="EI758" t="s">
        <v>3</v>
      </c>
      <c r="EJ758">
        <v>1</v>
      </c>
      <c r="EK758">
        <v>46001</v>
      </c>
      <c r="EL758" t="s">
        <v>52</v>
      </c>
      <c r="EM758" t="s">
        <v>53</v>
      </c>
      <c r="EO758" t="s">
        <v>3</v>
      </c>
      <c r="EQ758">
        <v>131072</v>
      </c>
      <c r="ER758">
        <v>2834.78</v>
      </c>
      <c r="ES758">
        <v>27.82</v>
      </c>
      <c r="ET758">
        <v>2191.2800000000002</v>
      </c>
      <c r="EU758">
        <v>716.88</v>
      </c>
      <c r="EV758">
        <v>615.67999999999995</v>
      </c>
      <c r="EW758">
        <v>64</v>
      </c>
      <c r="EX758">
        <v>61.8</v>
      </c>
      <c r="EY758">
        <v>0</v>
      </c>
      <c r="FQ758">
        <v>0</v>
      </c>
      <c r="FR758">
        <f t="shared" si="614"/>
        <v>0</v>
      </c>
      <c r="FS758">
        <v>0</v>
      </c>
      <c r="FX758">
        <v>110</v>
      </c>
      <c r="FY758">
        <v>70</v>
      </c>
      <c r="GA758" t="s">
        <v>3</v>
      </c>
      <c r="GD758">
        <v>1</v>
      </c>
      <c r="GF758">
        <v>1523379390</v>
      </c>
      <c r="GG758">
        <v>2</v>
      </c>
      <c r="GH758">
        <v>1</v>
      </c>
      <c r="GI758">
        <v>2</v>
      </c>
      <c r="GJ758">
        <v>0</v>
      </c>
      <c r="GK758">
        <v>0</v>
      </c>
      <c r="GL758">
        <f t="shared" si="615"/>
        <v>0</v>
      </c>
      <c r="GM758">
        <f t="shared" si="616"/>
        <v>7428.84</v>
      </c>
      <c r="GN758">
        <f t="shared" si="617"/>
        <v>7428.84</v>
      </c>
      <c r="GO758">
        <f t="shared" si="618"/>
        <v>0</v>
      </c>
      <c r="GP758">
        <f t="shared" si="619"/>
        <v>0</v>
      </c>
      <c r="GR758">
        <v>0</v>
      </c>
      <c r="GS758">
        <v>3</v>
      </c>
      <c r="GT758">
        <v>0</v>
      </c>
      <c r="GU758" t="s">
        <v>3</v>
      </c>
      <c r="GV758">
        <f t="shared" si="620"/>
        <v>0</v>
      </c>
      <c r="GW758">
        <v>1</v>
      </c>
      <c r="GX758">
        <f t="shared" si="621"/>
        <v>0</v>
      </c>
      <c r="HA758">
        <v>0</v>
      </c>
      <c r="HB758">
        <v>0</v>
      </c>
      <c r="HC758">
        <f t="shared" si="622"/>
        <v>0</v>
      </c>
      <c r="IK758">
        <v>0</v>
      </c>
    </row>
    <row r="759" spans="1:245" x14ac:dyDescent="0.2">
      <c r="A759">
        <v>18</v>
      </c>
      <c r="B759">
        <v>1</v>
      </c>
      <c r="C759">
        <v>1006</v>
      </c>
      <c r="E759" t="s">
        <v>957</v>
      </c>
      <c r="F759" t="s">
        <v>958</v>
      </c>
      <c r="G759" t="s">
        <v>959</v>
      </c>
      <c r="H759" t="s">
        <v>171</v>
      </c>
      <c r="I759">
        <f>I758*J759</f>
        <v>1</v>
      </c>
      <c r="J759">
        <v>16.666666666666668</v>
      </c>
      <c r="O759">
        <f t="shared" si="588"/>
        <v>7981.04</v>
      </c>
      <c r="P759">
        <f t="shared" si="589"/>
        <v>7981.04</v>
      </c>
      <c r="Q759">
        <f t="shared" si="590"/>
        <v>0</v>
      </c>
      <c r="R759">
        <f t="shared" si="591"/>
        <v>0</v>
      </c>
      <c r="S759">
        <f t="shared" si="592"/>
        <v>0</v>
      </c>
      <c r="T759">
        <f t="shared" si="593"/>
        <v>0</v>
      </c>
      <c r="U759">
        <f t="shared" si="594"/>
        <v>0</v>
      </c>
      <c r="V759">
        <f t="shared" si="595"/>
        <v>0</v>
      </c>
      <c r="W759">
        <f t="shared" si="596"/>
        <v>0</v>
      </c>
      <c r="X759">
        <f t="shared" si="597"/>
        <v>0</v>
      </c>
      <c r="Y759">
        <f t="shared" si="598"/>
        <v>0</v>
      </c>
      <c r="AA759">
        <v>144042116</v>
      </c>
      <c r="AB759">
        <f t="shared" si="599"/>
        <v>3046.2</v>
      </c>
      <c r="AC759">
        <f t="shared" si="600"/>
        <v>3046.2</v>
      </c>
      <c r="AD759">
        <f>ROUND((((ET759)-(EU759))+AE759),2)</f>
        <v>0</v>
      </c>
      <c r="AE759">
        <f t="shared" si="625"/>
        <v>0</v>
      </c>
      <c r="AF759">
        <f t="shared" si="625"/>
        <v>0</v>
      </c>
      <c r="AG759">
        <f t="shared" si="601"/>
        <v>0</v>
      </c>
      <c r="AH759">
        <f t="shared" si="626"/>
        <v>0</v>
      </c>
      <c r="AI759">
        <f t="shared" si="626"/>
        <v>0</v>
      </c>
      <c r="AJ759">
        <f t="shared" si="602"/>
        <v>0</v>
      </c>
      <c r="AK759">
        <v>3046.2</v>
      </c>
      <c r="AL759">
        <v>3046.2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110</v>
      </c>
      <c r="AU759">
        <v>70</v>
      </c>
      <c r="AV759">
        <v>1</v>
      </c>
      <c r="AW759">
        <v>1</v>
      </c>
      <c r="AZ759">
        <v>1</v>
      </c>
      <c r="BA759">
        <v>1</v>
      </c>
      <c r="BB759">
        <v>1</v>
      </c>
      <c r="BC759">
        <v>2.62</v>
      </c>
      <c r="BD759" t="s">
        <v>3</v>
      </c>
      <c r="BE759" t="s">
        <v>3</v>
      </c>
      <c r="BF759" t="s">
        <v>3</v>
      </c>
      <c r="BG759" t="s">
        <v>3</v>
      </c>
      <c r="BH759">
        <v>3</v>
      </c>
      <c r="BI759">
        <v>1</v>
      </c>
      <c r="BJ759" t="s">
        <v>960</v>
      </c>
      <c r="BM759">
        <v>46001</v>
      </c>
      <c r="BN759">
        <v>0</v>
      </c>
      <c r="BO759" t="s">
        <v>958</v>
      </c>
      <c r="BP759">
        <v>1</v>
      </c>
      <c r="BQ759">
        <v>2</v>
      </c>
      <c r="BR759">
        <v>0</v>
      </c>
      <c r="BS759">
        <v>1</v>
      </c>
      <c r="BT759">
        <v>1</v>
      </c>
      <c r="BU759">
        <v>1</v>
      </c>
      <c r="BV759">
        <v>1</v>
      </c>
      <c r="BW759">
        <v>1</v>
      </c>
      <c r="BX759">
        <v>1</v>
      </c>
      <c r="BY759" t="s">
        <v>3</v>
      </c>
      <c r="BZ759">
        <v>110</v>
      </c>
      <c r="CA759">
        <v>70</v>
      </c>
      <c r="CE759">
        <v>0</v>
      </c>
      <c r="CF759">
        <v>0</v>
      </c>
      <c r="CG759">
        <v>0</v>
      </c>
      <c r="CM759">
        <v>0</v>
      </c>
      <c r="CN759" t="s">
        <v>3</v>
      </c>
      <c r="CO759">
        <v>0</v>
      </c>
      <c r="CP759">
        <f t="shared" si="603"/>
        <v>7981.04</v>
      </c>
      <c r="CQ759">
        <f t="shared" si="604"/>
        <v>7981.0439999999999</v>
      </c>
      <c r="CR759">
        <f t="shared" si="605"/>
        <v>0</v>
      </c>
      <c r="CS759">
        <f t="shared" si="606"/>
        <v>0</v>
      </c>
      <c r="CT759">
        <f t="shared" si="607"/>
        <v>0</v>
      </c>
      <c r="CU759">
        <f t="shared" si="608"/>
        <v>0</v>
      </c>
      <c r="CV759">
        <f t="shared" si="609"/>
        <v>0</v>
      </c>
      <c r="CW759">
        <f t="shared" si="610"/>
        <v>0</v>
      </c>
      <c r="CX759">
        <f t="shared" si="611"/>
        <v>0</v>
      </c>
      <c r="CY759">
        <f t="shared" si="612"/>
        <v>0</v>
      </c>
      <c r="CZ759">
        <f t="shared" si="613"/>
        <v>0</v>
      </c>
      <c r="DC759" t="s">
        <v>3</v>
      </c>
      <c r="DD759" t="s">
        <v>3</v>
      </c>
      <c r="DE759" t="s">
        <v>3</v>
      </c>
      <c r="DF759" t="s">
        <v>3</v>
      </c>
      <c r="DG759" t="s">
        <v>3</v>
      </c>
      <c r="DH759" t="s">
        <v>3</v>
      </c>
      <c r="DI759" t="s">
        <v>3</v>
      </c>
      <c r="DJ759" t="s">
        <v>3</v>
      </c>
      <c r="DK759" t="s">
        <v>3</v>
      </c>
      <c r="DL759" t="s">
        <v>3</v>
      </c>
      <c r="DM759" t="s">
        <v>3</v>
      </c>
      <c r="DN759">
        <v>0</v>
      </c>
      <c r="DO759">
        <v>0</v>
      </c>
      <c r="DP759">
        <v>1</v>
      </c>
      <c r="DQ759">
        <v>1</v>
      </c>
      <c r="DU759">
        <v>1013</v>
      </c>
      <c r="DV759" t="s">
        <v>171</v>
      </c>
      <c r="DW759" t="s">
        <v>171</v>
      </c>
      <c r="DX759">
        <v>1</v>
      </c>
      <c r="EE759">
        <v>123474967</v>
      </c>
      <c r="EF759">
        <v>2</v>
      </c>
      <c r="EG759" t="s">
        <v>24</v>
      </c>
      <c r="EH759">
        <v>0</v>
      </c>
      <c r="EI759" t="s">
        <v>3</v>
      </c>
      <c r="EJ759">
        <v>1</v>
      </c>
      <c r="EK759">
        <v>46001</v>
      </c>
      <c r="EL759" t="s">
        <v>52</v>
      </c>
      <c r="EM759" t="s">
        <v>53</v>
      </c>
      <c r="EO759" t="s">
        <v>3</v>
      </c>
      <c r="EQ759">
        <v>0</v>
      </c>
      <c r="ER759">
        <v>3046.2</v>
      </c>
      <c r="ES759">
        <v>3046.2</v>
      </c>
      <c r="ET759">
        <v>0</v>
      </c>
      <c r="EU759">
        <v>0</v>
      </c>
      <c r="EV759">
        <v>0</v>
      </c>
      <c r="EW759">
        <v>0</v>
      </c>
      <c r="EX759">
        <v>0</v>
      </c>
      <c r="FQ759">
        <v>0</v>
      </c>
      <c r="FR759">
        <f t="shared" si="614"/>
        <v>0</v>
      </c>
      <c r="FS759">
        <v>0</v>
      </c>
      <c r="FX759">
        <v>110</v>
      </c>
      <c r="FY759">
        <v>70</v>
      </c>
      <c r="GA759" t="s">
        <v>3</v>
      </c>
      <c r="GD759">
        <v>1</v>
      </c>
      <c r="GF759">
        <v>1911892593</v>
      </c>
      <c r="GG759">
        <v>2</v>
      </c>
      <c r="GH759">
        <v>1</v>
      </c>
      <c r="GI759">
        <v>2</v>
      </c>
      <c r="GJ759">
        <v>0</v>
      </c>
      <c r="GK759">
        <v>0</v>
      </c>
      <c r="GL759">
        <f t="shared" si="615"/>
        <v>0</v>
      </c>
      <c r="GM759">
        <f t="shared" si="616"/>
        <v>7981.04</v>
      </c>
      <c r="GN759">
        <f t="shared" si="617"/>
        <v>7981.04</v>
      </c>
      <c r="GO759">
        <f t="shared" si="618"/>
        <v>0</v>
      </c>
      <c r="GP759">
        <f t="shared" si="619"/>
        <v>0</v>
      </c>
      <c r="GR759">
        <v>0</v>
      </c>
      <c r="GS759">
        <v>3</v>
      </c>
      <c r="GT759">
        <v>0</v>
      </c>
      <c r="GU759" t="s">
        <v>3</v>
      </c>
      <c r="GV759">
        <f t="shared" si="620"/>
        <v>0</v>
      </c>
      <c r="GW759">
        <v>1</v>
      </c>
      <c r="GX759">
        <f t="shared" si="621"/>
        <v>0</v>
      </c>
      <c r="HA759">
        <v>0</v>
      </c>
      <c r="HB759">
        <v>0</v>
      </c>
      <c r="HC759">
        <f t="shared" si="622"/>
        <v>0</v>
      </c>
      <c r="IK759">
        <v>0</v>
      </c>
    </row>
    <row r="760" spans="1:245" x14ac:dyDescent="0.2">
      <c r="A760">
        <v>17</v>
      </c>
      <c r="B760">
        <v>1</v>
      </c>
      <c r="C760">
        <f>ROW(SmtRes!A1010)</f>
        <v>1010</v>
      </c>
      <c r="D760">
        <f>ROW(EtalonRes!A1010)</f>
        <v>1010</v>
      </c>
      <c r="E760" t="s">
        <v>961</v>
      </c>
      <c r="F760" t="s">
        <v>962</v>
      </c>
      <c r="G760" t="s">
        <v>963</v>
      </c>
      <c r="H760" t="s">
        <v>955</v>
      </c>
      <c r="I760">
        <f>ROUND(6/100,9)</f>
        <v>0.06</v>
      </c>
      <c r="J760">
        <v>0</v>
      </c>
      <c r="O760">
        <f t="shared" si="588"/>
        <v>349.1</v>
      </c>
      <c r="P760">
        <f t="shared" si="589"/>
        <v>1</v>
      </c>
      <c r="Q760">
        <f t="shared" si="590"/>
        <v>276.87</v>
      </c>
      <c r="R760">
        <f t="shared" si="591"/>
        <v>274.2</v>
      </c>
      <c r="S760">
        <f t="shared" si="592"/>
        <v>71.23</v>
      </c>
      <c r="T760">
        <f t="shared" si="593"/>
        <v>0</v>
      </c>
      <c r="U760">
        <f t="shared" si="594"/>
        <v>0.22559999999999997</v>
      </c>
      <c r="V760">
        <f t="shared" si="595"/>
        <v>0.72</v>
      </c>
      <c r="W760">
        <f t="shared" si="596"/>
        <v>0</v>
      </c>
      <c r="X760">
        <f t="shared" si="597"/>
        <v>379.97</v>
      </c>
      <c r="Y760">
        <f t="shared" si="598"/>
        <v>241.8</v>
      </c>
      <c r="AA760">
        <v>144042116</v>
      </c>
      <c r="AB760">
        <f t="shared" si="599"/>
        <v>452.15</v>
      </c>
      <c r="AC760">
        <f t="shared" si="600"/>
        <v>1.39</v>
      </c>
      <c r="AD760">
        <f>ROUND(((((ET760*4))-((EU760*4)))+AE760),2)</f>
        <v>414.6</v>
      </c>
      <c r="AE760">
        <f>ROUND(((EU760*4)),2)</f>
        <v>139.19999999999999</v>
      </c>
      <c r="AF760">
        <f>ROUND(((EV760*4)),2)</f>
        <v>36.159999999999997</v>
      </c>
      <c r="AG760">
        <f t="shared" si="601"/>
        <v>0</v>
      </c>
      <c r="AH760">
        <f>((EW760*4))</f>
        <v>3.76</v>
      </c>
      <c r="AI760">
        <f>((EX760*4))</f>
        <v>12</v>
      </c>
      <c r="AJ760">
        <f t="shared" si="602"/>
        <v>0</v>
      </c>
      <c r="AK760">
        <v>114.08</v>
      </c>
      <c r="AL760">
        <v>1.39</v>
      </c>
      <c r="AM760">
        <v>103.65</v>
      </c>
      <c r="AN760">
        <v>34.799999999999997</v>
      </c>
      <c r="AO760">
        <v>9.0399999999999991</v>
      </c>
      <c r="AP760">
        <v>0</v>
      </c>
      <c r="AQ760">
        <v>0.94</v>
      </c>
      <c r="AR760">
        <v>3</v>
      </c>
      <c r="AS760">
        <v>0</v>
      </c>
      <c r="AT760">
        <v>110</v>
      </c>
      <c r="AU760">
        <v>70</v>
      </c>
      <c r="AV760">
        <v>1</v>
      </c>
      <c r="AW760">
        <v>1</v>
      </c>
      <c r="AZ760">
        <v>1</v>
      </c>
      <c r="BA760">
        <v>32.83</v>
      </c>
      <c r="BB760">
        <v>11.13</v>
      </c>
      <c r="BC760">
        <v>12.01</v>
      </c>
      <c r="BD760" t="s">
        <v>3</v>
      </c>
      <c r="BE760" t="s">
        <v>3</v>
      </c>
      <c r="BF760" t="s">
        <v>3</v>
      </c>
      <c r="BG760" t="s">
        <v>3</v>
      </c>
      <c r="BH760">
        <v>0</v>
      </c>
      <c r="BI760">
        <v>1</v>
      </c>
      <c r="BJ760" t="s">
        <v>964</v>
      </c>
      <c r="BM760">
        <v>46001</v>
      </c>
      <c r="BN760">
        <v>0</v>
      </c>
      <c r="BO760" t="s">
        <v>962</v>
      </c>
      <c r="BP760">
        <v>1</v>
      </c>
      <c r="BQ760">
        <v>2</v>
      </c>
      <c r="BR760">
        <v>0</v>
      </c>
      <c r="BS760">
        <v>32.83</v>
      </c>
      <c r="BT760">
        <v>1</v>
      </c>
      <c r="BU760">
        <v>1</v>
      </c>
      <c r="BV760">
        <v>1</v>
      </c>
      <c r="BW760">
        <v>1</v>
      </c>
      <c r="BX760">
        <v>1</v>
      </c>
      <c r="BY760" t="s">
        <v>3</v>
      </c>
      <c r="BZ760">
        <v>110</v>
      </c>
      <c r="CA760">
        <v>70</v>
      </c>
      <c r="CE760">
        <v>0</v>
      </c>
      <c r="CF760">
        <v>0</v>
      </c>
      <c r="CG760">
        <v>0</v>
      </c>
      <c r="CM760">
        <v>0</v>
      </c>
      <c r="CN760" t="s">
        <v>3</v>
      </c>
      <c r="CO760">
        <v>0</v>
      </c>
      <c r="CP760">
        <f t="shared" si="603"/>
        <v>349.1</v>
      </c>
      <c r="CQ760">
        <f t="shared" si="604"/>
        <v>16.693899999999999</v>
      </c>
      <c r="CR760">
        <f t="shared" si="605"/>
        <v>4614.4980000000005</v>
      </c>
      <c r="CS760">
        <f t="shared" si="606"/>
        <v>4569.9359999999997</v>
      </c>
      <c r="CT760">
        <f t="shared" si="607"/>
        <v>1187.1327999999999</v>
      </c>
      <c r="CU760">
        <f t="shared" si="608"/>
        <v>0</v>
      </c>
      <c r="CV760">
        <f t="shared" si="609"/>
        <v>3.76</v>
      </c>
      <c r="CW760">
        <f t="shared" si="610"/>
        <v>12</v>
      </c>
      <c r="CX760">
        <f t="shared" si="611"/>
        <v>0</v>
      </c>
      <c r="CY760">
        <f t="shared" si="612"/>
        <v>379.97300000000001</v>
      </c>
      <c r="CZ760">
        <f t="shared" si="613"/>
        <v>241.80100000000002</v>
      </c>
      <c r="DC760" t="s">
        <v>3</v>
      </c>
      <c r="DD760" t="s">
        <v>3</v>
      </c>
      <c r="DE760" t="s">
        <v>717</v>
      </c>
      <c r="DF760" t="s">
        <v>717</v>
      </c>
      <c r="DG760" t="s">
        <v>717</v>
      </c>
      <c r="DH760" t="s">
        <v>3</v>
      </c>
      <c r="DI760" t="s">
        <v>717</v>
      </c>
      <c r="DJ760" t="s">
        <v>717</v>
      </c>
      <c r="DK760" t="s">
        <v>3</v>
      </c>
      <c r="DL760" t="s">
        <v>3</v>
      </c>
      <c r="DM760" t="s">
        <v>3</v>
      </c>
      <c r="DN760">
        <v>0</v>
      </c>
      <c r="DO760">
        <v>0</v>
      </c>
      <c r="DP760">
        <v>1</v>
      </c>
      <c r="DQ760">
        <v>1</v>
      </c>
      <c r="DU760">
        <v>1013</v>
      </c>
      <c r="DV760" t="s">
        <v>955</v>
      </c>
      <c r="DW760" t="s">
        <v>955</v>
      </c>
      <c r="DX760">
        <v>1</v>
      </c>
      <c r="EE760">
        <v>123474967</v>
      </c>
      <c r="EF760">
        <v>2</v>
      </c>
      <c r="EG760" t="s">
        <v>24</v>
      </c>
      <c r="EH760">
        <v>0</v>
      </c>
      <c r="EI760" t="s">
        <v>3</v>
      </c>
      <c r="EJ760">
        <v>1</v>
      </c>
      <c r="EK760">
        <v>46001</v>
      </c>
      <c r="EL760" t="s">
        <v>52</v>
      </c>
      <c r="EM760" t="s">
        <v>53</v>
      </c>
      <c r="EO760" t="s">
        <v>3</v>
      </c>
      <c r="EQ760">
        <v>131072</v>
      </c>
      <c r="ER760">
        <v>114.08</v>
      </c>
      <c r="ES760">
        <v>1.39</v>
      </c>
      <c r="ET760">
        <v>103.65</v>
      </c>
      <c r="EU760">
        <v>34.799999999999997</v>
      </c>
      <c r="EV760">
        <v>9.0399999999999991</v>
      </c>
      <c r="EW760">
        <v>0.94</v>
      </c>
      <c r="EX760">
        <v>3</v>
      </c>
      <c r="EY760">
        <v>0</v>
      </c>
      <c r="FQ760">
        <v>0</v>
      </c>
      <c r="FR760">
        <f t="shared" si="614"/>
        <v>0</v>
      </c>
      <c r="FS760">
        <v>0</v>
      </c>
      <c r="FX760">
        <v>110</v>
      </c>
      <c r="FY760">
        <v>70</v>
      </c>
      <c r="GA760" t="s">
        <v>3</v>
      </c>
      <c r="GD760">
        <v>1</v>
      </c>
      <c r="GF760">
        <v>453727960</v>
      </c>
      <c r="GG760">
        <v>2</v>
      </c>
      <c r="GH760">
        <v>1</v>
      </c>
      <c r="GI760">
        <v>2</v>
      </c>
      <c r="GJ760">
        <v>0</v>
      </c>
      <c r="GK760">
        <v>0</v>
      </c>
      <c r="GL760">
        <f t="shared" si="615"/>
        <v>0</v>
      </c>
      <c r="GM760">
        <f t="shared" si="616"/>
        <v>970.87</v>
      </c>
      <c r="GN760">
        <f t="shared" si="617"/>
        <v>970.87</v>
      </c>
      <c r="GO760">
        <f t="shared" si="618"/>
        <v>0</v>
      </c>
      <c r="GP760">
        <f t="shared" si="619"/>
        <v>0</v>
      </c>
      <c r="GR760">
        <v>0</v>
      </c>
      <c r="GS760">
        <v>3</v>
      </c>
      <c r="GT760">
        <v>0</v>
      </c>
      <c r="GU760" t="s">
        <v>3</v>
      </c>
      <c r="GV760">
        <f t="shared" si="620"/>
        <v>0</v>
      </c>
      <c r="GW760">
        <v>1</v>
      </c>
      <c r="GX760">
        <f t="shared" si="621"/>
        <v>0</v>
      </c>
      <c r="HA760">
        <v>0</v>
      </c>
      <c r="HB760">
        <v>0</v>
      </c>
      <c r="HC760">
        <f t="shared" si="622"/>
        <v>0</v>
      </c>
      <c r="IK760">
        <v>0</v>
      </c>
    </row>
    <row r="761" spans="1:245" x14ac:dyDescent="0.2">
      <c r="A761">
        <v>17</v>
      </c>
      <c r="B761">
        <v>1</v>
      </c>
      <c r="C761">
        <f>ROW(SmtRes!A1021)</f>
        <v>1021</v>
      </c>
      <c r="D761">
        <f>ROW(EtalonRes!A1022)</f>
        <v>1022</v>
      </c>
      <c r="E761" t="s">
        <v>965</v>
      </c>
      <c r="F761" t="s">
        <v>389</v>
      </c>
      <c r="G761" t="s">
        <v>390</v>
      </c>
      <c r="H761" t="s">
        <v>19</v>
      </c>
      <c r="I761">
        <f>ROUND(3.2/100,9)</f>
        <v>3.2000000000000001E-2</v>
      </c>
      <c r="J761">
        <v>0</v>
      </c>
      <c r="O761">
        <f t="shared" si="588"/>
        <v>1742.47</v>
      </c>
      <c r="P761">
        <f t="shared" si="589"/>
        <v>346.2</v>
      </c>
      <c r="Q761">
        <f t="shared" si="590"/>
        <v>403.31</v>
      </c>
      <c r="R761">
        <f t="shared" si="591"/>
        <v>226.62</v>
      </c>
      <c r="S761">
        <f t="shared" si="592"/>
        <v>992.96</v>
      </c>
      <c r="T761">
        <f t="shared" si="593"/>
        <v>0</v>
      </c>
      <c r="U761">
        <f t="shared" si="594"/>
        <v>3.2947039999999999</v>
      </c>
      <c r="V761">
        <f t="shared" si="595"/>
        <v>0.52159999999999995</v>
      </c>
      <c r="W761">
        <f t="shared" si="596"/>
        <v>0</v>
      </c>
      <c r="X761">
        <f t="shared" si="597"/>
        <v>1439.1</v>
      </c>
      <c r="Y761">
        <f t="shared" si="598"/>
        <v>768.34</v>
      </c>
      <c r="AA761">
        <v>144042116</v>
      </c>
      <c r="AB761">
        <f t="shared" si="599"/>
        <v>4449.84</v>
      </c>
      <c r="AC761">
        <f t="shared" si="600"/>
        <v>2088.5700000000002</v>
      </c>
      <c r="AD761">
        <f>ROUND(((((ET761*1.25))-((EU761*1.25)))+AE761),2)</f>
        <v>1416.1</v>
      </c>
      <c r="AE761">
        <f>ROUND(((EU761*1.25)),2)</f>
        <v>215.71</v>
      </c>
      <c r="AF761">
        <f>ROUND(((EV761*1.15)),2)</f>
        <v>945.17</v>
      </c>
      <c r="AG761">
        <f t="shared" si="601"/>
        <v>0</v>
      </c>
      <c r="AH761">
        <f>((EW761*1.15))</f>
        <v>102.95949999999999</v>
      </c>
      <c r="AI761">
        <f>((EX761*1.25))</f>
        <v>16.299999999999997</v>
      </c>
      <c r="AJ761">
        <f t="shared" si="602"/>
        <v>0</v>
      </c>
      <c r="AK761">
        <v>4043.34</v>
      </c>
      <c r="AL761">
        <v>2088.5700000000002</v>
      </c>
      <c r="AM761">
        <v>1132.8800000000001</v>
      </c>
      <c r="AN761">
        <v>172.57</v>
      </c>
      <c r="AO761">
        <v>821.89</v>
      </c>
      <c r="AP761">
        <v>0</v>
      </c>
      <c r="AQ761">
        <v>89.53</v>
      </c>
      <c r="AR761">
        <v>13.04</v>
      </c>
      <c r="AS761">
        <v>0</v>
      </c>
      <c r="AT761">
        <v>118</v>
      </c>
      <c r="AU761">
        <v>63</v>
      </c>
      <c r="AV761">
        <v>1</v>
      </c>
      <c r="AW761">
        <v>1</v>
      </c>
      <c r="AZ761">
        <v>1</v>
      </c>
      <c r="BA761">
        <v>32.83</v>
      </c>
      <c r="BB761">
        <v>8.9</v>
      </c>
      <c r="BC761">
        <v>5.18</v>
      </c>
      <c r="BD761" t="s">
        <v>3</v>
      </c>
      <c r="BE761" t="s">
        <v>3</v>
      </c>
      <c r="BF761" t="s">
        <v>3</v>
      </c>
      <c r="BG761" t="s">
        <v>3</v>
      </c>
      <c r="BH761">
        <v>0</v>
      </c>
      <c r="BI761">
        <v>1</v>
      </c>
      <c r="BJ761" t="s">
        <v>391</v>
      </c>
      <c r="BM761">
        <v>10001</v>
      </c>
      <c r="BN761">
        <v>0</v>
      </c>
      <c r="BO761" t="s">
        <v>389</v>
      </c>
      <c r="BP761">
        <v>1</v>
      </c>
      <c r="BQ761">
        <v>2</v>
      </c>
      <c r="BR761">
        <v>0</v>
      </c>
      <c r="BS761">
        <v>32.83</v>
      </c>
      <c r="BT761">
        <v>1</v>
      </c>
      <c r="BU761">
        <v>1</v>
      </c>
      <c r="BV761">
        <v>1</v>
      </c>
      <c r="BW761">
        <v>1</v>
      </c>
      <c r="BX761">
        <v>1</v>
      </c>
      <c r="BY761" t="s">
        <v>3</v>
      </c>
      <c r="BZ761">
        <v>118</v>
      </c>
      <c r="CA761">
        <v>63</v>
      </c>
      <c r="CE761">
        <v>0</v>
      </c>
      <c r="CF761">
        <v>0</v>
      </c>
      <c r="CG761">
        <v>0</v>
      </c>
      <c r="CM761">
        <v>0</v>
      </c>
      <c r="CN761" t="s">
        <v>1835</v>
      </c>
      <c r="CO761">
        <v>0</v>
      </c>
      <c r="CP761">
        <f t="shared" si="603"/>
        <v>1742.47</v>
      </c>
      <c r="CQ761">
        <f t="shared" si="604"/>
        <v>10818.792600000001</v>
      </c>
      <c r="CR761">
        <f t="shared" si="605"/>
        <v>12603.289999999999</v>
      </c>
      <c r="CS761">
        <f t="shared" si="606"/>
        <v>7081.7592999999997</v>
      </c>
      <c r="CT761">
        <f t="shared" si="607"/>
        <v>31029.931099999998</v>
      </c>
      <c r="CU761">
        <f t="shared" si="608"/>
        <v>0</v>
      </c>
      <c r="CV761">
        <f t="shared" si="609"/>
        <v>102.95949999999999</v>
      </c>
      <c r="CW761">
        <f t="shared" si="610"/>
        <v>16.299999999999997</v>
      </c>
      <c r="CX761">
        <f t="shared" si="611"/>
        <v>0</v>
      </c>
      <c r="CY761">
        <f t="shared" si="612"/>
        <v>1439.1043999999999</v>
      </c>
      <c r="CZ761">
        <f t="shared" si="613"/>
        <v>768.33539999999994</v>
      </c>
      <c r="DC761" t="s">
        <v>3</v>
      </c>
      <c r="DD761" t="s">
        <v>3</v>
      </c>
      <c r="DE761" t="s">
        <v>279</v>
      </c>
      <c r="DF761" t="s">
        <v>279</v>
      </c>
      <c r="DG761" t="s">
        <v>264</v>
      </c>
      <c r="DH761" t="s">
        <v>3</v>
      </c>
      <c r="DI761" t="s">
        <v>264</v>
      </c>
      <c r="DJ761" t="s">
        <v>279</v>
      </c>
      <c r="DK761" t="s">
        <v>3</v>
      </c>
      <c r="DL761" t="s">
        <v>3</v>
      </c>
      <c r="DM761" t="s">
        <v>3</v>
      </c>
      <c r="DN761">
        <v>0</v>
      </c>
      <c r="DO761">
        <v>0</v>
      </c>
      <c r="DP761">
        <v>1</v>
      </c>
      <c r="DQ761">
        <v>1</v>
      </c>
      <c r="DU761">
        <v>1005</v>
      </c>
      <c r="DV761" t="s">
        <v>19</v>
      </c>
      <c r="DW761" t="s">
        <v>19</v>
      </c>
      <c r="DX761">
        <v>100</v>
      </c>
      <c r="EE761">
        <v>123474906</v>
      </c>
      <c r="EF761">
        <v>2</v>
      </c>
      <c r="EG761" t="s">
        <v>24</v>
      </c>
      <c r="EH761">
        <v>0</v>
      </c>
      <c r="EI761" t="s">
        <v>3</v>
      </c>
      <c r="EJ761">
        <v>1</v>
      </c>
      <c r="EK761">
        <v>10001</v>
      </c>
      <c r="EL761" t="s">
        <v>25</v>
      </c>
      <c r="EM761" t="s">
        <v>26</v>
      </c>
      <c r="EO761" t="s">
        <v>282</v>
      </c>
      <c r="EQ761">
        <v>131072</v>
      </c>
      <c r="ER761">
        <v>4043.34</v>
      </c>
      <c r="ES761">
        <v>2088.5700000000002</v>
      </c>
      <c r="ET761">
        <v>1132.8800000000001</v>
      </c>
      <c r="EU761">
        <v>172.57</v>
      </c>
      <c r="EV761">
        <v>821.89</v>
      </c>
      <c r="EW761">
        <v>89.53</v>
      </c>
      <c r="EX761">
        <v>13.04</v>
      </c>
      <c r="EY761">
        <v>0</v>
      </c>
      <c r="FQ761">
        <v>0</v>
      </c>
      <c r="FR761">
        <f t="shared" si="614"/>
        <v>0</v>
      </c>
      <c r="FS761">
        <v>0</v>
      </c>
      <c r="FX761">
        <v>118</v>
      </c>
      <c r="FY761">
        <v>63</v>
      </c>
      <c r="GA761" t="s">
        <v>3</v>
      </c>
      <c r="GD761">
        <v>1</v>
      </c>
      <c r="GF761">
        <v>-664440205</v>
      </c>
      <c r="GG761">
        <v>2</v>
      </c>
      <c r="GH761">
        <v>1</v>
      </c>
      <c r="GI761">
        <v>2</v>
      </c>
      <c r="GJ761">
        <v>0</v>
      </c>
      <c r="GK761">
        <v>0</v>
      </c>
      <c r="GL761">
        <f t="shared" si="615"/>
        <v>0</v>
      </c>
      <c r="GM761">
        <f t="shared" si="616"/>
        <v>3949.91</v>
      </c>
      <c r="GN761">
        <f t="shared" si="617"/>
        <v>3949.91</v>
      </c>
      <c r="GO761">
        <f t="shared" si="618"/>
        <v>0</v>
      </c>
      <c r="GP761">
        <f t="shared" si="619"/>
        <v>0</v>
      </c>
      <c r="GR761">
        <v>0</v>
      </c>
      <c r="GS761">
        <v>3</v>
      </c>
      <c r="GT761">
        <v>0</v>
      </c>
      <c r="GU761" t="s">
        <v>3</v>
      </c>
      <c r="GV761">
        <f t="shared" si="620"/>
        <v>0</v>
      </c>
      <c r="GW761">
        <v>1</v>
      </c>
      <c r="GX761">
        <f t="shared" si="621"/>
        <v>0</v>
      </c>
      <c r="HA761">
        <v>0</v>
      </c>
      <c r="HB761">
        <v>0</v>
      </c>
      <c r="HC761">
        <f t="shared" si="622"/>
        <v>0</v>
      </c>
      <c r="IK761">
        <v>0</v>
      </c>
    </row>
    <row r="762" spans="1:245" x14ac:dyDescent="0.2">
      <c r="A762">
        <v>18</v>
      </c>
      <c r="B762">
        <v>1</v>
      </c>
      <c r="C762">
        <v>1020</v>
      </c>
      <c r="E762" t="s">
        <v>966</v>
      </c>
      <c r="F762" t="s">
        <v>967</v>
      </c>
      <c r="G762" t="s">
        <v>968</v>
      </c>
      <c r="H762" t="s">
        <v>269</v>
      </c>
      <c r="I762">
        <f>I761*J762</f>
        <v>3.2</v>
      </c>
      <c r="J762">
        <v>100</v>
      </c>
      <c r="O762">
        <f t="shared" si="588"/>
        <v>25441.01</v>
      </c>
      <c r="P762">
        <f t="shared" si="589"/>
        <v>25441.01</v>
      </c>
      <c r="Q762">
        <f t="shared" si="590"/>
        <v>0</v>
      </c>
      <c r="R762">
        <f t="shared" si="591"/>
        <v>0</v>
      </c>
      <c r="S762">
        <f t="shared" si="592"/>
        <v>0</v>
      </c>
      <c r="T762">
        <f t="shared" si="593"/>
        <v>0</v>
      </c>
      <c r="U762">
        <f t="shared" si="594"/>
        <v>0</v>
      </c>
      <c r="V762">
        <f t="shared" si="595"/>
        <v>0</v>
      </c>
      <c r="W762">
        <f t="shared" si="596"/>
        <v>0</v>
      </c>
      <c r="X762">
        <f t="shared" si="597"/>
        <v>0</v>
      </c>
      <c r="Y762">
        <f t="shared" si="598"/>
        <v>0</v>
      </c>
      <c r="AA762">
        <v>144042116</v>
      </c>
      <c r="AB762">
        <f t="shared" si="599"/>
        <v>1534.81</v>
      </c>
      <c r="AC762">
        <f t="shared" si="600"/>
        <v>1534.81</v>
      </c>
      <c r="AD762">
        <f t="shared" ref="AD762:AD784" si="627">ROUND((((ET762)-(EU762))+AE762),2)</f>
        <v>0</v>
      </c>
      <c r="AE762">
        <f t="shared" ref="AE762:AE784" si="628">ROUND((EU762),2)</f>
        <v>0</v>
      </c>
      <c r="AF762">
        <f t="shared" ref="AF762:AF784" si="629">ROUND((EV762),2)</f>
        <v>0</v>
      </c>
      <c r="AG762">
        <f t="shared" si="601"/>
        <v>0</v>
      </c>
      <c r="AH762">
        <f t="shared" ref="AH762:AH784" si="630">(EW762)</f>
        <v>0</v>
      </c>
      <c r="AI762">
        <f t="shared" ref="AI762:AI784" si="631">(EX762)</f>
        <v>0</v>
      </c>
      <c r="AJ762">
        <f t="shared" si="602"/>
        <v>0</v>
      </c>
      <c r="AK762">
        <v>1534.81</v>
      </c>
      <c r="AL762">
        <v>1534.81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118</v>
      </c>
      <c r="AU762">
        <v>63</v>
      </c>
      <c r="AV762">
        <v>1</v>
      </c>
      <c r="AW762">
        <v>1</v>
      </c>
      <c r="AZ762">
        <v>1</v>
      </c>
      <c r="BA762">
        <v>1</v>
      </c>
      <c r="BB762">
        <v>1</v>
      </c>
      <c r="BC762">
        <v>5.18</v>
      </c>
      <c r="BD762" t="s">
        <v>3</v>
      </c>
      <c r="BE762" t="s">
        <v>3</v>
      </c>
      <c r="BF762" t="s">
        <v>3</v>
      </c>
      <c r="BG762" t="s">
        <v>3</v>
      </c>
      <c r="BH762">
        <v>3</v>
      </c>
      <c r="BI762">
        <v>1</v>
      </c>
      <c r="BJ762" t="s">
        <v>969</v>
      </c>
      <c r="BM762">
        <v>10001</v>
      </c>
      <c r="BN762">
        <v>0</v>
      </c>
      <c r="BO762" t="s">
        <v>967</v>
      </c>
      <c r="BP762">
        <v>1</v>
      </c>
      <c r="BQ762">
        <v>2</v>
      </c>
      <c r="BR762">
        <v>0</v>
      </c>
      <c r="BS762">
        <v>1</v>
      </c>
      <c r="BT762">
        <v>1</v>
      </c>
      <c r="BU762">
        <v>1</v>
      </c>
      <c r="BV762">
        <v>1</v>
      </c>
      <c r="BW762">
        <v>1</v>
      </c>
      <c r="BX762">
        <v>1</v>
      </c>
      <c r="BY762" t="s">
        <v>3</v>
      </c>
      <c r="BZ762">
        <v>118</v>
      </c>
      <c r="CA762">
        <v>63</v>
      </c>
      <c r="CE762">
        <v>0</v>
      </c>
      <c r="CF762">
        <v>0</v>
      </c>
      <c r="CG762">
        <v>0</v>
      </c>
      <c r="CM762">
        <v>0</v>
      </c>
      <c r="CN762" t="s">
        <v>3</v>
      </c>
      <c r="CO762">
        <v>0</v>
      </c>
      <c r="CP762">
        <f t="shared" si="603"/>
        <v>25441.01</v>
      </c>
      <c r="CQ762">
        <f t="shared" si="604"/>
        <v>7950.3157999999994</v>
      </c>
      <c r="CR762">
        <f t="shared" si="605"/>
        <v>0</v>
      </c>
      <c r="CS762">
        <f t="shared" si="606"/>
        <v>0</v>
      </c>
      <c r="CT762">
        <f t="shared" si="607"/>
        <v>0</v>
      </c>
      <c r="CU762">
        <f t="shared" si="608"/>
        <v>0</v>
      </c>
      <c r="CV762">
        <f t="shared" si="609"/>
        <v>0</v>
      </c>
      <c r="CW762">
        <f t="shared" si="610"/>
        <v>0</v>
      </c>
      <c r="CX762">
        <f t="shared" si="611"/>
        <v>0</v>
      </c>
      <c r="CY762">
        <f t="shared" si="612"/>
        <v>0</v>
      </c>
      <c r="CZ762">
        <f t="shared" si="613"/>
        <v>0</v>
      </c>
      <c r="DC762" t="s">
        <v>3</v>
      </c>
      <c r="DD762" t="s">
        <v>3</v>
      </c>
      <c r="DE762" t="s">
        <v>3</v>
      </c>
      <c r="DF762" t="s">
        <v>3</v>
      </c>
      <c r="DG762" t="s">
        <v>3</v>
      </c>
      <c r="DH762" t="s">
        <v>3</v>
      </c>
      <c r="DI762" t="s">
        <v>3</v>
      </c>
      <c r="DJ762" t="s">
        <v>3</v>
      </c>
      <c r="DK762" t="s">
        <v>3</v>
      </c>
      <c r="DL762" t="s">
        <v>3</v>
      </c>
      <c r="DM762" t="s">
        <v>3</v>
      </c>
      <c r="DN762">
        <v>0</v>
      </c>
      <c r="DO762">
        <v>0</v>
      </c>
      <c r="DP762">
        <v>1</v>
      </c>
      <c r="DQ762">
        <v>1</v>
      </c>
      <c r="DU762">
        <v>1005</v>
      </c>
      <c r="DV762" t="s">
        <v>269</v>
      </c>
      <c r="DW762" t="s">
        <v>269</v>
      </c>
      <c r="DX762">
        <v>1</v>
      </c>
      <c r="EE762">
        <v>123474906</v>
      </c>
      <c r="EF762">
        <v>2</v>
      </c>
      <c r="EG762" t="s">
        <v>24</v>
      </c>
      <c r="EH762">
        <v>0</v>
      </c>
      <c r="EI762" t="s">
        <v>3</v>
      </c>
      <c r="EJ762">
        <v>1</v>
      </c>
      <c r="EK762">
        <v>10001</v>
      </c>
      <c r="EL762" t="s">
        <v>25</v>
      </c>
      <c r="EM762" t="s">
        <v>26</v>
      </c>
      <c r="EO762" t="s">
        <v>3</v>
      </c>
      <c r="EQ762">
        <v>0</v>
      </c>
      <c r="ER762">
        <v>1534.81</v>
      </c>
      <c r="ES762">
        <v>1534.81</v>
      </c>
      <c r="ET762">
        <v>0</v>
      </c>
      <c r="EU762">
        <v>0</v>
      </c>
      <c r="EV762">
        <v>0</v>
      </c>
      <c r="EW762">
        <v>0</v>
      </c>
      <c r="EX762">
        <v>0</v>
      </c>
      <c r="FQ762">
        <v>0</v>
      </c>
      <c r="FR762">
        <f t="shared" si="614"/>
        <v>0</v>
      </c>
      <c r="FS762">
        <v>0</v>
      </c>
      <c r="FX762">
        <v>118</v>
      </c>
      <c r="FY762">
        <v>63</v>
      </c>
      <c r="GA762" t="s">
        <v>3</v>
      </c>
      <c r="GD762">
        <v>1</v>
      </c>
      <c r="GF762">
        <v>1879692748</v>
      </c>
      <c r="GG762">
        <v>2</v>
      </c>
      <c r="GH762">
        <v>1</v>
      </c>
      <c r="GI762">
        <v>2</v>
      </c>
      <c r="GJ762">
        <v>0</v>
      </c>
      <c r="GK762">
        <v>0</v>
      </c>
      <c r="GL762">
        <f t="shared" si="615"/>
        <v>0</v>
      </c>
      <c r="GM762">
        <f t="shared" si="616"/>
        <v>25441.01</v>
      </c>
      <c r="GN762">
        <f t="shared" si="617"/>
        <v>25441.01</v>
      </c>
      <c r="GO762">
        <f t="shared" si="618"/>
        <v>0</v>
      </c>
      <c r="GP762">
        <f t="shared" si="619"/>
        <v>0</v>
      </c>
      <c r="GR762">
        <v>0</v>
      </c>
      <c r="GS762">
        <v>3</v>
      </c>
      <c r="GT762">
        <v>0</v>
      </c>
      <c r="GU762" t="s">
        <v>3</v>
      </c>
      <c r="GV762">
        <f t="shared" si="620"/>
        <v>0</v>
      </c>
      <c r="GW762">
        <v>1</v>
      </c>
      <c r="GX762">
        <f t="shared" si="621"/>
        <v>0</v>
      </c>
      <c r="HA762">
        <v>0</v>
      </c>
      <c r="HB762">
        <v>0</v>
      </c>
      <c r="HC762">
        <f t="shared" si="622"/>
        <v>0</v>
      </c>
      <c r="IK762">
        <v>0</v>
      </c>
    </row>
    <row r="763" spans="1:245" x14ac:dyDescent="0.2">
      <c r="A763">
        <v>17</v>
      </c>
      <c r="B763">
        <v>1</v>
      </c>
      <c r="C763">
        <f>ROW(SmtRes!A1031)</f>
        <v>1031</v>
      </c>
      <c r="D763">
        <f>ROW(EtalonRes!A1031)</f>
        <v>1031</v>
      </c>
      <c r="E763" t="s">
        <v>970</v>
      </c>
      <c r="F763" t="s">
        <v>971</v>
      </c>
      <c r="G763" t="s">
        <v>972</v>
      </c>
      <c r="H763" t="s">
        <v>88</v>
      </c>
      <c r="I763">
        <f>ROUND(2/100,9)</f>
        <v>0.02</v>
      </c>
      <c r="J763">
        <v>0</v>
      </c>
      <c r="O763">
        <f t="shared" si="588"/>
        <v>349.69</v>
      </c>
      <c r="P763">
        <f t="shared" si="589"/>
        <v>21.32</v>
      </c>
      <c r="Q763">
        <f t="shared" si="590"/>
        <v>2.1800000000000002</v>
      </c>
      <c r="R763">
        <f t="shared" si="591"/>
        <v>0.99</v>
      </c>
      <c r="S763">
        <f t="shared" si="592"/>
        <v>326.19</v>
      </c>
      <c r="T763">
        <f t="shared" si="593"/>
        <v>0</v>
      </c>
      <c r="U763">
        <f t="shared" si="594"/>
        <v>1.0016</v>
      </c>
      <c r="V763">
        <f t="shared" si="595"/>
        <v>2.3999999999999998E-3</v>
      </c>
      <c r="W763">
        <f t="shared" si="596"/>
        <v>0</v>
      </c>
      <c r="X763">
        <f t="shared" si="597"/>
        <v>310.82</v>
      </c>
      <c r="Y763">
        <f t="shared" si="598"/>
        <v>212.67</v>
      </c>
      <c r="AA763">
        <v>144042116</v>
      </c>
      <c r="AB763">
        <f t="shared" si="599"/>
        <v>667.72</v>
      </c>
      <c r="AC763">
        <f t="shared" si="600"/>
        <v>160.07</v>
      </c>
      <c r="AD763">
        <f t="shared" si="627"/>
        <v>10.86</v>
      </c>
      <c r="AE763">
        <f t="shared" si="628"/>
        <v>1.51</v>
      </c>
      <c r="AF763">
        <f t="shared" si="629"/>
        <v>496.79</v>
      </c>
      <c r="AG763">
        <f t="shared" si="601"/>
        <v>0</v>
      </c>
      <c r="AH763">
        <f t="shared" si="630"/>
        <v>50.08</v>
      </c>
      <c r="AI763">
        <f t="shared" si="631"/>
        <v>0.12</v>
      </c>
      <c r="AJ763">
        <f t="shared" si="602"/>
        <v>0</v>
      </c>
      <c r="AK763">
        <v>667.72</v>
      </c>
      <c r="AL763">
        <v>160.07</v>
      </c>
      <c r="AM763">
        <v>10.86</v>
      </c>
      <c r="AN763">
        <v>1.51</v>
      </c>
      <c r="AO763">
        <v>496.79</v>
      </c>
      <c r="AP763">
        <v>0</v>
      </c>
      <c r="AQ763">
        <v>50.08</v>
      </c>
      <c r="AR763">
        <v>0.12</v>
      </c>
      <c r="AS763">
        <v>0</v>
      </c>
      <c r="AT763">
        <v>95</v>
      </c>
      <c r="AU763">
        <v>65</v>
      </c>
      <c r="AV763">
        <v>1</v>
      </c>
      <c r="AW763">
        <v>1</v>
      </c>
      <c r="AZ763">
        <v>1</v>
      </c>
      <c r="BA763">
        <v>32.83</v>
      </c>
      <c r="BB763">
        <v>10.039999999999999</v>
      </c>
      <c r="BC763">
        <v>6.66</v>
      </c>
      <c r="BD763" t="s">
        <v>3</v>
      </c>
      <c r="BE763" t="s">
        <v>3</v>
      </c>
      <c r="BF763" t="s">
        <v>3</v>
      </c>
      <c r="BG763" t="s">
        <v>3</v>
      </c>
      <c r="BH763">
        <v>0</v>
      </c>
      <c r="BI763">
        <v>2</v>
      </c>
      <c r="BJ763" t="s">
        <v>973</v>
      </c>
      <c r="BM763">
        <v>108001</v>
      </c>
      <c r="BN763">
        <v>0</v>
      </c>
      <c r="BO763" t="s">
        <v>971</v>
      </c>
      <c r="BP763">
        <v>1</v>
      </c>
      <c r="BQ763">
        <v>3</v>
      </c>
      <c r="BR763">
        <v>0</v>
      </c>
      <c r="BS763">
        <v>32.83</v>
      </c>
      <c r="BT763">
        <v>1</v>
      </c>
      <c r="BU763">
        <v>1</v>
      </c>
      <c r="BV763">
        <v>1</v>
      </c>
      <c r="BW763">
        <v>1</v>
      </c>
      <c r="BX763">
        <v>1</v>
      </c>
      <c r="BY763" t="s">
        <v>3</v>
      </c>
      <c r="BZ763">
        <v>95</v>
      </c>
      <c r="CA763">
        <v>65</v>
      </c>
      <c r="CE763">
        <v>0</v>
      </c>
      <c r="CF763">
        <v>0</v>
      </c>
      <c r="CG763">
        <v>0</v>
      </c>
      <c r="CM763">
        <v>0</v>
      </c>
      <c r="CN763" t="s">
        <v>3</v>
      </c>
      <c r="CO763">
        <v>0</v>
      </c>
      <c r="CP763">
        <f t="shared" si="603"/>
        <v>349.69</v>
      </c>
      <c r="CQ763">
        <f t="shared" si="604"/>
        <v>1066.0662</v>
      </c>
      <c r="CR763">
        <f t="shared" si="605"/>
        <v>109.03439999999999</v>
      </c>
      <c r="CS763">
        <f t="shared" si="606"/>
        <v>49.573299999999996</v>
      </c>
      <c r="CT763">
        <f t="shared" si="607"/>
        <v>16309.6157</v>
      </c>
      <c r="CU763">
        <f t="shared" si="608"/>
        <v>0</v>
      </c>
      <c r="CV763">
        <f t="shared" si="609"/>
        <v>50.08</v>
      </c>
      <c r="CW763">
        <f t="shared" si="610"/>
        <v>0.12</v>
      </c>
      <c r="CX763">
        <f t="shared" si="611"/>
        <v>0</v>
      </c>
      <c r="CY763">
        <f t="shared" si="612"/>
        <v>310.82100000000003</v>
      </c>
      <c r="CZ763">
        <f t="shared" si="613"/>
        <v>212.667</v>
      </c>
      <c r="DC763" t="s">
        <v>3</v>
      </c>
      <c r="DD763" t="s">
        <v>3</v>
      </c>
      <c r="DE763" t="s">
        <v>3</v>
      </c>
      <c r="DF763" t="s">
        <v>3</v>
      </c>
      <c r="DG763" t="s">
        <v>3</v>
      </c>
      <c r="DH763" t="s">
        <v>3</v>
      </c>
      <c r="DI763" t="s">
        <v>3</v>
      </c>
      <c r="DJ763" t="s">
        <v>3</v>
      </c>
      <c r="DK763" t="s">
        <v>3</v>
      </c>
      <c r="DL763" t="s">
        <v>3</v>
      </c>
      <c r="DM763" t="s">
        <v>3</v>
      </c>
      <c r="DN763">
        <v>0</v>
      </c>
      <c r="DO763">
        <v>0</v>
      </c>
      <c r="DP763">
        <v>1</v>
      </c>
      <c r="DQ763">
        <v>1</v>
      </c>
      <c r="DU763">
        <v>1013</v>
      </c>
      <c r="DV763" t="s">
        <v>88</v>
      </c>
      <c r="DW763" t="s">
        <v>88</v>
      </c>
      <c r="DX763">
        <v>1</v>
      </c>
      <c r="EE763">
        <v>123475027</v>
      </c>
      <c r="EF763">
        <v>3</v>
      </c>
      <c r="EG763" t="s">
        <v>184</v>
      </c>
      <c r="EH763">
        <v>0</v>
      </c>
      <c r="EI763" t="s">
        <v>3</v>
      </c>
      <c r="EJ763">
        <v>2</v>
      </c>
      <c r="EK763">
        <v>108001</v>
      </c>
      <c r="EL763" t="s">
        <v>185</v>
      </c>
      <c r="EM763" t="s">
        <v>186</v>
      </c>
      <c r="EO763" t="s">
        <v>3</v>
      </c>
      <c r="EQ763">
        <v>131072</v>
      </c>
      <c r="ER763">
        <v>667.72</v>
      </c>
      <c r="ES763">
        <v>160.07</v>
      </c>
      <c r="ET763">
        <v>10.86</v>
      </c>
      <c r="EU763">
        <v>1.51</v>
      </c>
      <c r="EV763">
        <v>496.79</v>
      </c>
      <c r="EW763">
        <v>50.08</v>
      </c>
      <c r="EX763">
        <v>0.12</v>
      </c>
      <c r="EY763">
        <v>0</v>
      </c>
      <c r="FQ763">
        <v>0</v>
      </c>
      <c r="FR763">
        <f t="shared" si="614"/>
        <v>0</v>
      </c>
      <c r="FS763">
        <v>0</v>
      </c>
      <c r="FX763">
        <v>95</v>
      </c>
      <c r="FY763">
        <v>65</v>
      </c>
      <c r="GA763" t="s">
        <v>3</v>
      </c>
      <c r="GD763">
        <v>1</v>
      </c>
      <c r="GF763">
        <v>-875450902</v>
      </c>
      <c r="GG763">
        <v>2</v>
      </c>
      <c r="GH763">
        <v>1</v>
      </c>
      <c r="GI763">
        <v>2</v>
      </c>
      <c r="GJ763">
        <v>0</v>
      </c>
      <c r="GK763">
        <v>0</v>
      </c>
      <c r="GL763">
        <f t="shared" si="615"/>
        <v>0</v>
      </c>
      <c r="GM763">
        <f t="shared" si="616"/>
        <v>873.18</v>
      </c>
      <c r="GN763">
        <f t="shared" si="617"/>
        <v>0</v>
      </c>
      <c r="GO763">
        <f t="shared" si="618"/>
        <v>873.18</v>
      </c>
      <c r="GP763">
        <f t="shared" si="619"/>
        <v>0</v>
      </c>
      <c r="GR763">
        <v>0</v>
      </c>
      <c r="GS763">
        <v>3</v>
      </c>
      <c r="GT763">
        <v>0</v>
      </c>
      <c r="GU763" t="s">
        <v>3</v>
      </c>
      <c r="GV763">
        <f t="shared" si="620"/>
        <v>0</v>
      </c>
      <c r="GW763">
        <v>1</v>
      </c>
      <c r="GX763">
        <f t="shared" si="621"/>
        <v>0</v>
      </c>
      <c r="HA763">
        <v>0</v>
      </c>
      <c r="HB763">
        <v>0</v>
      </c>
      <c r="HC763">
        <f t="shared" si="622"/>
        <v>0</v>
      </c>
      <c r="IK763">
        <v>0</v>
      </c>
    </row>
    <row r="764" spans="1:245" x14ac:dyDescent="0.2">
      <c r="A764">
        <v>18</v>
      </c>
      <c r="B764">
        <v>1</v>
      </c>
      <c r="C764">
        <v>1028</v>
      </c>
      <c r="E764" t="s">
        <v>974</v>
      </c>
      <c r="F764" t="s">
        <v>975</v>
      </c>
      <c r="G764" t="s">
        <v>976</v>
      </c>
      <c r="H764" t="s">
        <v>171</v>
      </c>
      <c r="I764">
        <f>I763*J764</f>
        <v>2</v>
      </c>
      <c r="J764">
        <v>100</v>
      </c>
      <c r="O764">
        <f t="shared" si="588"/>
        <v>4869.62</v>
      </c>
      <c r="P764">
        <f t="shared" si="589"/>
        <v>4869.62</v>
      </c>
      <c r="Q764">
        <f t="shared" si="590"/>
        <v>0</v>
      </c>
      <c r="R764">
        <f t="shared" si="591"/>
        <v>0</v>
      </c>
      <c r="S764">
        <f t="shared" si="592"/>
        <v>0</v>
      </c>
      <c r="T764">
        <f t="shared" si="593"/>
        <v>0</v>
      </c>
      <c r="U764">
        <f t="shared" si="594"/>
        <v>0</v>
      </c>
      <c r="V764">
        <f t="shared" si="595"/>
        <v>0</v>
      </c>
      <c r="W764">
        <f t="shared" si="596"/>
        <v>0</v>
      </c>
      <c r="X764">
        <f t="shared" si="597"/>
        <v>0</v>
      </c>
      <c r="Y764">
        <f t="shared" si="598"/>
        <v>0</v>
      </c>
      <c r="AA764">
        <v>144042116</v>
      </c>
      <c r="AB764">
        <f t="shared" si="599"/>
        <v>716.12</v>
      </c>
      <c r="AC764">
        <f t="shared" si="600"/>
        <v>716.12</v>
      </c>
      <c r="AD764">
        <f t="shared" si="627"/>
        <v>0</v>
      </c>
      <c r="AE764">
        <f t="shared" si="628"/>
        <v>0</v>
      </c>
      <c r="AF764">
        <f t="shared" si="629"/>
        <v>0</v>
      </c>
      <c r="AG764">
        <f t="shared" si="601"/>
        <v>0</v>
      </c>
      <c r="AH764">
        <f t="shared" si="630"/>
        <v>0</v>
      </c>
      <c r="AI764">
        <f t="shared" si="631"/>
        <v>0</v>
      </c>
      <c r="AJ764">
        <f t="shared" si="602"/>
        <v>0</v>
      </c>
      <c r="AK764">
        <v>716.12</v>
      </c>
      <c r="AL764">
        <v>716.12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95</v>
      </c>
      <c r="AU764">
        <v>65</v>
      </c>
      <c r="AV764">
        <v>1</v>
      </c>
      <c r="AW764">
        <v>1</v>
      </c>
      <c r="AZ764">
        <v>1</v>
      </c>
      <c r="BA764">
        <v>1</v>
      </c>
      <c r="BB764">
        <v>1</v>
      </c>
      <c r="BC764">
        <v>3.4</v>
      </c>
      <c r="BD764" t="s">
        <v>3</v>
      </c>
      <c r="BE764" t="s">
        <v>3</v>
      </c>
      <c r="BF764" t="s">
        <v>3</v>
      </c>
      <c r="BG764" t="s">
        <v>3</v>
      </c>
      <c r="BH764">
        <v>3</v>
      </c>
      <c r="BI764">
        <v>2</v>
      </c>
      <c r="BJ764" t="s">
        <v>977</v>
      </c>
      <c r="BM764">
        <v>108001</v>
      </c>
      <c r="BN764">
        <v>0</v>
      </c>
      <c r="BO764" t="s">
        <v>975</v>
      </c>
      <c r="BP764">
        <v>1</v>
      </c>
      <c r="BQ764">
        <v>3</v>
      </c>
      <c r="BR764">
        <v>0</v>
      </c>
      <c r="BS764">
        <v>1</v>
      </c>
      <c r="BT764">
        <v>1</v>
      </c>
      <c r="BU764">
        <v>1</v>
      </c>
      <c r="BV764">
        <v>1</v>
      </c>
      <c r="BW764">
        <v>1</v>
      </c>
      <c r="BX764">
        <v>1</v>
      </c>
      <c r="BY764" t="s">
        <v>3</v>
      </c>
      <c r="BZ764">
        <v>95</v>
      </c>
      <c r="CA764">
        <v>65</v>
      </c>
      <c r="CE764">
        <v>0</v>
      </c>
      <c r="CF764">
        <v>0</v>
      </c>
      <c r="CG764">
        <v>0</v>
      </c>
      <c r="CM764">
        <v>0</v>
      </c>
      <c r="CN764" t="s">
        <v>3</v>
      </c>
      <c r="CO764">
        <v>0</v>
      </c>
      <c r="CP764">
        <f t="shared" si="603"/>
        <v>4869.62</v>
      </c>
      <c r="CQ764">
        <f t="shared" si="604"/>
        <v>2434.808</v>
      </c>
      <c r="CR764">
        <f t="shared" si="605"/>
        <v>0</v>
      </c>
      <c r="CS764">
        <f t="shared" si="606"/>
        <v>0</v>
      </c>
      <c r="CT764">
        <f t="shared" si="607"/>
        <v>0</v>
      </c>
      <c r="CU764">
        <f t="shared" si="608"/>
        <v>0</v>
      </c>
      <c r="CV764">
        <f t="shared" si="609"/>
        <v>0</v>
      </c>
      <c r="CW764">
        <f t="shared" si="610"/>
        <v>0</v>
      </c>
      <c r="CX764">
        <f t="shared" si="611"/>
        <v>0</v>
      </c>
      <c r="CY764">
        <f t="shared" si="612"/>
        <v>0</v>
      </c>
      <c r="CZ764">
        <f t="shared" si="613"/>
        <v>0</v>
      </c>
      <c r="DC764" t="s">
        <v>3</v>
      </c>
      <c r="DD764" t="s">
        <v>3</v>
      </c>
      <c r="DE764" t="s">
        <v>3</v>
      </c>
      <c r="DF764" t="s">
        <v>3</v>
      </c>
      <c r="DG764" t="s">
        <v>3</v>
      </c>
      <c r="DH764" t="s">
        <v>3</v>
      </c>
      <c r="DI764" t="s">
        <v>3</v>
      </c>
      <c r="DJ764" t="s">
        <v>3</v>
      </c>
      <c r="DK764" t="s">
        <v>3</v>
      </c>
      <c r="DL764" t="s">
        <v>3</v>
      </c>
      <c r="DM764" t="s">
        <v>3</v>
      </c>
      <c r="DN764">
        <v>0</v>
      </c>
      <c r="DO764">
        <v>0</v>
      </c>
      <c r="DP764">
        <v>1</v>
      </c>
      <c r="DQ764">
        <v>1</v>
      </c>
      <c r="DU764">
        <v>1013</v>
      </c>
      <c r="DV764" t="s">
        <v>171</v>
      </c>
      <c r="DW764" t="s">
        <v>171</v>
      </c>
      <c r="DX764">
        <v>1</v>
      </c>
      <c r="EE764">
        <v>123475027</v>
      </c>
      <c r="EF764">
        <v>3</v>
      </c>
      <c r="EG764" t="s">
        <v>184</v>
      </c>
      <c r="EH764">
        <v>0</v>
      </c>
      <c r="EI764" t="s">
        <v>3</v>
      </c>
      <c r="EJ764">
        <v>2</v>
      </c>
      <c r="EK764">
        <v>108001</v>
      </c>
      <c r="EL764" t="s">
        <v>185</v>
      </c>
      <c r="EM764" t="s">
        <v>186</v>
      </c>
      <c r="EO764" t="s">
        <v>3</v>
      </c>
      <c r="EQ764">
        <v>0</v>
      </c>
      <c r="ER764">
        <v>716.12</v>
      </c>
      <c r="ES764">
        <v>716.12</v>
      </c>
      <c r="ET764">
        <v>0</v>
      </c>
      <c r="EU764">
        <v>0</v>
      </c>
      <c r="EV764">
        <v>0</v>
      </c>
      <c r="EW764">
        <v>0</v>
      </c>
      <c r="EX764">
        <v>0</v>
      </c>
      <c r="FQ764">
        <v>0</v>
      </c>
      <c r="FR764">
        <f t="shared" si="614"/>
        <v>0</v>
      </c>
      <c r="FS764">
        <v>0</v>
      </c>
      <c r="FX764">
        <v>95</v>
      </c>
      <c r="FY764">
        <v>65</v>
      </c>
      <c r="GA764" t="s">
        <v>3</v>
      </c>
      <c r="GD764">
        <v>1</v>
      </c>
      <c r="GF764">
        <v>-855955021</v>
      </c>
      <c r="GG764">
        <v>2</v>
      </c>
      <c r="GH764">
        <v>1</v>
      </c>
      <c r="GI764">
        <v>2</v>
      </c>
      <c r="GJ764">
        <v>0</v>
      </c>
      <c r="GK764">
        <v>0</v>
      </c>
      <c r="GL764">
        <f t="shared" si="615"/>
        <v>0</v>
      </c>
      <c r="GM764">
        <f t="shared" si="616"/>
        <v>4869.62</v>
      </c>
      <c r="GN764">
        <f t="shared" si="617"/>
        <v>0</v>
      </c>
      <c r="GO764">
        <f t="shared" si="618"/>
        <v>4869.62</v>
      </c>
      <c r="GP764">
        <f t="shared" si="619"/>
        <v>0</v>
      </c>
      <c r="GR764">
        <v>0</v>
      </c>
      <c r="GS764">
        <v>3</v>
      </c>
      <c r="GT764">
        <v>0</v>
      </c>
      <c r="GU764" t="s">
        <v>3</v>
      </c>
      <c r="GV764">
        <f t="shared" si="620"/>
        <v>0</v>
      </c>
      <c r="GW764">
        <v>1</v>
      </c>
      <c r="GX764">
        <f t="shared" si="621"/>
        <v>0</v>
      </c>
      <c r="HA764">
        <v>0</v>
      </c>
      <c r="HB764">
        <v>0</v>
      </c>
      <c r="HC764">
        <f t="shared" si="622"/>
        <v>0</v>
      </c>
      <c r="IK764">
        <v>0</v>
      </c>
    </row>
    <row r="765" spans="1:245" x14ac:dyDescent="0.2">
      <c r="A765">
        <v>17</v>
      </c>
      <c r="B765">
        <v>1</v>
      </c>
      <c r="C765">
        <f>ROW(SmtRes!A1044)</f>
        <v>1044</v>
      </c>
      <c r="D765">
        <f>ROW(EtalonRes!A1043)</f>
        <v>1043</v>
      </c>
      <c r="E765" t="s">
        <v>978</v>
      </c>
      <c r="F765" t="s">
        <v>979</v>
      </c>
      <c r="G765" t="s">
        <v>980</v>
      </c>
      <c r="H765" t="s">
        <v>88</v>
      </c>
      <c r="I765">
        <f>ROUND(8/100,9)</f>
        <v>0.08</v>
      </c>
      <c r="J765">
        <v>0</v>
      </c>
      <c r="O765">
        <f t="shared" si="588"/>
        <v>15514.27</v>
      </c>
      <c r="P765">
        <f t="shared" si="589"/>
        <v>667.68</v>
      </c>
      <c r="Q765">
        <f t="shared" si="590"/>
        <v>7634.86</v>
      </c>
      <c r="R765">
        <f t="shared" si="591"/>
        <v>3273.54</v>
      </c>
      <c r="S765">
        <f t="shared" si="592"/>
        <v>7211.73</v>
      </c>
      <c r="T765">
        <f t="shared" si="593"/>
        <v>0</v>
      </c>
      <c r="U765">
        <f t="shared" si="594"/>
        <v>22.144000000000002</v>
      </c>
      <c r="V765">
        <f t="shared" si="595"/>
        <v>7.4063999999999997</v>
      </c>
      <c r="W765">
        <f t="shared" si="596"/>
        <v>0</v>
      </c>
      <c r="X765">
        <f t="shared" si="597"/>
        <v>9961.01</v>
      </c>
      <c r="Y765">
        <f t="shared" si="598"/>
        <v>6815.43</v>
      </c>
      <c r="AA765">
        <v>144042116</v>
      </c>
      <c r="AB765">
        <f t="shared" si="599"/>
        <v>17125.150000000001</v>
      </c>
      <c r="AC765">
        <f t="shared" si="600"/>
        <v>1287.96</v>
      </c>
      <c r="AD765">
        <f t="shared" si="627"/>
        <v>13091.33</v>
      </c>
      <c r="AE765">
        <f t="shared" si="628"/>
        <v>1246.4000000000001</v>
      </c>
      <c r="AF765">
        <f t="shared" si="629"/>
        <v>2745.86</v>
      </c>
      <c r="AG765">
        <f t="shared" si="601"/>
        <v>0</v>
      </c>
      <c r="AH765">
        <f t="shared" si="630"/>
        <v>276.8</v>
      </c>
      <c r="AI765">
        <f t="shared" si="631"/>
        <v>92.58</v>
      </c>
      <c r="AJ765">
        <f t="shared" si="602"/>
        <v>0</v>
      </c>
      <c r="AK765">
        <v>17125.150000000001</v>
      </c>
      <c r="AL765">
        <v>1287.96</v>
      </c>
      <c r="AM765">
        <v>13091.33</v>
      </c>
      <c r="AN765">
        <v>1246.4000000000001</v>
      </c>
      <c r="AO765">
        <v>2745.86</v>
      </c>
      <c r="AP765">
        <v>0</v>
      </c>
      <c r="AQ765">
        <v>276.8</v>
      </c>
      <c r="AR765">
        <v>92.58</v>
      </c>
      <c r="AS765">
        <v>0</v>
      </c>
      <c r="AT765">
        <v>95</v>
      </c>
      <c r="AU765">
        <v>65</v>
      </c>
      <c r="AV765">
        <v>1</v>
      </c>
      <c r="AW765">
        <v>1</v>
      </c>
      <c r="AZ765">
        <v>1</v>
      </c>
      <c r="BA765">
        <v>32.83</v>
      </c>
      <c r="BB765">
        <v>7.29</v>
      </c>
      <c r="BC765">
        <v>6.48</v>
      </c>
      <c r="BD765" t="s">
        <v>3</v>
      </c>
      <c r="BE765" t="s">
        <v>3</v>
      </c>
      <c r="BF765" t="s">
        <v>3</v>
      </c>
      <c r="BG765" t="s">
        <v>3</v>
      </c>
      <c r="BH765">
        <v>0</v>
      </c>
      <c r="BI765">
        <v>2</v>
      </c>
      <c r="BJ765" t="s">
        <v>981</v>
      </c>
      <c r="BM765">
        <v>108001</v>
      </c>
      <c r="BN765">
        <v>0</v>
      </c>
      <c r="BO765" t="s">
        <v>979</v>
      </c>
      <c r="BP765">
        <v>1</v>
      </c>
      <c r="BQ765">
        <v>3</v>
      </c>
      <c r="BR765">
        <v>0</v>
      </c>
      <c r="BS765">
        <v>32.83</v>
      </c>
      <c r="BT765">
        <v>1</v>
      </c>
      <c r="BU765">
        <v>1</v>
      </c>
      <c r="BV765">
        <v>1</v>
      </c>
      <c r="BW765">
        <v>1</v>
      </c>
      <c r="BX765">
        <v>1</v>
      </c>
      <c r="BY765" t="s">
        <v>3</v>
      </c>
      <c r="BZ765">
        <v>95</v>
      </c>
      <c r="CA765">
        <v>65</v>
      </c>
      <c r="CE765">
        <v>0</v>
      </c>
      <c r="CF765">
        <v>0</v>
      </c>
      <c r="CG765">
        <v>0</v>
      </c>
      <c r="CM765">
        <v>0</v>
      </c>
      <c r="CN765" t="s">
        <v>3</v>
      </c>
      <c r="CO765">
        <v>0</v>
      </c>
      <c r="CP765">
        <f t="shared" si="603"/>
        <v>15514.269999999999</v>
      </c>
      <c r="CQ765">
        <f t="shared" si="604"/>
        <v>8345.9808000000012</v>
      </c>
      <c r="CR765">
        <f t="shared" si="605"/>
        <v>95435.795700000002</v>
      </c>
      <c r="CS765">
        <f t="shared" si="606"/>
        <v>40919.311999999998</v>
      </c>
      <c r="CT765">
        <f t="shared" si="607"/>
        <v>90146.583799999993</v>
      </c>
      <c r="CU765">
        <f t="shared" si="608"/>
        <v>0</v>
      </c>
      <c r="CV765">
        <f t="shared" si="609"/>
        <v>276.8</v>
      </c>
      <c r="CW765">
        <f t="shared" si="610"/>
        <v>92.58</v>
      </c>
      <c r="CX765">
        <f t="shared" si="611"/>
        <v>0</v>
      </c>
      <c r="CY765">
        <f t="shared" si="612"/>
        <v>9961.0064999999995</v>
      </c>
      <c r="CZ765">
        <f t="shared" si="613"/>
        <v>6815.4255000000003</v>
      </c>
      <c r="DC765" t="s">
        <v>3</v>
      </c>
      <c r="DD765" t="s">
        <v>3</v>
      </c>
      <c r="DE765" t="s">
        <v>3</v>
      </c>
      <c r="DF765" t="s">
        <v>3</v>
      </c>
      <c r="DG765" t="s">
        <v>3</v>
      </c>
      <c r="DH765" t="s">
        <v>3</v>
      </c>
      <c r="DI765" t="s">
        <v>3</v>
      </c>
      <c r="DJ765" t="s">
        <v>3</v>
      </c>
      <c r="DK765" t="s">
        <v>3</v>
      </c>
      <c r="DL765" t="s">
        <v>3</v>
      </c>
      <c r="DM765" t="s">
        <v>3</v>
      </c>
      <c r="DN765">
        <v>0</v>
      </c>
      <c r="DO765">
        <v>0</v>
      </c>
      <c r="DP765">
        <v>1</v>
      </c>
      <c r="DQ765">
        <v>1</v>
      </c>
      <c r="DU765">
        <v>1013</v>
      </c>
      <c r="DV765" t="s">
        <v>88</v>
      </c>
      <c r="DW765" t="s">
        <v>88</v>
      </c>
      <c r="DX765">
        <v>1</v>
      </c>
      <c r="EE765">
        <v>123475027</v>
      </c>
      <c r="EF765">
        <v>3</v>
      </c>
      <c r="EG765" t="s">
        <v>184</v>
      </c>
      <c r="EH765">
        <v>0</v>
      </c>
      <c r="EI765" t="s">
        <v>3</v>
      </c>
      <c r="EJ765">
        <v>2</v>
      </c>
      <c r="EK765">
        <v>108001</v>
      </c>
      <c r="EL765" t="s">
        <v>185</v>
      </c>
      <c r="EM765" t="s">
        <v>186</v>
      </c>
      <c r="EO765" t="s">
        <v>3</v>
      </c>
      <c r="EQ765">
        <v>131072</v>
      </c>
      <c r="ER765">
        <v>17125.150000000001</v>
      </c>
      <c r="ES765">
        <v>1287.96</v>
      </c>
      <c r="ET765">
        <v>13091.33</v>
      </c>
      <c r="EU765">
        <v>1246.4000000000001</v>
      </c>
      <c r="EV765">
        <v>2745.86</v>
      </c>
      <c r="EW765">
        <v>276.8</v>
      </c>
      <c r="EX765">
        <v>92.58</v>
      </c>
      <c r="EY765">
        <v>0</v>
      </c>
      <c r="FQ765">
        <v>0</v>
      </c>
      <c r="FR765">
        <f t="shared" si="614"/>
        <v>0</v>
      </c>
      <c r="FS765">
        <v>0</v>
      </c>
      <c r="FX765">
        <v>95</v>
      </c>
      <c r="FY765">
        <v>65</v>
      </c>
      <c r="GA765" t="s">
        <v>3</v>
      </c>
      <c r="GD765">
        <v>1</v>
      </c>
      <c r="GF765">
        <v>1544490170</v>
      </c>
      <c r="GG765">
        <v>2</v>
      </c>
      <c r="GH765">
        <v>1</v>
      </c>
      <c r="GI765">
        <v>2</v>
      </c>
      <c r="GJ765">
        <v>0</v>
      </c>
      <c r="GK765">
        <v>0</v>
      </c>
      <c r="GL765">
        <f t="shared" si="615"/>
        <v>0</v>
      </c>
      <c r="GM765">
        <f t="shared" si="616"/>
        <v>32290.71</v>
      </c>
      <c r="GN765">
        <f t="shared" si="617"/>
        <v>0</v>
      </c>
      <c r="GO765">
        <f t="shared" si="618"/>
        <v>32290.71</v>
      </c>
      <c r="GP765">
        <f t="shared" si="619"/>
        <v>0</v>
      </c>
      <c r="GR765">
        <v>0</v>
      </c>
      <c r="GS765">
        <v>3</v>
      </c>
      <c r="GT765">
        <v>0</v>
      </c>
      <c r="GU765" t="s">
        <v>3</v>
      </c>
      <c r="GV765">
        <f t="shared" si="620"/>
        <v>0</v>
      </c>
      <c r="GW765">
        <v>1</v>
      </c>
      <c r="GX765">
        <f t="shared" si="621"/>
        <v>0</v>
      </c>
      <c r="HA765">
        <v>0</v>
      </c>
      <c r="HB765">
        <v>0</v>
      </c>
      <c r="HC765">
        <f t="shared" si="622"/>
        <v>0</v>
      </c>
      <c r="IK765">
        <v>0</v>
      </c>
    </row>
    <row r="766" spans="1:245" x14ac:dyDescent="0.2">
      <c r="A766">
        <v>18</v>
      </c>
      <c r="B766">
        <v>1</v>
      </c>
      <c r="C766">
        <v>1042</v>
      </c>
      <c r="E766" t="s">
        <v>982</v>
      </c>
      <c r="F766" t="s">
        <v>983</v>
      </c>
      <c r="G766" t="s">
        <v>984</v>
      </c>
      <c r="H766" t="s">
        <v>171</v>
      </c>
      <c r="I766">
        <f>I765*J766</f>
        <v>8</v>
      </c>
      <c r="J766">
        <v>100</v>
      </c>
      <c r="O766">
        <f t="shared" si="588"/>
        <v>73324.820000000007</v>
      </c>
      <c r="P766">
        <f t="shared" si="589"/>
        <v>73324.820000000007</v>
      </c>
      <c r="Q766">
        <f t="shared" si="590"/>
        <v>0</v>
      </c>
      <c r="R766">
        <f t="shared" si="591"/>
        <v>0</v>
      </c>
      <c r="S766">
        <f t="shared" si="592"/>
        <v>0</v>
      </c>
      <c r="T766">
        <f t="shared" si="593"/>
        <v>0</v>
      </c>
      <c r="U766">
        <f t="shared" si="594"/>
        <v>0</v>
      </c>
      <c r="V766">
        <f t="shared" si="595"/>
        <v>0</v>
      </c>
      <c r="W766">
        <f t="shared" si="596"/>
        <v>0</v>
      </c>
      <c r="X766">
        <f t="shared" si="597"/>
        <v>0</v>
      </c>
      <c r="Y766">
        <f t="shared" si="598"/>
        <v>0</v>
      </c>
      <c r="AA766">
        <v>144042116</v>
      </c>
      <c r="AB766">
        <f t="shared" si="599"/>
        <v>1144.27</v>
      </c>
      <c r="AC766">
        <f t="shared" si="600"/>
        <v>1144.27</v>
      </c>
      <c r="AD766">
        <f t="shared" si="627"/>
        <v>0</v>
      </c>
      <c r="AE766">
        <f t="shared" si="628"/>
        <v>0</v>
      </c>
      <c r="AF766">
        <f t="shared" si="629"/>
        <v>0</v>
      </c>
      <c r="AG766">
        <f t="shared" si="601"/>
        <v>0</v>
      </c>
      <c r="AH766">
        <f t="shared" si="630"/>
        <v>0</v>
      </c>
      <c r="AI766">
        <f t="shared" si="631"/>
        <v>0</v>
      </c>
      <c r="AJ766">
        <f t="shared" si="602"/>
        <v>0</v>
      </c>
      <c r="AK766">
        <v>1144.27</v>
      </c>
      <c r="AL766">
        <v>1144.27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95</v>
      </c>
      <c r="AU766">
        <v>65</v>
      </c>
      <c r="AV766">
        <v>1</v>
      </c>
      <c r="AW766">
        <v>1</v>
      </c>
      <c r="AZ766">
        <v>1</v>
      </c>
      <c r="BA766">
        <v>1</v>
      </c>
      <c r="BB766">
        <v>1</v>
      </c>
      <c r="BC766">
        <v>8.01</v>
      </c>
      <c r="BD766" t="s">
        <v>3</v>
      </c>
      <c r="BE766" t="s">
        <v>3</v>
      </c>
      <c r="BF766" t="s">
        <v>3</v>
      </c>
      <c r="BG766" t="s">
        <v>3</v>
      </c>
      <c r="BH766">
        <v>3</v>
      </c>
      <c r="BI766">
        <v>2</v>
      </c>
      <c r="BJ766" t="s">
        <v>985</v>
      </c>
      <c r="BM766">
        <v>108001</v>
      </c>
      <c r="BN766">
        <v>0</v>
      </c>
      <c r="BO766" t="s">
        <v>983</v>
      </c>
      <c r="BP766">
        <v>1</v>
      </c>
      <c r="BQ766">
        <v>3</v>
      </c>
      <c r="BR766">
        <v>0</v>
      </c>
      <c r="BS766">
        <v>1</v>
      </c>
      <c r="BT766">
        <v>1</v>
      </c>
      <c r="BU766">
        <v>1</v>
      </c>
      <c r="BV766">
        <v>1</v>
      </c>
      <c r="BW766">
        <v>1</v>
      </c>
      <c r="BX766">
        <v>1</v>
      </c>
      <c r="BY766" t="s">
        <v>3</v>
      </c>
      <c r="BZ766">
        <v>95</v>
      </c>
      <c r="CA766">
        <v>65</v>
      </c>
      <c r="CE766">
        <v>0</v>
      </c>
      <c r="CF766">
        <v>0</v>
      </c>
      <c r="CG766">
        <v>0</v>
      </c>
      <c r="CM766">
        <v>0</v>
      </c>
      <c r="CN766" t="s">
        <v>3</v>
      </c>
      <c r="CO766">
        <v>0</v>
      </c>
      <c r="CP766">
        <f t="shared" si="603"/>
        <v>73324.820000000007</v>
      </c>
      <c r="CQ766">
        <f t="shared" si="604"/>
        <v>9165.6026999999995</v>
      </c>
      <c r="CR766">
        <f t="shared" si="605"/>
        <v>0</v>
      </c>
      <c r="CS766">
        <f t="shared" si="606"/>
        <v>0</v>
      </c>
      <c r="CT766">
        <f t="shared" si="607"/>
        <v>0</v>
      </c>
      <c r="CU766">
        <f t="shared" si="608"/>
        <v>0</v>
      </c>
      <c r="CV766">
        <f t="shared" si="609"/>
        <v>0</v>
      </c>
      <c r="CW766">
        <f t="shared" si="610"/>
        <v>0</v>
      </c>
      <c r="CX766">
        <f t="shared" si="611"/>
        <v>0</v>
      </c>
      <c r="CY766">
        <f t="shared" si="612"/>
        <v>0</v>
      </c>
      <c r="CZ766">
        <f t="shared" si="613"/>
        <v>0</v>
      </c>
      <c r="DC766" t="s">
        <v>3</v>
      </c>
      <c r="DD766" t="s">
        <v>3</v>
      </c>
      <c r="DE766" t="s">
        <v>3</v>
      </c>
      <c r="DF766" t="s">
        <v>3</v>
      </c>
      <c r="DG766" t="s">
        <v>3</v>
      </c>
      <c r="DH766" t="s">
        <v>3</v>
      </c>
      <c r="DI766" t="s">
        <v>3</v>
      </c>
      <c r="DJ766" t="s">
        <v>3</v>
      </c>
      <c r="DK766" t="s">
        <v>3</v>
      </c>
      <c r="DL766" t="s">
        <v>3</v>
      </c>
      <c r="DM766" t="s">
        <v>3</v>
      </c>
      <c r="DN766">
        <v>0</v>
      </c>
      <c r="DO766">
        <v>0</v>
      </c>
      <c r="DP766">
        <v>1</v>
      </c>
      <c r="DQ766">
        <v>1</v>
      </c>
      <c r="DU766">
        <v>1013</v>
      </c>
      <c r="DV766" t="s">
        <v>171</v>
      </c>
      <c r="DW766" t="s">
        <v>171</v>
      </c>
      <c r="DX766">
        <v>1</v>
      </c>
      <c r="EE766">
        <v>123475027</v>
      </c>
      <c r="EF766">
        <v>3</v>
      </c>
      <c r="EG766" t="s">
        <v>184</v>
      </c>
      <c r="EH766">
        <v>0</v>
      </c>
      <c r="EI766" t="s">
        <v>3</v>
      </c>
      <c r="EJ766">
        <v>2</v>
      </c>
      <c r="EK766">
        <v>108001</v>
      </c>
      <c r="EL766" t="s">
        <v>185</v>
      </c>
      <c r="EM766" t="s">
        <v>186</v>
      </c>
      <c r="EO766" t="s">
        <v>3</v>
      </c>
      <c r="EQ766">
        <v>0</v>
      </c>
      <c r="ER766">
        <v>1144.27</v>
      </c>
      <c r="ES766">
        <v>1144.27</v>
      </c>
      <c r="ET766">
        <v>0</v>
      </c>
      <c r="EU766">
        <v>0</v>
      </c>
      <c r="EV766">
        <v>0</v>
      </c>
      <c r="EW766">
        <v>0</v>
      </c>
      <c r="EX766">
        <v>0</v>
      </c>
      <c r="FQ766">
        <v>0</v>
      </c>
      <c r="FR766">
        <f t="shared" si="614"/>
        <v>0</v>
      </c>
      <c r="FS766">
        <v>0</v>
      </c>
      <c r="FX766">
        <v>95</v>
      </c>
      <c r="FY766">
        <v>65</v>
      </c>
      <c r="GA766" t="s">
        <v>3</v>
      </c>
      <c r="GD766">
        <v>1</v>
      </c>
      <c r="GF766">
        <v>2136852091</v>
      </c>
      <c r="GG766">
        <v>2</v>
      </c>
      <c r="GH766">
        <v>1</v>
      </c>
      <c r="GI766">
        <v>2</v>
      </c>
      <c r="GJ766">
        <v>0</v>
      </c>
      <c r="GK766">
        <v>0</v>
      </c>
      <c r="GL766">
        <f t="shared" si="615"/>
        <v>0</v>
      </c>
      <c r="GM766">
        <f t="shared" si="616"/>
        <v>73324.820000000007</v>
      </c>
      <c r="GN766">
        <f t="shared" si="617"/>
        <v>0</v>
      </c>
      <c r="GO766">
        <f t="shared" si="618"/>
        <v>73324.820000000007</v>
      </c>
      <c r="GP766">
        <f t="shared" si="619"/>
        <v>0</v>
      </c>
      <c r="GR766">
        <v>0</v>
      </c>
      <c r="GS766">
        <v>3</v>
      </c>
      <c r="GT766">
        <v>0</v>
      </c>
      <c r="GU766" t="s">
        <v>3</v>
      </c>
      <c r="GV766">
        <f t="shared" si="620"/>
        <v>0</v>
      </c>
      <c r="GW766">
        <v>1</v>
      </c>
      <c r="GX766">
        <f t="shared" si="621"/>
        <v>0</v>
      </c>
      <c r="HA766">
        <v>0</v>
      </c>
      <c r="HB766">
        <v>0</v>
      </c>
      <c r="HC766">
        <f t="shared" si="622"/>
        <v>0</v>
      </c>
      <c r="IK766">
        <v>0</v>
      </c>
    </row>
    <row r="767" spans="1:245" x14ac:dyDescent="0.2">
      <c r="A767">
        <v>17</v>
      </c>
      <c r="B767">
        <v>1</v>
      </c>
      <c r="C767">
        <f>ROW(SmtRes!A1060)</f>
        <v>1060</v>
      </c>
      <c r="D767">
        <f>ROW(EtalonRes!A1055)</f>
        <v>1055</v>
      </c>
      <c r="E767" t="s">
        <v>986</v>
      </c>
      <c r="F767" t="s">
        <v>987</v>
      </c>
      <c r="G767" t="s">
        <v>988</v>
      </c>
      <c r="H767" t="s">
        <v>99</v>
      </c>
      <c r="I767">
        <f>ROUND(125/100,9)</f>
        <v>1.25</v>
      </c>
      <c r="J767">
        <v>0</v>
      </c>
      <c r="O767">
        <f t="shared" si="588"/>
        <v>17951.009999999998</v>
      </c>
      <c r="P767">
        <f t="shared" si="589"/>
        <v>6133.83</v>
      </c>
      <c r="Q767">
        <f t="shared" si="590"/>
        <v>1108.8499999999999</v>
      </c>
      <c r="R767">
        <f t="shared" si="591"/>
        <v>185.49</v>
      </c>
      <c r="S767">
        <f t="shared" si="592"/>
        <v>10708.33</v>
      </c>
      <c r="T767">
        <f t="shared" si="593"/>
        <v>0</v>
      </c>
      <c r="U767">
        <f t="shared" si="594"/>
        <v>34.700000000000003</v>
      </c>
      <c r="V767">
        <f t="shared" si="595"/>
        <v>0.44999999999999996</v>
      </c>
      <c r="W767">
        <f t="shared" si="596"/>
        <v>0</v>
      </c>
      <c r="X767">
        <f t="shared" si="597"/>
        <v>10349.129999999999</v>
      </c>
      <c r="Y767">
        <f t="shared" si="598"/>
        <v>7080.98</v>
      </c>
      <c r="AA767">
        <v>144042116</v>
      </c>
      <c r="AB767">
        <f t="shared" si="599"/>
        <v>1010.15</v>
      </c>
      <c r="AC767">
        <f t="shared" si="600"/>
        <v>600.62</v>
      </c>
      <c r="AD767">
        <f t="shared" si="627"/>
        <v>148.59</v>
      </c>
      <c r="AE767">
        <f t="shared" si="628"/>
        <v>4.5199999999999996</v>
      </c>
      <c r="AF767">
        <f t="shared" si="629"/>
        <v>260.94</v>
      </c>
      <c r="AG767">
        <f t="shared" si="601"/>
        <v>0</v>
      </c>
      <c r="AH767">
        <f t="shared" si="630"/>
        <v>27.76</v>
      </c>
      <c r="AI767">
        <f t="shared" si="631"/>
        <v>0.36</v>
      </c>
      <c r="AJ767">
        <f t="shared" si="602"/>
        <v>0</v>
      </c>
      <c r="AK767">
        <v>1010.15</v>
      </c>
      <c r="AL767">
        <v>600.62</v>
      </c>
      <c r="AM767">
        <v>148.59</v>
      </c>
      <c r="AN767">
        <v>4.5199999999999996</v>
      </c>
      <c r="AO767">
        <v>260.94</v>
      </c>
      <c r="AP767">
        <v>0</v>
      </c>
      <c r="AQ767">
        <v>27.76</v>
      </c>
      <c r="AR767">
        <v>0.36</v>
      </c>
      <c r="AS767">
        <v>0</v>
      </c>
      <c r="AT767">
        <v>95</v>
      </c>
      <c r="AU767">
        <v>65</v>
      </c>
      <c r="AV767">
        <v>1</v>
      </c>
      <c r="AW767">
        <v>1</v>
      </c>
      <c r="AZ767">
        <v>1</v>
      </c>
      <c r="BA767">
        <v>32.83</v>
      </c>
      <c r="BB767">
        <v>5.97</v>
      </c>
      <c r="BC767">
        <v>8.17</v>
      </c>
      <c r="BD767" t="s">
        <v>3</v>
      </c>
      <c r="BE767" t="s">
        <v>3</v>
      </c>
      <c r="BF767" t="s">
        <v>3</v>
      </c>
      <c r="BG767" t="s">
        <v>3</v>
      </c>
      <c r="BH767">
        <v>0</v>
      </c>
      <c r="BI767">
        <v>2</v>
      </c>
      <c r="BJ767" t="s">
        <v>989</v>
      </c>
      <c r="BM767">
        <v>108001</v>
      </c>
      <c r="BN767">
        <v>0</v>
      </c>
      <c r="BO767" t="s">
        <v>987</v>
      </c>
      <c r="BP767">
        <v>1</v>
      </c>
      <c r="BQ767">
        <v>3</v>
      </c>
      <c r="BR767">
        <v>0</v>
      </c>
      <c r="BS767">
        <v>32.83</v>
      </c>
      <c r="BT767">
        <v>1</v>
      </c>
      <c r="BU767">
        <v>1</v>
      </c>
      <c r="BV767">
        <v>1</v>
      </c>
      <c r="BW767">
        <v>1</v>
      </c>
      <c r="BX767">
        <v>1</v>
      </c>
      <c r="BY767" t="s">
        <v>3</v>
      </c>
      <c r="BZ767">
        <v>95</v>
      </c>
      <c r="CA767">
        <v>65</v>
      </c>
      <c r="CE767">
        <v>0</v>
      </c>
      <c r="CF767">
        <v>0</v>
      </c>
      <c r="CG767">
        <v>0</v>
      </c>
      <c r="CM767">
        <v>0</v>
      </c>
      <c r="CN767" t="s">
        <v>3</v>
      </c>
      <c r="CO767">
        <v>0</v>
      </c>
      <c r="CP767">
        <f t="shared" si="603"/>
        <v>17951.010000000002</v>
      </c>
      <c r="CQ767">
        <f t="shared" si="604"/>
        <v>4907.0654000000004</v>
      </c>
      <c r="CR767">
        <f t="shared" si="605"/>
        <v>887.08230000000003</v>
      </c>
      <c r="CS767">
        <f t="shared" si="606"/>
        <v>148.39159999999998</v>
      </c>
      <c r="CT767">
        <f t="shared" si="607"/>
        <v>8566.6602000000003</v>
      </c>
      <c r="CU767">
        <f t="shared" si="608"/>
        <v>0</v>
      </c>
      <c r="CV767">
        <f t="shared" si="609"/>
        <v>27.76</v>
      </c>
      <c r="CW767">
        <f t="shared" si="610"/>
        <v>0.36</v>
      </c>
      <c r="CX767">
        <f t="shared" si="611"/>
        <v>0</v>
      </c>
      <c r="CY767">
        <f t="shared" si="612"/>
        <v>10349.129000000001</v>
      </c>
      <c r="CZ767">
        <f t="shared" si="613"/>
        <v>7080.9829999999993</v>
      </c>
      <c r="DC767" t="s">
        <v>3</v>
      </c>
      <c r="DD767" t="s">
        <v>3</v>
      </c>
      <c r="DE767" t="s">
        <v>3</v>
      </c>
      <c r="DF767" t="s">
        <v>3</v>
      </c>
      <c r="DG767" t="s">
        <v>3</v>
      </c>
      <c r="DH767" t="s">
        <v>3</v>
      </c>
      <c r="DI767" t="s">
        <v>3</v>
      </c>
      <c r="DJ767" t="s">
        <v>3</v>
      </c>
      <c r="DK767" t="s">
        <v>3</v>
      </c>
      <c r="DL767" t="s">
        <v>3</v>
      </c>
      <c r="DM767" t="s">
        <v>3</v>
      </c>
      <c r="DN767">
        <v>0</v>
      </c>
      <c r="DO767">
        <v>0</v>
      </c>
      <c r="DP767">
        <v>1</v>
      </c>
      <c r="DQ767">
        <v>1</v>
      </c>
      <c r="DU767">
        <v>1003</v>
      </c>
      <c r="DV767" t="s">
        <v>99</v>
      </c>
      <c r="DW767" t="s">
        <v>99</v>
      </c>
      <c r="DX767">
        <v>100</v>
      </c>
      <c r="EE767">
        <v>123475027</v>
      </c>
      <c r="EF767">
        <v>3</v>
      </c>
      <c r="EG767" t="s">
        <v>184</v>
      </c>
      <c r="EH767">
        <v>0</v>
      </c>
      <c r="EI767" t="s">
        <v>3</v>
      </c>
      <c r="EJ767">
        <v>2</v>
      </c>
      <c r="EK767">
        <v>108001</v>
      </c>
      <c r="EL767" t="s">
        <v>185</v>
      </c>
      <c r="EM767" t="s">
        <v>186</v>
      </c>
      <c r="EO767" t="s">
        <v>3</v>
      </c>
      <c r="EQ767">
        <v>131072</v>
      </c>
      <c r="ER767">
        <v>1010.15</v>
      </c>
      <c r="ES767">
        <v>600.62</v>
      </c>
      <c r="ET767">
        <v>148.59</v>
      </c>
      <c r="EU767">
        <v>4.5199999999999996</v>
      </c>
      <c r="EV767">
        <v>260.94</v>
      </c>
      <c r="EW767">
        <v>27.76</v>
      </c>
      <c r="EX767">
        <v>0.36</v>
      </c>
      <c r="EY767">
        <v>0</v>
      </c>
      <c r="FQ767">
        <v>0</v>
      </c>
      <c r="FR767">
        <f t="shared" si="614"/>
        <v>0</v>
      </c>
      <c r="FS767">
        <v>0</v>
      </c>
      <c r="FX767">
        <v>95</v>
      </c>
      <c r="FY767">
        <v>65</v>
      </c>
      <c r="GA767" t="s">
        <v>3</v>
      </c>
      <c r="GD767">
        <v>1</v>
      </c>
      <c r="GF767">
        <v>1945099230</v>
      </c>
      <c r="GG767">
        <v>2</v>
      </c>
      <c r="GH767">
        <v>1</v>
      </c>
      <c r="GI767">
        <v>2</v>
      </c>
      <c r="GJ767">
        <v>0</v>
      </c>
      <c r="GK767">
        <v>0</v>
      </c>
      <c r="GL767">
        <f t="shared" si="615"/>
        <v>0</v>
      </c>
      <c r="GM767">
        <f t="shared" si="616"/>
        <v>35381.120000000003</v>
      </c>
      <c r="GN767">
        <f t="shared" si="617"/>
        <v>0</v>
      </c>
      <c r="GO767">
        <f t="shared" si="618"/>
        <v>35381.120000000003</v>
      </c>
      <c r="GP767">
        <f t="shared" si="619"/>
        <v>0</v>
      </c>
      <c r="GR767">
        <v>0</v>
      </c>
      <c r="GS767">
        <v>3</v>
      </c>
      <c r="GT767">
        <v>0</v>
      </c>
      <c r="GU767" t="s">
        <v>3</v>
      </c>
      <c r="GV767">
        <f t="shared" si="620"/>
        <v>0</v>
      </c>
      <c r="GW767">
        <v>1</v>
      </c>
      <c r="GX767">
        <f t="shared" si="621"/>
        <v>0</v>
      </c>
      <c r="HA767">
        <v>0</v>
      </c>
      <c r="HB767">
        <v>0</v>
      </c>
      <c r="HC767">
        <f t="shared" si="622"/>
        <v>0</v>
      </c>
      <c r="IK767">
        <v>0</v>
      </c>
    </row>
    <row r="768" spans="1:245" x14ac:dyDescent="0.2">
      <c r="A768">
        <v>18</v>
      </c>
      <c r="B768">
        <v>1</v>
      </c>
      <c r="C768">
        <v>1054</v>
      </c>
      <c r="E768" t="s">
        <v>990</v>
      </c>
      <c r="F768" t="s">
        <v>991</v>
      </c>
      <c r="G768" t="s">
        <v>992</v>
      </c>
      <c r="H768" t="s">
        <v>328</v>
      </c>
      <c r="I768">
        <f>I767*J768</f>
        <v>125</v>
      </c>
      <c r="J768">
        <v>100</v>
      </c>
      <c r="O768">
        <f t="shared" si="588"/>
        <v>5271.75</v>
      </c>
      <c r="P768">
        <f t="shared" si="589"/>
        <v>5271.75</v>
      </c>
      <c r="Q768">
        <f t="shared" si="590"/>
        <v>0</v>
      </c>
      <c r="R768">
        <f t="shared" si="591"/>
        <v>0</v>
      </c>
      <c r="S768">
        <f t="shared" si="592"/>
        <v>0</v>
      </c>
      <c r="T768">
        <f t="shared" si="593"/>
        <v>0</v>
      </c>
      <c r="U768">
        <f t="shared" si="594"/>
        <v>0</v>
      </c>
      <c r="V768">
        <f t="shared" si="595"/>
        <v>0</v>
      </c>
      <c r="W768">
        <f t="shared" si="596"/>
        <v>0</v>
      </c>
      <c r="X768">
        <f t="shared" si="597"/>
        <v>0</v>
      </c>
      <c r="Y768">
        <f t="shared" si="598"/>
        <v>0</v>
      </c>
      <c r="AA768">
        <v>144042116</v>
      </c>
      <c r="AB768">
        <f t="shared" si="599"/>
        <v>10.65</v>
      </c>
      <c r="AC768">
        <f t="shared" si="600"/>
        <v>10.65</v>
      </c>
      <c r="AD768">
        <f t="shared" si="627"/>
        <v>0</v>
      </c>
      <c r="AE768">
        <f t="shared" si="628"/>
        <v>0</v>
      </c>
      <c r="AF768">
        <f t="shared" si="629"/>
        <v>0</v>
      </c>
      <c r="AG768">
        <f t="shared" si="601"/>
        <v>0</v>
      </c>
      <c r="AH768">
        <f t="shared" si="630"/>
        <v>0</v>
      </c>
      <c r="AI768">
        <f t="shared" si="631"/>
        <v>0</v>
      </c>
      <c r="AJ768">
        <f t="shared" si="602"/>
        <v>0</v>
      </c>
      <c r="AK768">
        <v>10.65</v>
      </c>
      <c r="AL768">
        <v>10.65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95</v>
      </c>
      <c r="AU768">
        <v>65</v>
      </c>
      <c r="AV768">
        <v>1</v>
      </c>
      <c r="AW768">
        <v>1</v>
      </c>
      <c r="AZ768">
        <v>1</v>
      </c>
      <c r="BA768">
        <v>1</v>
      </c>
      <c r="BB768">
        <v>1</v>
      </c>
      <c r="BC768">
        <v>3.96</v>
      </c>
      <c r="BD768" t="s">
        <v>3</v>
      </c>
      <c r="BE768" t="s">
        <v>3</v>
      </c>
      <c r="BF768" t="s">
        <v>3</v>
      </c>
      <c r="BG768" t="s">
        <v>3</v>
      </c>
      <c r="BH768">
        <v>3</v>
      </c>
      <c r="BI768">
        <v>2</v>
      </c>
      <c r="BJ768" t="s">
        <v>993</v>
      </c>
      <c r="BM768">
        <v>108001</v>
      </c>
      <c r="BN768">
        <v>0</v>
      </c>
      <c r="BO768" t="s">
        <v>991</v>
      </c>
      <c r="BP768">
        <v>1</v>
      </c>
      <c r="BQ768">
        <v>3</v>
      </c>
      <c r="BR768">
        <v>0</v>
      </c>
      <c r="BS768">
        <v>1</v>
      </c>
      <c r="BT768">
        <v>1</v>
      </c>
      <c r="BU768">
        <v>1</v>
      </c>
      <c r="BV768">
        <v>1</v>
      </c>
      <c r="BW768">
        <v>1</v>
      </c>
      <c r="BX768">
        <v>1</v>
      </c>
      <c r="BY768" t="s">
        <v>3</v>
      </c>
      <c r="BZ768">
        <v>95</v>
      </c>
      <c r="CA768">
        <v>65</v>
      </c>
      <c r="CE768">
        <v>0</v>
      </c>
      <c r="CF768">
        <v>0</v>
      </c>
      <c r="CG768">
        <v>0</v>
      </c>
      <c r="CM768">
        <v>0</v>
      </c>
      <c r="CN768" t="s">
        <v>3</v>
      </c>
      <c r="CO768">
        <v>0</v>
      </c>
      <c r="CP768">
        <f t="shared" si="603"/>
        <v>5271.75</v>
      </c>
      <c r="CQ768">
        <f t="shared" si="604"/>
        <v>42.173999999999999</v>
      </c>
      <c r="CR768">
        <f t="shared" si="605"/>
        <v>0</v>
      </c>
      <c r="CS768">
        <f t="shared" si="606"/>
        <v>0</v>
      </c>
      <c r="CT768">
        <f t="shared" si="607"/>
        <v>0</v>
      </c>
      <c r="CU768">
        <f t="shared" si="608"/>
        <v>0</v>
      </c>
      <c r="CV768">
        <f t="shared" si="609"/>
        <v>0</v>
      </c>
      <c r="CW768">
        <f t="shared" si="610"/>
        <v>0</v>
      </c>
      <c r="CX768">
        <f t="shared" si="611"/>
        <v>0</v>
      </c>
      <c r="CY768">
        <f t="shared" si="612"/>
        <v>0</v>
      </c>
      <c r="CZ768">
        <f t="shared" si="613"/>
        <v>0</v>
      </c>
      <c r="DC768" t="s">
        <v>3</v>
      </c>
      <c r="DD768" t="s">
        <v>3</v>
      </c>
      <c r="DE768" t="s">
        <v>3</v>
      </c>
      <c r="DF768" t="s">
        <v>3</v>
      </c>
      <c r="DG768" t="s">
        <v>3</v>
      </c>
      <c r="DH768" t="s">
        <v>3</v>
      </c>
      <c r="DI768" t="s">
        <v>3</v>
      </c>
      <c r="DJ768" t="s">
        <v>3</v>
      </c>
      <c r="DK768" t="s">
        <v>3</v>
      </c>
      <c r="DL768" t="s">
        <v>3</v>
      </c>
      <c r="DM768" t="s">
        <v>3</v>
      </c>
      <c r="DN768">
        <v>0</v>
      </c>
      <c r="DO768">
        <v>0</v>
      </c>
      <c r="DP768">
        <v>1</v>
      </c>
      <c r="DQ768">
        <v>1</v>
      </c>
      <c r="DU768">
        <v>1003</v>
      </c>
      <c r="DV768" t="s">
        <v>328</v>
      </c>
      <c r="DW768" t="s">
        <v>328</v>
      </c>
      <c r="DX768">
        <v>1</v>
      </c>
      <c r="EE768">
        <v>123475027</v>
      </c>
      <c r="EF768">
        <v>3</v>
      </c>
      <c r="EG768" t="s">
        <v>184</v>
      </c>
      <c r="EH768">
        <v>0</v>
      </c>
      <c r="EI768" t="s">
        <v>3</v>
      </c>
      <c r="EJ768">
        <v>2</v>
      </c>
      <c r="EK768">
        <v>108001</v>
      </c>
      <c r="EL768" t="s">
        <v>185</v>
      </c>
      <c r="EM768" t="s">
        <v>186</v>
      </c>
      <c r="EO768" t="s">
        <v>3</v>
      </c>
      <c r="EQ768">
        <v>0</v>
      </c>
      <c r="ER768">
        <v>10.65</v>
      </c>
      <c r="ES768">
        <v>10.65</v>
      </c>
      <c r="ET768">
        <v>0</v>
      </c>
      <c r="EU768">
        <v>0</v>
      </c>
      <c r="EV768">
        <v>0</v>
      </c>
      <c r="EW768">
        <v>0</v>
      </c>
      <c r="EX768">
        <v>0</v>
      </c>
      <c r="FQ768">
        <v>0</v>
      </c>
      <c r="FR768">
        <f t="shared" si="614"/>
        <v>0</v>
      </c>
      <c r="FS768">
        <v>0</v>
      </c>
      <c r="FX768">
        <v>95</v>
      </c>
      <c r="FY768">
        <v>65</v>
      </c>
      <c r="GA768" t="s">
        <v>3</v>
      </c>
      <c r="GD768">
        <v>1</v>
      </c>
      <c r="GF768">
        <v>1515197299</v>
      </c>
      <c r="GG768">
        <v>2</v>
      </c>
      <c r="GH768">
        <v>1</v>
      </c>
      <c r="GI768">
        <v>2</v>
      </c>
      <c r="GJ768">
        <v>0</v>
      </c>
      <c r="GK768">
        <v>0</v>
      </c>
      <c r="GL768">
        <f t="shared" si="615"/>
        <v>0</v>
      </c>
      <c r="GM768">
        <f t="shared" si="616"/>
        <v>5271.75</v>
      </c>
      <c r="GN768">
        <f t="shared" si="617"/>
        <v>0</v>
      </c>
      <c r="GO768">
        <f t="shared" si="618"/>
        <v>5271.75</v>
      </c>
      <c r="GP768">
        <f t="shared" si="619"/>
        <v>0</v>
      </c>
      <c r="GR768">
        <v>0</v>
      </c>
      <c r="GS768">
        <v>3</v>
      </c>
      <c r="GT768">
        <v>0</v>
      </c>
      <c r="GU768" t="s">
        <v>3</v>
      </c>
      <c r="GV768">
        <f t="shared" si="620"/>
        <v>0</v>
      </c>
      <c r="GW768">
        <v>1</v>
      </c>
      <c r="GX768">
        <f t="shared" si="621"/>
        <v>0</v>
      </c>
      <c r="HA768">
        <v>0</v>
      </c>
      <c r="HB768">
        <v>0</v>
      </c>
      <c r="HC768">
        <f t="shared" si="622"/>
        <v>0</v>
      </c>
      <c r="IK768">
        <v>0</v>
      </c>
    </row>
    <row r="769" spans="1:245" x14ac:dyDescent="0.2">
      <c r="A769">
        <v>18</v>
      </c>
      <c r="B769">
        <v>1</v>
      </c>
      <c r="C769">
        <v>1053</v>
      </c>
      <c r="E769" t="s">
        <v>994</v>
      </c>
      <c r="F769" t="s">
        <v>995</v>
      </c>
      <c r="G769" t="s">
        <v>996</v>
      </c>
      <c r="H769" t="s">
        <v>88</v>
      </c>
      <c r="I769">
        <f>I767*J769</f>
        <v>2.5</v>
      </c>
      <c r="J769">
        <v>2</v>
      </c>
      <c r="O769">
        <f t="shared" si="588"/>
        <v>1337.15</v>
      </c>
      <c r="P769">
        <f t="shared" si="589"/>
        <v>1337.15</v>
      </c>
      <c r="Q769">
        <f t="shared" si="590"/>
        <v>0</v>
      </c>
      <c r="R769">
        <f t="shared" si="591"/>
        <v>0</v>
      </c>
      <c r="S769">
        <f t="shared" si="592"/>
        <v>0</v>
      </c>
      <c r="T769">
        <f t="shared" si="593"/>
        <v>0</v>
      </c>
      <c r="U769">
        <f t="shared" si="594"/>
        <v>0</v>
      </c>
      <c r="V769">
        <f t="shared" si="595"/>
        <v>0</v>
      </c>
      <c r="W769">
        <f t="shared" si="596"/>
        <v>0</v>
      </c>
      <c r="X769">
        <f t="shared" si="597"/>
        <v>0</v>
      </c>
      <c r="Y769">
        <f t="shared" si="598"/>
        <v>0</v>
      </c>
      <c r="AA769">
        <v>144042116</v>
      </c>
      <c r="AB769">
        <f t="shared" si="599"/>
        <v>47</v>
      </c>
      <c r="AC769">
        <f t="shared" si="600"/>
        <v>47</v>
      </c>
      <c r="AD769">
        <f t="shared" si="627"/>
        <v>0</v>
      </c>
      <c r="AE769">
        <f t="shared" si="628"/>
        <v>0</v>
      </c>
      <c r="AF769">
        <f t="shared" si="629"/>
        <v>0</v>
      </c>
      <c r="AG769">
        <f t="shared" si="601"/>
        <v>0</v>
      </c>
      <c r="AH769">
        <f t="shared" si="630"/>
        <v>0</v>
      </c>
      <c r="AI769">
        <f t="shared" si="631"/>
        <v>0</v>
      </c>
      <c r="AJ769">
        <f t="shared" si="602"/>
        <v>0</v>
      </c>
      <c r="AK769">
        <v>47</v>
      </c>
      <c r="AL769">
        <v>47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95</v>
      </c>
      <c r="AU769">
        <v>65</v>
      </c>
      <c r="AV769">
        <v>1</v>
      </c>
      <c r="AW769">
        <v>1</v>
      </c>
      <c r="AZ769">
        <v>1</v>
      </c>
      <c r="BA769">
        <v>1</v>
      </c>
      <c r="BB769">
        <v>1</v>
      </c>
      <c r="BC769">
        <v>11.38</v>
      </c>
      <c r="BD769" t="s">
        <v>3</v>
      </c>
      <c r="BE769" t="s">
        <v>3</v>
      </c>
      <c r="BF769" t="s">
        <v>3</v>
      </c>
      <c r="BG769" t="s">
        <v>3</v>
      </c>
      <c r="BH769">
        <v>3</v>
      </c>
      <c r="BI769">
        <v>2</v>
      </c>
      <c r="BJ769" t="s">
        <v>997</v>
      </c>
      <c r="BM769">
        <v>108001</v>
      </c>
      <c r="BN769">
        <v>0</v>
      </c>
      <c r="BO769" t="s">
        <v>995</v>
      </c>
      <c r="BP769">
        <v>1</v>
      </c>
      <c r="BQ769">
        <v>3</v>
      </c>
      <c r="BR769">
        <v>0</v>
      </c>
      <c r="BS769">
        <v>1</v>
      </c>
      <c r="BT769">
        <v>1</v>
      </c>
      <c r="BU769">
        <v>1</v>
      </c>
      <c r="BV769">
        <v>1</v>
      </c>
      <c r="BW769">
        <v>1</v>
      </c>
      <c r="BX769">
        <v>1</v>
      </c>
      <c r="BY769" t="s">
        <v>3</v>
      </c>
      <c r="BZ769">
        <v>95</v>
      </c>
      <c r="CA769">
        <v>65</v>
      </c>
      <c r="CE769">
        <v>0</v>
      </c>
      <c r="CF769">
        <v>0</v>
      </c>
      <c r="CG769">
        <v>0</v>
      </c>
      <c r="CM769">
        <v>0</v>
      </c>
      <c r="CN769" t="s">
        <v>3</v>
      </c>
      <c r="CO769">
        <v>0</v>
      </c>
      <c r="CP769">
        <f t="shared" si="603"/>
        <v>1337.15</v>
      </c>
      <c r="CQ769">
        <f t="shared" si="604"/>
        <v>534.86</v>
      </c>
      <c r="CR769">
        <f t="shared" si="605"/>
        <v>0</v>
      </c>
      <c r="CS769">
        <f t="shared" si="606"/>
        <v>0</v>
      </c>
      <c r="CT769">
        <f t="shared" si="607"/>
        <v>0</v>
      </c>
      <c r="CU769">
        <f t="shared" si="608"/>
        <v>0</v>
      </c>
      <c r="CV769">
        <f t="shared" si="609"/>
        <v>0</v>
      </c>
      <c r="CW769">
        <f t="shared" si="610"/>
        <v>0</v>
      </c>
      <c r="CX769">
        <f t="shared" si="611"/>
        <v>0</v>
      </c>
      <c r="CY769">
        <f t="shared" si="612"/>
        <v>0</v>
      </c>
      <c r="CZ769">
        <f t="shared" si="613"/>
        <v>0</v>
      </c>
      <c r="DC769" t="s">
        <v>3</v>
      </c>
      <c r="DD769" t="s">
        <v>3</v>
      </c>
      <c r="DE769" t="s">
        <v>3</v>
      </c>
      <c r="DF769" t="s">
        <v>3</v>
      </c>
      <c r="DG769" t="s">
        <v>3</v>
      </c>
      <c r="DH769" t="s">
        <v>3</v>
      </c>
      <c r="DI769" t="s">
        <v>3</v>
      </c>
      <c r="DJ769" t="s">
        <v>3</v>
      </c>
      <c r="DK769" t="s">
        <v>3</v>
      </c>
      <c r="DL769" t="s">
        <v>3</v>
      </c>
      <c r="DM769" t="s">
        <v>3</v>
      </c>
      <c r="DN769">
        <v>0</v>
      </c>
      <c r="DO769">
        <v>0</v>
      </c>
      <c r="DP769">
        <v>1</v>
      </c>
      <c r="DQ769">
        <v>1</v>
      </c>
      <c r="DU769">
        <v>1013</v>
      </c>
      <c r="DV769" t="s">
        <v>88</v>
      </c>
      <c r="DW769" t="s">
        <v>88</v>
      </c>
      <c r="DX769">
        <v>1</v>
      </c>
      <c r="EE769">
        <v>123475027</v>
      </c>
      <c r="EF769">
        <v>3</v>
      </c>
      <c r="EG769" t="s">
        <v>184</v>
      </c>
      <c r="EH769">
        <v>0</v>
      </c>
      <c r="EI769" t="s">
        <v>3</v>
      </c>
      <c r="EJ769">
        <v>2</v>
      </c>
      <c r="EK769">
        <v>108001</v>
      </c>
      <c r="EL769" t="s">
        <v>185</v>
      </c>
      <c r="EM769" t="s">
        <v>186</v>
      </c>
      <c r="EO769" t="s">
        <v>3</v>
      </c>
      <c r="EQ769">
        <v>0</v>
      </c>
      <c r="ER769">
        <v>47</v>
      </c>
      <c r="ES769">
        <v>47</v>
      </c>
      <c r="ET769">
        <v>0</v>
      </c>
      <c r="EU769">
        <v>0</v>
      </c>
      <c r="EV769">
        <v>0</v>
      </c>
      <c r="EW769">
        <v>0</v>
      </c>
      <c r="EX769">
        <v>0</v>
      </c>
      <c r="FQ769">
        <v>0</v>
      </c>
      <c r="FR769">
        <f t="shared" si="614"/>
        <v>0</v>
      </c>
      <c r="FS769">
        <v>0</v>
      </c>
      <c r="FX769">
        <v>95</v>
      </c>
      <c r="FY769">
        <v>65</v>
      </c>
      <c r="GA769" t="s">
        <v>3</v>
      </c>
      <c r="GD769">
        <v>1</v>
      </c>
      <c r="GF769">
        <v>-1138214596</v>
      </c>
      <c r="GG769">
        <v>2</v>
      </c>
      <c r="GH769">
        <v>1</v>
      </c>
      <c r="GI769">
        <v>2</v>
      </c>
      <c r="GJ769">
        <v>0</v>
      </c>
      <c r="GK769">
        <v>0</v>
      </c>
      <c r="GL769">
        <f t="shared" si="615"/>
        <v>0</v>
      </c>
      <c r="GM769">
        <f t="shared" si="616"/>
        <v>1337.15</v>
      </c>
      <c r="GN769">
        <f t="shared" si="617"/>
        <v>0</v>
      </c>
      <c r="GO769">
        <f t="shared" si="618"/>
        <v>1337.15</v>
      </c>
      <c r="GP769">
        <f t="shared" si="619"/>
        <v>0</v>
      </c>
      <c r="GR769">
        <v>0</v>
      </c>
      <c r="GS769">
        <v>3</v>
      </c>
      <c r="GT769">
        <v>0</v>
      </c>
      <c r="GU769" t="s">
        <v>3</v>
      </c>
      <c r="GV769">
        <f t="shared" si="620"/>
        <v>0</v>
      </c>
      <c r="GW769">
        <v>1</v>
      </c>
      <c r="GX769">
        <f t="shared" si="621"/>
        <v>0</v>
      </c>
      <c r="HA769">
        <v>0</v>
      </c>
      <c r="HB769">
        <v>0</v>
      </c>
      <c r="HC769">
        <f t="shared" si="622"/>
        <v>0</v>
      </c>
      <c r="IK769">
        <v>0</v>
      </c>
    </row>
    <row r="770" spans="1:245" x14ac:dyDescent="0.2">
      <c r="A770">
        <v>18</v>
      </c>
      <c r="B770">
        <v>1</v>
      </c>
      <c r="C770">
        <v>1059</v>
      </c>
      <c r="E770" t="s">
        <v>998</v>
      </c>
      <c r="F770" t="s">
        <v>999</v>
      </c>
      <c r="G770" t="s">
        <v>1000</v>
      </c>
      <c r="H770" t="s">
        <v>171</v>
      </c>
      <c r="I770">
        <f>I767*J770</f>
        <v>6</v>
      </c>
      <c r="J770">
        <v>4.8</v>
      </c>
      <c r="O770">
        <f t="shared" si="588"/>
        <v>1555.74</v>
      </c>
      <c r="P770">
        <f t="shared" si="589"/>
        <v>1555.74</v>
      </c>
      <c r="Q770">
        <f t="shared" si="590"/>
        <v>0</v>
      </c>
      <c r="R770">
        <f t="shared" si="591"/>
        <v>0</v>
      </c>
      <c r="S770">
        <f t="shared" si="592"/>
        <v>0</v>
      </c>
      <c r="T770">
        <f t="shared" si="593"/>
        <v>0</v>
      </c>
      <c r="U770">
        <f t="shared" si="594"/>
        <v>0</v>
      </c>
      <c r="V770">
        <f t="shared" si="595"/>
        <v>0</v>
      </c>
      <c r="W770">
        <f t="shared" si="596"/>
        <v>0</v>
      </c>
      <c r="X770">
        <f t="shared" si="597"/>
        <v>0</v>
      </c>
      <c r="Y770">
        <f t="shared" si="598"/>
        <v>0</v>
      </c>
      <c r="AA770">
        <v>144042116</v>
      </c>
      <c r="AB770">
        <f t="shared" si="599"/>
        <v>60.3</v>
      </c>
      <c r="AC770">
        <f t="shared" si="600"/>
        <v>60.3</v>
      </c>
      <c r="AD770">
        <f t="shared" si="627"/>
        <v>0</v>
      </c>
      <c r="AE770">
        <f t="shared" si="628"/>
        <v>0</v>
      </c>
      <c r="AF770">
        <f t="shared" si="629"/>
        <v>0</v>
      </c>
      <c r="AG770">
        <f t="shared" si="601"/>
        <v>0</v>
      </c>
      <c r="AH770">
        <f t="shared" si="630"/>
        <v>0</v>
      </c>
      <c r="AI770">
        <f t="shared" si="631"/>
        <v>0</v>
      </c>
      <c r="AJ770">
        <f t="shared" si="602"/>
        <v>0</v>
      </c>
      <c r="AK770">
        <v>60.3</v>
      </c>
      <c r="AL770">
        <v>60.3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95</v>
      </c>
      <c r="AU770">
        <v>65</v>
      </c>
      <c r="AV770">
        <v>1</v>
      </c>
      <c r="AW770">
        <v>1</v>
      </c>
      <c r="AZ770">
        <v>1</v>
      </c>
      <c r="BA770">
        <v>1</v>
      </c>
      <c r="BB770">
        <v>1</v>
      </c>
      <c r="BC770">
        <v>4.3</v>
      </c>
      <c r="BD770" t="s">
        <v>3</v>
      </c>
      <c r="BE770" t="s">
        <v>3</v>
      </c>
      <c r="BF770" t="s">
        <v>3</v>
      </c>
      <c r="BG770" t="s">
        <v>3</v>
      </c>
      <c r="BH770">
        <v>3</v>
      </c>
      <c r="BI770">
        <v>2</v>
      </c>
      <c r="BJ770" t="s">
        <v>1001</v>
      </c>
      <c r="BM770">
        <v>108001</v>
      </c>
      <c r="BN770">
        <v>0</v>
      </c>
      <c r="BO770" t="s">
        <v>999</v>
      </c>
      <c r="BP770">
        <v>1</v>
      </c>
      <c r="BQ770">
        <v>3</v>
      </c>
      <c r="BR770">
        <v>0</v>
      </c>
      <c r="BS770">
        <v>1</v>
      </c>
      <c r="BT770">
        <v>1</v>
      </c>
      <c r="BU770">
        <v>1</v>
      </c>
      <c r="BV770">
        <v>1</v>
      </c>
      <c r="BW770">
        <v>1</v>
      </c>
      <c r="BX770">
        <v>1</v>
      </c>
      <c r="BY770" t="s">
        <v>3</v>
      </c>
      <c r="BZ770">
        <v>95</v>
      </c>
      <c r="CA770">
        <v>65</v>
      </c>
      <c r="CE770">
        <v>0</v>
      </c>
      <c r="CF770">
        <v>0</v>
      </c>
      <c r="CG770">
        <v>0</v>
      </c>
      <c r="CM770">
        <v>0</v>
      </c>
      <c r="CN770" t="s">
        <v>3</v>
      </c>
      <c r="CO770">
        <v>0</v>
      </c>
      <c r="CP770">
        <f t="shared" si="603"/>
        <v>1555.74</v>
      </c>
      <c r="CQ770">
        <f t="shared" si="604"/>
        <v>259.28999999999996</v>
      </c>
      <c r="CR770">
        <f t="shared" si="605"/>
        <v>0</v>
      </c>
      <c r="CS770">
        <f t="shared" si="606"/>
        <v>0</v>
      </c>
      <c r="CT770">
        <f t="shared" si="607"/>
        <v>0</v>
      </c>
      <c r="CU770">
        <f t="shared" si="608"/>
        <v>0</v>
      </c>
      <c r="CV770">
        <f t="shared" si="609"/>
        <v>0</v>
      </c>
      <c r="CW770">
        <f t="shared" si="610"/>
        <v>0</v>
      </c>
      <c r="CX770">
        <f t="shared" si="611"/>
        <v>0</v>
      </c>
      <c r="CY770">
        <f t="shared" si="612"/>
        <v>0</v>
      </c>
      <c r="CZ770">
        <f t="shared" si="613"/>
        <v>0</v>
      </c>
      <c r="DC770" t="s">
        <v>3</v>
      </c>
      <c r="DD770" t="s">
        <v>3</v>
      </c>
      <c r="DE770" t="s">
        <v>3</v>
      </c>
      <c r="DF770" t="s">
        <v>3</v>
      </c>
      <c r="DG770" t="s">
        <v>3</v>
      </c>
      <c r="DH770" t="s">
        <v>3</v>
      </c>
      <c r="DI770" t="s">
        <v>3</v>
      </c>
      <c r="DJ770" t="s">
        <v>3</v>
      </c>
      <c r="DK770" t="s">
        <v>3</v>
      </c>
      <c r="DL770" t="s">
        <v>3</v>
      </c>
      <c r="DM770" t="s">
        <v>3</v>
      </c>
      <c r="DN770">
        <v>0</v>
      </c>
      <c r="DO770">
        <v>0</v>
      </c>
      <c r="DP770">
        <v>1</v>
      </c>
      <c r="DQ770">
        <v>1</v>
      </c>
      <c r="DU770">
        <v>1013</v>
      </c>
      <c r="DV770" t="s">
        <v>171</v>
      </c>
      <c r="DW770" t="s">
        <v>171</v>
      </c>
      <c r="DX770">
        <v>1</v>
      </c>
      <c r="EE770">
        <v>123475027</v>
      </c>
      <c r="EF770">
        <v>3</v>
      </c>
      <c r="EG770" t="s">
        <v>184</v>
      </c>
      <c r="EH770">
        <v>0</v>
      </c>
      <c r="EI770" t="s">
        <v>3</v>
      </c>
      <c r="EJ770">
        <v>2</v>
      </c>
      <c r="EK770">
        <v>108001</v>
      </c>
      <c r="EL770" t="s">
        <v>185</v>
      </c>
      <c r="EM770" t="s">
        <v>186</v>
      </c>
      <c r="EO770" t="s">
        <v>3</v>
      </c>
      <c r="EQ770">
        <v>0</v>
      </c>
      <c r="ER770">
        <v>60.3</v>
      </c>
      <c r="ES770">
        <v>60.3</v>
      </c>
      <c r="ET770">
        <v>0</v>
      </c>
      <c r="EU770">
        <v>0</v>
      </c>
      <c r="EV770">
        <v>0</v>
      </c>
      <c r="EW770">
        <v>0</v>
      </c>
      <c r="EX770">
        <v>0</v>
      </c>
      <c r="FQ770">
        <v>0</v>
      </c>
      <c r="FR770">
        <f t="shared" si="614"/>
        <v>0</v>
      </c>
      <c r="FS770">
        <v>0</v>
      </c>
      <c r="FX770">
        <v>95</v>
      </c>
      <c r="FY770">
        <v>65</v>
      </c>
      <c r="GA770" t="s">
        <v>3</v>
      </c>
      <c r="GD770">
        <v>1</v>
      </c>
      <c r="GF770">
        <v>-1617594195</v>
      </c>
      <c r="GG770">
        <v>2</v>
      </c>
      <c r="GH770">
        <v>1</v>
      </c>
      <c r="GI770">
        <v>2</v>
      </c>
      <c r="GJ770">
        <v>0</v>
      </c>
      <c r="GK770">
        <v>0</v>
      </c>
      <c r="GL770">
        <f t="shared" si="615"/>
        <v>0</v>
      </c>
      <c r="GM770">
        <f t="shared" si="616"/>
        <v>1555.74</v>
      </c>
      <c r="GN770">
        <f t="shared" si="617"/>
        <v>0</v>
      </c>
      <c r="GO770">
        <f t="shared" si="618"/>
        <v>1555.74</v>
      </c>
      <c r="GP770">
        <f t="shared" si="619"/>
        <v>0</v>
      </c>
      <c r="GR770">
        <v>0</v>
      </c>
      <c r="GS770">
        <v>3</v>
      </c>
      <c r="GT770">
        <v>0</v>
      </c>
      <c r="GU770" t="s">
        <v>3</v>
      </c>
      <c r="GV770">
        <f t="shared" si="620"/>
        <v>0</v>
      </c>
      <c r="GW770">
        <v>1</v>
      </c>
      <c r="GX770">
        <f t="shared" si="621"/>
        <v>0</v>
      </c>
      <c r="HA770">
        <v>0</v>
      </c>
      <c r="HB770">
        <v>0</v>
      </c>
      <c r="HC770">
        <f t="shared" si="622"/>
        <v>0</v>
      </c>
      <c r="IK770">
        <v>0</v>
      </c>
    </row>
    <row r="771" spans="1:245" x14ac:dyDescent="0.2">
      <c r="A771">
        <v>18</v>
      </c>
      <c r="B771">
        <v>1</v>
      </c>
      <c r="C771">
        <v>1050</v>
      </c>
      <c r="E771" t="s">
        <v>1002</v>
      </c>
      <c r="F771" t="s">
        <v>1003</v>
      </c>
      <c r="G771" t="s">
        <v>1004</v>
      </c>
      <c r="H771" t="s">
        <v>171</v>
      </c>
      <c r="I771">
        <f>I767*J771</f>
        <v>100</v>
      </c>
      <c r="J771">
        <v>80</v>
      </c>
      <c r="O771">
        <f t="shared" si="588"/>
        <v>532.23</v>
      </c>
      <c r="P771">
        <f t="shared" si="589"/>
        <v>532.23</v>
      </c>
      <c r="Q771">
        <f t="shared" si="590"/>
        <v>0</v>
      </c>
      <c r="R771">
        <f t="shared" si="591"/>
        <v>0</v>
      </c>
      <c r="S771">
        <f t="shared" si="592"/>
        <v>0</v>
      </c>
      <c r="T771">
        <f t="shared" si="593"/>
        <v>0</v>
      </c>
      <c r="U771">
        <f t="shared" si="594"/>
        <v>0</v>
      </c>
      <c r="V771">
        <f t="shared" si="595"/>
        <v>0</v>
      </c>
      <c r="W771">
        <f t="shared" si="596"/>
        <v>0</v>
      </c>
      <c r="X771">
        <f t="shared" si="597"/>
        <v>0</v>
      </c>
      <c r="Y771">
        <f t="shared" si="598"/>
        <v>0</v>
      </c>
      <c r="AA771">
        <v>144042116</v>
      </c>
      <c r="AB771">
        <f t="shared" si="599"/>
        <v>1.1299999999999999</v>
      </c>
      <c r="AC771">
        <f t="shared" si="600"/>
        <v>1.1299999999999999</v>
      </c>
      <c r="AD771">
        <f t="shared" si="627"/>
        <v>0</v>
      </c>
      <c r="AE771">
        <f t="shared" si="628"/>
        <v>0</v>
      </c>
      <c r="AF771">
        <f t="shared" si="629"/>
        <v>0</v>
      </c>
      <c r="AG771">
        <f t="shared" si="601"/>
        <v>0</v>
      </c>
      <c r="AH771">
        <f t="shared" si="630"/>
        <v>0</v>
      </c>
      <c r="AI771">
        <f t="shared" si="631"/>
        <v>0</v>
      </c>
      <c r="AJ771">
        <f t="shared" si="602"/>
        <v>0</v>
      </c>
      <c r="AK771">
        <v>1.1299999999999999</v>
      </c>
      <c r="AL771">
        <v>1.1299999999999999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95</v>
      </c>
      <c r="AU771">
        <v>65</v>
      </c>
      <c r="AV771">
        <v>1</v>
      </c>
      <c r="AW771">
        <v>1</v>
      </c>
      <c r="AZ771">
        <v>1</v>
      </c>
      <c r="BA771">
        <v>1</v>
      </c>
      <c r="BB771">
        <v>1</v>
      </c>
      <c r="BC771">
        <v>4.71</v>
      </c>
      <c r="BD771" t="s">
        <v>3</v>
      </c>
      <c r="BE771" t="s">
        <v>3</v>
      </c>
      <c r="BF771" t="s">
        <v>3</v>
      </c>
      <c r="BG771" t="s">
        <v>3</v>
      </c>
      <c r="BH771">
        <v>3</v>
      </c>
      <c r="BI771">
        <v>2</v>
      </c>
      <c r="BJ771" t="s">
        <v>1005</v>
      </c>
      <c r="BM771">
        <v>108001</v>
      </c>
      <c r="BN771">
        <v>0</v>
      </c>
      <c r="BO771" t="s">
        <v>1003</v>
      </c>
      <c r="BP771">
        <v>1</v>
      </c>
      <c r="BQ771">
        <v>3</v>
      </c>
      <c r="BR771">
        <v>0</v>
      </c>
      <c r="BS771">
        <v>1</v>
      </c>
      <c r="BT771">
        <v>1</v>
      </c>
      <c r="BU771">
        <v>1</v>
      </c>
      <c r="BV771">
        <v>1</v>
      </c>
      <c r="BW771">
        <v>1</v>
      </c>
      <c r="BX771">
        <v>1</v>
      </c>
      <c r="BY771" t="s">
        <v>3</v>
      </c>
      <c r="BZ771">
        <v>95</v>
      </c>
      <c r="CA771">
        <v>65</v>
      </c>
      <c r="CE771">
        <v>0</v>
      </c>
      <c r="CF771">
        <v>0</v>
      </c>
      <c r="CG771">
        <v>0</v>
      </c>
      <c r="CM771">
        <v>0</v>
      </c>
      <c r="CN771" t="s">
        <v>3</v>
      </c>
      <c r="CO771">
        <v>0</v>
      </c>
      <c r="CP771">
        <f t="shared" si="603"/>
        <v>532.23</v>
      </c>
      <c r="CQ771">
        <f t="shared" si="604"/>
        <v>5.3222999999999994</v>
      </c>
      <c r="CR771">
        <f t="shared" si="605"/>
        <v>0</v>
      </c>
      <c r="CS771">
        <f t="shared" si="606"/>
        <v>0</v>
      </c>
      <c r="CT771">
        <f t="shared" si="607"/>
        <v>0</v>
      </c>
      <c r="CU771">
        <f t="shared" si="608"/>
        <v>0</v>
      </c>
      <c r="CV771">
        <f t="shared" si="609"/>
        <v>0</v>
      </c>
      <c r="CW771">
        <f t="shared" si="610"/>
        <v>0</v>
      </c>
      <c r="CX771">
        <f t="shared" si="611"/>
        <v>0</v>
      </c>
      <c r="CY771">
        <f t="shared" si="612"/>
        <v>0</v>
      </c>
      <c r="CZ771">
        <f t="shared" si="613"/>
        <v>0</v>
      </c>
      <c r="DC771" t="s">
        <v>3</v>
      </c>
      <c r="DD771" t="s">
        <v>3</v>
      </c>
      <c r="DE771" t="s">
        <v>3</v>
      </c>
      <c r="DF771" t="s">
        <v>3</v>
      </c>
      <c r="DG771" t="s">
        <v>3</v>
      </c>
      <c r="DH771" t="s">
        <v>3</v>
      </c>
      <c r="DI771" t="s">
        <v>3</v>
      </c>
      <c r="DJ771" t="s">
        <v>3</v>
      </c>
      <c r="DK771" t="s">
        <v>3</v>
      </c>
      <c r="DL771" t="s">
        <v>3</v>
      </c>
      <c r="DM771" t="s">
        <v>3</v>
      </c>
      <c r="DN771">
        <v>0</v>
      </c>
      <c r="DO771">
        <v>0</v>
      </c>
      <c r="DP771">
        <v>1</v>
      </c>
      <c r="DQ771">
        <v>1</v>
      </c>
      <c r="DU771">
        <v>1013</v>
      </c>
      <c r="DV771" t="s">
        <v>171</v>
      </c>
      <c r="DW771" t="s">
        <v>171</v>
      </c>
      <c r="DX771">
        <v>1</v>
      </c>
      <c r="EE771">
        <v>123475027</v>
      </c>
      <c r="EF771">
        <v>3</v>
      </c>
      <c r="EG771" t="s">
        <v>184</v>
      </c>
      <c r="EH771">
        <v>0</v>
      </c>
      <c r="EI771" t="s">
        <v>3</v>
      </c>
      <c r="EJ771">
        <v>2</v>
      </c>
      <c r="EK771">
        <v>108001</v>
      </c>
      <c r="EL771" t="s">
        <v>185</v>
      </c>
      <c r="EM771" t="s">
        <v>186</v>
      </c>
      <c r="EO771" t="s">
        <v>3</v>
      </c>
      <c r="EQ771">
        <v>0</v>
      </c>
      <c r="ER771">
        <v>1.1299999999999999</v>
      </c>
      <c r="ES771">
        <v>1.1299999999999999</v>
      </c>
      <c r="ET771">
        <v>0</v>
      </c>
      <c r="EU771">
        <v>0</v>
      </c>
      <c r="EV771">
        <v>0</v>
      </c>
      <c r="EW771">
        <v>0</v>
      </c>
      <c r="EX771">
        <v>0</v>
      </c>
      <c r="FQ771">
        <v>0</v>
      </c>
      <c r="FR771">
        <f t="shared" si="614"/>
        <v>0</v>
      </c>
      <c r="FS771">
        <v>0</v>
      </c>
      <c r="FX771">
        <v>95</v>
      </c>
      <c r="FY771">
        <v>65</v>
      </c>
      <c r="GA771" t="s">
        <v>3</v>
      </c>
      <c r="GD771">
        <v>1</v>
      </c>
      <c r="GF771">
        <v>-1619406208</v>
      </c>
      <c r="GG771">
        <v>2</v>
      </c>
      <c r="GH771">
        <v>1</v>
      </c>
      <c r="GI771">
        <v>2</v>
      </c>
      <c r="GJ771">
        <v>0</v>
      </c>
      <c r="GK771">
        <v>0</v>
      </c>
      <c r="GL771">
        <f t="shared" si="615"/>
        <v>0</v>
      </c>
      <c r="GM771">
        <f t="shared" si="616"/>
        <v>532.23</v>
      </c>
      <c r="GN771">
        <f t="shared" si="617"/>
        <v>0</v>
      </c>
      <c r="GO771">
        <f t="shared" si="618"/>
        <v>532.23</v>
      </c>
      <c r="GP771">
        <f t="shared" si="619"/>
        <v>0</v>
      </c>
      <c r="GR771">
        <v>0</v>
      </c>
      <c r="GS771">
        <v>3</v>
      </c>
      <c r="GT771">
        <v>0</v>
      </c>
      <c r="GU771" t="s">
        <v>3</v>
      </c>
      <c r="GV771">
        <f t="shared" si="620"/>
        <v>0</v>
      </c>
      <c r="GW771">
        <v>1</v>
      </c>
      <c r="GX771">
        <f t="shared" si="621"/>
        <v>0</v>
      </c>
      <c r="HA771">
        <v>0</v>
      </c>
      <c r="HB771">
        <v>0</v>
      </c>
      <c r="HC771">
        <f t="shared" si="622"/>
        <v>0</v>
      </c>
      <c r="IK771">
        <v>0</v>
      </c>
    </row>
    <row r="772" spans="1:245" x14ac:dyDescent="0.2">
      <c r="A772">
        <v>17</v>
      </c>
      <c r="B772">
        <v>1</v>
      </c>
      <c r="C772">
        <f>ROW(SmtRes!A1072)</f>
        <v>1072</v>
      </c>
      <c r="D772">
        <f>ROW(EtalonRes!A1065)</f>
        <v>1065</v>
      </c>
      <c r="E772" t="s">
        <v>1006</v>
      </c>
      <c r="F772" t="s">
        <v>1007</v>
      </c>
      <c r="G772" t="s">
        <v>1008</v>
      </c>
      <c r="H772" t="s">
        <v>99</v>
      </c>
      <c r="I772">
        <f>ROUND(85/100,9)</f>
        <v>0.85</v>
      </c>
      <c r="J772">
        <v>0</v>
      </c>
      <c r="O772">
        <f t="shared" si="588"/>
        <v>1277.1600000000001</v>
      </c>
      <c r="P772">
        <f t="shared" si="589"/>
        <v>83.82</v>
      </c>
      <c r="Q772">
        <f t="shared" si="590"/>
        <v>15.45</v>
      </c>
      <c r="R772">
        <f t="shared" si="591"/>
        <v>7.26</v>
      </c>
      <c r="S772">
        <f t="shared" si="592"/>
        <v>1177.8900000000001</v>
      </c>
      <c r="T772">
        <f t="shared" si="593"/>
        <v>0</v>
      </c>
      <c r="U772">
        <f t="shared" si="594"/>
        <v>3.8165</v>
      </c>
      <c r="V772">
        <f t="shared" si="595"/>
        <v>1.7000000000000001E-2</v>
      </c>
      <c r="W772">
        <f t="shared" si="596"/>
        <v>0</v>
      </c>
      <c r="X772">
        <f t="shared" si="597"/>
        <v>1125.8900000000001</v>
      </c>
      <c r="Y772">
        <f t="shared" si="598"/>
        <v>770.35</v>
      </c>
      <c r="AA772">
        <v>144042116</v>
      </c>
      <c r="AB772">
        <f t="shared" si="599"/>
        <v>55.29</v>
      </c>
      <c r="AC772">
        <f t="shared" si="600"/>
        <v>11.27</v>
      </c>
      <c r="AD772">
        <f t="shared" si="627"/>
        <v>1.81</v>
      </c>
      <c r="AE772">
        <f t="shared" si="628"/>
        <v>0.26</v>
      </c>
      <c r="AF772">
        <f t="shared" si="629"/>
        <v>42.21</v>
      </c>
      <c r="AG772">
        <f t="shared" si="601"/>
        <v>0</v>
      </c>
      <c r="AH772">
        <f t="shared" si="630"/>
        <v>4.49</v>
      </c>
      <c r="AI772">
        <f t="shared" si="631"/>
        <v>0.02</v>
      </c>
      <c r="AJ772">
        <f t="shared" si="602"/>
        <v>0</v>
      </c>
      <c r="AK772">
        <v>55.29</v>
      </c>
      <c r="AL772">
        <v>11.27</v>
      </c>
      <c r="AM772">
        <v>1.81</v>
      </c>
      <c r="AN772">
        <v>0.26</v>
      </c>
      <c r="AO772">
        <v>42.21</v>
      </c>
      <c r="AP772">
        <v>0</v>
      </c>
      <c r="AQ772">
        <v>4.49</v>
      </c>
      <c r="AR772">
        <v>0.02</v>
      </c>
      <c r="AS772">
        <v>0</v>
      </c>
      <c r="AT772">
        <v>95</v>
      </c>
      <c r="AU772">
        <v>65</v>
      </c>
      <c r="AV772">
        <v>1</v>
      </c>
      <c r="AW772">
        <v>1</v>
      </c>
      <c r="AZ772">
        <v>1</v>
      </c>
      <c r="BA772">
        <v>32.83</v>
      </c>
      <c r="BB772">
        <v>10.039999999999999</v>
      </c>
      <c r="BC772">
        <v>8.75</v>
      </c>
      <c r="BD772" t="s">
        <v>3</v>
      </c>
      <c r="BE772" t="s">
        <v>3</v>
      </c>
      <c r="BF772" t="s">
        <v>3</v>
      </c>
      <c r="BG772" t="s">
        <v>3</v>
      </c>
      <c r="BH772">
        <v>0</v>
      </c>
      <c r="BI772">
        <v>2</v>
      </c>
      <c r="BJ772" t="s">
        <v>1009</v>
      </c>
      <c r="BM772">
        <v>108001</v>
      </c>
      <c r="BN772">
        <v>0</v>
      </c>
      <c r="BO772" t="s">
        <v>1007</v>
      </c>
      <c r="BP772">
        <v>1</v>
      </c>
      <c r="BQ772">
        <v>3</v>
      </c>
      <c r="BR772">
        <v>0</v>
      </c>
      <c r="BS772">
        <v>32.83</v>
      </c>
      <c r="BT772">
        <v>1</v>
      </c>
      <c r="BU772">
        <v>1</v>
      </c>
      <c r="BV772">
        <v>1</v>
      </c>
      <c r="BW772">
        <v>1</v>
      </c>
      <c r="BX772">
        <v>1</v>
      </c>
      <c r="BY772" t="s">
        <v>3</v>
      </c>
      <c r="BZ772">
        <v>95</v>
      </c>
      <c r="CA772">
        <v>65</v>
      </c>
      <c r="CE772">
        <v>0</v>
      </c>
      <c r="CF772">
        <v>0</v>
      </c>
      <c r="CG772">
        <v>0</v>
      </c>
      <c r="CM772">
        <v>0</v>
      </c>
      <c r="CN772" t="s">
        <v>3</v>
      </c>
      <c r="CO772">
        <v>0</v>
      </c>
      <c r="CP772">
        <f t="shared" si="603"/>
        <v>1277.1600000000001</v>
      </c>
      <c r="CQ772">
        <f t="shared" si="604"/>
        <v>98.612499999999997</v>
      </c>
      <c r="CR772">
        <f t="shared" si="605"/>
        <v>18.1724</v>
      </c>
      <c r="CS772">
        <f t="shared" si="606"/>
        <v>8.5358000000000001</v>
      </c>
      <c r="CT772">
        <f t="shared" si="607"/>
        <v>1385.7543000000001</v>
      </c>
      <c r="CU772">
        <f t="shared" si="608"/>
        <v>0</v>
      </c>
      <c r="CV772">
        <f t="shared" si="609"/>
        <v>4.49</v>
      </c>
      <c r="CW772">
        <f t="shared" si="610"/>
        <v>0.02</v>
      </c>
      <c r="CX772">
        <f t="shared" si="611"/>
        <v>0</v>
      </c>
      <c r="CY772">
        <f t="shared" si="612"/>
        <v>1125.8925000000002</v>
      </c>
      <c r="CZ772">
        <f t="shared" si="613"/>
        <v>770.34749999999997</v>
      </c>
      <c r="DC772" t="s">
        <v>3</v>
      </c>
      <c r="DD772" t="s">
        <v>3</v>
      </c>
      <c r="DE772" t="s">
        <v>3</v>
      </c>
      <c r="DF772" t="s">
        <v>3</v>
      </c>
      <c r="DG772" t="s">
        <v>3</v>
      </c>
      <c r="DH772" t="s">
        <v>3</v>
      </c>
      <c r="DI772" t="s">
        <v>3</v>
      </c>
      <c r="DJ772" t="s">
        <v>3</v>
      </c>
      <c r="DK772" t="s">
        <v>3</v>
      </c>
      <c r="DL772" t="s">
        <v>3</v>
      </c>
      <c r="DM772" t="s">
        <v>3</v>
      </c>
      <c r="DN772">
        <v>0</v>
      </c>
      <c r="DO772">
        <v>0</v>
      </c>
      <c r="DP772">
        <v>1</v>
      </c>
      <c r="DQ772">
        <v>1</v>
      </c>
      <c r="DU772">
        <v>1003</v>
      </c>
      <c r="DV772" t="s">
        <v>99</v>
      </c>
      <c r="DW772" t="s">
        <v>99</v>
      </c>
      <c r="DX772">
        <v>100</v>
      </c>
      <c r="EE772">
        <v>123475027</v>
      </c>
      <c r="EF772">
        <v>3</v>
      </c>
      <c r="EG772" t="s">
        <v>184</v>
      </c>
      <c r="EH772">
        <v>0</v>
      </c>
      <c r="EI772" t="s">
        <v>3</v>
      </c>
      <c r="EJ772">
        <v>2</v>
      </c>
      <c r="EK772">
        <v>108001</v>
      </c>
      <c r="EL772" t="s">
        <v>185</v>
      </c>
      <c r="EM772" t="s">
        <v>186</v>
      </c>
      <c r="EO772" t="s">
        <v>3</v>
      </c>
      <c r="EQ772">
        <v>131072</v>
      </c>
      <c r="ER772">
        <v>55.29</v>
      </c>
      <c r="ES772">
        <v>11.27</v>
      </c>
      <c r="ET772">
        <v>1.81</v>
      </c>
      <c r="EU772">
        <v>0.26</v>
      </c>
      <c r="EV772">
        <v>42.21</v>
      </c>
      <c r="EW772">
        <v>4.49</v>
      </c>
      <c r="EX772">
        <v>0.02</v>
      </c>
      <c r="EY772">
        <v>0</v>
      </c>
      <c r="FQ772">
        <v>0</v>
      </c>
      <c r="FR772">
        <f t="shared" si="614"/>
        <v>0</v>
      </c>
      <c r="FS772">
        <v>0</v>
      </c>
      <c r="FX772">
        <v>95</v>
      </c>
      <c r="FY772">
        <v>65</v>
      </c>
      <c r="GA772" t="s">
        <v>3</v>
      </c>
      <c r="GD772">
        <v>1</v>
      </c>
      <c r="GF772">
        <v>-1160750041</v>
      </c>
      <c r="GG772">
        <v>2</v>
      </c>
      <c r="GH772">
        <v>1</v>
      </c>
      <c r="GI772">
        <v>2</v>
      </c>
      <c r="GJ772">
        <v>0</v>
      </c>
      <c r="GK772">
        <v>0</v>
      </c>
      <c r="GL772">
        <f t="shared" si="615"/>
        <v>0</v>
      </c>
      <c r="GM772">
        <f t="shared" si="616"/>
        <v>3173.4</v>
      </c>
      <c r="GN772">
        <f t="shared" si="617"/>
        <v>0</v>
      </c>
      <c r="GO772">
        <f t="shared" si="618"/>
        <v>3173.4</v>
      </c>
      <c r="GP772">
        <f t="shared" si="619"/>
        <v>0</v>
      </c>
      <c r="GR772">
        <v>0</v>
      </c>
      <c r="GS772">
        <v>3</v>
      </c>
      <c r="GT772">
        <v>0</v>
      </c>
      <c r="GU772" t="s">
        <v>3</v>
      </c>
      <c r="GV772">
        <f t="shared" si="620"/>
        <v>0</v>
      </c>
      <c r="GW772">
        <v>1</v>
      </c>
      <c r="GX772">
        <f t="shared" si="621"/>
        <v>0</v>
      </c>
      <c r="HA772">
        <v>0</v>
      </c>
      <c r="HB772">
        <v>0</v>
      </c>
      <c r="HC772">
        <f t="shared" si="622"/>
        <v>0</v>
      </c>
      <c r="IK772">
        <v>0</v>
      </c>
    </row>
    <row r="773" spans="1:245" x14ac:dyDescent="0.2">
      <c r="A773">
        <v>18</v>
      </c>
      <c r="B773">
        <v>1</v>
      </c>
      <c r="C773">
        <v>1070</v>
      </c>
      <c r="E773" t="s">
        <v>1010</v>
      </c>
      <c r="F773" t="s">
        <v>1011</v>
      </c>
      <c r="G773" t="s">
        <v>1012</v>
      </c>
      <c r="H773" t="s">
        <v>428</v>
      </c>
      <c r="I773">
        <f>I772*J773</f>
        <v>3.5000000000000003E-2</v>
      </c>
      <c r="J773">
        <v>4.11764705882353E-2</v>
      </c>
      <c r="O773">
        <f t="shared" si="588"/>
        <v>3209.85</v>
      </c>
      <c r="P773">
        <f t="shared" si="589"/>
        <v>3209.85</v>
      </c>
      <c r="Q773">
        <f t="shared" si="590"/>
        <v>0</v>
      </c>
      <c r="R773">
        <f t="shared" si="591"/>
        <v>0</v>
      </c>
      <c r="S773">
        <f t="shared" si="592"/>
        <v>0</v>
      </c>
      <c r="T773">
        <f t="shared" si="593"/>
        <v>0</v>
      </c>
      <c r="U773">
        <f t="shared" si="594"/>
        <v>0</v>
      </c>
      <c r="V773">
        <f t="shared" si="595"/>
        <v>0</v>
      </c>
      <c r="W773">
        <f t="shared" si="596"/>
        <v>0</v>
      </c>
      <c r="X773">
        <f t="shared" si="597"/>
        <v>0</v>
      </c>
      <c r="Y773">
        <f t="shared" si="598"/>
        <v>0</v>
      </c>
      <c r="AA773">
        <v>144042116</v>
      </c>
      <c r="AB773">
        <f t="shared" si="599"/>
        <v>29300.33</v>
      </c>
      <c r="AC773">
        <f t="shared" si="600"/>
        <v>29300.33</v>
      </c>
      <c r="AD773">
        <f t="shared" si="627"/>
        <v>0</v>
      </c>
      <c r="AE773">
        <f t="shared" si="628"/>
        <v>0</v>
      </c>
      <c r="AF773">
        <f t="shared" si="629"/>
        <v>0</v>
      </c>
      <c r="AG773">
        <f t="shared" si="601"/>
        <v>0</v>
      </c>
      <c r="AH773">
        <f t="shared" si="630"/>
        <v>0</v>
      </c>
      <c r="AI773">
        <f t="shared" si="631"/>
        <v>0</v>
      </c>
      <c r="AJ773">
        <f t="shared" si="602"/>
        <v>0</v>
      </c>
      <c r="AK773">
        <v>29300.33</v>
      </c>
      <c r="AL773">
        <v>29300.33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95</v>
      </c>
      <c r="AU773">
        <v>65</v>
      </c>
      <c r="AV773">
        <v>1</v>
      </c>
      <c r="AW773">
        <v>1</v>
      </c>
      <c r="AZ773">
        <v>1</v>
      </c>
      <c r="BA773">
        <v>1</v>
      </c>
      <c r="BB773">
        <v>1</v>
      </c>
      <c r="BC773">
        <v>3.13</v>
      </c>
      <c r="BD773" t="s">
        <v>3</v>
      </c>
      <c r="BE773" t="s">
        <v>3</v>
      </c>
      <c r="BF773" t="s">
        <v>3</v>
      </c>
      <c r="BG773" t="s">
        <v>3</v>
      </c>
      <c r="BH773">
        <v>3</v>
      </c>
      <c r="BI773">
        <v>2</v>
      </c>
      <c r="BJ773" t="s">
        <v>1013</v>
      </c>
      <c r="BM773">
        <v>108001</v>
      </c>
      <c r="BN773">
        <v>0</v>
      </c>
      <c r="BO773" t="s">
        <v>1011</v>
      </c>
      <c r="BP773">
        <v>1</v>
      </c>
      <c r="BQ773">
        <v>3</v>
      </c>
      <c r="BR773">
        <v>0</v>
      </c>
      <c r="BS773">
        <v>1</v>
      </c>
      <c r="BT773">
        <v>1</v>
      </c>
      <c r="BU773">
        <v>1</v>
      </c>
      <c r="BV773">
        <v>1</v>
      </c>
      <c r="BW773">
        <v>1</v>
      </c>
      <c r="BX773">
        <v>1</v>
      </c>
      <c r="BY773" t="s">
        <v>3</v>
      </c>
      <c r="BZ773">
        <v>95</v>
      </c>
      <c r="CA773">
        <v>65</v>
      </c>
      <c r="CE773">
        <v>0</v>
      </c>
      <c r="CF773">
        <v>0</v>
      </c>
      <c r="CG773">
        <v>0</v>
      </c>
      <c r="CM773">
        <v>0</v>
      </c>
      <c r="CN773" t="s">
        <v>3</v>
      </c>
      <c r="CO773">
        <v>0</v>
      </c>
      <c r="CP773">
        <f t="shared" si="603"/>
        <v>3209.85</v>
      </c>
      <c r="CQ773">
        <f t="shared" si="604"/>
        <v>91710.032900000006</v>
      </c>
      <c r="CR773">
        <f t="shared" si="605"/>
        <v>0</v>
      </c>
      <c r="CS773">
        <f t="shared" si="606"/>
        <v>0</v>
      </c>
      <c r="CT773">
        <f t="shared" si="607"/>
        <v>0</v>
      </c>
      <c r="CU773">
        <f t="shared" si="608"/>
        <v>0</v>
      </c>
      <c r="CV773">
        <f t="shared" si="609"/>
        <v>0</v>
      </c>
      <c r="CW773">
        <f t="shared" si="610"/>
        <v>0</v>
      </c>
      <c r="CX773">
        <f t="shared" si="611"/>
        <v>0</v>
      </c>
      <c r="CY773">
        <f t="shared" si="612"/>
        <v>0</v>
      </c>
      <c r="CZ773">
        <f t="shared" si="613"/>
        <v>0</v>
      </c>
      <c r="DC773" t="s">
        <v>3</v>
      </c>
      <c r="DD773" t="s">
        <v>3</v>
      </c>
      <c r="DE773" t="s">
        <v>3</v>
      </c>
      <c r="DF773" t="s">
        <v>3</v>
      </c>
      <c r="DG773" t="s">
        <v>3</v>
      </c>
      <c r="DH773" t="s">
        <v>3</v>
      </c>
      <c r="DI773" t="s">
        <v>3</v>
      </c>
      <c r="DJ773" t="s">
        <v>3</v>
      </c>
      <c r="DK773" t="s">
        <v>3</v>
      </c>
      <c r="DL773" t="s">
        <v>3</v>
      </c>
      <c r="DM773" t="s">
        <v>3</v>
      </c>
      <c r="DN773">
        <v>0</v>
      </c>
      <c r="DO773">
        <v>0</v>
      </c>
      <c r="DP773">
        <v>1</v>
      </c>
      <c r="DQ773">
        <v>1</v>
      </c>
      <c r="DU773">
        <v>1013</v>
      </c>
      <c r="DV773" t="s">
        <v>428</v>
      </c>
      <c r="DW773" t="s">
        <v>430</v>
      </c>
      <c r="DX773">
        <v>1</v>
      </c>
      <c r="EE773">
        <v>123475027</v>
      </c>
      <c r="EF773">
        <v>3</v>
      </c>
      <c r="EG773" t="s">
        <v>184</v>
      </c>
      <c r="EH773">
        <v>0</v>
      </c>
      <c r="EI773" t="s">
        <v>3</v>
      </c>
      <c r="EJ773">
        <v>2</v>
      </c>
      <c r="EK773">
        <v>108001</v>
      </c>
      <c r="EL773" t="s">
        <v>185</v>
      </c>
      <c r="EM773" t="s">
        <v>186</v>
      </c>
      <c r="EO773" t="s">
        <v>3</v>
      </c>
      <c r="EQ773">
        <v>0</v>
      </c>
      <c r="ER773">
        <v>29300.33</v>
      </c>
      <c r="ES773">
        <v>29300.33</v>
      </c>
      <c r="ET773">
        <v>0</v>
      </c>
      <c r="EU773">
        <v>0</v>
      </c>
      <c r="EV773">
        <v>0</v>
      </c>
      <c r="EW773">
        <v>0</v>
      </c>
      <c r="EX773">
        <v>0</v>
      </c>
      <c r="FQ773">
        <v>0</v>
      </c>
      <c r="FR773">
        <f t="shared" si="614"/>
        <v>0</v>
      </c>
      <c r="FS773">
        <v>0</v>
      </c>
      <c r="FX773">
        <v>95</v>
      </c>
      <c r="FY773">
        <v>65</v>
      </c>
      <c r="GA773" t="s">
        <v>3</v>
      </c>
      <c r="GD773">
        <v>1</v>
      </c>
      <c r="GF773">
        <v>-1456024159</v>
      </c>
      <c r="GG773">
        <v>2</v>
      </c>
      <c r="GH773">
        <v>1</v>
      </c>
      <c r="GI773">
        <v>2</v>
      </c>
      <c r="GJ773">
        <v>0</v>
      </c>
      <c r="GK773">
        <v>0</v>
      </c>
      <c r="GL773">
        <f t="shared" si="615"/>
        <v>0</v>
      </c>
      <c r="GM773">
        <f t="shared" si="616"/>
        <v>3209.85</v>
      </c>
      <c r="GN773">
        <f t="shared" si="617"/>
        <v>0</v>
      </c>
      <c r="GO773">
        <f t="shared" si="618"/>
        <v>3209.85</v>
      </c>
      <c r="GP773">
        <f t="shared" si="619"/>
        <v>0</v>
      </c>
      <c r="GR773">
        <v>0</v>
      </c>
      <c r="GS773">
        <v>3</v>
      </c>
      <c r="GT773">
        <v>0</v>
      </c>
      <c r="GU773" t="s">
        <v>3</v>
      </c>
      <c r="GV773">
        <f t="shared" si="620"/>
        <v>0</v>
      </c>
      <c r="GW773">
        <v>1</v>
      </c>
      <c r="GX773">
        <f t="shared" si="621"/>
        <v>0</v>
      </c>
      <c r="HA773">
        <v>0</v>
      </c>
      <c r="HB773">
        <v>0</v>
      </c>
      <c r="HC773">
        <f t="shared" si="622"/>
        <v>0</v>
      </c>
      <c r="IK773">
        <v>0</v>
      </c>
    </row>
    <row r="774" spans="1:245" x14ac:dyDescent="0.2">
      <c r="A774">
        <v>18</v>
      </c>
      <c r="B774">
        <v>1</v>
      </c>
      <c r="C774">
        <v>1071</v>
      </c>
      <c r="E774" t="s">
        <v>1014</v>
      </c>
      <c r="F774" t="s">
        <v>426</v>
      </c>
      <c r="G774" t="s">
        <v>427</v>
      </c>
      <c r="H774" t="s">
        <v>428</v>
      </c>
      <c r="I774">
        <f>I772*J774</f>
        <v>0.05</v>
      </c>
      <c r="J774">
        <v>5.8823529411764712E-2</v>
      </c>
      <c r="O774">
        <f t="shared" si="588"/>
        <v>6446.79</v>
      </c>
      <c r="P774">
        <f t="shared" si="589"/>
        <v>6446.79</v>
      </c>
      <c r="Q774">
        <f t="shared" si="590"/>
        <v>0</v>
      </c>
      <c r="R774">
        <f t="shared" si="591"/>
        <v>0</v>
      </c>
      <c r="S774">
        <f t="shared" si="592"/>
        <v>0</v>
      </c>
      <c r="T774">
        <f t="shared" si="593"/>
        <v>0</v>
      </c>
      <c r="U774">
        <f t="shared" si="594"/>
        <v>0</v>
      </c>
      <c r="V774">
        <f t="shared" si="595"/>
        <v>0</v>
      </c>
      <c r="W774">
        <f t="shared" si="596"/>
        <v>0</v>
      </c>
      <c r="X774">
        <f t="shared" si="597"/>
        <v>0</v>
      </c>
      <c r="Y774">
        <f t="shared" si="598"/>
        <v>0</v>
      </c>
      <c r="AA774">
        <v>144042116</v>
      </c>
      <c r="AB774">
        <f t="shared" si="599"/>
        <v>41193.550000000003</v>
      </c>
      <c r="AC774">
        <f t="shared" si="600"/>
        <v>41193.550000000003</v>
      </c>
      <c r="AD774">
        <f t="shared" si="627"/>
        <v>0</v>
      </c>
      <c r="AE774">
        <f t="shared" si="628"/>
        <v>0</v>
      </c>
      <c r="AF774">
        <f t="shared" si="629"/>
        <v>0</v>
      </c>
      <c r="AG774">
        <f t="shared" si="601"/>
        <v>0</v>
      </c>
      <c r="AH774">
        <f t="shared" si="630"/>
        <v>0</v>
      </c>
      <c r="AI774">
        <f t="shared" si="631"/>
        <v>0</v>
      </c>
      <c r="AJ774">
        <f t="shared" si="602"/>
        <v>0</v>
      </c>
      <c r="AK774">
        <v>41193.550000000003</v>
      </c>
      <c r="AL774">
        <v>41193.550000000003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95</v>
      </c>
      <c r="AU774">
        <v>65</v>
      </c>
      <c r="AV774">
        <v>1</v>
      </c>
      <c r="AW774">
        <v>1</v>
      </c>
      <c r="AZ774">
        <v>1</v>
      </c>
      <c r="BA774">
        <v>1</v>
      </c>
      <c r="BB774">
        <v>1</v>
      </c>
      <c r="BC774">
        <v>3.13</v>
      </c>
      <c r="BD774" t="s">
        <v>3</v>
      </c>
      <c r="BE774" t="s">
        <v>3</v>
      </c>
      <c r="BF774" t="s">
        <v>3</v>
      </c>
      <c r="BG774" t="s">
        <v>3</v>
      </c>
      <c r="BH774">
        <v>3</v>
      </c>
      <c r="BI774">
        <v>2</v>
      </c>
      <c r="BJ774" t="s">
        <v>429</v>
      </c>
      <c r="BM774">
        <v>108001</v>
      </c>
      <c r="BN774">
        <v>0</v>
      </c>
      <c r="BO774" t="s">
        <v>426</v>
      </c>
      <c r="BP774">
        <v>1</v>
      </c>
      <c r="BQ774">
        <v>3</v>
      </c>
      <c r="BR774">
        <v>0</v>
      </c>
      <c r="BS774">
        <v>1</v>
      </c>
      <c r="BT774">
        <v>1</v>
      </c>
      <c r="BU774">
        <v>1</v>
      </c>
      <c r="BV774">
        <v>1</v>
      </c>
      <c r="BW774">
        <v>1</v>
      </c>
      <c r="BX774">
        <v>1</v>
      </c>
      <c r="BY774" t="s">
        <v>3</v>
      </c>
      <c r="BZ774">
        <v>95</v>
      </c>
      <c r="CA774">
        <v>65</v>
      </c>
      <c r="CE774">
        <v>0</v>
      </c>
      <c r="CF774">
        <v>0</v>
      </c>
      <c r="CG774">
        <v>0</v>
      </c>
      <c r="CM774">
        <v>0</v>
      </c>
      <c r="CN774" t="s">
        <v>3</v>
      </c>
      <c r="CO774">
        <v>0</v>
      </c>
      <c r="CP774">
        <f t="shared" si="603"/>
        <v>6446.79</v>
      </c>
      <c r="CQ774">
        <f t="shared" si="604"/>
        <v>128935.81150000001</v>
      </c>
      <c r="CR774">
        <f t="shared" si="605"/>
        <v>0</v>
      </c>
      <c r="CS774">
        <f t="shared" si="606"/>
        <v>0</v>
      </c>
      <c r="CT774">
        <f t="shared" si="607"/>
        <v>0</v>
      </c>
      <c r="CU774">
        <f t="shared" si="608"/>
        <v>0</v>
      </c>
      <c r="CV774">
        <f t="shared" si="609"/>
        <v>0</v>
      </c>
      <c r="CW774">
        <f t="shared" si="610"/>
        <v>0</v>
      </c>
      <c r="CX774">
        <f t="shared" si="611"/>
        <v>0</v>
      </c>
      <c r="CY774">
        <f t="shared" si="612"/>
        <v>0</v>
      </c>
      <c r="CZ774">
        <f t="shared" si="613"/>
        <v>0</v>
      </c>
      <c r="DC774" t="s">
        <v>3</v>
      </c>
      <c r="DD774" t="s">
        <v>3</v>
      </c>
      <c r="DE774" t="s">
        <v>3</v>
      </c>
      <c r="DF774" t="s">
        <v>3</v>
      </c>
      <c r="DG774" t="s">
        <v>3</v>
      </c>
      <c r="DH774" t="s">
        <v>3</v>
      </c>
      <c r="DI774" t="s">
        <v>3</v>
      </c>
      <c r="DJ774" t="s">
        <v>3</v>
      </c>
      <c r="DK774" t="s">
        <v>3</v>
      </c>
      <c r="DL774" t="s">
        <v>3</v>
      </c>
      <c r="DM774" t="s">
        <v>3</v>
      </c>
      <c r="DN774">
        <v>0</v>
      </c>
      <c r="DO774">
        <v>0</v>
      </c>
      <c r="DP774">
        <v>1</v>
      </c>
      <c r="DQ774">
        <v>1</v>
      </c>
      <c r="DU774">
        <v>1013</v>
      </c>
      <c r="DV774" t="s">
        <v>428</v>
      </c>
      <c r="DW774" t="s">
        <v>430</v>
      </c>
      <c r="DX774">
        <v>1</v>
      </c>
      <c r="EE774">
        <v>123475027</v>
      </c>
      <c r="EF774">
        <v>3</v>
      </c>
      <c r="EG774" t="s">
        <v>184</v>
      </c>
      <c r="EH774">
        <v>0</v>
      </c>
      <c r="EI774" t="s">
        <v>3</v>
      </c>
      <c r="EJ774">
        <v>2</v>
      </c>
      <c r="EK774">
        <v>108001</v>
      </c>
      <c r="EL774" t="s">
        <v>185</v>
      </c>
      <c r="EM774" t="s">
        <v>186</v>
      </c>
      <c r="EO774" t="s">
        <v>3</v>
      </c>
      <c r="EQ774">
        <v>0</v>
      </c>
      <c r="ER774">
        <v>41193.550000000003</v>
      </c>
      <c r="ES774">
        <v>41193.550000000003</v>
      </c>
      <c r="ET774">
        <v>0</v>
      </c>
      <c r="EU774">
        <v>0</v>
      </c>
      <c r="EV774">
        <v>0</v>
      </c>
      <c r="EW774">
        <v>0</v>
      </c>
      <c r="EX774">
        <v>0</v>
      </c>
      <c r="FQ774">
        <v>0</v>
      </c>
      <c r="FR774">
        <f t="shared" si="614"/>
        <v>0</v>
      </c>
      <c r="FS774">
        <v>0</v>
      </c>
      <c r="FX774">
        <v>95</v>
      </c>
      <c r="FY774">
        <v>65</v>
      </c>
      <c r="GA774" t="s">
        <v>3</v>
      </c>
      <c r="GD774">
        <v>1</v>
      </c>
      <c r="GF774">
        <v>914721309</v>
      </c>
      <c r="GG774">
        <v>2</v>
      </c>
      <c r="GH774">
        <v>1</v>
      </c>
      <c r="GI774">
        <v>2</v>
      </c>
      <c r="GJ774">
        <v>0</v>
      </c>
      <c r="GK774">
        <v>0</v>
      </c>
      <c r="GL774">
        <f t="shared" si="615"/>
        <v>0</v>
      </c>
      <c r="GM774">
        <f t="shared" si="616"/>
        <v>6446.79</v>
      </c>
      <c r="GN774">
        <f t="shared" si="617"/>
        <v>0</v>
      </c>
      <c r="GO774">
        <f t="shared" si="618"/>
        <v>6446.79</v>
      </c>
      <c r="GP774">
        <f t="shared" si="619"/>
        <v>0</v>
      </c>
      <c r="GR774">
        <v>0</v>
      </c>
      <c r="GS774">
        <v>3</v>
      </c>
      <c r="GT774">
        <v>0</v>
      </c>
      <c r="GU774" t="s">
        <v>3</v>
      </c>
      <c r="GV774">
        <f t="shared" si="620"/>
        <v>0</v>
      </c>
      <c r="GW774">
        <v>1</v>
      </c>
      <c r="GX774">
        <f t="shared" si="621"/>
        <v>0</v>
      </c>
      <c r="HA774">
        <v>0</v>
      </c>
      <c r="HB774">
        <v>0</v>
      </c>
      <c r="HC774">
        <f t="shared" si="622"/>
        <v>0</v>
      </c>
      <c r="IK774">
        <v>0</v>
      </c>
    </row>
    <row r="775" spans="1:245" x14ac:dyDescent="0.2">
      <c r="A775">
        <v>17</v>
      </c>
      <c r="B775">
        <v>1</v>
      </c>
      <c r="C775">
        <f>ROW(SmtRes!A1083)</f>
        <v>1083</v>
      </c>
      <c r="D775">
        <f>ROW(EtalonRes!A1075)</f>
        <v>1075</v>
      </c>
      <c r="E775" t="s">
        <v>1015</v>
      </c>
      <c r="F775" t="s">
        <v>1016</v>
      </c>
      <c r="G775" t="s">
        <v>1017</v>
      </c>
      <c r="H775" t="s">
        <v>99</v>
      </c>
      <c r="I775">
        <f>ROUND(40/100,9)</f>
        <v>0.4</v>
      </c>
      <c r="J775">
        <v>0</v>
      </c>
      <c r="O775">
        <f t="shared" si="588"/>
        <v>729.46</v>
      </c>
      <c r="P775">
        <f t="shared" si="589"/>
        <v>49.52</v>
      </c>
      <c r="Q775">
        <f t="shared" si="590"/>
        <v>14.54</v>
      </c>
      <c r="R775">
        <f t="shared" si="591"/>
        <v>6.57</v>
      </c>
      <c r="S775">
        <f t="shared" si="592"/>
        <v>665.4</v>
      </c>
      <c r="T775">
        <f t="shared" si="593"/>
        <v>0</v>
      </c>
      <c r="U775">
        <f t="shared" si="594"/>
        <v>2.1560000000000001</v>
      </c>
      <c r="V775">
        <f t="shared" si="595"/>
        <v>1.6E-2</v>
      </c>
      <c r="W775">
        <f t="shared" si="596"/>
        <v>0</v>
      </c>
      <c r="X775">
        <f t="shared" si="597"/>
        <v>638.37</v>
      </c>
      <c r="Y775">
        <f t="shared" si="598"/>
        <v>436.78</v>
      </c>
      <c r="AA775">
        <v>144042116</v>
      </c>
      <c r="AB775">
        <f t="shared" si="599"/>
        <v>68.77</v>
      </c>
      <c r="AC775">
        <f t="shared" si="600"/>
        <v>14.48</v>
      </c>
      <c r="AD775">
        <f t="shared" si="627"/>
        <v>3.62</v>
      </c>
      <c r="AE775">
        <f t="shared" si="628"/>
        <v>0.5</v>
      </c>
      <c r="AF775">
        <f t="shared" si="629"/>
        <v>50.67</v>
      </c>
      <c r="AG775">
        <f t="shared" si="601"/>
        <v>0</v>
      </c>
      <c r="AH775">
        <f t="shared" si="630"/>
        <v>5.39</v>
      </c>
      <c r="AI775">
        <f t="shared" si="631"/>
        <v>0.04</v>
      </c>
      <c r="AJ775">
        <f t="shared" si="602"/>
        <v>0</v>
      </c>
      <c r="AK775">
        <v>68.77</v>
      </c>
      <c r="AL775">
        <v>14.48</v>
      </c>
      <c r="AM775">
        <v>3.62</v>
      </c>
      <c r="AN775">
        <v>0.5</v>
      </c>
      <c r="AO775">
        <v>50.67</v>
      </c>
      <c r="AP775">
        <v>0</v>
      </c>
      <c r="AQ775">
        <v>5.39</v>
      </c>
      <c r="AR775">
        <v>0.04</v>
      </c>
      <c r="AS775">
        <v>0</v>
      </c>
      <c r="AT775">
        <v>95</v>
      </c>
      <c r="AU775">
        <v>65</v>
      </c>
      <c r="AV775">
        <v>1</v>
      </c>
      <c r="AW775">
        <v>1</v>
      </c>
      <c r="AZ775">
        <v>1</v>
      </c>
      <c r="BA775">
        <v>32.83</v>
      </c>
      <c r="BB775">
        <v>10.039999999999999</v>
      </c>
      <c r="BC775">
        <v>8.5500000000000007</v>
      </c>
      <c r="BD775" t="s">
        <v>3</v>
      </c>
      <c r="BE775" t="s">
        <v>3</v>
      </c>
      <c r="BF775" t="s">
        <v>3</v>
      </c>
      <c r="BG775" t="s">
        <v>3</v>
      </c>
      <c r="BH775">
        <v>0</v>
      </c>
      <c r="BI775">
        <v>2</v>
      </c>
      <c r="BJ775" t="s">
        <v>1018</v>
      </c>
      <c r="BM775">
        <v>108001</v>
      </c>
      <c r="BN775">
        <v>0</v>
      </c>
      <c r="BO775" t="s">
        <v>1016</v>
      </c>
      <c r="BP775">
        <v>1</v>
      </c>
      <c r="BQ775">
        <v>3</v>
      </c>
      <c r="BR775">
        <v>0</v>
      </c>
      <c r="BS775">
        <v>32.83</v>
      </c>
      <c r="BT775">
        <v>1</v>
      </c>
      <c r="BU775">
        <v>1</v>
      </c>
      <c r="BV775">
        <v>1</v>
      </c>
      <c r="BW775">
        <v>1</v>
      </c>
      <c r="BX775">
        <v>1</v>
      </c>
      <c r="BY775" t="s">
        <v>3</v>
      </c>
      <c r="BZ775">
        <v>95</v>
      </c>
      <c r="CA775">
        <v>65</v>
      </c>
      <c r="CE775">
        <v>0</v>
      </c>
      <c r="CF775">
        <v>0</v>
      </c>
      <c r="CG775">
        <v>0</v>
      </c>
      <c r="CM775">
        <v>0</v>
      </c>
      <c r="CN775" t="s">
        <v>3</v>
      </c>
      <c r="CO775">
        <v>0</v>
      </c>
      <c r="CP775">
        <f t="shared" si="603"/>
        <v>729.46</v>
      </c>
      <c r="CQ775">
        <f t="shared" si="604"/>
        <v>123.80400000000002</v>
      </c>
      <c r="CR775">
        <f t="shared" si="605"/>
        <v>36.344799999999999</v>
      </c>
      <c r="CS775">
        <f t="shared" si="606"/>
        <v>16.414999999999999</v>
      </c>
      <c r="CT775">
        <f t="shared" si="607"/>
        <v>1663.4961000000001</v>
      </c>
      <c r="CU775">
        <f t="shared" si="608"/>
        <v>0</v>
      </c>
      <c r="CV775">
        <f t="shared" si="609"/>
        <v>5.39</v>
      </c>
      <c r="CW775">
        <f t="shared" si="610"/>
        <v>0.04</v>
      </c>
      <c r="CX775">
        <f t="shared" si="611"/>
        <v>0</v>
      </c>
      <c r="CY775">
        <f t="shared" si="612"/>
        <v>638.37149999999997</v>
      </c>
      <c r="CZ775">
        <f t="shared" si="613"/>
        <v>436.78050000000002</v>
      </c>
      <c r="DC775" t="s">
        <v>3</v>
      </c>
      <c r="DD775" t="s">
        <v>3</v>
      </c>
      <c r="DE775" t="s">
        <v>3</v>
      </c>
      <c r="DF775" t="s">
        <v>3</v>
      </c>
      <c r="DG775" t="s">
        <v>3</v>
      </c>
      <c r="DH775" t="s">
        <v>3</v>
      </c>
      <c r="DI775" t="s">
        <v>3</v>
      </c>
      <c r="DJ775" t="s">
        <v>3</v>
      </c>
      <c r="DK775" t="s">
        <v>3</v>
      </c>
      <c r="DL775" t="s">
        <v>3</v>
      </c>
      <c r="DM775" t="s">
        <v>3</v>
      </c>
      <c r="DN775">
        <v>0</v>
      </c>
      <c r="DO775">
        <v>0</v>
      </c>
      <c r="DP775">
        <v>1</v>
      </c>
      <c r="DQ775">
        <v>1</v>
      </c>
      <c r="DU775">
        <v>1003</v>
      </c>
      <c r="DV775" t="s">
        <v>99</v>
      </c>
      <c r="DW775" t="s">
        <v>99</v>
      </c>
      <c r="DX775">
        <v>100</v>
      </c>
      <c r="EE775">
        <v>123475027</v>
      </c>
      <c r="EF775">
        <v>3</v>
      </c>
      <c r="EG775" t="s">
        <v>184</v>
      </c>
      <c r="EH775">
        <v>0</v>
      </c>
      <c r="EI775" t="s">
        <v>3</v>
      </c>
      <c r="EJ775">
        <v>2</v>
      </c>
      <c r="EK775">
        <v>108001</v>
      </c>
      <c r="EL775" t="s">
        <v>185</v>
      </c>
      <c r="EM775" t="s">
        <v>186</v>
      </c>
      <c r="EO775" t="s">
        <v>3</v>
      </c>
      <c r="EQ775">
        <v>131072</v>
      </c>
      <c r="ER775">
        <v>68.77</v>
      </c>
      <c r="ES775">
        <v>14.48</v>
      </c>
      <c r="ET775">
        <v>3.62</v>
      </c>
      <c r="EU775">
        <v>0.5</v>
      </c>
      <c r="EV775">
        <v>50.67</v>
      </c>
      <c r="EW775">
        <v>5.39</v>
      </c>
      <c r="EX775">
        <v>0.04</v>
      </c>
      <c r="EY775">
        <v>0</v>
      </c>
      <c r="FQ775">
        <v>0</v>
      </c>
      <c r="FR775">
        <f t="shared" si="614"/>
        <v>0</v>
      </c>
      <c r="FS775">
        <v>0</v>
      </c>
      <c r="FX775">
        <v>95</v>
      </c>
      <c r="FY775">
        <v>65</v>
      </c>
      <c r="GA775" t="s">
        <v>3</v>
      </c>
      <c r="GD775">
        <v>1</v>
      </c>
      <c r="GF775">
        <v>1699765370</v>
      </c>
      <c r="GG775">
        <v>2</v>
      </c>
      <c r="GH775">
        <v>1</v>
      </c>
      <c r="GI775">
        <v>2</v>
      </c>
      <c r="GJ775">
        <v>0</v>
      </c>
      <c r="GK775">
        <v>0</v>
      </c>
      <c r="GL775">
        <f t="shared" si="615"/>
        <v>0</v>
      </c>
      <c r="GM775">
        <f t="shared" si="616"/>
        <v>1804.61</v>
      </c>
      <c r="GN775">
        <f t="shared" si="617"/>
        <v>0</v>
      </c>
      <c r="GO775">
        <f t="shared" si="618"/>
        <v>1804.61</v>
      </c>
      <c r="GP775">
        <f t="shared" si="619"/>
        <v>0</v>
      </c>
      <c r="GR775">
        <v>0</v>
      </c>
      <c r="GS775">
        <v>3</v>
      </c>
      <c r="GT775">
        <v>0</v>
      </c>
      <c r="GU775" t="s">
        <v>3</v>
      </c>
      <c r="GV775">
        <f t="shared" si="620"/>
        <v>0</v>
      </c>
      <c r="GW775">
        <v>1</v>
      </c>
      <c r="GX775">
        <f t="shared" si="621"/>
        <v>0</v>
      </c>
      <c r="HA775">
        <v>0</v>
      </c>
      <c r="HB775">
        <v>0</v>
      </c>
      <c r="HC775">
        <f t="shared" si="622"/>
        <v>0</v>
      </c>
      <c r="IK775">
        <v>0</v>
      </c>
    </row>
    <row r="776" spans="1:245" x14ac:dyDescent="0.2">
      <c r="A776">
        <v>18</v>
      </c>
      <c r="B776">
        <v>1</v>
      </c>
      <c r="C776">
        <v>1082</v>
      </c>
      <c r="E776" t="s">
        <v>1019</v>
      </c>
      <c r="F776" t="s">
        <v>1020</v>
      </c>
      <c r="G776" t="s">
        <v>1021</v>
      </c>
      <c r="H776" t="s">
        <v>428</v>
      </c>
      <c r="I776">
        <f>I775*J776</f>
        <v>0.04</v>
      </c>
      <c r="J776">
        <v>9.9999999999999992E-2</v>
      </c>
      <c r="O776">
        <f t="shared" si="588"/>
        <v>9838.26</v>
      </c>
      <c r="P776">
        <f t="shared" si="589"/>
        <v>9838.26</v>
      </c>
      <c r="Q776">
        <f t="shared" si="590"/>
        <v>0</v>
      </c>
      <c r="R776">
        <f t="shared" si="591"/>
        <v>0</v>
      </c>
      <c r="S776">
        <f t="shared" si="592"/>
        <v>0</v>
      </c>
      <c r="T776">
        <f t="shared" si="593"/>
        <v>0</v>
      </c>
      <c r="U776">
        <f t="shared" si="594"/>
        <v>0</v>
      </c>
      <c r="V776">
        <f t="shared" si="595"/>
        <v>0</v>
      </c>
      <c r="W776">
        <f t="shared" si="596"/>
        <v>0</v>
      </c>
      <c r="X776">
        <f t="shared" si="597"/>
        <v>0</v>
      </c>
      <c r="Y776">
        <f t="shared" si="598"/>
        <v>0</v>
      </c>
      <c r="AA776">
        <v>144042116</v>
      </c>
      <c r="AB776">
        <f t="shared" si="599"/>
        <v>78330.06</v>
      </c>
      <c r="AC776">
        <f t="shared" si="600"/>
        <v>78330.06</v>
      </c>
      <c r="AD776">
        <f t="shared" si="627"/>
        <v>0</v>
      </c>
      <c r="AE776">
        <f t="shared" si="628"/>
        <v>0</v>
      </c>
      <c r="AF776">
        <f t="shared" si="629"/>
        <v>0</v>
      </c>
      <c r="AG776">
        <f t="shared" si="601"/>
        <v>0</v>
      </c>
      <c r="AH776">
        <f t="shared" si="630"/>
        <v>0</v>
      </c>
      <c r="AI776">
        <f t="shared" si="631"/>
        <v>0</v>
      </c>
      <c r="AJ776">
        <f t="shared" si="602"/>
        <v>0</v>
      </c>
      <c r="AK776">
        <v>78330.06</v>
      </c>
      <c r="AL776">
        <v>78330.06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95</v>
      </c>
      <c r="AU776">
        <v>65</v>
      </c>
      <c r="AV776">
        <v>1</v>
      </c>
      <c r="AW776">
        <v>1</v>
      </c>
      <c r="AZ776">
        <v>1</v>
      </c>
      <c r="BA776">
        <v>1</v>
      </c>
      <c r="BB776">
        <v>1</v>
      </c>
      <c r="BC776">
        <v>3.14</v>
      </c>
      <c r="BD776" t="s">
        <v>3</v>
      </c>
      <c r="BE776" t="s">
        <v>3</v>
      </c>
      <c r="BF776" t="s">
        <v>3</v>
      </c>
      <c r="BG776" t="s">
        <v>3</v>
      </c>
      <c r="BH776">
        <v>3</v>
      </c>
      <c r="BI776">
        <v>2</v>
      </c>
      <c r="BJ776" t="s">
        <v>1022</v>
      </c>
      <c r="BM776">
        <v>108001</v>
      </c>
      <c r="BN776">
        <v>0</v>
      </c>
      <c r="BO776" t="s">
        <v>1020</v>
      </c>
      <c r="BP776">
        <v>1</v>
      </c>
      <c r="BQ776">
        <v>3</v>
      </c>
      <c r="BR776">
        <v>0</v>
      </c>
      <c r="BS776">
        <v>1</v>
      </c>
      <c r="BT776">
        <v>1</v>
      </c>
      <c r="BU776">
        <v>1</v>
      </c>
      <c r="BV776">
        <v>1</v>
      </c>
      <c r="BW776">
        <v>1</v>
      </c>
      <c r="BX776">
        <v>1</v>
      </c>
      <c r="BY776" t="s">
        <v>3</v>
      </c>
      <c r="BZ776">
        <v>95</v>
      </c>
      <c r="CA776">
        <v>65</v>
      </c>
      <c r="CE776">
        <v>0</v>
      </c>
      <c r="CF776">
        <v>0</v>
      </c>
      <c r="CG776">
        <v>0</v>
      </c>
      <c r="CM776">
        <v>0</v>
      </c>
      <c r="CN776" t="s">
        <v>3</v>
      </c>
      <c r="CO776">
        <v>0</v>
      </c>
      <c r="CP776">
        <f t="shared" si="603"/>
        <v>9838.26</v>
      </c>
      <c r="CQ776">
        <f t="shared" si="604"/>
        <v>245956.3884</v>
      </c>
      <c r="CR776">
        <f t="shared" si="605"/>
        <v>0</v>
      </c>
      <c r="CS776">
        <f t="shared" si="606"/>
        <v>0</v>
      </c>
      <c r="CT776">
        <f t="shared" si="607"/>
        <v>0</v>
      </c>
      <c r="CU776">
        <f t="shared" si="608"/>
        <v>0</v>
      </c>
      <c r="CV776">
        <f t="shared" si="609"/>
        <v>0</v>
      </c>
      <c r="CW776">
        <f t="shared" si="610"/>
        <v>0</v>
      </c>
      <c r="CX776">
        <f t="shared" si="611"/>
        <v>0</v>
      </c>
      <c r="CY776">
        <f t="shared" si="612"/>
        <v>0</v>
      </c>
      <c r="CZ776">
        <f t="shared" si="613"/>
        <v>0</v>
      </c>
      <c r="DC776" t="s">
        <v>3</v>
      </c>
      <c r="DD776" t="s">
        <v>3</v>
      </c>
      <c r="DE776" t="s">
        <v>3</v>
      </c>
      <c r="DF776" t="s">
        <v>3</v>
      </c>
      <c r="DG776" t="s">
        <v>3</v>
      </c>
      <c r="DH776" t="s">
        <v>3</v>
      </c>
      <c r="DI776" t="s">
        <v>3</v>
      </c>
      <c r="DJ776" t="s">
        <v>3</v>
      </c>
      <c r="DK776" t="s">
        <v>3</v>
      </c>
      <c r="DL776" t="s">
        <v>3</v>
      </c>
      <c r="DM776" t="s">
        <v>3</v>
      </c>
      <c r="DN776">
        <v>0</v>
      </c>
      <c r="DO776">
        <v>0</v>
      </c>
      <c r="DP776">
        <v>1</v>
      </c>
      <c r="DQ776">
        <v>1</v>
      </c>
      <c r="DU776">
        <v>1013</v>
      </c>
      <c r="DV776" t="s">
        <v>428</v>
      </c>
      <c r="DW776" t="s">
        <v>430</v>
      </c>
      <c r="DX776">
        <v>1</v>
      </c>
      <c r="EE776">
        <v>123475027</v>
      </c>
      <c r="EF776">
        <v>3</v>
      </c>
      <c r="EG776" t="s">
        <v>184</v>
      </c>
      <c r="EH776">
        <v>0</v>
      </c>
      <c r="EI776" t="s">
        <v>3</v>
      </c>
      <c r="EJ776">
        <v>2</v>
      </c>
      <c r="EK776">
        <v>108001</v>
      </c>
      <c r="EL776" t="s">
        <v>185</v>
      </c>
      <c r="EM776" t="s">
        <v>186</v>
      </c>
      <c r="EO776" t="s">
        <v>3</v>
      </c>
      <c r="EQ776">
        <v>0</v>
      </c>
      <c r="ER776">
        <v>78330.06</v>
      </c>
      <c r="ES776">
        <v>78330.06</v>
      </c>
      <c r="ET776">
        <v>0</v>
      </c>
      <c r="EU776">
        <v>0</v>
      </c>
      <c r="EV776">
        <v>0</v>
      </c>
      <c r="EW776">
        <v>0</v>
      </c>
      <c r="EX776">
        <v>0</v>
      </c>
      <c r="FQ776">
        <v>0</v>
      </c>
      <c r="FR776">
        <f t="shared" si="614"/>
        <v>0</v>
      </c>
      <c r="FS776">
        <v>0</v>
      </c>
      <c r="FX776">
        <v>95</v>
      </c>
      <c r="FY776">
        <v>65</v>
      </c>
      <c r="GA776" t="s">
        <v>3</v>
      </c>
      <c r="GD776">
        <v>1</v>
      </c>
      <c r="GF776">
        <v>1691541220</v>
      </c>
      <c r="GG776">
        <v>2</v>
      </c>
      <c r="GH776">
        <v>1</v>
      </c>
      <c r="GI776">
        <v>2</v>
      </c>
      <c r="GJ776">
        <v>0</v>
      </c>
      <c r="GK776">
        <v>0</v>
      </c>
      <c r="GL776">
        <f t="shared" si="615"/>
        <v>0</v>
      </c>
      <c r="GM776">
        <f t="shared" si="616"/>
        <v>9838.26</v>
      </c>
      <c r="GN776">
        <f t="shared" si="617"/>
        <v>0</v>
      </c>
      <c r="GO776">
        <f t="shared" si="618"/>
        <v>9838.26</v>
      </c>
      <c r="GP776">
        <f t="shared" si="619"/>
        <v>0</v>
      </c>
      <c r="GR776">
        <v>0</v>
      </c>
      <c r="GS776">
        <v>3</v>
      </c>
      <c r="GT776">
        <v>0</v>
      </c>
      <c r="GU776" t="s">
        <v>3</v>
      </c>
      <c r="GV776">
        <f t="shared" si="620"/>
        <v>0</v>
      </c>
      <c r="GW776">
        <v>1</v>
      </c>
      <c r="GX776">
        <f t="shared" si="621"/>
        <v>0</v>
      </c>
      <c r="HA776">
        <v>0</v>
      </c>
      <c r="HB776">
        <v>0</v>
      </c>
      <c r="HC776">
        <f t="shared" si="622"/>
        <v>0</v>
      </c>
      <c r="IK776">
        <v>0</v>
      </c>
    </row>
    <row r="777" spans="1:245" x14ac:dyDescent="0.2">
      <c r="A777">
        <v>17</v>
      </c>
      <c r="B777">
        <v>1</v>
      </c>
      <c r="C777">
        <f>ROW(SmtRes!A1093)</f>
        <v>1093</v>
      </c>
      <c r="D777">
        <f>ROW(EtalonRes!A1084)</f>
        <v>1084</v>
      </c>
      <c r="E777" t="s">
        <v>1023</v>
      </c>
      <c r="F777" t="s">
        <v>729</v>
      </c>
      <c r="G777" t="s">
        <v>730</v>
      </c>
      <c r="H777" t="s">
        <v>88</v>
      </c>
      <c r="I777">
        <f>ROUND(2/100,9)</f>
        <v>0.02</v>
      </c>
      <c r="J777">
        <v>0</v>
      </c>
      <c r="O777">
        <f t="shared" si="588"/>
        <v>239.02</v>
      </c>
      <c r="P777">
        <f t="shared" si="589"/>
        <v>12.98</v>
      </c>
      <c r="Q777">
        <f t="shared" si="590"/>
        <v>0.93</v>
      </c>
      <c r="R777">
        <f t="shared" si="591"/>
        <v>0.42</v>
      </c>
      <c r="S777">
        <f t="shared" si="592"/>
        <v>225.11</v>
      </c>
      <c r="T777">
        <f t="shared" si="593"/>
        <v>0</v>
      </c>
      <c r="U777">
        <f t="shared" si="594"/>
        <v>0.69120000000000004</v>
      </c>
      <c r="V777">
        <f t="shared" si="595"/>
        <v>1E-3</v>
      </c>
      <c r="W777">
        <f t="shared" si="596"/>
        <v>0</v>
      </c>
      <c r="X777">
        <f t="shared" si="597"/>
        <v>214.25</v>
      </c>
      <c r="Y777">
        <f t="shared" si="598"/>
        <v>146.59</v>
      </c>
      <c r="AA777">
        <v>144042116</v>
      </c>
      <c r="AB777">
        <f t="shared" si="599"/>
        <v>454.03</v>
      </c>
      <c r="AC777">
        <f t="shared" si="600"/>
        <v>106.42</v>
      </c>
      <c r="AD777">
        <f t="shared" si="627"/>
        <v>4.7699999999999996</v>
      </c>
      <c r="AE777">
        <f t="shared" si="628"/>
        <v>0.64</v>
      </c>
      <c r="AF777">
        <f t="shared" si="629"/>
        <v>342.84</v>
      </c>
      <c r="AG777">
        <f t="shared" si="601"/>
        <v>0</v>
      </c>
      <c r="AH777">
        <f t="shared" si="630"/>
        <v>34.56</v>
      </c>
      <c r="AI777">
        <f t="shared" si="631"/>
        <v>0.05</v>
      </c>
      <c r="AJ777">
        <f t="shared" si="602"/>
        <v>0</v>
      </c>
      <c r="AK777">
        <v>454.03</v>
      </c>
      <c r="AL777">
        <v>106.42</v>
      </c>
      <c r="AM777">
        <v>4.7699999999999996</v>
      </c>
      <c r="AN777">
        <v>0.64</v>
      </c>
      <c r="AO777">
        <v>342.84</v>
      </c>
      <c r="AP777">
        <v>0</v>
      </c>
      <c r="AQ777">
        <v>34.56</v>
      </c>
      <c r="AR777">
        <v>0.05</v>
      </c>
      <c r="AS777">
        <v>0</v>
      </c>
      <c r="AT777">
        <v>95</v>
      </c>
      <c r="AU777">
        <v>65</v>
      </c>
      <c r="AV777">
        <v>1</v>
      </c>
      <c r="AW777">
        <v>1</v>
      </c>
      <c r="AZ777">
        <v>1</v>
      </c>
      <c r="BA777">
        <v>32.83</v>
      </c>
      <c r="BB777">
        <v>9.76</v>
      </c>
      <c r="BC777">
        <v>6.1</v>
      </c>
      <c r="BD777" t="s">
        <v>3</v>
      </c>
      <c r="BE777" t="s">
        <v>3</v>
      </c>
      <c r="BF777" t="s">
        <v>3</v>
      </c>
      <c r="BG777" t="s">
        <v>3</v>
      </c>
      <c r="BH777">
        <v>0</v>
      </c>
      <c r="BI777">
        <v>2</v>
      </c>
      <c r="BJ777" t="s">
        <v>731</v>
      </c>
      <c r="BM777">
        <v>108001</v>
      </c>
      <c r="BN777">
        <v>0</v>
      </c>
      <c r="BO777" t="s">
        <v>729</v>
      </c>
      <c r="BP777">
        <v>1</v>
      </c>
      <c r="BQ777">
        <v>3</v>
      </c>
      <c r="BR777">
        <v>0</v>
      </c>
      <c r="BS777">
        <v>32.83</v>
      </c>
      <c r="BT777">
        <v>1</v>
      </c>
      <c r="BU777">
        <v>1</v>
      </c>
      <c r="BV777">
        <v>1</v>
      </c>
      <c r="BW777">
        <v>1</v>
      </c>
      <c r="BX777">
        <v>1</v>
      </c>
      <c r="BY777" t="s">
        <v>3</v>
      </c>
      <c r="BZ777">
        <v>95</v>
      </c>
      <c r="CA777">
        <v>65</v>
      </c>
      <c r="CE777">
        <v>0</v>
      </c>
      <c r="CF777">
        <v>0</v>
      </c>
      <c r="CG777">
        <v>0</v>
      </c>
      <c r="CM777">
        <v>0</v>
      </c>
      <c r="CN777" t="s">
        <v>3</v>
      </c>
      <c r="CO777">
        <v>0</v>
      </c>
      <c r="CP777">
        <f t="shared" si="603"/>
        <v>239.02</v>
      </c>
      <c r="CQ777">
        <f t="shared" si="604"/>
        <v>649.16199999999992</v>
      </c>
      <c r="CR777">
        <f t="shared" si="605"/>
        <v>46.555199999999992</v>
      </c>
      <c r="CS777">
        <f t="shared" si="606"/>
        <v>21.011199999999999</v>
      </c>
      <c r="CT777">
        <f t="shared" si="607"/>
        <v>11255.437199999998</v>
      </c>
      <c r="CU777">
        <f t="shared" si="608"/>
        <v>0</v>
      </c>
      <c r="CV777">
        <f t="shared" si="609"/>
        <v>34.56</v>
      </c>
      <c r="CW777">
        <f t="shared" si="610"/>
        <v>0.05</v>
      </c>
      <c r="CX777">
        <f t="shared" si="611"/>
        <v>0</v>
      </c>
      <c r="CY777">
        <f t="shared" si="612"/>
        <v>214.25349999999997</v>
      </c>
      <c r="CZ777">
        <f t="shared" si="613"/>
        <v>146.59450000000001</v>
      </c>
      <c r="DC777" t="s">
        <v>3</v>
      </c>
      <c r="DD777" t="s">
        <v>3</v>
      </c>
      <c r="DE777" t="s">
        <v>3</v>
      </c>
      <c r="DF777" t="s">
        <v>3</v>
      </c>
      <c r="DG777" t="s">
        <v>3</v>
      </c>
      <c r="DH777" t="s">
        <v>3</v>
      </c>
      <c r="DI777" t="s">
        <v>3</v>
      </c>
      <c r="DJ777" t="s">
        <v>3</v>
      </c>
      <c r="DK777" t="s">
        <v>3</v>
      </c>
      <c r="DL777" t="s">
        <v>3</v>
      </c>
      <c r="DM777" t="s">
        <v>3</v>
      </c>
      <c r="DN777">
        <v>0</v>
      </c>
      <c r="DO777">
        <v>0</v>
      </c>
      <c r="DP777">
        <v>1</v>
      </c>
      <c r="DQ777">
        <v>1</v>
      </c>
      <c r="DU777">
        <v>1013</v>
      </c>
      <c r="DV777" t="s">
        <v>88</v>
      </c>
      <c r="DW777" t="s">
        <v>88</v>
      </c>
      <c r="DX777">
        <v>1</v>
      </c>
      <c r="EE777">
        <v>123475027</v>
      </c>
      <c r="EF777">
        <v>3</v>
      </c>
      <c r="EG777" t="s">
        <v>184</v>
      </c>
      <c r="EH777">
        <v>0</v>
      </c>
      <c r="EI777" t="s">
        <v>3</v>
      </c>
      <c r="EJ777">
        <v>2</v>
      </c>
      <c r="EK777">
        <v>108001</v>
      </c>
      <c r="EL777" t="s">
        <v>185</v>
      </c>
      <c r="EM777" t="s">
        <v>186</v>
      </c>
      <c r="EO777" t="s">
        <v>3</v>
      </c>
      <c r="EQ777">
        <v>131072</v>
      </c>
      <c r="ER777">
        <v>454.03</v>
      </c>
      <c r="ES777">
        <v>106.42</v>
      </c>
      <c r="ET777">
        <v>4.7699999999999996</v>
      </c>
      <c r="EU777">
        <v>0.64</v>
      </c>
      <c r="EV777">
        <v>342.84</v>
      </c>
      <c r="EW777">
        <v>34.56</v>
      </c>
      <c r="EX777">
        <v>0.05</v>
      </c>
      <c r="EY777">
        <v>0</v>
      </c>
      <c r="FQ777">
        <v>0</v>
      </c>
      <c r="FR777">
        <f t="shared" si="614"/>
        <v>0</v>
      </c>
      <c r="FS777">
        <v>0</v>
      </c>
      <c r="FX777">
        <v>95</v>
      </c>
      <c r="FY777">
        <v>65</v>
      </c>
      <c r="GA777" t="s">
        <v>3</v>
      </c>
      <c r="GD777">
        <v>1</v>
      </c>
      <c r="GF777">
        <v>-184519184</v>
      </c>
      <c r="GG777">
        <v>2</v>
      </c>
      <c r="GH777">
        <v>1</v>
      </c>
      <c r="GI777">
        <v>2</v>
      </c>
      <c r="GJ777">
        <v>0</v>
      </c>
      <c r="GK777">
        <v>0</v>
      </c>
      <c r="GL777">
        <f t="shared" si="615"/>
        <v>0</v>
      </c>
      <c r="GM777">
        <f t="shared" si="616"/>
        <v>599.86</v>
      </c>
      <c r="GN777">
        <f t="shared" si="617"/>
        <v>0</v>
      </c>
      <c r="GO777">
        <f t="shared" si="618"/>
        <v>599.86</v>
      </c>
      <c r="GP777">
        <f t="shared" si="619"/>
        <v>0</v>
      </c>
      <c r="GR777">
        <v>0</v>
      </c>
      <c r="GS777">
        <v>3</v>
      </c>
      <c r="GT777">
        <v>0</v>
      </c>
      <c r="GU777" t="s">
        <v>3</v>
      </c>
      <c r="GV777">
        <f t="shared" si="620"/>
        <v>0</v>
      </c>
      <c r="GW777">
        <v>1</v>
      </c>
      <c r="GX777">
        <f t="shared" si="621"/>
        <v>0</v>
      </c>
      <c r="HA777">
        <v>0</v>
      </c>
      <c r="HB777">
        <v>0</v>
      </c>
      <c r="HC777">
        <f t="shared" si="622"/>
        <v>0</v>
      </c>
      <c r="IK777">
        <v>0</v>
      </c>
    </row>
    <row r="778" spans="1:245" x14ac:dyDescent="0.2">
      <c r="A778">
        <v>18</v>
      </c>
      <c r="B778">
        <v>1</v>
      </c>
      <c r="C778">
        <v>1092</v>
      </c>
      <c r="E778" t="s">
        <v>1024</v>
      </c>
      <c r="F778" t="s">
        <v>733</v>
      </c>
      <c r="G778" t="s">
        <v>734</v>
      </c>
      <c r="H778" t="s">
        <v>88</v>
      </c>
      <c r="I778">
        <f>I777*J778</f>
        <v>0.02</v>
      </c>
      <c r="J778">
        <v>1</v>
      </c>
      <c r="O778">
        <f t="shared" si="588"/>
        <v>241.24</v>
      </c>
      <c r="P778">
        <f t="shared" si="589"/>
        <v>241.24</v>
      </c>
      <c r="Q778">
        <f t="shared" si="590"/>
        <v>0</v>
      </c>
      <c r="R778">
        <f t="shared" si="591"/>
        <v>0</v>
      </c>
      <c r="S778">
        <f t="shared" si="592"/>
        <v>0</v>
      </c>
      <c r="T778">
        <f t="shared" si="593"/>
        <v>0</v>
      </c>
      <c r="U778">
        <f t="shared" si="594"/>
        <v>0</v>
      </c>
      <c r="V778">
        <f t="shared" si="595"/>
        <v>0</v>
      </c>
      <c r="W778">
        <f t="shared" si="596"/>
        <v>0</v>
      </c>
      <c r="X778">
        <f t="shared" si="597"/>
        <v>0</v>
      </c>
      <c r="Y778">
        <f t="shared" si="598"/>
        <v>0</v>
      </c>
      <c r="AA778">
        <v>144042116</v>
      </c>
      <c r="AB778">
        <f t="shared" si="599"/>
        <v>833</v>
      </c>
      <c r="AC778">
        <f t="shared" si="600"/>
        <v>833</v>
      </c>
      <c r="AD778">
        <f t="shared" si="627"/>
        <v>0</v>
      </c>
      <c r="AE778">
        <f t="shared" si="628"/>
        <v>0</v>
      </c>
      <c r="AF778">
        <f t="shared" si="629"/>
        <v>0</v>
      </c>
      <c r="AG778">
        <f t="shared" si="601"/>
        <v>0</v>
      </c>
      <c r="AH778">
        <f t="shared" si="630"/>
        <v>0</v>
      </c>
      <c r="AI778">
        <f t="shared" si="631"/>
        <v>0</v>
      </c>
      <c r="AJ778">
        <f t="shared" si="602"/>
        <v>0</v>
      </c>
      <c r="AK778">
        <v>833</v>
      </c>
      <c r="AL778">
        <v>833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95</v>
      </c>
      <c r="AU778">
        <v>65</v>
      </c>
      <c r="AV778">
        <v>1</v>
      </c>
      <c r="AW778">
        <v>1</v>
      </c>
      <c r="AZ778">
        <v>1</v>
      </c>
      <c r="BA778">
        <v>1</v>
      </c>
      <c r="BB778">
        <v>1</v>
      </c>
      <c r="BC778">
        <v>14.48</v>
      </c>
      <c r="BD778" t="s">
        <v>3</v>
      </c>
      <c r="BE778" t="s">
        <v>3</v>
      </c>
      <c r="BF778" t="s">
        <v>3</v>
      </c>
      <c r="BG778" t="s">
        <v>3</v>
      </c>
      <c r="BH778">
        <v>3</v>
      </c>
      <c r="BI778">
        <v>2</v>
      </c>
      <c r="BJ778" t="s">
        <v>735</v>
      </c>
      <c r="BM778">
        <v>108001</v>
      </c>
      <c r="BN778">
        <v>0</v>
      </c>
      <c r="BO778" t="s">
        <v>733</v>
      </c>
      <c r="BP778">
        <v>1</v>
      </c>
      <c r="BQ778">
        <v>3</v>
      </c>
      <c r="BR778">
        <v>0</v>
      </c>
      <c r="BS778">
        <v>1</v>
      </c>
      <c r="BT778">
        <v>1</v>
      </c>
      <c r="BU778">
        <v>1</v>
      </c>
      <c r="BV778">
        <v>1</v>
      </c>
      <c r="BW778">
        <v>1</v>
      </c>
      <c r="BX778">
        <v>1</v>
      </c>
      <c r="BY778" t="s">
        <v>3</v>
      </c>
      <c r="BZ778">
        <v>95</v>
      </c>
      <c r="CA778">
        <v>65</v>
      </c>
      <c r="CE778">
        <v>0</v>
      </c>
      <c r="CF778">
        <v>0</v>
      </c>
      <c r="CG778">
        <v>0</v>
      </c>
      <c r="CM778">
        <v>0</v>
      </c>
      <c r="CN778" t="s">
        <v>3</v>
      </c>
      <c r="CO778">
        <v>0</v>
      </c>
      <c r="CP778">
        <f t="shared" si="603"/>
        <v>241.24</v>
      </c>
      <c r="CQ778">
        <f t="shared" si="604"/>
        <v>12061.84</v>
      </c>
      <c r="CR778">
        <f t="shared" si="605"/>
        <v>0</v>
      </c>
      <c r="CS778">
        <f t="shared" si="606"/>
        <v>0</v>
      </c>
      <c r="CT778">
        <f t="shared" si="607"/>
        <v>0</v>
      </c>
      <c r="CU778">
        <f t="shared" si="608"/>
        <v>0</v>
      </c>
      <c r="CV778">
        <f t="shared" si="609"/>
        <v>0</v>
      </c>
      <c r="CW778">
        <f t="shared" si="610"/>
        <v>0</v>
      </c>
      <c r="CX778">
        <f t="shared" si="611"/>
        <v>0</v>
      </c>
      <c r="CY778">
        <f t="shared" si="612"/>
        <v>0</v>
      </c>
      <c r="CZ778">
        <f t="shared" si="613"/>
        <v>0</v>
      </c>
      <c r="DC778" t="s">
        <v>3</v>
      </c>
      <c r="DD778" t="s">
        <v>3</v>
      </c>
      <c r="DE778" t="s">
        <v>3</v>
      </c>
      <c r="DF778" t="s">
        <v>3</v>
      </c>
      <c r="DG778" t="s">
        <v>3</v>
      </c>
      <c r="DH778" t="s">
        <v>3</v>
      </c>
      <c r="DI778" t="s">
        <v>3</v>
      </c>
      <c r="DJ778" t="s">
        <v>3</v>
      </c>
      <c r="DK778" t="s">
        <v>3</v>
      </c>
      <c r="DL778" t="s">
        <v>3</v>
      </c>
      <c r="DM778" t="s">
        <v>3</v>
      </c>
      <c r="DN778">
        <v>0</v>
      </c>
      <c r="DO778">
        <v>0</v>
      </c>
      <c r="DP778">
        <v>1</v>
      </c>
      <c r="DQ778">
        <v>1</v>
      </c>
      <c r="DU778">
        <v>1013</v>
      </c>
      <c r="DV778" t="s">
        <v>88</v>
      </c>
      <c r="DW778" t="s">
        <v>88</v>
      </c>
      <c r="DX778">
        <v>1</v>
      </c>
      <c r="EE778">
        <v>123475027</v>
      </c>
      <c r="EF778">
        <v>3</v>
      </c>
      <c r="EG778" t="s">
        <v>184</v>
      </c>
      <c r="EH778">
        <v>0</v>
      </c>
      <c r="EI778" t="s">
        <v>3</v>
      </c>
      <c r="EJ778">
        <v>2</v>
      </c>
      <c r="EK778">
        <v>108001</v>
      </c>
      <c r="EL778" t="s">
        <v>185</v>
      </c>
      <c r="EM778" t="s">
        <v>186</v>
      </c>
      <c r="EO778" t="s">
        <v>3</v>
      </c>
      <c r="EQ778">
        <v>0</v>
      </c>
      <c r="ER778">
        <v>833</v>
      </c>
      <c r="ES778">
        <v>833</v>
      </c>
      <c r="ET778">
        <v>0</v>
      </c>
      <c r="EU778">
        <v>0</v>
      </c>
      <c r="EV778">
        <v>0</v>
      </c>
      <c r="EW778">
        <v>0</v>
      </c>
      <c r="EX778">
        <v>0</v>
      </c>
      <c r="FQ778">
        <v>0</v>
      </c>
      <c r="FR778">
        <f t="shared" si="614"/>
        <v>0</v>
      </c>
      <c r="FS778">
        <v>0</v>
      </c>
      <c r="FX778">
        <v>95</v>
      </c>
      <c r="FY778">
        <v>65</v>
      </c>
      <c r="GA778" t="s">
        <v>3</v>
      </c>
      <c r="GD778">
        <v>1</v>
      </c>
      <c r="GF778">
        <v>177053872</v>
      </c>
      <c r="GG778">
        <v>2</v>
      </c>
      <c r="GH778">
        <v>1</v>
      </c>
      <c r="GI778">
        <v>2</v>
      </c>
      <c r="GJ778">
        <v>0</v>
      </c>
      <c r="GK778">
        <v>0</v>
      </c>
      <c r="GL778">
        <f t="shared" si="615"/>
        <v>0</v>
      </c>
      <c r="GM778">
        <f t="shared" si="616"/>
        <v>241.24</v>
      </c>
      <c r="GN778">
        <f t="shared" si="617"/>
        <v>0</v>
      </c>
      <c r="GO778">
        <f t="shared" si="618"/>
        <v>241.24</v>
      </c>
      <c r="GP778">
        <f t="shared" si="619"/>
        <v>0</v>
      </c>
      <c r="GR778">
        <v>0</v>
      </c>
      <c r="GS778">
        <v>3</v>
      </c>
      <c r="GT778">
        <v>0</v>
      </c>
      <c r="GU778" t="s">
        <v>3</v>
      </c>
      <c r="GV778">
        <f t="shared" si="620"/>
        <v>0</v>
      </c>
      <c r="GW778">
        <v>1</v>
      </c>
      <c r="GX778">
        <f t="shared" si="621"/>
        <v>0</v>
      </c>
      <c r="HA778">
        <v>0</v>
      </c>
      <c r="HB778">
        <v>0</v>
      </c>
      <c r="HC778">
        <f t="shared" si="622"/>
        <v>0</v>
      </c>
      <c r="IK778">
        <v>0</v>
      </c>
    </row>
    <row r="779" spans="1:245" x14ac:dyDescent="0.2">
      <c r="A779">
        <v>17</v>
      </c>
      <c r="B779">
        <v>1</v>
      </c>
      <c r="C779">
        <f>ROW(SmtRes!A1110)</f>
        <v>1110</v>
      </c>
      <c r="D779">
        <f>ROW(EtalonRes!A1100)</f>
        <v>1100</v>
      </c>
      <c r="E779" t="s">
        <v>1025</v>
      </c>
      <c r="F779" t="s">
        <v>1026</v>
      </c>
      <c r="G779" t="s">
        <v>1027</v>
      </c>
      <c r="H779" t="s">
        <v>171</v>
      </c>
      <c r="I779">
        <v>2</v>
      </c>
      <c r="J779">
        <v>0</v>
      </c>
      <c r="O779">
        <f t="shared" si="588"/>
        <v>4289.5600000000004</v>
      </c>
      <c r="P779">
        <f t="shared" si="589"/>
        <v>1138.92</v>
      </c>
      <c r="Q779">
        <f t="shared" si="590"/>
        <v>154.57</v>
      </c>
      <c r="R779">
        <f t="shared" si="591"/>
        <v>58.44</v>
      </c>
      <c r="S779">
        <f t="shared" si="592"/>
        <v>2996.07</v>
      </c>
      <c r="T779">
        <f t="shared" si="593"/>
        <v>0</v>
      </c>
      <c r="U779">
        <f t="shared" si="594"/>
        <v>10.3</v>
      </c>
      <c r="V779">
        <f t="shared" si="595"/>
        <v>0.14000000000000001</v>
      </c>
      <c r="W779">
        <f t="shared" si="596"/>
        <v>0</v>
      </c>
      <c r="X779">
        <f t="shared" si="597"/>
        <v>2443.61</v>
      </c>
      <c r="Y779">
        <f t="shared" si="598"/>
        <v>1832.71</v>
      </c>
      <c r="AA779">
        <v>144042116</v>
      </c>
      <c r="AB779">
        <f t="shared" si="599"/>
        <v>152.44</v>
      </c>
      <c r="AC779">
        <f t="shared" si="600"/>
        <v>97.51</v>
      </c>
      <c r="AD779">
        <f t="shared" si="627"/>
        <v>9.3000000000000007</v>
      </c>
      <c r="AE779">
        <f t="shared" si="628"/>
        <v>0.89</v>
      </c>
      <c r="AF779">
        <f t="shared" si="629"/>
        <v>45.63</v>
      </c>
      <c r="AG779">
        <f t="shared" si="601"/>
        <v>0</v>
      </c>
      <c r="AH779">
        <f t="shared" si="630"/>
        <v>5.15</v>
      </c>
      <c r="AI779">
        <f t="shared" si="631"/>
        <v>7.0000000000000007E-2</v>
      </c>
      <c r="AJ779">
        <f t="shared" si="602"/>
        <v>0</v>
      </c>
      <c r="AK779">
        <v>152.44</v>
      </c>
      <c r="AL779">
        <v>97.51</v>
      </c>
      <c r="AM779">
        <v>9.3000000000000007</v>
      </c>
      <c r="AN779">
        <v>0.89</v>
      </c>
      <c r="AO779">
        <v>45.63</v>
      </c>
      <c r="AP779">
        <v>0</v>
      </c>
      <c r="AQ779">
        <v>5.15</v>
      </c>
      <c r="AR779">
        <v>7.0000000000000007E-2</v>
      </c>
      <c r="AS779">
        <v>0</v>
      </c>
      <c r="AT779">
        <v>80</v>
      </c>
      <c r="AU779">
        <v>60</v>
      </c>
      <c r="AV779">
        <v>1</v>
      </c>
      <c r="AW779">
        <v>1</v>
      </c>
      <c r="AZ779">
        <v>1</v>
      </c>
      <c r="BA779">
        <v>32.83</v>
      </c>
      <c r="BB779">
        <v>8.31</v>
      </c>
      <c r="BC779">
        <v>5.84</v>
      </c>
      <c r="BD779" t="s">
        <v>3</v>
      </c>
      <c r="BE779" t="s">
        <v>3</v>
      </c>
      <c r="BF779" t="s">
        <v>3</v>
      </c>
      <c r="BG779" t="s">
        <v>3</v>
      </c>
      <c r="BH779">
        <v>0</v>
      </c>
      <c r="BI779">
        <v>2</v>
      </c>
      <c r="BJ779" t="s">
        <v>1028</v>
      </c>
      <c r="BM779">
        <v>111003</v>
      </c>
      <c r="BN779">
        <v>0</v>
      </c>
      <c r="BO779" t="s">
        <v>1026</v>
      </c>
      <c r="BP779">
        <v>1</v>
      </c>
      <c r="BQ779">
        <v>3</v>
      </c>
      <c r="BR779">
        <v>0</v>
      </c>
      <c r="BS779">
        <v>32.83</v>
      </c>
      <c r="BT779">
        <v>1</v>
      </c>
      <c r="BU779">
        <v>1</v>
      </c>
      <c r="BV779">
        <v>1</v>
      </c>
      <c r="BW779">
        <v>1</v>
      </c>
      <c r="BX779">
        <v>1</v>
      </c>
      <c r="BY779" t="s">
        <v>3</v>
      </c>
      <c r="BZ779">
        <v>80</v>
      </c>
      <c r="CA779">
        <v>60</v>
      </c>
      <c r="CE779">
        <v>0</v>
      </c>
      <c r="CF779">
        <v>0</v>
      </c>
      <c r="CG779">
        <v>0</v>
      </c>
      <c r="CM779">
        <v>0</v>
      </c>
      <c r="CN779" t="s">
        <v>3</v>
      </c>
      <c r="CO779">
        <v>0</v>
      </c>
      <c r="CP779">
        <f t="shared" si="603"/>
        <v>4289.5600000000004</v>
      </c>
      <c r="CQ779">
        <f t="shared" si="604"/>
        <v>569.45839999999998</v>
      </c>
      <c r="CR779">
        <f t="shared" si="605"/>
        <v>77.283000000000015</v>
      </c>
      <c r="CS779">
        <f t="shared" si="606"/>
        <v>29.218699999999998</v>
      </c>
      <c r="CT779">
        <f t="shared" si="607"/>
        <v>1498.0328999999999</v>
      </c>
      <c r="CU779">
        <f t="shared" si="608"/>
        <v>0</v>
      </c>
      <c r="CV779">
        <f t="shared" si="609"/>
        <v>5.15</v>
      </c>
      <c r="CW779">
        <f t="shared" si="610"/>
        <v>7.0000000000000007E-2</v>
      </c>
      <c r="CX779">
        <f t="shared" si="611"/>
        <v>0</v>
      </c>
      <c r="CY779">
        <f t="shared" si="612"/>
        <v>2443.6080000000002</v>
      </c>
      <c r="CZ779">
        <f t="shared" si="613"/>
        <v>1832.7060000000001</v>
      </c>
      <c r="DC779" t="s">
        <v>3</v>
      </c>
      <c r="DD779" t="s">
        <v>3</v>
      </c>
      <c r="DE779" t="s">
        <v>3</v>
      </c>
      <c r="DF779" t="s">
        <v>3</v>
      </c>
      <c r="DG779" t="s">
        <v>3</v>
      </c>
      <c r="DH779" t="s">
        <v>3</v>
      </c>
      <c r="DI779" t="s">
        <v>3</v>
      </c>
      <c r="DJ779" t="s">
        <v>3</v>
      </c>
      <c r="DK779" t="s">
        <v>3</v>
      </c>
      <c r="DL779" t="s">
        <v>3</v>
      </c>
      <c r="DM779" t="s">
        <v>3</v>
      </c>
      <c r="DN779">
        <v>0</v>
      </c>
      <c r="DO779">
        <v>0</v>
      </c>
      <c r="DP779">
        <v>1</v>
      </c>
      <c r="DQ779">
        <v>1</v>
      </c>
      <c r="DU779">
        <v>1013</v>
      </c>
      <c r="DV779" t="s">
        <v>171</v>
      </c>
      <c r="DW779" t="s">
        <v>171</v>
      </c>
      <c r="DX779">
        <v>1</v>
      </c>
      <c r="EE779">
        <v>123475044</v>
      </c>
      <c r="EF779">
        <v>3</v>
      </c>
      <c r="EG779" t="s">
        <v>184</v>
      </c>
      <c r="EH779">
        <v>0</v>
      </c>
      <c r="EI779" t="s">
        <v>3</v>
      </c>
      <c r="EJ779">
        <v>2</v>
      </c>
      <c r="EK779">
        <v>111003</v>
      </c>
      <c r="EL779" t="s">
        <v>1029</v>
      </c>
      <c r="EM779" t="s">
        <v>863</v>
      </c>
      <c r="EO779" t="s">
        <v>3</v>
      </c>
      <c r="EQ779">
        <v>131072</v>
      </c>
      <c r="ER779">
        <v>152.44</v>
      </c>
      <c r="ES779">
        <v>97.51</v>
      </c>
      <c r="ET779">
        <v>9.3000000000000007</v>
      </c>
      <c r="EU779">
        <v>0.89</v>
      </c>
      <c r="EV779">
        <v>45.63</v>
      </c>
      <c r="EW779">
        <v>5.15</v>
      </c>
      <c r="EX779">
        <v>7.0000000000000007E-2</v>
      </c>
      <c r="EY779">
        <v>0</v>
      </c>
      <c r="FQ779">
        <v>0</v>
      </c>
      <c r="FR779">
        <f t="shared" si="614"/>
        <v>0</v>
      </c>
      <c r="FS779">
        <v>0</v>
      </c>
      <c r="FX779">
        <v>80</v>
      </c>
      <c r="FY779">
        <v>60</v>
      </c>
      <c r="GA779" t="s">
        <v>3</v>
      </c>
      <c r="GD779">
        <v>1</v>
      </c>
      <c r="GF779">
        <v>1485295848</v>
      </c>
      <c r="GG779">
        <v>2</v>
      </c>
      <c r="GH779">
        <v>1</v>
      </c>
      <c r="GI779">
        <v>2</v>
      </c>
      <c r="GJ779">
        <v>0</v>
      </c>
      <c r="GK779">
        <v>0</v>
      </c>
      <c r="GL779">
        <f t="shared" si="615"/>
        <v>0</v>
      </c>
      <c r="GM779">
        <f t="shared" si="616"/>
        <v>8565.8799999999992</v>
      </c>
      <c r="GN779">
        <f t="shared" si="617"/>
        <v>0</v>
      </c>
      <c r="GO779">
        <f t="shared" si="618"/>
        <v>8565.8799999999992</v>
      </c>
      <c r="GP779">
        <f t="shared" si="619"/>
        <v>0</v>
      </c>
      <c r="GR779">
        <v>0</v>
      </c>
      <c r="GS779">
        <v>3</v>
      </c>
      <c r="GT779">
        <v>0</v>
      </c>
      <c r="GU779" t="s">
        <v>3</v>
      </c>
      <c r="GV779">
        <f t="shared" si="620"/>
        <v>0</v>
      </c>
      <c r="GW779">
        <v>1</v>
      </c>
      <c r="GX779">
        <f t="shared" si="621"/>
        <v>0</v>
      </c>
      <c r="HA779">
        <v>0</v>
      </c>
      <c r="HB779">
        <v>0</v>
      </c>
      <c r="HC779">
        <f t="shared" si="622"/>
        <v>0</v>
      </c>
      <c r="IK779">
        <v>0</v>
      </c>
    </row>
    <row r="780" spans="1:245" x14ac:dyDescent="0.2">
      <c r="A780">
        <v>18</v>
      </c>
      <c r="B780">
        <v>1</v>
      </c>
      <c r="C780">
        <v>1108</v>
      </c>
      <c r="E780" t="s">
        <v>1030</v>
      </c>
      <c r="F780" t="s">
        <v>1031</v>
      </c>
      <c r="G780" t="s">
        <v>1032</v>
      </c>
      <c r="H780" t="s">
        <v>171</v>
      </c>
      <c r="I780">
        <f>I779*J780</f>
        <v>2</v>
      </c>
      <c r="J780">
        <v>1</v>
      </c>
      <c r="O780">
        <f t="shared" si="588"/>
        <v>1988.13</v>
      </c>
      <c r="P780">
        <f t="shared" si="589"/>
        <v>1988.13</v>
      </c>
      <c r="Q780">
        <f t="shared" si="590"/>
        <v>0</v>
      </c>
      <c r="R780">
        <f t="shared" si="591"/>
        <v>0</v>
      </c>
      <c r="S780">
        <f t="shared" si="592"/>
        <v>0</v>
      </c>
      <c r="T780">
        <f t="shared" si="593"/>
        <v>0</v>
      </c>
      <c r="U780">
        <f t="shared" si="594"/>
        <v>0</v>
      </c>
      <c r="V780">
        <f t="shared" si="595"/>
        <v>0</v>
      </c>
      <c r="W780">
        <f t="shared" si="596"/>
        <v>0</v>
      </c>
      <c r="X780">
        <f t="shared" si="597"/>
        <v>0</v>
      </c>
      <c r="Y780">
        <f t="shared" si="598"/>
        <v>0</v>
      </c>
      <c r="AA780">
        <v>144042116</v>
      </c>
      <c r="AB780">
        <f t="shared" si="599"/>
        <v>88.44</v>
      </c>
      <c r="AC780">
        <f t="shared" si="600"/>
        <v>88.44</v>
      </c>
      <c r="AD780">
        <f t="shared" si="627"/>
        <v>0</v>
      </c>
      <c r="AE780">
        <f t="shared" si="628"/>
        <v>0</v>
      </c>
      <c r="AF780">
        <f t="shared" si="629"/>
        <v>0</v>
      </c>
      <c r="AG780">
        <f t="shared" si="601"/>
        <v>0</v>
      </c>
      <c r="AH780">
        <f t="shared" si="630"/>
        <v>0</v>
      </c>
      <c r="AI780">
        <f t="shared" si="631"/>
        <v>0</v>
      </c>
      <c r="AJ780">
        <f t="shared" si="602"/>
        <v>0</v>
      </c>
      <c r="AK780">
        <v>88.44</v>
      </c>
      <c r="AL780">
        <v>88.44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80</v>
      </c>
      <c r="AU780">
        <v>60</v>
      </c>
      <c r="AV780">
        <v>1</v>
      </c>
      <c r="AW780">
        <v>1</v>
      </c>
      <c r="AZ780">
        <v>1</v>
      </c>
      <c r="BA780">
        <v>1</v>
      </c>
      <c r="BB780">
        <v>1</v>
      </c>
      <c r="BC780">
        <v>11.24</v>
      </c>
      <c r="BD780" t="s">
        <v>3</v>
      </c>
      <c r="BE780" t="s">
        <v>3</v>
      </c>
      <c r="BF780" t="s">
        <v>3</v>
      </c>
      <c r="BG780" t="s">
        <v>3</v>
      </c>
      <c r="BH780">
        <v>3</v>
      </c>
      <c r="BI780">
        <v>2</v>
      </c>
      <c r="BJ780" t="s">
        <v>1033</v>
      </c>
      <c r="BM780">
        <v>111003</v>
      </c>
      <c r="BN780">
        <v>0</v>
      </c>
      <c r="BO780" t="s">
        <v>1031</v>
      </c>
      <c r="BP780">
        <v>1</v>
      </c>
      <c r="BQ780">
        <v>3</v>
      </c>
      <c r="BR780">
        <v>0</v>
      </c>
      <c r="BS780">
        <v>1</v>
      </c>
      <c r="BT780">
        <v>1</v>
      </c>
      <c r="BU780">
        <v>1</v>
      </c>
      <c r="BV780">
        <v>1</v>
      </c>
      <c r="BW780">
        <v>1</v>
      </c>
      <c r="BX780">
        <v>1</v>
      </c>
      <c r="BY780" t="s">
        <v>3</v>
      </c>
      <c r="BZ780">
        <v>80</v>
      </c>
      <c r="CA780">
        <v>60</v>
      </c>
      <c r="CE780">
        <v>0</v>
      </c>
      <c r="CF780">
        <v>0</v>
      </c>
      <c r="CG780">
        <v>0</v>
      </c>
      <c r="CM780">
        <v>0</v>
      </c>
      <c r="CN780" t="s">
        <v>3</v>
      </c>
      <c r="CO780">
        <v>0</v>
      </c>
      <c r="CP780">
        <f t="shared" si="603"/>
        <v>1988.13</v>
      </c>
      <c r="CQ780">
        <f t="shared" si="604"/>
        <v>994.06560000000002</v>
      </c>
      <c r="CR780">
        <f t="shared" si="605"/>
        <v>0</v>
      </c>
      <c r="CS780">
        <f t="shared" si="606"/>
        <v>0</v>
      </c>
      <c r="CT780">
        <f t="shared" si="607"/>
        <v>0</v>
      </c>
      <c r="CU780">
        <f t="shared" si="608"/>
        <v>0</v>
      </c>
      <c r="CV780">
        <f t="shared" si="609"/>
        <v>0</v>
      </c>
      <c r="CW780">
        <f t="shared" si="610"/>
        <v>0</v>
      </c>
      <c r="CX780">
        <f t="shared" si="611"/>
        <v>0</v>
      </c>
      <c r="CY780">
        <f t="shared" si="612"/>
        <v>0</v>
      </c>
      <c r="CZ780">
        <f t="shared" si="613"/>
        <v>0</v>
      </c>
      <c r="DC780" t="s">
        <v>3</v>
      </c>
      <c r="DD780" t="s">
        <v>3</v>
      </c>
      <c r="DE780" t="s">
        <v>3</v>
      </c>
      <c r="DF780" t="s">
        <v>3</v>
      </c>
      <c r="DG780" t="s">
        <v>3</v>
      </c>
      <c r="DH780" t="s">
        <v>3</v>
      </c>
      <c r="DI780" t="s">
        <v>3</v>
      </c>
      <c r="DJ780" t="s">
        <v>3</v>
      </c>
      <c r="DK780" t="s">
        <v>3</v>
      </c>
      <c r="DL780" t="s">
        <v>3</v>
      </c>
      <c r="DM780" t="s">
        <v>3</v>
      </c>
      <c r="DN780">
        <v>0</v>
      </c>
      <c r="DO780">
        <v>0</v>
      </c>
      <c r="DP780">
        <v>1</v>
      </c>
      <c r="DQ780">
        <v>1</v>
      </c>
      <c r="DU780">
        <v>1013</v>
      </c>
      <c r="DV780" t="s">
        <v>171</v>
      </c>
      <c r="DW780" t="s">
        <v>171</v>
      </c>
      <c r="DX780">
        <v>1</v>
      </c>
      <c r="EE780">
        <v>123475044</v>
      </c>
      <c r="EF780">
        <v>3</v>
      </c>
      <c r="EG780" t="s">
        <v>184</v>
      </c>
      <c r="EH780">
        <v>0</v>
      </c>
      <c r="EI780" t="s">
        <v>3</v>
      </c>
      <c r="EJ780">
        <v>2</v>
      </c>
      <c r="EK780">
        <v>111003</v>
      </c>
      <c r="EL780" t="s">
        <v>1029</v>
      </c>
      <c r="EM780" t="s">
        <v>863</v>
      </c>
      <c r="EO780" t="s">
        <v>3</v>
      </c>
      <c r="EQ780">
        <v>0</v>
      </c>
      <c r="ER780">
        <v>88.44</v>
      </c>
      <c r="ES780">
        <v>88.44</v>
      </c>
      <c r="ET780">
        <v>0</v>
      </c>
      <c r="EU780">
        <v>0</v>
      </c>
      <c r="EV780">
        <v>0</v>
      </c>
      <c r="EW780">
        <v>0</v>
      </c>
      <c r="EX780">
        <v>0</v>
      </c>
      <c r="FQ780">
        <v>0</v>
      </c>
      <c r="FR780">
        <f t="shared" si="614"/>
        <v>0</v>
      </c>
      <c r="FS780">
        <v>0</v>
      </c>
      <c r="FX780">
        <v>80</v>
      </c>
      <c r="FY780">
        <v>60</v>
      </c>
      <c r="GA780" t="s">
        <v>3</v>
      </c>
      <c r="GD780">
        <v>1</v>
      </c>
      <c r="GF780">
        <v>224781692</v>
      </c>
      <c r="GG780">
        <v>2</v>
      </c>
      <c r="GH780">
        <v>1</v>
      </c>
      <c r="GI780">
        <v>2</v>
      </c>
      <c r="GJ780">
        <v>0</v>
      </c>
      <c r="GK780">
        <v>0</v>
      </c>
      <c r="GL780">
        <f t="shared" si="615"/>
        <v>0</v>
      </c>
      <c r="GM780">
        <f t="shared" si="616"/>
        <v>1988.13</v>
      </c>
      <c r="GN780">
        <f t="shared" si="617"/>
        <v>0</v>
      </c>
      <c r="GO780">
        <f t="shared" si="618"/>
        <v>1988.13</v>
      </c>
      <c r="GP780">
        <f t="shared" si="619"/>
        <v>0</v>
      </c>
      <c r="GR780">
        <v>0</v>
      </c>
      <c r="GS780">
        <v>3</v>
      </c>
      <c r="GT780">
        <v>0</v>
      </c>
      <c r="GU780" t="s">
        <v>3</v>
      </c>
      <c r="GV780">
        <f t="shared" si="620"/>
        <v>0</v>
      </c>
      <c r="GW780">
        <v>1</v>
      </c>
      <c r="GX780">
        <f t="shared" si="621"/>
        <v>0</v>
      </c>
      <c r="HA780">
        <v>0</v>
      </c>
      <c r="HB780">
        <v>0</v>
      </c>
      <c r="HC780">
        <f t="shared" si="622"/>
        <v>0</v>
      </c>
      <c r="IK780">
        <v>0</v>
      </c>
    </row>
    <row r="781" spans="1:245" x14ac:dyDescent="0.2">
      <c r="A781">
        <v>17</v>
      </c>
      <c r="B781">
        <v>1</v>
      </c>
      <c r="C781">
        <f>ROW(SmtRes!A1127)</f>
        <v>1127</v>
      </c>
      <c r="D781">
        <f>ROW(EtalonRes!A1114)</f>
        <v>1114</v>
      </c>
      <c r="E781" t="s">
        <v>1034</v>
      </c>
      <c r="F781" t="s">
        <v>1035</v>
      </c>
      <c r="G781" t="s">
        <v>1036</v>
      </c>
      <c r="H781" t="s">
        <v>171</v>
      </c>
      <c r="I781">
        <v>8</v>
      </c>
      <c r="J781">
        <v>0</v>
      </c>
      <c r="O781">
        <f t="shared" si="588"/>
        <v>5077.4399999999996</v>
      </c>
      <c r="P781">
        <f t="shared" si="589"/>
        <v>1697.79</v>
      </c>
      <c r="Q781">
        <f t="shared" si="590"/>
        <v>33.619999999999997</v>
      </c>
      <c r="R781">
        <f t="shared" si="591"/>
        <v>0</v>
      </c>
      <c r="S781">
        <f t="shared" si="592"/>
        <v>3346.03</v>
      </c>
      <c r="T781">
        <f t="shared" si="593"/>
        <v>0</v>
      </c>
      <c r="U781">
        <f t="shared" si="594"/>
        <v>10.72</v>
      </c>
      <c r="V781">
        <f t="shared" si="595"/>
        <v>0</v>
      </c>
      <c r="W781">
        <f t="shared" si="596"/>
        <v>0</v>
      </c>
      <c r="X781">
        <f t="shared" si="597"/>
        <v>3178.73</v>
      </c>
      <c r="Y781">
        <f t="shared" si="598"/>
        <v>2174.92</v>
      </c>
      <c r="AA781">
        <v>144042116</v>
      </c>
      <c r="AB781">
        <f t="shared" si="599"/>
        <v>33.65</v>
      </c>
      <c r="AC781">
        <f t="shared" si="600"/>
        <v>20.04</v>
      </c>
      <c r="AD781">
        <f t="shared" si="627"/>
        <v>0.87</v>
      </c>
      <c r="AE781">
        <f t="shared" si="628"/>
        <v>0</v>
      </c>
      <c r="AF781">
        <f t="shared" si="629"/>
        <v>12.74</v>
      </c>
      <c r="AG781">
        <f t="shared" si="601"/>
        <v>0</v>
      </c>
      <c r="AH781">
        <f t="shared" si="630"/>
        <v>1.34</v>
      </c>
      <c r="AI781">
        <f t="shared" si="631"/>
        <v>0</v>
      </c>
      <c r="AJ781">
        <f t="shared" si="602"/>
        <v>0</v>
      </c>
      <c r="AK781">
        <v>33.65</v>
      </c>
      <c r="AL781">
        <v>20.04</v>
      </c>
      <c r="AM781">
        <v>0.87</v>
      </c>
      <c r="AN781">
        <v>0</v>
      </c>
      <c r="AO781">
        <v>12.74</v>
      </c>
      <c r="AP781">
        <v>0</v>
      </c>
      <c r="AQ781">
        <v>1.34</v>
      </c>
      <c r="AR781">
        <v>0</v>
      </c>
      <c r="AS781">
        <v>0</v>
      </c>
      <c r="AT781">
        <v>95</v>
      </c>
      <c r="AU781">
        <v>65</v>
      </c>
      <c r="AV781">
        <v>1</v>
      </c>
      <c r="AW781">
        <v>1</v>
      </c>
      <c r="AZ781">
        <v>1</v>
      </c>
      <c r="BA781">
        <v>32.83</v>
      </c>
      <c r="BB781">
        <v>4.83</v>
      </c>
      <c r="BC781">
        <v>10.59</v>
      </c>
      <c r="BD781" t="s">
        <v>3</v>
      </c>
      <c r="BE781" t="s">
        <v>3</v>
      </c>
      <c r="BF781" t="s">
        <v>3</v>
      </c>
      <c r="BG781" t="s">
        <v>3</v>
      </c>
      <c r="BH781">
        <v>0</v>
      </c>
      <c r="BI781">
        <v>2</v>
      </c>
      <c r="BJ781" t="s">
        <v>1037</v>
      </c>
      <c r="BM781">
        <v>108001</v>
      </c>
      <c r="BN781">
        <v>0</v>
      </c>
      <c r="BO781" t="s">
        <v>1035</v>
      </c>
      <c r="BP781">
        <v>1</v>
      </c>
      <c r="BQ781">
        <v>3</v>
      </c>
      <c r="BR781">
        <v>0</v>
      </c>
      <c r="BS781">
        <v>32.83</v>
      </c>
      <c r="BT781">
        <v>1</v>
      </c>
      <c r="BU781">
        <v>1</v>
      </c>
      <c r="BV781">
        <v>1</v>
      </c>
      <c r="BW781">
        <v>1</v>
      </c>
      <c r="BX781">
        <v>1</v>
      </c>
      <c r="BY781" t="s">
        <v>3</v>
      </c>
      <c r="BZ781">
        <v>95</v>
      </c>
      <c r="CA781">
        <v>65</v>
      </c>
      <c r="CE781">
        <v>0</v>
      </c>
      <c r="CF781">
        <v>0</v>
      </c>
      <c r="CG781">
        <v>0</v>
      </c>
      <c r="CM781">
        <v>0</v>
      </c>
      <c r="CN781" t="s">
        <v>3</v>
      </c>
      <c r="CO781">
        <v>0</v>
      </c>
      <c r="CP781">
        <f t="shared" si="603"/>
        <v>5077.4400000000005</v>
      </c>
      <c r="CQ781">
        <f t="shared" si="604"/>
        <v>212.22359999999998</v>
      </c>
      <c r="CR781">
        <f t="shared" si="605"/>
        <v>4.2020999999999997</v>
      </c>
      <c r="CS781">
        <f t="shared" si="606"/>
        <v>0</v>
      </c>
      <c r="CT781">
        <f t="shared" si="607"/>
        <v>418.25419999999997</v>
      </c>
      <c r="CU781">
        <f t="shared" si="608"/>
        <v>0</v>
      </c>
      <c r="CV781">
        <f t="shared" si="609"/>
        <v>1.34</v>
      </c>
      <c r="CW781">
        <f t="shared" si="610"/>
        <v>0</v>
      </c>
      <c r="CX781">
        <f t="shared" si="611"/>
        <v>0</v>
      </c>
      <c r="CY781">
        <f t="shared" si="612"/>
        <v>3178.7285000000002</v>
      </c>
      <c r="CZ781">
        <f t="shared" si="613"/>
        <v>2174.9195</v>
      </c>
      <c r="DC781" t="s">
        <v>3</v>
      </c>
      <c r="DD781" t="s">
        <v>3</v>
      </c>
      <c r="DE781" t="s">
        <v>3</v>
      </c>
      <c r="DF781" t="s">
        <v>3</v>
      </c>
      <c r="DG781" t="s">
        <v>3</v>
      </c>
      <c r="DH781" t="s">
        <v>3</v>
      </c>
      <c r="DI781" t="s">
        <v>3</v>
      </c>
      <c r="DJ781" t="s">
        <v>3</v>
      </c>
      <c r="DK781" t="s">
        <v>3</v>
      </c>
      <c r="DL781" t="s">
        <v>3</v>
      </c>
      <c r="DM781" t="s">
        <v>3</v>
      </c>
      <c r="DN781">
        <v>0</v>
      </c>
      <c r="DO781">
        <v>0</v>
      </c>
      <c r="DP781">
        <v>1</v>
      </c>
      <c r="DQ781">
        <v>1</v>
      </c>
      <c r="DU781">
        <v>1013</v>
      </c>
      <c r="DV781" t="s">
        <v>171</v>
      </c>
      <c r="DW781" t="s">
        <v>171</v>
      </c>
      <c r="DX781">
        <v>1</v>
      </c>
      <c r="EE781">
        <v>123475027</v>
      </c>
      <c r="EF781">
        <v>3</v>
      </c>
      <c r="EG781" t="s">
        <v>184</v>
      </c>
      <c r="EH781">
        <v>0</v>
      </c>
      <c r="EI781" t="s">
        <v>3</v>
      </c>
      <c r="EJ781">
        <v>2</v>
      </c>
      <c r="EK781">
        <v>108001</v>
      </c>
      <c r="EL781" t="s">
        <v>185</v>
      </c>
      <c r="EM781" t="s">
        <v>186</v>
      </c>
      <c r="EO781" t="s">
        <v>3</v>
      </c>
      <c r="EQ781">
        <v>131072</v>
      </c>
      <c r="ER781">
        <v>33.65</v>
      </c>
      <c r="ES781">
        <v>20.04</v>
      </c>
      <c r="ET781">
        <v>0.87</v>
      </c>
      <c r="EU781">
        <v>0</v>
      </c>
      <c r="EV781">
        <v>12.74</v>
      </c>
      <c r="EW781">
        <v>1.34</v>
      </c>
      <c r="EX781">
        <v>0</v>
      </c>
      <c r="EY781">
        <v>0</v>
      </c>
      <c r="FQ781">
        <v>0</v>
      </c>
      <c r="FR781">
        <f t="shared" si="614"/>
        <v>0</v>
      </c>
      <c r="FS781">
        <v>0</v>
      </c>
      <c r="FX781">
        <v>95</v>
      </c>
      <c r="FY781">
        <v>65</v>
      </c>
      <c r="GA781" t="s">
        <v>3</v>
      </c>
      <c r="GD781">
        <v>1</v>
      </c>
      <c r="GF781">
        <v>-591231013</v>
      </c>
      <c r="GG781">
        <v>2</v>
      </c>
      <c r="GH781">
        <v>1</v>
      </c>
      <c r="GI781">
        <v>2</v>
      </c>
      <c r="GJ781">
        <v>0</v>
      </c>
      <c r="GK781">
        <v>0</v>
      </c>
      <c r="GL781">
        <f t="shared" si="615"/>
        <v>0</v>
      </c>
      <c r="GM781">
        <f t="shared" si="616"/>
        <v>10431.09</v>
      </c>
      <c r="GN781">
        <f t="shared" si="617"/>
        <v>0</v>
      </c>
      <c r="GO781">
        <f t="shared" si="618"/>
        <v>10431.09</v>
      </c>
      <c r="GP781">
        <f t="shared" si="619"/>
        <v>0</v>
      </c>
      <c r="GR781">
        <v>0</v>
      </c>
      <c r="GS781">
        <v>3</v>
      </c>
      <c r="GT781">
        <v>0</v>
      </c>
      <c r="GU781" t="s">
        <v>3</v>
      </c>
      <c r="GV781">
        <f t="shared" si="620"/>
        <v>0</v>
      </c>
      <c r="GW781">
        <v>1</v>
      </c>
      <c r="GX781">
        <f t="shared" si="621"/>
        <v>0</v>
      </c>
      <c r="HA781">
        <v>0</v>
      </c>
      <c r="HB781">
        <v>0</v>
      </c>
      <c r="HC781">
        <f t="shared" si="622"/>
        <v>0</v>
      </c>
      <c r="IK781">
        <v>0</v>
      </c>
    </row>
    <row r="782" spans="1:245" x14ac:dyDescent="0.2">
      <c r="A782">
        <v>18</v>
      </c>
      <c r="B782">
        <v>1</v>
      </c>
      <c r="C782">
        <v>1124</v>
      </c>
      <c r="E782" t="s">
        <v>1038</v>
      </c>
      <c r="F782" t="s">
        <v>1039</v>
      </c>
      <c r="G782" t="s">
        <v>1040</v>
      </c>
      <c r="H782" t="s">
        <v>171</v>
      </c>
      <c r="I782">
        <f>I781*J782</f>
        <v>4</v>
      </c>
      <c r="J782">
        <v>0.5</v>
      </c>
      <c r="O782">
        <f t="shared" si="588"/>
        <v>1513.47</v>
      </c>
      <c r="P782">
        <f t="shared" si="589"/>
        <v>1513.47</v>
      </c>
      <c r="Q782">
        <f t="shared" si="590"/>
        <v>0</v>
      </c>
      <c r="R782">
        <f t="shared" si="591"/>
        <v>0</v>
      </c>
      <c r="S782">
        <f t="shared" si="592"/>
        <v>0</v>
      </c>
      <c r="T782">
        <f t="shared" si="593"/>
        <v>0</v>
      </c>
      <c r="U782">
        <f t="shared" si="594"/>
        <v>0</v>
      </c>
      <c r="V782">
        <f t="shared" si="595"/>
        <v>0</v>
      </c>
      <c r="W782">
        <f t="shared" si="596"/>
        <v>0</v>
      </c>
      <c r="X782">
        <f t="shared" si="597"/>
        <v>0</v>
      </c>
      <c r="Y782">
        <f t="shared" si="598"/>
        <v>0</v>
      </c>
      <c r="AA782">
        <v>144042116</v>
      </c>
      <c r="AB782">
        <f t="shared" si="599"/>
        <v>28.47</v>
      </c>
      <c r="AC782">
        <f t="shared" si="600"/>
        <v>28.47</v>
      </c>
      <c r="AD782">
        <f t="shared" si="627"/>
        <v>0</v>
      </c>
      <c r="AE782">
        <f t="shared" si="628"/>
        <v>0</v>
      </c>
      <c r="AF782">
        <f t="shared" si="629"/>
        <v>0</v>
      </c>
      <c r="AG782">
        <f t="shared" si="601"/>
        <v>0</v>
      </c>
      <c r="AH782">
        <f t="shared" si="630"/>
        <v>0</v>
      </c>
      <c r="AI782">
        <f t="shared" si="631"/>
        <v>0</v>
      </c>
      <c r="AJ782">
        <f t="shared" si="602"/>
        <v>0</v>
      </c>
      <c r="AK782">
        <v>28.47</v>
      </c>
      <c r="AL782">
        <v>28.47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95</v>
      </c>
      <c r="AU782">
        <v>65</v>
      </c>
      <c r="AV782">
        <v>1</v>
      </c>
      <c r="AW782">
        <v>1</v>
      </c>
      <c r="AZ782">
        <v>1</v>
      </c>
      <c r="BA782">
        <v>1</v>
      </c>
      <c r="BB782">
        <v>1</v>
      </c>
      <c r="BC782">
        <v>13.29</v>
      </c>
      <c r="BD782" t="s">
        <v>3</v>
      </c>
      <c r="BE782" t="s">
        <v>3</v>
      </c>
      <c r="BF782" t="s">
        <v>3</v>
      </c>
      <c r="BG782" t="s">
        <v>3</v>
      </c>
      <c r="BH782">
        <v>3</v>
      </c>
      <c r="BI782">
        <v>2</v>
      </c>
      <c r="BJ782" t="s">
        <v>1041</v>
      </c>
      <c r="BM782">
        <v>108001</v>
      </c>
      <c r="BN782">
        <v>0</v>
      </c>
      <c r="BO782" t="s">
        <v>1039</v>
      </c>
      <c r="BP782">
        <v>1</v>
      </c>
      <c r="BQ782">
        <v>3</v>
      </c>
      <c r="BR782">
        <v>0</v>
      </c>
      <c r="BS782">
        <v>1</v>
      </c>
      <c r="BT782">
        <v>1</v>
      </c>
      <c r="BU782">
        <v>1</v>
      </c>
      <c r="BV782">
        <v>1</v>
      </c>
      <c r="BW782">
        <v>1</v>
      </c>
      <c r="BX782">
        <v>1</v>
      </c>
      <c r="BY782" t="s">
        <v>3</v>
      </c>
      <c r="BZ782">
        <v>95</v>
      </c>
      <c r="CA782">
        <v>65</v>
      </c>
      <c r="CE782">
        <v>0</v>
      </c>
      <c r="CF782">
        <v>0</v>
      </c>
      <c r="CG782">
        <v>0</v>
      </c>
      <c r="CM782">
        <v>0</v>
      </c>
      <c r="CN782" t="s">
        <v>3</v>
      </c>
      <c r="CO782">
        <v>0</v>
      </c>
      <c r="CP782">
        <f t="shared" si="603"/>
        <v>1513.47</v>
      </c>
      <c r="CQ782">
        <f t="shared" si="604"/>
        <v>378.36629999999997</v>
      </c>
      <c r="CR782">
        <f t="shared" si="605"/>
        <v>0</v>
      </c>
      <c r="CS782">
        <f t="shared" si="606"/>
        <v>0</v>
      </c>
      <c r="CT782">
        <f t="shared" si="607"/>
        <v>0</v>
      </c>
      <c r="CU782">
        <f t="shared" si="608"/>
        <v>0</v>
      </c>
      <c r="CV782">
        <f t="shared" si="609"/>
        <v>0</v>
      </c>
      <c r="CW782">
        <f t="shared" si="610"/>
        <v>0</v>
      </c>
      <c r="CX782">
        <f t="shared" si="611"/>
        <v>0</v>
      </c>
      <c r="CY782">
        <f t="shared" si="612"/>
        <v>0</v>
      </c>
      <c r="CZ782">
        <f t="shared" si="613"/>
        <v>0</v>
      </c>
      <c r="DC782" t="s">
        <v>3</v>
      </c>
      <c r="DD782" t="s">
        <v>3</v>
      </c>
      <c r="DE782" t="s">
        <v>3</v>
      </c>
      <c r="DF782" t="s">
        <v>3</v>
      </c>
      <c r="DG782" t="s">
        <v>3</v>
      </c>
      <c r="DH782" t="s">
        <v>3</v>
      </c>
      <c r="DI782" t="s">
        <v>3</v>
      </c>
      <c r="DJ782" t="s">
        <v>3</v>
      </c>
      <c r="DK782" t="s">
        <v>3</v>
      </c>
      <c r="DL782" t="s">
        <v>3</v>
      </c>
      <c r="DM782" t="s">
        <v>3</v>
      </c>
      <c r="DN782">
        <v>0</v>
      </c>
      <c r="DO782">
        <v>0</v>
      </c>
      <c r="DP782">
        <v>1</v>
      </c>
      <c r="DQ782">
        <v>1</v>
      </c>
      <c r="DU782">
        <v>1013</v>
      </c>
      <c r="DV782" t="s">
        <v>171</v>
      </c>
      <c r="DW782" t="s">
        <v>171</v>
      </c>
      <c r="DX782">
        <v>1</v>
      </c>
      <c r="EE782">
        <v>123475027</v>
      </c>
      <c r="EF782">
        <v>3</v>
      </c>
      <c r="EG782" t="s">
        <v>184</v>
      </c>
      <c r="EH782">
        <v>0</v>
      </c>
      <c r="EI782" t="s">
        <v>3</v>
      </c>
      <c r="EJ782">
        <v>2</v>
      </c>
      <c r="EK782">
        <v>108001</v>
      </c>
      <c r="EL782" t="s">
        <v>185</v>
      </c>
      <c r="EM782" t="s">
        <v>186</v>
      </c>
      <c r="EO782" t="s">
        <v>3</v>
      </c>
      <c r="EQ782">
        <v>0</v>
      </c>
      <c r="ER782">
        <v>28.47</v>
      </c>
      <c r="ES782">
        <v>28.47</v>
      </c>
      <c r="ET782">
        <v>0</v>
      </c>
      <c r="EU782">
        <v>0</v>
      </c>
      <c r="EV782">
        <v>0</v>
      </c>
      <c r="EW782">
        <v>0</v>
      </c>
      <c r="EX782">
        <v>0</v>
      </c>
      <c r="FQ782">
        <v>0</v>
      </c>
      <c r="FR782">
        <f t="shared" si="614"/>
        <v>0</v>
      </c>
      <c r="FS782">
        <v>0</v>
      </c>
      <c r="FX782">
        <v>95</v>
      </c>
      <c r="FY782">
        <v>65</v>
      </c>
      <c r="GA782" t="s">
        <v>3</v>
      </c>
      <c r="GD782">
        <v>1</v>
      </c>
      <c r="GF782">
        <v>1166718844</v>
      </c>
      <c r="GG782">
        <v>2</v>
      </c>
      <c r="GH782">
        <v>1</v>
      </c>
      <c r="GI782">
        <v>2</v>
      </c>
      <c r="GJ782">
        <v>0</v>
      </c>
      <c r="GK782">
        <v>0</v>
      </c>
      <c r="GL782">
        <f t="shared" si="615"/>
        <v>0</v>
      </c>
      <c r="GM782">
        <f t="shared" si="616"/>
        <v>1513.47</v>
      </c>
      <c r="GN782">
        <f t="shared" si="617"/>
        <v>0</v>
      </c>
      <c r="GO782">
        <f t="shared" si="618"/>
        <v>1513.47</v>
      </c>
      <c r="GP782">
        <f t="shared" si="619"/>
        <v>0</v>
      </c>
      <c r="GR782">
        <v>0</v>
      </c>
      <c r="GS782">
        <v>3</v>
      </c>
      <c r="GT782">
        <v>0</v>
      </c>
      <c r="GU782" t="s">
        <v>3</v>
      </c>
      <c r="GV782">
        <f t="shared" si="620"/>
        <v>0</v>
      </c>
      <c r="GW782">
        <v>1</v>
      </c>
      <c r="GX782">
        <f t="shared" si="621"/>
        <v>0</v>
      </c>
      <c r="HA782">
        <v>0</v>
      </c>
      <c r="HB782">
        <v>0</v>
      </c>
      <c r="HC782">
        <f t="shared" si="622"/>
        <v>0</v>
      </c>
      <c r="IK782">
        <v>0</v>
      </c>
    </row>
    <row r="783" spans="1:245" x14ac:dyDescent="0.2">
      <c r="A783">
        <v>18</v>
      </c>
      <c r="B783">
        <v>1</v>
      </c>
      <c r="C783">
        <v>1125</v>
      </c>
      <c r="E783" t="s">
        <v>1042</v>
      </c>
      <c r="F783" t="s">
        <v>1043</v>
      </c>
      <c r="G783" t="s">
        <v>1044</v>
      </c>
      <c r="H783" t="s">
        <v>171</v>
      </c>
      <c r="I783">
        <f>I781*J783</f>
        <v>2</v>
      </c>
      <c r="J783">
        <v>0.25</v>
      </c>
      <c r="O783">
        <f t="shared" si="588"/>
        <v>857.34</v>
      </c>
      <c r="P783">
        <f t="shared" si="589"/>
        <v>857.34</v>
      </c>
      <c r="Q783">
        <f t="shared" si="590"/>
        <v>0</v>
      </c>
      <c r="R783">
        <f t="shared" si="591"/>
        <v>0</v>
      </c>
      <c r="S783">
        <f t="shared" si="592"/>
        <v>0</v>
      </c>
      <c r="T783">
        <f t="shared" si="593"/>
        <v>0</v>
      </c>
      <c r="U783">
        <f t="shared" si="594"/>
        <v>0</v>
      </c>
      <c r="V783">
        <f t="shared" si="595"/>
        <v>0</v>
      </c>
      <c r="W783">
        <f t="shared" si="596"/>
        <v>0</v>
      </c>
      <c r="X783">
        <f t="shared" si="597"/>
        <v>0</v>
      </c>
      <c r="Y783">
        <f t="shared" si="598"/>
        <v>0</v>
      </c>
      <c r="AA783">
        <v>144042116</v>
      </c>
      <c r="AB783">
        <f t="shared" si="599"/>
        <v>28.37</v>
      </c>
      <c r="AC783">
        <f t="shared" si="600"/>
        <v>28.37</v>
      </c>
      <c r="AD783">
        <f t="shared" si="627"/>
        <v>0</v>
      </c>
      <c r="AE783">
        <f t="shared" si="628"/>
        <v>0</v>
      </c>
      <c r="AF783">
        <f t="shared" si="629"/>
        <v>0</v>
      </c>
      <c r="AG783">
        <f t="shared" si="601"/>
        <v>0</v>
      </c>
      <c r="AH783">
        <f t="shared" si="630"/>
        <v>0</v>
      </c>
      <c r="AI783">
        <f t="shared" si="631"/>
        <v>0</v>
      </c>
      <c r="AJ783">
        <f t="shared" si="602"/>
        <v>0</v>
      </c>
      <c r="AK783">
        <v>28.37</v>
      </c>
      <c r="AL783">
        <v>28.37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95</v>
      </c>
      <c r="AU783">
        <v>65</v>
      </c>
      <c r="AV783">
        <v>1</v>
      </c>
      <c r="AW783">
        <v>1</v>
      </c>
      <c r="AZ783">
        <v>1</v>
      </c>
      <c r="BA783">
        <v>1</v>
      </c>
      <c r="BB783">
        <v>1</v>
      </c>
      <c r="BC783">
        <v>15.11</v>
      </c>
      <c r="BD783" t="s">
        <v>3</v>
      </c>
      <c r="BE783" t="s">
        <v>3</v>
      </c>
      <c r="BF783" t="s">
        <v>3</v>
      </c>
      <c r="BG783" t="s">
        <v>3</v>
      </c>
      <c r="BH783">
        <v>3</v>
      </c>
      <c r="BI783">
        <v>2</v>
      </c>
      <c r="BJ783" t="s">
        <v>1045</v>
      </c>
      <c r="BM783">
        <v>108001</v>
      </c>
      <c r="BN783">
        <v>0</v>
      </c>
      <c r="BO783" t="s">
        <v>1043</v>
      </c>
      <c r="BP783">
        <v>1</v>
      </c>
      <c r="BQ783">
        <v>3</v>
      </c>
      <c r="BR783">
        <v>0</v>
      </c>
      <c r="BS783">
        <v>1</v>
      </c>
      <c r="BT783">
        <v>1</v>
      </c>
      <c r="BU783">
        <v>1</v>
      </c>
      <c r="BV783">
        <v>1</v>
      </c>
      <c r="BW783">
        <v>1</v>
      </c>
      <c r="BX783">
        <v>1</v>
      </c>
      <c r="BY783" t="s">
        <v>3</v>
      </c>
      <c r="BZ783">
        <v>95</v>
      </c>
      <c r="CA783">
        <v>65</v>
      </c>
      <c r="CE783">
        <v>0</v>
      </c>
      <c r="CF783">
        <v>0</v>
      </c>
      <c r="CG783">
        <v>0</v>
      </c>
      <c r="CM783">
        <v>0</v>
      </c>
      <c r="CN783" t="s">
        <v>3</v>
      </c>
      <c r="CO783">
        <v>0</v>
      </c>
      <c r="CP783">
        <f t="shared" si="603"/>
        <v>857.34</v>
      </c>
      <c r="CQ783">
        <f t="shared" si="604"/>
        <v>428.67070000000001</v>
      </c>
      <c r="CR783">
        <f t="shared" si="605"/>
        <v>0</v>
      </c>
      <c r="CS783">
        <f t="shared" si="606"/>
        <v>0</v>
      </c>
      <c r="CT783">
        <f t="shared" si="607"/>
        <v>0</v>
      </c>
      <c r="CU783">
        <f t="shared" si="608"/>
        <v>0</v>
      </c>
      <c r="CV783">
        <f t="shared" si="609"/>
        <v>0</v>
      </c>
      <c r="CW783">
        <f t="shared" si="610"/>
        <v>0</v>
      </c>
      <c r="CX783">
        <f t="shared" si="611"/>
        <v>0</v>
      </c>
      <c r="CY783">
        <f t="shared" si="612"/>
        <v>0</v>
      </c>
      <c r="CZ783">
        <f t="shared" si="613"/>
        <v>0</v>
      </c>
      <c r="DC783" t="s">
        <v>3</v>
      </c>
      <c r="DD783" t="s">
        <v>3</v>
      </c>
      <c r="DE783" t="s">
        <v>3</v>
      </c>
      <c r="DF783" t="s">
        <v>3</v>
      </c>
      <c r="DG783" t="s">
        <v>3</v>
      </c>
      <c r="DH783" t="s">
        <v>3</v>
      </c>
      <c r="DI783" t="s">
        <v>3</v>
      </c>
      <c r="DJ783" t="s">
        <v>3</v>
      </c>
      <c r="DK783" t="s">
        <v>3</v>
      </c>
      <c r="DL783" t="s">
        <v>3</v>
      </c>
      <c r="DM783" t="s">
        <v>3</v>
      </c>
      <c r="DN783">
        <v>0</v>
      </c>
      <c r="DO783">
        <v>0</v>
      </c>
      <c r="DP783">
        <v>1</v>
      </c>
      <c r="DQ783">
        <v>1</v>
      </c>
      <c r="DU783">
        <v>1013</v>
      </c>
      <c r="DV783" t="s">
        <v>171</v>
      </c>
      <c r="DW783" t="s">
        <v>171</v>
      </c>
      <c r="DX783">
        <v>1</v>
      </c>
      <c r="EE783">
        <v>123475027</v>
      </c>
      <c r="EF783">
        <v>3</v>
      </c>
      <c r="EG783" t="s">
        <v>184</v>
      </c>
      <c r="EH783">
        <v>0</v>
      </c>
      <c r="EI783" t="s">
        <v>3</v>
      </c>
      <c r="EJ783">
        <v>2</v>
      </c>
      <c r="EK783">
        <v>108001</v>
      </c>
      <c r="EL783" t="s">
        <v>185</v>
      </c>
      <c r="EM783" t="s">
        <v>186</v>
      </c>
      <c r="EO783" t="s">
        <v>3</v>
      </c>
      <c r="EQ783">
        <v>0</v>
      </c>
      <c r="ER783">
        <v>28.37</v>
      </c>
      <c r="ES783">
        <v>28.37</v>
      </c>
      <c r="ET783">
        <v>0</v>
      </c>
      <c r="EU783">
        <v>0</v>
      </c>
      <c r="EV783">
        <v>0</v>
      </c>
      <c r="EW783">
        <v>0</v>
      </c>
      <c r="EX783">
        <v>0</v>
      </c>
      <c r="FQ783">
        <v>0</v>
      </c>
      <c r="FR783">
        <f t="shared" si="614"/>
        <v>0</v>
      </c>
      <c r="FS783">
        <v>0</v>
      </c>
      <c r="FX783">
        <v>95</v>
      </c>
      <c r="FY783">
        <v>65</v>
      </c>
      <c r="GA783" t="s">
        <v>3</v>
      </c>
      <c r="GD783">
        <v>1</v>
      </c>
      <c r="GF783">
        <v>1135753702</v>
      </c>
      <c r="GG783">
        <v>2</v>
      </c>
      <c r="GH783">
        <v>1</v>
      </c>
      <c r="GI783">
        <v>2</v>
      </c>
      <c r="GJ783">
        <v>0</v>
      </c>
      <c r="GK783">
        <v>0</v>
      </c>
      <c r="GL783">
        <f t="shared" si="615"/>
        <v>0</v>
      </c>
      <c r="GM783">
        <f t="shared" si="616"/>
        <v>857.34</v>
      </c>
      <c r="GN783">
        <f t="shared" si="617"/>
        <v>0</v>
      </c>
      <c r="GO783">
        <f t="shared" si="618"/>
        <v>857.34</v>
      </c>
      <c r="GP783">
        <f t="shared" si="619"/>
        <v>0</v>
      </c>
      <c r="GR783">
        <v>0</v>
      </c>
      <c r="GS783">
        <v>3</v>
      </c>
      <c r="GT783">
        <v>0</v>
      </c>
      <c r="GU783" t="s">
        <v>3</v>
      </c>
      <c r="GV783">
        <f t="shared" si="620"/>
        <v>0</v>
      </c>
      <c r="GW783">
        <v>1</v>
      </c>
      <c r="GX783">
        <f t="shared" si="621"/>
        <v>0</v>
      </c>
      <c r="HA783">
        <v>0</v>
      </c>
      <c r="HB783">
        <v>0</v>
      </c>
      <c r="HC783">
        <f t="shared" si="622"/>
        <v>0</v>
      </c>
      <c r="IK783">
        <v>0</v>
      </c>
    </row>
    <row r="784" spans="1:245" x14ac:dyDescent="0.2">
      <c r="A784">
        <v>18</v>
      </c>
      <c r="B784">
        <v>1</v>
      </c>
      <c r="C784">
        <v>1126</v>
      </c>
      <c r="E784" t="s">
        <v>1046</v>
      </c>
      <c r="F784" t="s">
        <v>1047</v>
      </c>
      <c r="G784" t="s">
        <v>1048</v>
      </c>
      <c r="H784" t="s">
        <v>171</v>
      </c>
      <c r="I784">
        <f>I781*J784</f>
        <v>2</v>
      </c>
      <c r="J784">
        <v>0.25</v>
      </c>
      <c r="O784">
        <f t="shared" si="588"/>
        <v>829.91</v>
      </c>
      <c r="P784">
        <f t="shared" si="589"/>
        <v>829.91</v>
      </c>
      <c r="Q784">
        <f t="shared" si="590"/>
        <v>0</v>
      </c>
      <c r="R784">
        <f t="shared" si="591"/>
        <v>0</v>
      </c>
      <c r="S784">
        <f t="shared" si="592"/>
        <v>0</v>
      </c>
      <c r="T784">
        <f t="shared" si="593"/>
        <v>0</v>
      </c>
      <c r="U784">
        <f t="shared" si="594"/>
        <v>0</v>
      </c>
      <c r="V784">
        <f t="shared" si="595"/>
        <v>0</v>
      </c>
      <c r="W784">
        <f t="shared" si="596"/>
        <v>0</v>
      </c>
      <c r="X784">
        <f t="shared" si="597"/>
        <v>0</v>
      </c>
      <c r="Y784">
        <f t="shared" si="598"/>
        <v>0</v>
      </c>
      <c r="AA784">
        <v>144042116</v>
      </c>
      <c r="AB784">
        <f t="shared" si="599"/>
        <v>28.48</v>
      </c>
      <c r="AC784">
        <f t="shared" si="600"/>
        <v>28.48</v>
      </c>
      <c r="AD784">
        <f t="shared" si="627"/>
        <v>0</v>
      </c>
      <c r="AE784">
        <f t="shared" si="628"/>
        <v>0</v>
      </c>
      <c r="AF784">
        <f t="shared" si="629"/>
        <v>0</v>
      </c>
      <c r="AG784">
        <f t="shared" si="601"/>
        <v>0</v>
      </c>
      <c r="AH784">
        <f t="shared" si="630"/>
        <v>0</v>
      </c>
      <c r="AI784">
        <f t="shared" si="631"/>
        <v>0</v>
      </c>
      <c r="AJ784">
        <f t="shared" si="602"/>
        <v>0</v>
      </c>
      <c r="AK784">
        <v>28.48</v>
      </c>
      <c r="AL784">
        <v>28.48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95</v>
      </c>
      <c r="AU784">
        <v>65</v>
      </c>
      <c r="AV784">
        <v>1</v>
      </c>
      <c r="AW784">
        <v>1</v>
      </c>
      <c r="AZ784">
        <v>1</v>
      </c>
      <c r="BA784">
        <v>1</v>
      </c>
      <c r="BB784">
        <v>1</v>
      </c>
      <c r="BC784">
        <v>14.57</v>
      </c>
      <c r="BD784" t="s">
        <v>3</v>
      </c>
      <c r="BE784" t="s">
        <v>3</v>
      </c>
      <c r="BF784" t="s">
        <v>3</v>
      </c>
      <c r="BG784" t="s">
        <v>3</v>
      </c>
      <c r="BH784">
        <v>3</v>
      </c>
      <c r="BI784">
        <v>2</v>
      </c>
      <c r="BJ784" t="s">
        <v>1049</v>
      </c>
      <c r="BM784">
        <v>108001</v>
      </c>
      <c r="BN784">
        <v>0</v>
      </c>
      <c r="BO784" t="s">
        <v>1047</v>
      </c>
      <c r="BP784">
        <v>1</v>
      </c>
      <c r="BQ784">
        <v>3</v>
      </c>
      <c r="BR784">
        <v>0</v>
      </c>
      <c r="BS784">
        <v>1</v>
      </c>
      <c r="BT784">
        <v>1</v>
      </c>
      <c r="BU784">
        <v>1</v>
      </c>
      <c r="BV784">
        <v>1</v>
      </c>
      <c r="BW784">
        <v>1</v>
      </c>
      <c r="BX784">
        <v>1</v>
      </c>
      <c r="BY784" t="s">
        <v>3</v>
      </c>
      <c r="BZ784">
        <v>95</v>
      </c>
      <c r="CA784">
        <v>65</v>
      </c>
      <c r="CE784">
        <v>0</v>
      </c>
      <c r="CF784">
        <v>0</v>
      </c>
      <c r="CG784">
        <v>0</v>
      </c>
      <c r="CM784">
        <v>0</v>
      </c>
      <c r="CN784" t="s">
        <v>3</v>
      </c>
      <c r="CO784">
        <v>0</v>
      </c>
      <c r="CP784">
        <f t="shared" si="603"/>
        <v>829.91</v>
      </c>
      <c r="CQ784">
        <f t="shared" si="604"/>
        <v>414.95359999999999</v>
      </c>
      <c r="CR784">
        <f t="shared" si="605"/>
        <v>0</v>
      </c>
      <c r="CS784">
        <f t="shared" si="606"/>
        <v>0</v>
      </c>
      <c r="CT784">
        <f t="shared" si="607"/>
        <v>0</v>
      </c>
      <c r="CU784">
        <f t="shared" si="608"/>
        <v>0</v>
      </c>
      <c r="CV784">
        <f t="shared" si="609"/>
        <v>0</v>
      </c>
      <c r="CW784">
        <f t="shared" si="610"/>
        <v>0</v>
      </c>
      <c r="CX784">
        <f t="shared" si="611"/>
        <v>0</v>
      </c>
      <c r="CY784">
        <f t="shared" si="612"/>
        <v>0</v>
      </c>
      <c r="CZ784">
        <f t="shared" si="613"/>
        <v>0</v>
      </c>
      <c r="DC784" t="s">
        <v>3</v>
      </c>
      <c r="DD784" t="s">
        <v>3</v>
      </c>
      <c r="DE784" t="s">
        <v>3</v>
      </c>
      <c r="DF784" t="s">
        <v>3</v>
      </c>
      <c r="DG784" t="s">
        <v>3</v>
      </c>
      <c r="DH784" t="s">
        <v>3</v>
      </c>
      <c r="DI784" t="s">
        <v>3</v>
      </c>
      <c r="DJ784" t="s">
        <v>3</v>
      </c>
      <c r="DK784" t="s">
        <v>3</v>
      </c>
      <c r="DL784" t="s">
        <v>3</v>
      </c>
      <c r="DM784" t="s">
        <v>3</v>
      </c>
      <c r="DN784">
        <v>0</v>
      </c>
      <c r="DO784">
        <v>0</v>
      </c>
      <c r="DP784">
        <v>1</v>
      </c>
      <c r="DQ784">
        <v>1</v>
      </c>
      <c r="DU784">
        <v>1013</v>
      </c>
      <c r="DV784" t="s">
        <v>171</v>
      </c>
      <c r="DW784" t="s">
        <v>171</v>
      </c>
      <c r="DX784">
        <v>1</v>
      </c>
      <c r="EE784">
        <v>123475027</v>
      </c>
      <c r="EF784">
        <v>3</v>
      </c>
      <c r="EG784" t="s">
        <v>184</v>
      </c>
      <c r="EH784">
        <v>0</v>
      </c>
      <c r="EI784" t="s">
        <v>3</v>
      </c>
      <c r="EJ784">
        <v>2</v>
      </c>
      <c r="EK784">
        <v>108001</v>
      </c>
      <c r="EL784" t="s">
        <v>185</v>
      </c>
      <c r="EM784" t="s">
        <v>186</v>
      </c>
      <c r="EO784" t="s">
        <v>3</v>
      </c>
      <c r="EQ784">
        <v>0</v>
      </c>
      <c r="ER784">
        <v>28.48</v>
      </c>
      <c r="ES784">
        <v>28.48</v>
      </c>
      <c r="ET784">
        <v>0</v>
      </c>
      <c r="EU784">
        <v>0</v>
      </c>
      <c r="EV784">
        <v>0</v>
      </c>
      <c r="EW784">
        <v>0</v>
      </c>
      <c r="EX784">
        <v>0</v>
      </c>
      <c r="FQ784">
        <v>0</v>
      </c>
      <c r="FR784">
        <f t="shared" si="614"/>
        <v>0</v>
      </c>
      <c r="FS784">
        <v>0</v>
      </c>
      <c r="FX784">
        <v>95</v>
      </c>
      <c r="FY784">
        <v>65</v>
      </c>
      <c r="GA784" t="s">
        <v>3</v>
      </c>
      <c r="GD784">
        <v>1</v>
      </c>
      <c r="GF784">
        <v>628941410</v>
      </c>
      <c r="GG784">
        <v>2</v>
      </c>
      <c r="GH784">
        <v>1</v>
      </c>
      <c r="GI784">
        <v>2</v>
      </c>
      <c r="GJ784">
        <v>0</v>
      </c>
      <c r="GK784">
        <v>0</v>
      </c>
      <c r="GL784">
        <f t="shared" si="615"/>
        <v>0</v>
      </c>
      <c r="GM784">
        <f t="shared" si="616"/>
        <v>829.91</v>
      </c>
      <c r="GN784">
        <f t="shared" si="617"/>
        <v>0</v>
      </c>
      <c r="GO784">
        <f t="shared" si="618"/>
        <v>829.91</v>
      </c>
      <c r="GP784">
        <f t="shared" si="619"/>
        <v>0</v>
      </c>
      <c r="GR784">
        <v>0</v>
      </c>
      <c r="GS784">
        <v>3</v>
      </c>
      <c r="GT784">
        <v>0</v>
      </c>
      <c r="GU784" t="s">
        <v>3</v>
      </c>
      <c r="GV784">
        <f t="shared" si="620"/>
        <v>0</v>
      </c>
      <c r="GW784">
        <v>1</v>
      </c>
      <c r="GX784">
        <f t="shared" si="621"/>
        <v>0</v>
      </c>
      <c r="HA784">
        <v>0</v>
      </c>
      <c r="HB784">
        <v>0</v>
      </c>
      <c r="HC784">
        <f t="shared" si="622"/>
        <v>0</v>
      </c>
      <c r="IK784">
        <v>0</v>
      </c>
    </row>
    <row r="786" spans="1:206" x14ac:dyDescent="0.2">
      <c r="A786" s="2">
        <v>51</v>
      </c>
      <c r="B786" s="2">
        <f>B738</f>
        <v>1</v>
      </c>
      <c r="C786" s="2">
        <f>A738</f>
        <v>5</v>
      </c>
      <c r="D786" s="2">
        <f>ROW(A738)</f>
        <v>738</v>
      </c>
      <c r="E786" s="2"/>
      <c r="F786" s="2" t="str">
        <f>IF(F738&lt;&gt;"",F738,"")</f>
        <v>Новый подраздел</v>
      </c>
      <c r="G786" s="2" t="str">
        <f>IF(G738&lt;&gt;"",G738,"")</f>
        <v>Монтажные работы</v>
      </c>
      <c r="H786" s="2">
        <v>0</v>
      </c>
      <c r="I786" s="2"/>
      <c r="J786" s="2"/>
      <c r="K786" s="2"/>
      <c r="L786" s="2"/>
      <c r="M786" s="2"/>
      <c r="N786" s="2"/>
      <c r="O786" s="2">
        <f t="shared" ref="O786:T786" si="632">ROUND(AB786,2)</f>
        <v>325711.21999999997</v>
      </c>
      <c r="P786" s="2">
        <f t="shared" si="632"/>
        <v>256000.11</v>
      </c>
      <c r="Q786" s="2">
        <f t="shared" si="632"/>
        <v>13607.05</v>
      </c>
      <c r="R786" s="2">
        <f t="shared" si="632"/>
        <v>6669.01</v>
      </c>
      <c r="S786" s="2">
        <f t="shared" si="632"/>
        <v>56104.06</v>
      </c>
      <c r="T786" s="2">
        <f t="shared" si="632"/>
        <v>0</v>
      </c>
      <c r="U786" s="2">
        <f>AH786</f>
        <v>184.58122414000002</v>
      </c>
      <c r="V786" s="2">
        <f>AI786</f>
        <v>15.837065499999998</v>
      </c>
      <c r="W786" s="2">
        <f>ROUND(AJ786,2)</f>
        <v>0</v>
      </c>
      <c r="X786" s="2">
        <f>ROUND(AK786,2)</f>
        <v>67207.839999999997</v>
      </c>
      <c r="Y786" s="2">
        <f>ROUND(AL786,2)</f>
        <v>43316.78</v>
      </c>
      <c r="Z786" s="2"/>
      <c r="AA786" s="2"/>
      <c r="AB786" s="2">
        <f>ROUND(SUMIF(AA742:AA784,"=144042116",O742:O784),2)</f>
        <v>325711.21999999997</v>
      </c>
      <c r="AC786" s="2">
        <f>ROUND(SUMIF(AA742:AA784,"=144042116",P742:P784),2)</f>
        <v>256000.11</v>
      </c>
      <c r="AD786" s="2">
        <f>ROUND(SUMIF(AA742:AA784,"=144042116",Q742:Q784),2)</f>
        <v>13607.05</v>
      </c>
      <c r="AE786" s="2">
        <f>ROUND(SUMIF(AA742:AA784,"=144042116",R742:R784),2)</f>
        <v>6669.01</v>
      </c>
      <c r="AF786" s="2">
        <f>ROUND(SUMIF(AA742:AA784,"=144042116",S742:S784),2)</f>
        <v>56104.06</v>
      </c>
      <c r="AG786" s="2">
        <f>ROUND(SUMIF(AA742:AA784,"=144042116",T742:T784),2)</f>
        <v>0</v>
      </c>
      <c r="AH786" s="2">
        <f>SUMIF(AA742:AA784,"=144042116",U742:U784)</f>
        <v>184.58122414000002</v>
      </c>
      <c r="AI786" s="2">
        <f>SUMIF(AA742:AA784,"=144042116",V742:V784)</f>
        <v>15.837065499999998</v>
      </c>
      <c r="AJ786" s="2">
        <f>ROUND(SUMIF(AA742:AA784,"=144042116",W742:W784),2)</f>
        <v>0</v>
      </c>
      <c r="AK786" s="2">
        <f>ROUND(SUMIF(AA742:AA784,"=144042116",X742:X784),2)</f>
        <v>67207.839999999997</v>
      </c>
      <c r="AL786" s="2">
        <f>ROUND(SUMIF(AA742:AA784,"=144042116",Y742:Y784),2)</f>
        <v>43316.78</v>
      </c>
      <c r="AM786" s="2"/>
      <c r="AN786" s="2"/>
      <c r="AO786" s="2">
        <f t="shared" ref="AO786:BD786" si="633">ROUND(BX786,2)</f>
        <v>0</v>
      </c>
      <c r="AP786" s="2">
        <f t="shared" si="633"/>
        <v>0</v>
      </c>
      <c r="AQ786" s="2">
        <f t="shared" si="633"/>
        <v>0</v>
      </c>
      <c r="AR786" s="2">
        <f t="shared" si="633"/>
        <v>436235.84</v>
      </c>
      <c r="AS786" s="2">
        <f t="shared" si="633"/>
        <v>231299.69</v>
      </c>
      <c r="AT786" s="2">
        <f t="shared" si="633"/>
        <v>204936.15</v>
      </c>
      <c r="AU786" s="2">
        <f t="shared" si="633"/>
        <v>0</v>
      </c>
      <c r="AV786" s="2">
        <f t="shared" si="633"/>
        <v>256000.11</v>
      </c>
      <c r="AW786" s="2">
        <f t="shared" si="633"/>
        <v>256000.11</v>
      </c>
      <c r="AX786" s="2">
        <f t="shared" si="633"/>
        <v>0</v>
      </c>
      <c r="AY786" s="2">
        <f t="shared" si="633"/>
        <v>256000.11</v>
      </c>
      <c r="AZ786" s="2">
        <f t="shared" si="633"/>
        <v>0</v>
      </c>
      <c r="BA786" s="2">
        <f t="shared" si="633"/>
        <v>0</v>
      </c>
      <c r="BB786" s="2">
        <f t="shared" si="633"/>
        <v>0</v>
      </c>
      <c r="BC786" s="2">
        <f t="shared" si="633"/>
        <v>0</v>
      </c>
      <c r="BD786" s="2">
        <f t="shared" si="633"/>
        <v>0</v>
      </c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>
        <f>ROUND(SUMIF(AA742:AA784,"=144042116",FQ742:FQ784),2)</f>
        <v>0</v>
      </c>
      <c r="BY786" s="2">
        <f>ROUND(SUMIF(AA742:AA784,"=144042116",FR742:FR784),2)</f>
        <v>0</v>
      </c>
      <c r="BZ786" s="2">
        <f>ROUND(SUMIF(AA742:AA784,"=144042116",GL742:GL784),2)</f>
        <v>0</v>
      </c>
      <c r="CA786" s="2">
        <f>ROUND(SUMIF(AA742:AA784,"=144042116",GM742:GM784),2)</f>
        <v>436235.84</v>
      </c>
      <c r="CB786" s="2">
        <f>ROUND(SUMIF(AA742:AA784,"=144042116",GN742:GN784),2)</f>
        <v>231299.69</v>
      </c>
      <c r="CC786" s="2">
        <f>ROUND(SUMIF(AA742:AA784,"=144042116",GO742:GO784),2)</f>
        <v>204936.15</v>
      </c>
      <c r="CD786" s="2">
        <f>ROUND(SUMIF(AA742:AA784,"=144042116",GP742:GP784),2)</f>
        <v>0</v>
      </c>
      <c r="CE786" s="2">
        <f>AC786-BX786</f>
        <v>256000.11</v>
      </c>
      <c r="CF786" s="2">
        <f>AC786-BY786</f>
        <v>256000.11</v>
      </c>
      <c r="CG786" s="2">
        <f>BX786-BZ786</f>
        <v>0</v>
      </c>
      <c r="CH786" s="2">
        <f>AC786-BX786-BY786+BZ786</f>
        <v>256000.11</v>
      </c>
      <c r="CI786" s="2">
        <f>BY786-BZ786</f>
        <v>0</v>
      </c>
      <c r="CJ786" s="2">
        <f>ROUND(SUMIF(AA742:AA784,"=144042116",GX742:GX784),2)</f>
        <v>0</v>
      </c>
      <c r="CK786" s="2">
        <f>ROUND(SUMIF(AA742:AA784,"=144042116",GY742:GY784),2)</f>
        <v>0</v>
      </c>
      <c r="CL786" s="2">
        <f>ROUND(SUMIF(AA742:AA784,"=144042116",GZ742:GZ784),2)</f>
        <v>0</v>
      </c>
      <c r="CM786" s="2">
        <f>ROUND(SUMIF(AA742:AA784,"=144042116",HD742:HD784),2)</f>
        <v>0</v>
      </c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>
        <v>0</v>
      </c>
    </row>
    <row r="788" spans="1:206" x14ac:dyDescent="0.2">
      <c r="A788" s="4">
        <v>50</v>
      </c>
      <c r="B788" s="4">
        <v>0</v>
      </c>
      <c r="C788" s="4">
        <v>0</v>
      </c>
      <c r="D788" s="4">
        <v>1</v>
      </c>
      <c r="E788" s="4">
        <v>201</v>
      </c>
      <c r="F788" s="4">
        <f>ROUND(Source!O786,O788)</f>
        <v>325711.21999999997</v>
      </c>
      <c r="G788" s="4" t="s">
        <v>209</v>
      </c>
      <c r="H788" s="4" t="s">
        <v>210</v>
      </c>
      <c r="I788" s="4"/>
      <c r="J788" s="4"/>
      <c r="K788" s="4">
        <v>201</v>
      </c>
      <c r="L788" s="4">
        <v>1</v>
      </c>
      <c r="M788" s="4">
        <v>3</v>
      </c>
      <c r="N788" s="4" t="s">
        <v>3</v>
      </c>
      <c r="O788" s="4">
        <v>2</v>
      </c>
      <c r="P788" s="4"/>
      <c r="Q788" s="4"/>
      <c r="R788" s="4"/>
      <c r="S788" s="4"/>
      <c r="T788" s="4"/>
      <c r="U788" s="4"/>
      <c r="V788" s="4"/>
      <c r="W788" s="4"/>
    </row>
    <row r="789" spans="1:206" x14ac:dyDescent="0.2">
      <c r="A789" s="4">
        <v>50</v>
      </c>
      <c r="B789" s="4">
        <v>0</v>
      </c>
      <c r="C789" s="4">
        <v>0</v>
      </c>
      <c r="D789" s="4">
        <v>1</v>
      </c>
      <c r="E789" s="4">
        <v>202</v>
      </c>
      <c r="F789" s="4">
        <f>ROUND(Source!P786,O789)</f>
        <v>256000.11</v>
      </c>
      <c r="G789" s="4" t="s">
        <v>211</v>
      </c>
      <c r="H789" s="4" t="s">
        <v>212</v>
      </c>
      <c r="I789" s="4"/>
      <c r="J789" s="4"/>
      <c r="K789" s="4">
        <v>202</v>
      </c>
      <c r="L789" s="4">
        <v>2</v>
      </c>
      <c r="M789" s="4">
        <v>3</v>
      </c>
      <c r="N789" s="4" t="s">
        <v>3</v>
      </c>
      <c r="O789" s="4">
        <v>2</v>
      </c>
      <c r="P789" s="4"/>
      <c r="Q789" s="4"/>
      <c r="R789" s="4"/>
      <c r="S789" s="4"/>
      <c r="T789" s="4"/>
      <c r="U789" s="4"/>
      <c r="V789" s="4"/>
      <c r="W789" s="4"/>
    </row>
    <row r="790" spans="1:206" x14ac:dyDescent="0.2">
      <c r="A790" s="4">
        <v>50</v>
      </c>
      <c r="B790" s="4">
        <v>0</v>
      </c>
      <c r="C790" s="4">
        <v>0</v>
      </c>
      <c r="D790" s="4">
        <v>1</v>
      </c>
      <c r="E790" s="4">
        <v>222</v>
      </c>
      <c r="F790" s="4">
        <f>ROUND(Source!AO786,O790)</f>
        <v>0</v>
      </c>
      <c r="G790" s="4" t="s">
        <v>213</v>
      </c>
      <c r="H790" s="4" t="s">
        <v>214</v>
      </c>
      <c r="I790" s="4"/>
      <c r="J790" s="4"/>
      <c r="K790" s="4">
        <v>222</v>
      </c>
      <c r="L790" s="4">
        <v>3</v>
      </c>
      <c r="M790" s="4">
        <v>3</v>
      </c>
      <c r="N790" s="4" t="s">
        <v>3</v>
      </c>
      <c r="O790" s="4">
        <v>2</v>
      </c>
      <c r="P790" s="4"/>
      <c r="Q790" s="4"/>
      <c r="R790" s="4"/>
      <c r="S790" s="4"/>
      <c r="T790" s="4"/>
      <c r="U790" s="4"/>
      <c r="V790" s="4"/>
      <c r="W790" s="4"/>
    </row>
    <row r="791" spans="1:206" x14ac:dyDescent="0.2">
      <c r="A791" s="4">
        <v>50</v>
      </c>
      <c r="B791" s="4">
        <v>0</v>
      </c>
      <c r="C791" s="4">
        <v>0</v>
      </c>
      <c r="D791" s="4">
        <v>1</v>
      </c>
      <c r="E791" s="4">
        <v>225</v>
      </c>
      <c r="F791" s="4">
        <f>ROUND(Source!AV786,O791)</f>
        <v>256000.11</v>
      </c>
      <c r="G791" s="4" t="s">
        <v>215</v>
      </c>
      <c r="H791" s="4" t="s">
        <v>216</v>
      </c>
      <c r="I791" s="4"/>
      <c r="J791" s="4"/>
      <c r="K791" s="4">
        <v>225</v>
      </c>
      <c r="L791" s="4">
        <v>4</v>
      </c>
      <c r="M791" s="4">
        <v>3</v>
      </c>
      <c r="N791" s="4" t="s">
        <v>3</v>
      </c>
      <c r="O791" s="4">
        <v>2</v>
      </c>
      <c r="P791" s="4"/>
      <c r="Q791" s="4"/>
      <c r="R791" s="4"/>
      <c r="S791" s="4"/>
      <c r="T791" s="4"/>
      <c r="U791" s="4"/>
      <c r="V791" s="4"/>
      <c r="W791" s="4"/>
    </row>
    <row r="792" spans="1:206" x14ac:dyDescent="0.2">
      <c r="A792" s="4">
        <v>50</v>
      </c>
      <c r="B792" s="4">
        <v>0</v>
      </c>
      <c r="C792" s="4">
        <v>0</v>
      </c>
      <c r="D792" s="4">
        <v>1</v>
      </c>
      <c r="E792" s="4">
        <v>226</v>
      </c>
      <c r="F792" s="4">
        <f>ROUND(Source!AW786,O792)</f>
        <v>256000.11</v>
      </c>
      <c r="G792" s="4" t="s">
        <v>217</v>
      </c>
      <c r="H792" s="4" t="s">
        <v>218</v>
      </c>
      <c r="I792" s="4"/>
      <c r="J792" s="4"/>
      <c r="K792" s="4">
        <v>226</v>
      </c>
      <c r="L792" s="4">
        <v>5</v>
      </c>
      <c r="M792" s="4">
        <v>3</v>
      </c>
      <c r="N792" s="4" t="s">
        <v>3</v>
      </c>
      <c r="O792" s="4">
        <v>2</v>
      </c>
      <c r="P792" s="4"/>
      <c r="Q792" s="4"/>
      <c r="R792" s="4"/>
      <c r="S792" s="4"/>
      <c r="T792" s="4"/>
      <c r="U792" s="4"/>
      <c r="V792" s="4"/>
      <c r="W792" s="4"/>
    </row>
    <row r="793" spans="1:206" x14ac:dyDescent="0.2">
      <c r="A793" s="4">
        <v>50</v>
      </c>
      <c r="B793" s="4">
        <v>0</v>
      </c>
      <c r="C793" s="4">
        <v>0</v>
      </c>
      <c r="D793" s="4">
        <v>1</v>
      </c>
      <c r="E793" s="4">
        <v>227</v>
      </c>
      <c r="F793" s="4">
        <f>ROUND(Source!AX786,O793)</f>
        <v>0</v>
      </c>
      <c r="G793" s="4" t="s">
        <v>219</v>
      </c>
      <c r="H793" s="4" t="s">
        <v>220</v>
      </c>
      <c r="I793" s="4"/>
      <c r="J793" s="4"/>
      <c r="K793" s="4">
        <v>227</v>
      </c>
      <c r="L793" s="4">
        <v>6</v>
      </c>
      <c r="M793" s="4">
        <v>3</v>
      </c>
      <c r="N793" s="4" t="s">
        <v>3</v>
      </c>
      <c r="O793" s="4">
        <v>2</v>
      </c>
      <c r="P793" s="4"/>
      <c r="Q793" s="4"/>
      <c r="R793" s="4"/>
      <c r="S793" s="4"/>
      <c r="T793" s="4"/>
      <c r="U793" s="4"/>
      <c r="V793" s="4"/>
      <c r="W793" s="4"/>
    </row>
    <row r="794" spans="1:206" x14ac:dyDescent="0.2">
      <c r="A794" s="4">
        <v>50</v>
      </c>
      <c r="B794" s="4">
        <v>0</v>
      </c>
      <c r="C794" s="4">
        <v>0</v>
      </c>
      <c r="D794" s="4">
        <v>1</v>
      </c>
      <c r="E794" s="4">
        <v>228</v>
      </c>
      <c r="F794" s="4">
        <f>ROUND(Source!AY786,O794)</f>
        <v>256000.11</v>
      </c>
      <c r="G794" s="4" t="s">
        <v>221</v>
      </c>
      <c r="H794" s="4" t="s">
        <v>222</v>
      </c>
      <c r="I794" s="4"/>
      <c r="J794" s="4"/>
      <c r="K794" s="4">
        <v>228</v>
      </c>
      <c r="L794" s="4">
        <v>7</v>
      </c>
      <c r="M794" s="4">
        <v>3</v>
      </c>
      <c r="N794" s="4" t="s">
        <v>3</v>
      </c>
      <c r="O794" s="4">
        <v>2</v>
      </c>
      <c r="P794" s="4"/>
      <c r="Q794" s="4"/>
      <c r="R794" s="4"/>
      <c r="S794" s="4"/>
      <c r="T794" s="4"/>
      <c r="U794" s="4"/>
      <c r="V794" s="4"/>
      <c r="W794" s="4"/>
    </row>
    <row r="795" spans="1:206" x14ac:dyDescent="0.2">
      <c r="A795" s="4">
        <v>50</v>
      </c>
      <c r="B795" s="4">
        <v>0</v>
      </c>
      <c r="C795" s="4">
        <v>0</v>
      </c>
      <c r="D795" s="4">
        <v>1</v>
      </c>
      <c r="E795" s="4">
        <v>216</v>
      </c>
      <c r="F795" s="4">
        <f>ROUND(Source!AP786,O795)</f>
        <v>0</v>
      </c>
      <c r="G795" s="4" t="s">
        <v>223</v>
      </c>
      <c r="H795" s="4" t="s">
        <v>224</v>
      </c>
      <c r="I795" s="4"/>
      <c r="J795" s="4"/>
      <c r="K795" s="4">
        <v>216</v>
      </c>
      <c r="L795" s="4">
        <v>8</v>
      </c>
      <c r="M795" s="4">
        <v>3</v>
      </c>
      <c r="N795" s="4" t="s">
        <v>3</v>
      </c>
      <c r="O795" s="4">
        <v>2</v>
      </c>
      <c r="P795" s="4"/>
      <c r="Q795" s="4"/>
      <c r="R795" s="4"/>
      <c r="S795" s="4"/>
      <c r="T795" s="4"/>
      <c r="U795" s="4"/>
      <c r="V795" s="4"/>
      <c r="W795" s="4"/>
    </row>
    <row r="796" spans="1:206" x14ac:dyDescent="0.2">
      <c r="A796" s="4">
        <v>50</v>
      </c>
      <c r="B796" s="4">
        <v>0</v>
      </c>
      <c r="C796" s="4">
        <v>0</v>
      </c>
      <c r="D796" s="4">
        <v>1</v>
      </c>
      <c r="E796" s="4">
        <v>223</v>
      </c>
      <c r="F796" s="4">
        <f>ROUND(Source!AQ786,O796)</f>
        <v>0</v>
      </c>
      <c r="G796" s="4" t="s">
        <v>225</v>
      </c>
      <c r="H796" s="4" t="s">
        <v>226</v>
      </c>
      <c r="I796" s="4"/>
      <c r="J796" s="4"/>
      <c r="K796" s="4">
        <v>223</v>
      </c>
      <c r="L796" s="4">
        <v>9</v>
      </c>
      <c r="M796" s="4">
        <v>3</v>
      </c>
      <c r="N796" s="4" t="s">
        <v>3</v>
      </c>
      <c r="O796" s="4">
        <v>2</v>
      </c>
      <c r="P796" s="4"/>
      <c r="Q796" s="4"/>
      <c r="R796" s="4"/>
      <c r="S796" s="4"/>
      <c r="T796" s="4"/>
      <c r="U796" s="4"/>
      <c r="V796" s="4"/>
      <c r="W796" s="4"/>
    </row>
    <row r="797" spans="1:206" x14ac:dyDescent="0.2">
      <c r="A797" s="4">
        <v>50</v>
      </c>
      <c r="B797" s="4">
        <v>0</v>
      </c>
      <c r="C797" s="4">
        <v>0</v>
      </c>
      <c r="D797" s="4">
        <v>1</v>
      </c>
      <c r="E797" s="4">
        <v>229</v>
      </c>
      <c r="F797" s="4">
        <f>ROUND(Source!AZ786,O797)</f>
        <v>0</v>
      </c>
      <c r="G797" s="4" t="s">
        <v>227</v>
      </c>
      <c r="H797" s="4" t="s">
        <v>228</v>
      </c>
      <c r="I797" s="4"/>
      <c r="J797" s="4"/>
      <c r="K797" s="4">
        <v>229</v>
      </c>
      <c r="L797" s="4">
        <v>10</v>
      </c>
      <c r="M797" s="4">
        <v>3</v>
      </c>
      <c r="N797" s="4" t="s">
        <v>3</v>
      </c>
      <c r="O797" s="4">
        <v>2</v>
      </c>
      <c r="P797" s="4"/>
      <c r="Q797" s="4"/>
      <c r="R797" s="4"/>
      <c r="S797" s="4"/>
      <c r="T797" s="4"/>
      <c r="U797" s="4"/>
      <c r="V797" s="4"/>
      <c r="W797" s="4"/>
    </row>
    <row r="798" spans="1:206" x14ac:dyDescent="0.2">
      <c r="A798" s="4">
        <v>50</v>
      </c>
      <c r="B798" s="4">
        <v>0</v>
      </c>
      <c r="C798" s="4">
        <v>0</v>
      </c>
      <c r="D798" s="4">
        <v>1</v>
      </c>
      <c r="E798" s="4">
        <v>203</v>
      </c>
      <c r="F798" s="4">
        <f>ROUND(Source!Q786,O798)</f>
        <v>13607.05</v>
      </c>
      <c r="G798" s="4" t="s">
        <v>229</v>
      </c>
      <c r="H798" s="4" t="s">
        <v>230</v>
      </c>
      <c r="I798" s="4"/>
      <c r="J798" s="4"/>
      <c r="K798" s="4">
        <v>203</v>
      </c>
      <c r="L798" s="4">
        <v>11</v>
      </c>
      <c r="M798" s="4">
        <v>3</v>
      </c>
      <c r="N798" s="4" t="s">
        <v>3</v>
      </c>
      <c r="O798" s="4">
        <v>2</v>
      </c>
      <c r="P798" s="4"/>
      <c r="Q798" s="4"/>
      <c r="R798" s="4"/>
      <c r="S798" s="4"/>
      <c r="T798" s="4"/>
      <c r="U798" s="4"/>
      <c r="V798" s="4"/>
      <c r="W798" s="4"/>
    </row>
    <row r="799" spans="1:206" x14ac:dyDescent="0.2">
      <c r="A799" s="4">
        <v>50</v>
      </c>
      <c r="B799" s="4">
        <v>0</v>
      </c>
      <c r="C799" s="4">
        <v>0</v>
      </c>
      <c r="D799" s="4">
        <v>1</v>
      </c>
      <c r="E799" s="4">
        <v>231</v>
      </c>
      <c r="F799" s="4">
        <f>ROUND(Source!BB786,O799)</f>
        <v>0</v>
      </c>
      <c r="G799" s="4" t="s">
        <v>231</v>
      </c>
      <c r="H799" s="4" t="s">
        <v>232</v>
      </c>
      <c r="I799" s="4"/>
      <c r="J799" s="4"/>
      <c r="K799" s="4">
        <v>231</v>
      </c>
      <c r="L799" s="4">
        <v>12</v>
      </c>
      <c r="M799" s="4">
        <v>3</v>
      </c>
      <c r="N799" s="4" t="s">
        <v>3</v>
      </c>
      <c r="O799" s="4">
        <v>2</v>
      </c>
      <c r="P799" s="4"/>
      <c r="Q799" s="4"/>
      <c r="R799" s="4"/>
      <c r="S799" s="4"/>
      <c r="T799" s="4"/>
      <c r="U799" s="4"/>
      <c r="V799" s="4"/>
      <c r="W799" s="4"/>
    </row>
    <row r="800" spans="1:206" x14ac:dyDescent="0.2">
      <c r="A800" s="4">
        <v>50</v>
      </c>
      <c r="B800" s="4">
        <v>0</v>
      </c>
      <c r="C800" s="4">
        <v>0</v>
      </c>
      <c r="D800" s="4">
        <v>1</v>
      </c>
      <c r="E800" s="4">
        <v>204</v>
      </c>
      <c r="F800" s="4">
        <f>ROUND(Source!R786,O800)</f>
        <v>6669.01</v>
      </c>
      <c r="G800" s="4" t="s">
        <v>233</v>
      </c>
      <c r="H800" s="4" t="s">
        <v>234</v>
      </c>
      <c r="I800" s="4"/>
      <c r="J800" s="4"/>
      <c r="K800" s="4">
        <v>204</v>
      </c>
      <c r="L800" s="4">
        <v>13</v>
      </c>
      <c r="M800" s="4">
        <v>3</v>
      </c>
      <c r="N800" s="4" t="s">
        <v>3</v>
      </c>
      <c r="O800" s="4">
        <v>2</v>
      </c>
      <c r="P800" s="4"/>
      <c r="Q800" s="4"/>
      <c r="R800" s="4"/>
      <c r="S800" s="4"/>
      <c r="T800" s="4"/>
      <c r="U800" s="4"/>
      <c r="V800" s="4"/>
      <c r="W800" s="4"/>
    </row>
    <row r="801" spans="1:206" x14ac:dyDescent="0.2">
      <c r="A801" s="4">
        <v>50</v>
      </c>
      <c r="B801" s="4">
        <v>0</v>
      </c>
      <c r="C801" s="4">
        <v>0</v>
      </c>
      <c r="D801" s="4">
        <v>1</v>
      </c>
      <c r="E801" s="4">
        <v>205</v>
      </c>
      <c r="F801" s="4">
        <f>ROUND(Source!S786,O801)</f>
        <v>56104.06</v>
      </c>
      <c r="G801" s="4" t="s">
        <v>235</v>
      </c>
      <c r="H801" s="4" t="s">
        <v>236</v>
      </c>
      <c r="I801" s="4"/>
      <c r="J801" s="4"/>
      <c r="K801" s="4">
        <v>205</v>
      </c>
      <c r="L801" s="4">
        <v>14</v>
      </c>
      <c r="M801" s="4">
        <v>3</v>
      </c>
      <c r="N801" s="4" t="s">
        <v>3</v>
      </c>
      <c r="O801" s="4">
        <v>2</v>
      </c>
      <c r="P801" s="4"/>
      <c r="Q801" s="4"/>
      <c r="R801" s="4"/>
      <c r="S801" s="4"/>
      <c r="T801" s="4"/>
      <c r="U801" s="4"/>
      <c r="V801" s="4"/>
      <c r="W801" s="4"/>
    </row>
    <row r="802" spans="1:206" x14ac:dyDescent="0.2">
      <c r="A802" s="4">
        <v>50</v>
      </c>
      <c r="B802" s="4">
        <v>0</v>
      </c>
      <c r="C802" s="4">
        <v>0</v>
      </c>
      <c r="D802" s="4">
        <v>1</v>
      </c>
      <c r="E802" s="4">
        <v>232</v>
      </c>
      <c r="F802" s="4">
        <f>ROUND(Source!BC786,O802)</f>
        <v>0</v>
      </c>
      <c r="G802" s="4" t="s">
        <v>237</v>
      </c>
      <c r="H802" s="4" t="s">
        <v>238</v>
      </c>
      <c r="I802" s="4"/>
      <c r="J802" s="4"/>
      <c r="K802" s="4">
        <v>232</v>
      </c>
      <c r="L802" s="4">
        <v>15</v>
      </c>
      <c r="M802" s="4">
        <v>3</v>
      </c>
      <c r="N802" s="4" t="s">
        <v>3</v>
      </c>
      <c r="O802" s="4">
        <v>2</v>
      </c>
      <c r="P802" s="4"/>
      <c r="Q802" s="4"/>
      <c r="R802" s="4"/>
      <c r="S802" s="4"/>
      <c r="T802" s="4"/>
      <c r="U802" s="4"/>
      <c r="V802" s="4"/>
      <c r="W802" s="4"/>
    </row>
    <row r="803" spans="1:206" x14ac:dyDescent="0.2">
      <c r="A803" s="4">
        <v>50</v>
      </c>
      <c r="B803" s="4">
        <v>0</v>
      </c>
      <c r="C803" s="4">
        <v>0</v>
      </c>
      <c r="D803" s="4">
        <v>1</v>
      </c>
      <c r="E803" s="4">
        <v>214</v>
      </c>
      <c r="F803" s="4">
        <f>ROUND(Source!AS786,O803)</f>
        <v>231299.69</v>
      </c>
      <c r="G803" s="4" t="s">
        <v>239</v>
      </c>
      <c r="H803" s="4" t="s">
        <v>240</v>
      </c>
      <c r="I803" s="4"/>
      <c r="J803" s="4"/>
      <c r="K803" s="4">
        <v>214</v>
      </c>
      <c r="L803" s="4">
        <v>16</v>
      </c>
      <c r="M803" s="4">
        <v>3</v>
      </c>
      <c r="N803" s="4" t="s">
        <v>3</v>
      </c>
      <c r="O803" s="4">
        <v>2</v>
      </c>
      <c r="P803" s="4"/>
      <c r="Q803" s="4"/>
      <c r="R803" s="4"/>
      <c r="S803" s="4"/>
      <c r="T803" s="4"/>
      <c r="U803" s="4"/>
      <c r="V803" s="4"/>
      <c r="W803" s="4"/>
    </row>
    <row r="804" spans="1:206" x14ac:dyDescent="0.2">
      <c r="A804" s="4">
        <v>50</v>
      </c>
      <c r="B804" s="4">
        <v>0</v>
      </c>
      <c r="C804" s="4">
        <v>0</v>
      </c>
      <c r="D804" s="4">
        <v>1</v>
      </c>
      <c r="E804" s="4">
        <v>215</v>
      </c>
      <c r="F804" s="4">
        <f>ROUND(Source!AT786,O804)</f>
        <v>204936.15</v>
      </c>
      <c r="G804" s="4" t="s">
        <v>241</v>
      </c>
      <c r="H804" s="4" t="s">
        <v>242</v>
      </c>
      <c r="I804" s="4"/>
      <c r="J804" s="4"/>
      <c r="K804" s="4">
        <v>215</v>
      </c>
      <c r="L804" s="4">
        <v>17</v>
      </c>
      <c r="M804" s="4">
        <v>3</v>
      </c>
      <c r="N804" s="4" t="s">
        <v>3</v>
      </c>
      <c r="O804" s="4">
        <v>2</v>
      </c>
      <c r="P804" s="4"/>
      <c r="Q804" s="4"/>
      <c r="R804" s="4"/>
      <c r="S804" s="4"/>
      <c r="T804" s="4"/>
      <c r="U804" s="4"/>
      <c r="V804" s="4"/>
      <c r="W804" s="4"/>
    </row>
    <row r="805" spans="1:206" x14ac:dyDescent="0.2">
      <c r="A805" s="4">
        <v>50</v>
      </c>
      <c r="B805" s="4">
        <v>0</v>
      </c>
      <c r="C805" s="4">
        <v>0</v>
      </c>
      <c r="D805" s="4">
        <v>1</v>
      </c>
      <c r="E805" s="4">
        <v>217</v>
      </c>
      <c r="F805" s="4">
        <f>ROUND(Source!AU786,O805)</f>
        <v>0</v>
      </c>
      <c r="G805" s="4" t="s">
        <v>243</v>
      </c>
      <c r="H805" s="4" t="s">
        <v>244</v>
      </c>
      <c r="I805" s="4"/>
      <c r="J805" s="4"/>
      <c r="K805" s="4">
        <v>217</v>
      </c>
      <c r="L805" s="4">
        <v>18</v>
      </c>
      <c r="M805" s="4">
        <v>3</v>
      </c>
      <c r="N805" s="4" t="s">
        <v>3</v>
      </c>
      <c r="O805" s="4">
        <v>2</v>
      </c>
      <c r="P805" s="4"/>
      <c r="Q805" s="4"/>
      <c r="R805" s="4"/>
      <c r="S805" s="4"/>
      <c r="T805" s="4"/>
      <c r="U805" s="4"/>
      <c r="V805" s="4"/>
      <c r="W805" s="4"/>
    </row>
    <row r="806" spans="1:206" x14ac:dyDescent="0.2">
      <c r="A806" s="4">
        <v>50</v>
      </c>
      <c r="B806" s="4">
        <v>0</v>
      </c>
      <c r="C806" s="4">
        <v>0</v>
      </c>
      <c r="D806" s="4">
        <v>1</v>
      </c>
      <c r="E806" s="4">
        <v>230</v>
      </c>
      <c r="F806" s="4">
        <f>ROUND(Source!BA786,O806)</f>
        <v>0</v>
      </c>
      <c r="G806" s="4" t="s">
        <v>245</v>
      </c>
      <c r="H806" s="4" t="s">
        <v>246</v>
      </c>
      <c r="I806" s="4"/>
      <c r="J806" s="4"/>
      <c r="K806" s="4">
        <v>230</v>
      </c>
      <c r="L806" s="4">
        <v>19</v>
      </c>
      <c r="M806" s="4">
        <v>3</v>
      </c>
      <c r="N806" s="4" t="s">
        <v>3</v>
      </c>
      <c r="O806" s="4">
        <v>2</v>
      </c>
      <c r="P806" s="4"/>
      <c r="Q806" s="4"/>
      <c r="R806" s="4"/>
      <c r="S806" s="4"/>
      <c r="T806" s="4"/>
      <c r="U806" s="4"/>
      <c r="V806" s="4"/>
      <c r="W806" s="4"/>
    </row>
    <row r="807" spans="1:206" x14ac:dyDescent="0.2">
      <c r="A807" s="4">
        <v>50</v>
      </c>
      <c r="B807" s="4">
        <v>0</v>
      </c>
      <c r="C807" s="4">
        <v>0</v>
      </c>
      <c r="D807" s="4">
        <v>1</v>
      </c>
      <c r="E807" s="4">
        <v>206</v>
      </c>
      <c r="F807" s="4">
        <f>ROUND(Source!T786,O807)</f>
        <v>0</v>
      </c>
      <c r="G807" s="4" t="s">
        <v>247</v>
      </c>
      <c r="H807" s="4" t="s">
        <v>248</v>
      </c>
      <c r="I807" s="4"/>
      <c r="J807" s="4"/>
      <c r="K807" s="4">
        <v>206</v>
      </c>
      <c r="L807" s="4">
        <v>20</v>
      </c>
      <c r="M807" s="4">
        <v>3</v>
      </c>
      <c r="N807" s="4" t="s">
        <v>3</v>
      </c>
      <c r="O807" s="4">
        <v>2</v>
      </c>
      <c r="P807" s="4"/>
      <c r="Q807" s="4"/>
      <c r="R807" s="4"/>
      <c r="S807" s="4"/>
      <c r="T807" s="4"/>
      <c r="U807" s="4"/>
      <c r="V807" s="4"/>
      <c r="W807" s="4"/>
    </row>
    <row r="808" spans="1:206" x14ac:dyDescent="0.2">
      <c r="A808" s="4">
        <v>50</v>
      </c>
      <c r="B808" s="4">
        <v>0</v>
      </c>
      <c r="C808" s="4">
        <v>0</v>
      </c>
      <c r="D808" s="4">
        <v>1</v>
      </c>
      <c r="E808" s="4">
        <v>207</v>
      </c>
      <c r="F808" s="4">
        <f>Source!U786</f>
        <v>184.58122414000002</v>
      </c>
      <c r="G808" s="4" t="s">
        <v>249</v>
      </c>
      <c r="H808" s="4" t="s">
        <v>250</v>
      </c>
      <c r="I808" s="4"/>
      <c r="J808" s="4"/>
      <c r="K808" s="4">
        <v>207</v>
      </c>
      <c r="L808" s="4">
        <v>21</v>
      </c>
      <c r="M808" s="4">
        <v>3</v>
      </c>
      <c r="N808" s="4" t="s">
        <v>3</v>
      </c>
      <c r="O808" s="4">
        <v>-1</v>
      </c>
      <c r="P808" s="4"/>
      <c r="Q808" s="4"/>
      <c r="R808" s="4"/>
      <c r="S808" s="4"/>
      <c r="T808" s="4"/>
      <c r="U808" s="4"/>
      <c r="V808" s="4"/>
      <c r="W808" s="4"/>
    </row>
    <row r="809" spans="1:206" x14ac:dyDescent="0.2">
      <c r="A809" s="4">
        <v>50</v>
      </c>
      <c r="B809" s="4">
        <v>0</v>
      </c>
      <c r="C809" s="4">
        <v>0</v>
      </c>
      <c r="D809" s="4">
        <v>1</v>
      </c>
      <c r="E809" s="4">
        <v>208</v>
      </c>
      <c r="F809" s="4">
        <f>Source!V786</f>
        <v>15.837065499999998</v>
      </c>
      <c r="G809" s="4" t="s">
        <v>251</v>
      </c>
      <c r="H809" s="4" t="s">
        <v>252</v>
      </c>
      <c r="I809" s="4"/>
      <c r="J809" s="4"/>
      <c r="K809" s="4">
        <v>208</v>
      </c>
      <c r="L809" s="4">
        <v>22</v>
      </c>
      <c r="M809" s="4">
        <v>3</v>
      </c>
      <c r="N809" s="4" t="s">
        <v>3</v>
      </c>
      <c r="O809" s="4">
        <v>-1</v>
      </c>
      <c r="P809" s="4"/>
      <c r="Q809" s="4"/>
      <c r="R809" s="4"/>
      <c r="S809" s="4"/>
      <c r="T809" s="4"/>
      <c r="U809" s="4"/>
      <c r="V809" s="4"/>
      <c r="W809" s="4"/>
    </row>
    <row r="810" spans="1:206" x14ac:dyDescent="0.2">
      <c r="A810" s="4">
        <v>50</v>
      </c>
      <c r="B810" s="4">
        <v>0</v>
      </c>
      <c r="C810" s="4">
        <v>0</v>
      </c>
      <c r="D810" s="4">
        <v>1</v>
      </c>
      <c r="E810" s="4">
        <v>209</v>
      </c>
      <c r="F810" s="4">
        <f>ROUND(Source!W786,O810)</f>
        <v>0</v>
      </c>
      <c r="G810" s="4" t="s">
        <v>253</v>
      </c>
      <c r="H810" s="4" t="s">
        <v>254</v>
      </c>
      <c r="I810" s="4"/>
      <c r="J810" s="4"/>
      <c r="K810" s="4">
        <v>209</v>
      </c>
      <c r="L810" s="4">
        <v>23</v>
      </c>
      <c r="M810" s="4">
        <v>3</v>
      </c>
      <c r="N810" s="4" t="s">
        <v>3</v>
      </c>
      <c r="O810" s="4">
        <v>2</v>
      </c>
      <c r="P810" s="4"/>
      <c r="Q810" s="4"/>
      <c r="R810" s="4"/>
      <c r="S810" s="4"/>
      <c r="T810" s="4"/>
      <c r="U810" s="4"/>
      <c r="V810" s="4"/>
      <c r="W810" s="4"/>
    </row>
    <row r="811" spans="1:206" x14ac:dyDescent="0.2">
      <c r="A811" s="4">
        <v>50</v>
      </c>
      <c r="B811" s="4">
        <v>0</v>
      </c>
      <c r="C811" s="4">
        <v>0</v>
      </c>
      <c r="D811" s="4">
        <v>1</v>
      </c>
      <c r="E811" s="4">
        <v>233</v>
      </c>
      <c r="F811" s="4">
        <f>ROUND(Source!BD786,O811)</f>
        <v>0</v>
      </c>
      <c r="G811" s="4" t="s">
        <v>255</v>
      </c>
      <c r="H811" s="4" t="s">
        <v>256</v>
      </c>
      <c r="I811" s="4"/>
      <c r="J811" s="4"/>
      <c r="K811" s="4">
        <v>233</v>
      </c>
      <c r="L811" s="4">
        <v>24</v>
      </c>
      <c r="M811" s="4">
        <v>3</v>
      </c>
      <c r="N811" s="4" t="s">
        <v>3</v>
      </c>
      <c r="O811" s="4">
        <v>2</v>
      </c>
      <c r="P811" s="4"/>
      <c r="Q811" s="4"/>
      <c r="R811" s="4"/>
      <c r="S811" s="4"/>
      <c r="T811" s="4"/>
      <c r="U811" s="4"/>
      <c r="V811" s="4"/>
      <c r="W811" s="4"/>
    </row>
    <row r="812" spans="1:206" x14ac:dyDescent="0.2">
      <c r="A812" s="4">
        <v>50</v>
      </c>
      <c r="B812" s="4">
        <v>0</v>
      </c>
      <c r="C812" s="4">
        <v>0</v>
      </c>
      <c r="D812" s="4">
        <v>1</v>
      </c>
      <c r="E812" s="4">
        <v>210</v>
      </c>
      <c r="F812" s="4">
        <f>ROUND(Source!X786,O812)</f>
        <v>67207.839999999997</v>
      </c>
      <c r="G812" s="4" t="s">
        <v>257</v>
      </c>
      <c r="H812" s="4" t="s">
        <v>258</v>
      </c>
      <c r="I812" s="4"/>
      <c r="J812" s="4"/>
      <c r="K812" s="4">
        <v>210</v>
      </c>
      <c r="L812" s="4">
        <v>25</v>
      </c>
      <c r="M812" s="4">
        <v>3</v>
      </c>
      <c r="N812" s="4" t="s">
        <v>3</v>
      </c>
      <c r="O812" s="4">
        <v>2</v>
      </c>
      <c r="P812" s="4"/>
      <c r="Q812" s="4"/>
      <c r="R812" s="4"/>
      <c r="S812" s="4"/>
      <c r="T812" s="4"/>
      <c r="U812" s="4"/>
      <c r="V812" s="4"/>
      <c r="W812" s="4"/>
    </row>
    <row r="813" spans="1:206" x14ac:dyDescent="0.2">
      <c r="A813" s="4">
        <v>50</v>
      </c>
      <c r="B813" s="4">
        <v>0</v>
      </c>
      <c r="C813" s="4">
        <v>0</v>
      </c>
      <c r="D813" s="4">
        <v>1</v>
      </c>
      <c r="E813" s="4">
        <v>211</v>
      </c>
      <c r="F813" s="4">
        <f>ROUND(Source!Y786,O813)</f>
        <v>43316.78</v>
      </c>
      <c r="G813" s="4" t="s">
        <v>259</v>
      </c>
      <c r="H813" s="4" t="s">
        <v>260</v>
      </c>
      <c r="I813" s="4"/>
      <c r="J813" s="4"/>
      <c r="K813" s="4">
        <v>211</v>
      </c>
      <c r="L813" s="4">
        <v>26</v>
      </c>
      <c r="M813" s="4">
        <v>3</v>
      </c>
      <c r="N813" s="4" t="s">
        <v>3</v>
      </c>
      <c r="O813" s="4">
        <v>2</v>
      </c>
      <c r="P813" s="4"/>
      <c r="Q813" s="4"/>
      <c r="R813" s="4"/>
      <c r="S813" s="4"/>
      <c r="T813" s="4"/>
      <c r="U813" s="4"/>
      <c r="V813" s="4"/>
      <c r="W813" s="4"/>
    </row>
    <row r="814" spans="1:206" x14ac:dyDescent="0.2">
      <c r="A814" s="4">
        <v>50</v>
      </c>
      <c r="B814" s="4">
        <v>0</v>
      </c>
      <c r="C814" s="4">
        <v>0</v>
      </c>
      <c r="D814" s="4">
        <v>1</v>
      </c>
      <c r="E814" s="4">
        <v>224</v>
      </c>
      <c r="F814" s="4">
        <f>ROUND(Source!AR786,O814)</f>
        <v>436235.84</v>
      </c>
      <c r="G814" s="4" t="s">
        <v>261</v>
      </c>
      <c r="H814" s="4" t="s">
        <v>262</v>
      </c>
      <c r="I814" s="4"/>
      <c r="J814" s="4"/>
      <c r="K814" s="4">
        <v>224</v>
      </c>
      <c r="L814" s="4">
        <v>27</v>
      </c>
      <c r="M814" s="4">
        <v>3</v>
      </c>
      <c r="N814" s="4" t="s">
        <v>3</v>
      </c>
      <c r="O814" s="4">
        <v>2</v>
      </c>
      <c r="P814" s="4"/>
      <c r="Q814" s="4"/>
      <c r="R814" s="4"/>
      <c r="S814" s="4"/>
      <c r="T814" s="4"/>
      <c r="U814" s="4"/>
      <c r="V814" s="4"/>
      <c r="W814" s="4"/>
    </row>
    <row r="816" spans="1:206" x14ac:dyDescent="0.2">
      <c r="A816" s="2">
        <v>51</v>
      </c>
      <c r="B816" s="2">
        <f>B679</f>
        <v>1</v>
      </c>
      <c r="C816" s="2">
        <f>A679</f>
        <v>4</v>
      </c>
      <c r="D816" s="2">
        <f>ROW(A679)</f>
        <v>679</v>
      </c>
      <c r="E816" s="2"/>
      <c r="F816" s="2" t="str">
        <f>IF(F679&lt;&gt;"",F679,"")</f>
        <v/>
      </c>
      <c r="G816" s="2" t="str">
        <f>IF(G679&lt;&gt;"",G679,"")</f>
        <v>Помещения выход на кровлю</v>
      </c>
      <c r="H816" s="2">
        <v>0</v>
      </c>
      <c r="I816" s="2"/>
      <c r="J816" s="2"/>
      <c r="K816" s="2"/>
      <c r="L816" s="2"/>
      <c r="M816" s="2"/>
      <c r="N816" s="2"/>
      <c r="O816" s="2">
        <f t="shared" ref="O816:T816" si="634">ROUND(O708+O786+AB816,2)</f>
        <v>337723.15</v>
      </c>
      <c r="P816" s="2">
        <f t="shared" si="634"/>
        <v>256391.12</v>
      </c>
      <c r="Q816" s="2">
        <f t="shared" si="634"/>
        <v>14012.08</v>
      </c>
      <c r="R816" s="2">
        <f t="shared" si="634"/>
        <v>6896.67</v>
      </c>
      <c r="S816" s="2">
        <f t="shared" si="634"/>
        <v>67319.95</v>
      </c>
      <c r="T816" s="2">
        <f t="shared" si="634"/>
        <v>0</v>
      </c>
      <c r="U816" s="2">
        <f>U708+U786+AH816</f>
        <v>227.42887466000002</v>
      </c>
      <c r="V816" s="2">
        <f>V708+V786+AI816</f>
        <v>16.363486299999998</v>
      </c>
      <c r="W816" s="2">
        <f>ROUND(W708+W786+AJ816,2)</f>
        <v>0</v>
      </c>
      <c r="X816" s="2">
        <f>ROUND(X708+X786+AK816,2)</f>
        <v>77749.55</v>
      </c>
      <c r="Y816" s="2">
        <f>ROUND(Y708+Y786+AL816,2)</f>
        <v>50509.63</v>
      </c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>
        <f t="shared" ref="AO816:BD816" si="635">ROUND(AO708+AO786+BX816,2)</f>
        <v>0</v>
      </c>
      <c r="AP816" s="2">
        <f t="shared" si="635"/>
        <v>0</v>
      </c>
      <c r="AQ816" s="2">
        <f t="shared" si="635"/>
        <v>0</v>
      </c>
      <c r="AR816" s="2">
        <f t="shared" si="635"/>
        <v>469210.08</v>
      </c>
      <c r="AS816" s="2">
        <f t="shared" si="635"/>
        <v>264273.93</v>
      </c>
      <c r="AT816" s="2">
        <f t="shared" si="635"/>
        <v>204936.15</v>
      </c>
      <c r="AU816" s="2">
        <f t="shared" si="635"/>
        <v>0</v>
      </c>
      <c r="AV816" s="2">
        <f t="shared" si="635"/>
        <v>256391.12</v>
      </c>
      <c r="AW816" s="2">
        <f t="shared" si="635"/>
        <v>256391.12</v>
      </c>
      <c r="AX816" s="2">
        <f t="shared" si="635"/>
        <v>0</v>
      </c>
      <c r="AY816" s="2">
        <f t="shared" si="635"/>
        <v>256391.12</v>
      </c>
      <c r="AZ816" s="2">
        <f t="shared" si="635"/>
        <v>0</v>
      </c>
      <c r="BA816" s="2">
        <f t="shared" si="635"/>
        <v>0</v>
      </c>
      <c r="BB816" s="2">
        <f t="shared" si="635"/>
        <v>0</v>
      </c>
      <c r="BC816" s="2">
        <f t="shared" si="635"/>
        <v>0</v>
      </c>
      <c r="BD816" s="2">
        <f t="shared" si="635"/>
        <v>3227.75</v>
      </c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>
        <v>0</v>
      </c>
    </row>
    <row r="818" spans="1:23" x14ac:dyDescent="0.2">
      <c r="A818" s="4">
        <v>50</v>
      </c>
      <c r="B818" s="4">
        <v>0</v>
      </c>
      <c r="C818" s="4">
        <v>0</v>
      </c>
      <c r="D818" s="4">
        <v>1</v>
      </c>
      <c r="E818" s="4">
        <v>201</v>
      </c>
      <c r="F818" s="4">
        <f>ROUND(Source!O816,O818)</f>
        <v>337723.15</v>
      </c>
      <c r="G818" s="4" t="s">
        <v>209</v>
      </c>
      <c r="H818" s="4" t="s">
        <v>210</v>
      </c>
      <c r="I818" s="4"/>
      <c r="J818" s="4"/>
      <c r="K818" s="4">
        <v>201</v>
      </c>
      <c r="L818" s="4">
        <v>1</v>
      </c>
      <c r="M818" s="4">
        <v>3</v>
      </c>
      <c r="N818" s="4" t="s">
        <v>3</v>
      </c>
      <c r="O818" s="4">
        <v>2</v>
      </c>
      <c r="P818" s="4"/>
      <c r="Q818" s="4"/>
      <c r="R818" s="4"/>
      <c r="S818" s="4"/>
      <c r="T818" s="4"/>
      <c r="U818" s="4"/>
      <c r="V818" s="4"/>
      <c r="W818" s="4"/>
    </row>
    <row r="819" spans="1:23" x14ac:dyDescent="0.2">
      <c r="A819" s="4">
        <v>50</v>
      </c>
      <c r="B819" s="4">
        <v>0</v>
      </c>
      <c r="C819" s="4">
        <v>0</v>
      </c>
      <c r="D819" s="4">
        <v>1</v>
      </c>
      <c r="E819" s="4">
        <v>202</v>
      </c>
      <c r="F819" s="4">
        <f>ROUND(Source!P816,O819)</f>
        <v>256391.12</v>
      </c>
      <c r="G819" s="4" t="s">
        <v>211</v>
      </c>
      <c r="H819" s="4" t="s">
        <v>212</v>
      </c>
      <c r="I819" s="4"/>
      <c r="J819" s="4"/>
      <c r="K819" s="4">
        <v>202</v>
      </c>
      <c r="L819" s="4">
        <v>2</v>
      </c>
      <c r="M819" s="4">
        <v>3</v>
      </c>
      <c r="N819" s="4" t="s">
        <v>3</v>
      </c>
      <c r="O819" s="4">
        <v>2</v>
      </c>
      <c r="P819" s="4"/>
      <c r="Q819" s="4"/>
      <c r="R819" s="4"/>
      <c r="S819" s="4"/>
      <c r="T819" s="4"/>
      <c r="U819" s="4"/>
      <c r="V819" s="4"/>
      <c r="W819" s="4"/>
    </row>
    <row r="820" spans="1:23" x14ac:dyDescent="0.2">
      <c r="A820" s="4">
        <v>50</v>
      </c>
      <c r="B820" s="4">
        <v>0</v>
      </c>
      <c r="C820" s="4">
        <v>0</v>
      </c>
      <c r="D820" s="4">
        <v>1</v>
      </c>
      <c r="E820" s="4">
        <v>222</v>
      </c>
      <c r="F820" s="4">
        <f>ROUND(Source!AO816,O820)</f>
        <v>0</v>
      </c>
      <c r="G820" s="4" t="s">
        <v>213</v>
      </c>
      <c r="H820" s="4" t="s">
        <v>214</v>
      </c>
      <c r="I820" s="4"/>
      <c r="J820" s="4"/>
      <c r="K820" s="4">
        <v>222</v>
      </c>
      <c r="L820" s="4">
        <v>3</v>
      </c>
      <c r="M820" s="4">
        <v>3</v>
      </c>
      <c r="N820" s="4" t="s">
        <v>3</v>
      </c>
      <c r="O820" s="4">
        <v>2</v>
      </c>
      <c r="P820" s="4"/>
      <c r="Q820" s="4"/>
      <c r="R820" s="4"/>
      <c r="S820" s="4"/>
      <c r="T820" s="4"/>
      <c r="U820" s="4"/>
      <c r="V820" s="4"/>
      <c r="W820" s="4"/>
    </row>
    <row r="821" spans="1:23" x14ac:dyDescent="0.2">
      <c r="A821" s="4">
        <v>50</v>
      </c>
      <c r="B821" s="4">
        <v>0</v>
      </c>
      <c r="C821" s="4">
        <v>0</v>
      </c>
      <c r="D821" s="4">
        <v>1</v>
      </c>
      <c r="E821" s="4">
        <v>225</v>
      </c>
      <c r="F821" s="4">
        <f>ROUND(Source!AV816,O821)</f>
        <v>256391.12</v>
      </c>
      <c r="G821" s="4" t="s">
        <v>215</v>
      </c>
      <c r="H821" s="4" t="s">
        <v>216</v>
      </c>
      <c r="I821" s="4"/>
      <c r="J821" s="4"/>
      <c r="K821" s="4">
        <v>225</v>
      </c>
      <c r="L821" s="4">
        <v>4</v>
      </c>
      <c r="M821" s="4">
        <v>3</v>
      </c>
      <c r="N821" s="4" t="s">
        <v>3</v>
      </c>
      <c r="O821" s="4">
        <v>2</v>
      </c>
      <c r="P821" s="4"/>
      <c r="Q821" s="4"/>
      <c r="R821" s="4"/>
      <c r="S821" s="4"/>
      <c r="T821" s="4"/>
      <c r="U821" s="4"/>
      <c r="V821" s="4"/>
      <c r="W821" s="4"/>
    </row>
    <row r="822" spans="1:23" x14ac:dyDescent="0.2">
      <c r="A822" s="4">
        <v>50</v>
      </c>
      <c r="B822" s="4">
        <v>0</v>
      </c>
      <c r="C822" s="4">
        <v>0</v>
      </c>
      <c r="D822" s="4">
        <v>1</v>
      </c>
      <c r="E822" s="4">
        <v>226</v>
      </c>
      <c r="F822" s="4">
        <f>ROUND(Source!AW816,O822)</f>
        <v>256391.12</v>
      </c>
      <c r="G822" s="4" t="s">
        <v>217</v>
      </c>
      <c r="H822" s="4" t="s">
        <v>218</v>
      </c>
      <c r="I822" s="4"/>
      <c r="J822" s="4"/>
      <c r="K822" s="4">
        <v>226</v>
      </c>
      <c r="L822" s="4">
        <v>5</v>
      </c>
      <c r="M822" s="4">
        <v>3</v>
      </c>
      <c r="N822" s="4" t="s">
        <v>3</v>
      </c>
      <c r="O822" s="4">
        <v>2</v>
      </c>
      <c r="P822" s="4"/>
      <c r="Q822" s="4"/>
      <c r="R822" s="4"/>
      <c r="S822" s="4"/>
      <c r="T822" s="4"/>
      <c r="U822" s="4"/>
      <c r="V822" s="4"/>
      <c r="W822" s="4"/>
    </row>
    <row r="823" spans="1:23" x14ac:dyDescent="0.2">
      <c r="A823" s="4">
        <v>50</v>
      </c>
      <c r="B823" s="4">
        <v>0</v>
      </c>
      <c r="C823" s="4">
        <v>0</v>
      </c>
      <c r="D823" s="4">
        <v>1</v>
      </c>
      <c r="E823" s="4">
        <v>227</v>
      </c>
      <c r="F823" s="4">
        <f>ROUND(Source!AX816,O823)</f>
        <v>0</v>
      </c>
      <c r="G823" s="4" t="s">
        <v>219</v>
      </c>
      <c r="H823" s="4" t="s">
        <v>220</v>
      </c>
      <c r="I823" s="4"/>
      <c r="J823" s="4"/>
      <c r="K823" s="4">
        <v>227</v>
      </c>
      <c r="L823" s="4">
        <v>6</v>
      </c>
      <c r="M823" s="4">
        <v>3</v>
      </c>
      <c r="N823" s="4" t="s">
        <v>3</v>
      </c>
      <c r="O823" s="4">
        <v>2</v>
      </c>
      <c r="P823" s="4"/>
      <c r="Q823" s="4"/>
      <c r="R823" s="4"/>
      <c r="S823" s="4"/>
      <c r="T823" s="4"/>
      <c r="U823" s="4"/>
      <c r="V823" s="4"/>
      <c r="W823" s="4"/>
    </row>
    <row r="824" spans="1:23" x14ac:dyDescent="0.2">
      <c r="A824" s="4">
        <v>50</v>
      </c>
      <c r="B824" s="4">
        <v>0</v>
      </c>
      <c r="C824" s="4">
        <v>0</v>
      </c>
      <c r="D824" s="4">
        <v>1</v>
      </c>
      <c r="E824" s="4">
        <v>228</v>
      </c>
      <c r="F824" s="4">
        <f>ROUND(Source!AY816,O824)</f>
        <v>256391.12</v>
      </c>
      <c r="G824" s="4" t="s">
        <v>221</v>
      </c>
      <c r="H824" s="4" t="s">
        <v>222</v>
      </c>
      <c r="I824" s="4"/>
      <c r="J824" s="4"/>
      <c r="K824" s="4">
        <v>228</v>
      </c>
      <c r="L824" s="4">
        <v>7</v>
      </c>
      <c r="M824" s="4">
        <v>3</v>
      </c>
      <c r="N824" s="4" t="s">
        <v>3</v>
      </c>
      <c r="O824" s="4">
        <v>2</v>
      </c>
      <c r="P824" s="4"/>
      <c r="Q824" s="4"/>
      <c r="R824" s="4"/>
      <c r="S824" s="4"/>
      <c r="T824" s="4"/>
      <c r="U824" s="4"/>
      <c r="V824" s="4"/>
      <c r="W824" s="4"/>
    </row>
    <row r="825" spans="1:23" x14ac:dyDescent="0.2">
      <c r="A825" s="4">
        <v>50</v>
      </c>
      <c r="B825" s="4">
        <v>0</v>
      </c>
      <c r="C825" s="4">
        <v>0</v>
      </c>
      <c r="D825" s="4">
        <v>1</v>
      </c>
      <c r="E825" s="4">
        <v>216</v>
      </c>
      <c r="F825" s="4">
        <f>ROUND(Source!AP816,O825)</f>
        <v>0</v>
      </c>
      <c r="G825" s="4" t="s">
        <v>223</v>
      </c>
      <c r="H825" s="4" t="s">
        <v>224</v>
      </c>
      <c r="I825" s="4"/>
      <c r="J825" s="4"/>
      <c r="K825" s="4">
        <v>216</v>
      </c>
      <c r="L825" s="4">
        <v>8</v>
      </c>
      <c r="M825" s="4">
        <v>3</v>
      </c>
      <c r="N825" s="4" t="s">
        <v>3</v>
      </c>
      <c r="O825" s="4">
        <v>2</v>
      </c>
      <c r="P825" s="4"/>
      <c r="Q825" s="4"/>
      <c r="R825" s="4"/>
      <c r="S825" s="4"/>
      <c r="T825" s="4"/>
      <c r="U825" s="4"/>
      <c r="V825" s="4"/>
      <c r="W825" s="4"/>
    </row>
    <row r="826" spans="1:23" x14ac:dyDescent="0.2">
      <c r="A826" s="4">
        <v>50</v>
      </c>
      <c r="B826" s="4">
        <v>0</v>
      </c>
      <c r="C826" s="4">
        <v>0</v>
      </c>
      <c r="D826" s="4">
        <v>1</v>
      </c>
      <c r="E826" s="4">
        <v>223</v>
      </c>
      <c r="F826" s="4">
        <f>ROUND(Source!AQ816,O826)</f>
        <v>0</v>
      </c>
      <c r="G826" s="4" t="s">
        <v>225</v>
      </c>
      <c r="H826" s="4" t="s">
        <v>226</v>
      </c>
      <c r="I826" s="4"/>
      <c r="J826" s="4"/>
      <c r="K826" s="4">
        <v>223</v>
      </c>
      <c r="L826" s="4">
        <v>9</v>
      </c>
      <c r="M826" s="4">
        <v>3</v>
      </c>
      <c r="N826" s="4" t="s">
        <v>3</v>
      </c>
      <c r="O826" s="4">
        <v>2</v>
      </c>
      <c r="P826" s="4"/>
      <c r="Q826" s="4"/>
      <c r="R826" s="4"/>
      <c r="S826" s="4"/>
      <c r="T826" s="4"/>
      <c r="U826" s="4"/>
      <c r="V826" s="4"/>
      <c r="W826" s="4"/>
    </row>
    <row r="827" spans="1:23" x14ac:dyDescent="0.2">
      <c r="A827" s="4">
        <v>50</v>
      </c>
      <c r="B827" s="4">
        <v>0</v>
      </c>
      <c r="C827" s="4">
        <v>0</v>
      </c>
      <c r="D827" s="4">
        <v>1</v>
      </c>
      <c r="E827" s="4">
        <v>229</v>
      </c>
      <c r="F827" s="4">
        <f>ROUND(Source!AZ816,O827)</f>
        <v>0</v>
      </c>
      <c r="G827" s="4" t="s">
        <v>227</v>
      </c>
      <c r="H827" s="4" t="s">
        <v>228</v>
      </c>
      <c r="I827" s="4"/>
      <c r="J827" s="4"/>
      <c r="K827" s="4">
        <v>229</v>
      </c>
      <c r="L827" s="4">
        <v>10</v>
      </c>
      <c r="M827" s="4">
        <v>3</v>
      </c>
      <c r="N827" s="4" t="s">
        <v>3</v>
      </c>
      <c r="O827" s="4">
        <v>2</v>
      </c>
      <c r="P827" s="4"/>
      <c r="Q827" s="4"/>
      <c r="R827" s="4"/>
      <c r="S827" s="4"/>
      <c r="T827" s="4"/>
      <c r="U827" s="4"/>
      <c r="V827" s="4"/>
      <c r="W827" s="4"/>
    </row>
    <row r="828" spans="1:23" x14ac:dyDescent="0.2">
      <c r="A828" s="4">
        <v>50</v>
      </c>
      <c r="B828" s="4">
        <v>0</v>
      </c>
      <c r="C828" s="4">
        <v>0</v>
      </c>
      <c r="D828" s="4">
        <v>1</v>
      </c>
      <c r="E828" s="4">
        <v>203</v>
      </c>
      <c r="F828" s="4">
        <f>ROUND(Source!Q816,O828)</f>
        <v>14012.08</v>
      </c>
      <c r="G828" s="4" t="s">
        <v>229</v>
      </c>
      <c r="H828" s="4" t="s">
        <v>230</v>
      </c>
      <c r="I828" s="4"/>
      <c r="J828" s="4"/>
      <c r="K828" s="4">
        <v>203</v>
      </c>
      <c r="L828" s="4">
        <v>11</v>
      </c>
      <c r="M828" s="4">
        <v>3</v>
      </c>
      <c r="N828" s="4" t="s">
        <v>3</v>
      </c>
      <c r="O828" s="4">
        <v>2</v>
      </c>
      <c r="P828" s="4"/>
      <c r="Q828" s="4"/>
      <c r="R828" s="4"/>
      <c r="S828" s="4"/>
      <c r="T828" s="4"/>
      <c r="U828" s="4"/>
      <c r="V828" s="4"/>
      <c r="W828" s="4"/>
    </row>
    <row r="829" spans="1:23" x14ac:dyDescent="0.2">
      <c r="A829" s="4">
        <v>50</v>
      </c>
      <c r="B829" s="4">
        <v>0</v>
      </c>
      <c r="C829" s="4">
        <v>0</v>
      </c>
      <c r="D829" s="4">
        <v>1</v>
      </c>
      <c r="E829" s="4">
        <v>231</v>
      </c>
      <c r="F829" s="4">
        <f>ROUND(Source!BB816,O829)</f>
        <v>0</v>
      </c>
      <c r="G829" s="4" t="s">
        <v>231</v>
      </c>
      <c r="H829" s="4" t="s">
        <v>232</v>
      </c>
      <c r="I829" s="4"/>
      <c r="J829" s="4"/>
      <c r="K829" s="4">
        <v>231</v>
      </c>
      <c r="L829" s="4">
        <v>12</v>
      </c>
      <c r="M829" s="4">
        <v>3</v>
      </c>
      <c r="N829" s="4" t="s">
        <v>3</v>
      </c>
      <c r="O829" s="4">
        <v>2</v>
      </c>
      <c r="P829" s="4"/>
      <c r="Q829" s="4"/>
      <c r="R829" s="4"/>
      <c r="S829" s="4"/>
      <c r="T829" s="4"/>
      <c r="U829" s="4"/>
      <c r="V829" s="4"/>
      <c r="W829" s="4"/>
    </row>
    <row r="830" spans="1:23" x14ac:dyDescent="0.2">
      <c r="A830" s="4">
        <v>50</v>
      </c>
      <c r="B830" s="4">
        <v>0</v>
      </c>
      <c r="C830" s="4">
        <v>0</v>
      </c>
      <c r="D830" s="4">
        <v>1</v>
      </c>
      <c r="E830" s="4">
        <v>204</v>
      </c>
      <c r="F830" s="4">
        <f>ROUND(Source!R816,O830)</f>
        <v>6896.67</v>
      </c>
      <c r="G830" s="4" t="s">
        <v>233</v>
      </c>
      <c r="H830" s="4" t="s">
        <v>234</v>
      </c>
      <c r="I830" s="4"/>
      <c r="J830" s="4"/>
      <c r="K830" s="4">
        <v>204</v>
      </c>
      <c r="L830" s="4">
        <v>13</v>
      </c>
      <c r="M830" s="4">
        <v>3</v>
      </c>
      <c r="N830" s="4" t="s">
        <v>3</v>
      </c>
      <c r="O830" s="4">
        <v>2</v>
      </c>
      <c r="P830" s="4"/>
      <c r="Q830" s="4"/>
      <c r="R830" s="4"/>
      <c r="S830" s="4"/>
      <c r="T830" s="4"/>
      <c r="U830" s="4"/>
      <c r="V830" s="4"/>
      <c r="W830" s="4"/>
    </row>
    <row r="831" spans="1:23" x14ac:dyDescent="0.2">
      <c r="A831" s="4">
        <v>50</v>
      </c>
      <c r="B831" s="4">
        <v>0</v>
      </c>
      <c r="C831" s="4">
        <v>0</v>
      </c>
      <c r="D831" s="4">
        <v>1</v>
      </c>
      <c r="E831" s="4">
        <v>205</v>
      </c>
      <c r="F831" s="4">
        <f>ROUND(Source!S816,O831)</f>
        <v>67319.95</v>
      </c>
      <c r="G831" s="4" t="s">
        <v>235</v>
      </c>
      <c r="H831" s="4" t="s">
        <v>236</v>
      </c>
      <c r="I831" s="4"/>
      <c r="J831" s="4"/>
      <c r="K831" s="4">
        <v>205</v>
      </c>
      <c r="L831" s="4">
        <v>14</v>
      </c>
      <c r="M831" s="4">
        <v>3</v>
      </c>
      <c r="N831" s="4" t="s">
        <v>3</v>
      </c>
      <c r="O831" s="4">
        <v>2</v>
      </c>
      <c r="P831" s="4"/>
      <c r="Q831" s="4"/>
      <c r="R831" s="4"/>
      <c r="S831" s="4"/>
      <c r="T831" s="4"/>
      <c r="U831" s="4"/>
      <c r="V831" s="4"/>
      <c r="W831" s="4"/>
    </row>
    <row r="832" spans="1:23" x14ac:dyDescent="0.2">
      <c r="A832" s="4">
        <v>50</v>
      </c>
      <c r="B832" s="4">
        <v>0</v>
      </c>
      <c r="C832" s="4">
        <v>0</v>
      </c>
      <c r="D832" s="4">
        <v>1</v>
      </c>
      <c r="E832" s="4">
        <v>232</v>
      </c>
      <c r="F832" s="4">
        <f>ROUND(Source!BC816,O832)</f>
        <v>0</v>
      </c>
      <c r="G832" s="4" t="s">
        <v>237</v>
      </c>
      <c r="H832" s="4" t="s">
        <v>238</v>
      </c>
      <c r="I832" s="4"/>
      <c r="J832" s="4"/>
      <c r="K832" s="4">
        <v>232</v>
      </c>
      <c r="L832" s="4">
        <v>15</v>
      </c>
      <c r="M832" s="4">
        <v>3</v>
      </c>
      <c r="N832" s="4" t="s">
        <v>3</v>
      </c>
      <c r="O832" s="4">
        <v>2</v>
      </c>
      <c r="P832" s="4"/>
      <c r="Q832" s="4"/>
      <c r="R832" s="4"/>
      <c r="S832" s="4"/>
      <c r="T832" s="4"/>
      <c r="U832" s="4"/>
      <c r="V832" s="4"/>
      <c r="W832" s="4"/>
    </row>
    <row r="833" spans="1:206" x14ac:dyDescent="0.2">
      <c r="A833" s="4">
        <v>50</v>
      </c>
      <c r="B833" s="4">
        <v>0</v>
      </c>
      <c r="C833" s="4">
        <v>0</v>
      </c>
      <c r="D833" s="4">
        <v>1</v>
      </c>
      <c r="E833" s="4">
        <v>214</v>
      </c>
      <c r="F833" s="4">
        <f>ROUND(Source!AS816,O833)</f>
        <v>264273.93</v>
      </c>
      <c r="G833" s="4" t="s">
        <v>239</v>
      </c>
      <c r="H833" s="4" t="s">
        <v>240</v>
      </c>
      <c r="I833" s="4"/>
      <c r="J833" s="4"/>
      <c r="K833" s="4">
        <v>214</v>
      </c>
      <c r="L833" s="4">
        <v>16</v>
      </c>
      <c r="M833" s="4">
        <v>3</v>
      </c>
      <c r="N833" s="4" t="s">
        <v>3</v>
      </c>
      <c r="O833" s="4">
        <v>2</v>
      </c>
      <c r="P833" s="4"/>
      <c r="Q833" s="4"/>
      <c r="R833" s="4"/>
      <c r="S833" s="4"/>
      <c r="T833" s="4"/>
      <c r="U833" s="4"/>
      <c r="V833" s="4"/>
      <c r="W833" s="4"/>
    </row>
    <row r="834" spans="1:206" x14ac:dyDescent="0.2">
      <c r="A834" s="4">
        <v>50</v>
      </c>
      <c r="B834" s="4">
        <v>0</v>
      </c>
      <c r="C834" s="4">
        <v>0</v>
      </c>
      <c r="D834" s="4">
        <v>1</v>
      </c>
      <c r="E834" s="4">
        <v>215</v>
      </c>
      <c r="F834" s="4">
        <f>ROUND(Source!AT816,O834)</f>
        <v>204936.15</v>
      </c>
      <c r="G834" s="4" t="s">
        <v>241</v>
      </c>
      <c r="H834" s="4" t="s">
        <v>242</v>
      </c>
      <c r="I834" s="4"/>
      <c r="J834" s="4"/>
      <c r="K834" s="4">
        <v>215</v>
      </c>
      <c r="L834" s="4">
        <v>17</v>
      </c>
      <c r="M834" s="4">
        <v>3</v>
      </c>
      <c r="N834" s="4" t="s">
        <v>3</v>
      </c>
      <c r="O834" s="4">
        <v>2</v>
      </c>
      <c r="P834" s="4"/>
      <c r="Q834" s="4"/>
      <c r="R834" s="4"/>
      <c r="S834" s="4"/>
      <c r="T834" s="4"/>
      <c r="U834" s="4"/>
      <c r="V834" s="4"/>
      <c r="W834" s="4"/>
    </row>
    <row r="835" spans="1:206" x14ac:dyDescent="0.2">
      <c r="A835" s="4">
        <v>50</v>
      </c>
      <c r="B835" s="4">
        <v>0</v>
      </c>
      <c r="C835" s="4">
        <v>0</v>
      </c>
      <c r="D835" s="4">
        <v>1</v>
      </c>
      <c r="E835" s="4">
        <v>217</v>
      </c>
      <c r="F835" s="4">
        <f>ROUND(Source!AU816,O835)</f>
        <v>0</v>
      </c>
      <c r="G835" s="4" t="s">
        <v>243</v>
      </c>
      <c r="H835" s="4" t="s">
        <v>244</v>
      </c>
      <c r="I835" s="4"/>
      <c r="J835" s="4"/>
      <c r="K835" s="4">
        <v>217</v>
      </c>
      <c r="L835" s="4">
        <v>18</v>
      </c>
      <c r="M835" s="4">
        <v>3</v>
      </c>
      <c r="N835" s="4" t="s">
        <v>3</v>
      </c>
      <c r="O835" s="4">
        <v>2</v>
      </c>
      <c r="P835" s="4"/>
      <c r="Q835" s="4"/>
      <c r="R835" s="4"/>
      <c r="S835" s="4"/>
      <c r="T835" s="4"/>
      <c r="U835" s="4"/>
      <c r="V835" s="4"/>
      <c r="W835" s="4"/>
    </row>
    <row r="836" spans="1:206" x14ac:dyDescent="0.2">
      <c r="A836" s="4">
        <v>50</v>
      </c>
      <c r="B836" s="4">
        <v>0</v>
      </c>
      <c r="C836" s="4">
        <v>0</v>
      </c>
      <c r="D836" s="4">
        <v>1</v>
      </c>
      <c r="E836" s="4">
        <v>230</v>
      </c>
      <c r="F836" s="4">
        <f>ROUND(Source!BA816,O836)</f>
        <v>0</v>
      </c>
      <c r="G836" s="4" t="s">
        <v>245</v>
      </c>
      <c r="H836" s="4" t="s">
        <v>246</v>
      </c>
      <c r="I836" s="4"/>
      <c r="J836" s="4"/>
      <c r="K836" s="4">
        <v>230</v>
      </c>
      <c r="L836" s="4">
        <v>19</v>
      </c>
      <c r="M836" s="4">
        <v>3</v>
      </c>
      <c r="N836" s="4" t="s">
        <v>3</v>
      </c>
      <c r="O836" s="4">
        <v>2</v>
      </c>
      <c r="P836" s="4"/>
      <c r="Q836" s="4"/>
      <c r="R836" s="4"/>
      <c r="S836" s="4"/>
      <c r="T836" s="4"/>
      <c r="U836" s="4"/>
      <c r="V836" s="4"/>
      <c r="W836" s="4"/>
    </row>
    <row r="837" spans="1:206" x14ac:dyDescent="0.2">
      <c r="A837" s="4">
        <v>50</v>
      </c>
      <c r="B837" s="4">
        <v>0</v>
      </c>
      <c r="C837" s="4">
        <v>0</v>
      </c>
      <c r="D837" s="4">
        <v>1</v>
      </c>
      <c r="E837" s="4">
        <v>206</v>
      </c>
      <c r="F837" s="4">
        <f>ROUND(Source!T816,O837)</f>
        <v>0</v>
      </c>
      <c r="G837" s="4" t="s">
        <v>247</v>
      </c>
      <c r="H837" s="4" t="s">
        <v>248</v>
      </c>
      <c r="I837" s="4"/>
      <c r="J837" s="4"/>
      <c r="K837" s="4">
        <v>206</v>
      </c>
      <c r="L837" s="4">
        <v>20</v>
      </c>
      <c r="M837" s="4">
        <v>3</v>
      </c>
      <c r="N837" s="4" t="s">
        <v>3</v>
      </c>
      <c r="O837" s="4">
        <v>2</v>
      </c>
      <c r="P837" s="4"/>
      <c r="Q837" s="4"/>
      <c r="R837" s="4"/>
      <c r="S837" s="4"/>
      <c r="T837" s="4"/>
      <c r="U837" s="4"/>
      <c r="V837" s="4"/>
      <c r="W837" s="4"/>
    </row>
    <row r="838" spans="1:206" x14ac:dyDescent="0.2">
      <c r="A838" s="4">
        <v>50</v>
      </c>
      <c r="B838" s="4">
        <v>0</v>
      </c>
      <c r="C838" s="4">
        <v>0</v>
      </c>
      <c r="D838" s="4">
        <v>1</v>
      </c>
      <c r="E838" s="4">
        <v>207</v>
      </c>
      <c r="F838" s="4">
        <f>Source!U816</f>
        <v>227.42887466000002</v>
      </c>
      <c r="G838" s="4" t="s">
        <v>249</v>
      </c>
      <c r="H838" s="4" t="s">
        <v>250</v>
      </c>
      <c r="I838" s="4"/>
      <c r="J838" s="4"/>
      <c r="K838" s="4">
        <v>207</v>
      </c>
      <c r="L838" s="4">
        <v>21</v>
      </c>
      <c r="M838" s="4">
        <v>3</v>
      </c>
      <c r="N838" s="4" t="s">
        <v>3</v>
      </c>
      <c r="O838" s="4">
        <v>-1</v>
      </c>
      <c r="P838" s="4"/>
      <c r="Q838" s="4"/>
      <c r="R838" s="4"/>
      <c r="S838" s="4"/>
      <c r="T838" s="4"/>
      <c r="U838" s="4"/>
      <c r="V838" s="4"/>
      <c r="W838" s="4"/>
    </row>
    <row r="839" spans="1:206" x14ac:dyDescent="0.2">
      <c r="A839" s="4">
        <v>50</v>
      </c>
      <c r="B839" s="4">
        <v>0</v>
      </c>
      <c r="C839" s="4">
        <v>0</v>
      </c>
      <c r="D839" s="4">
        <v>1</v>
      </c>
      <c r="E839" s="4">
        <v>208</v>
      </c>
      <c r="F839" s="4">
        <f>Source!V816</f>
        <v>16.363486299999998</v>
      </c>
      <c r="G839" s="4" t="s">
        <v>251</v>
      </c>
      <c r="H839" s="4" t="s">
        <v>252</v>
      </c>
      <c r="I839" s="4"/>
      <c r="J839" s="4"/>
      <c r="K839" s="4">
        <v>208</v>
      </c>
      <c r="L839" s="4">
        <v>22</v>
      </c>
      <c r="M839" s="4">
        <v>3</v>
      </c>
      <c r="N839" s="4" t="s">
        <v>3</v>
      </c>
      <c r="O839" s="4">
        <v>-1</v>
      </c>
      <c r="P839" s="4"/>
      <c r="Q839" s="4"/>
      <c r="R839" s="4"/>
      <c r="S839" s="4"/>
      <c r="T839" s="4"/>
      <c r="U839" s="4"/>
      <c r="V839" s="4"/>
      <c r="W839" s="4"/>
    </row>
    <row r="840" spans="1:206" x14ac:dyDescent="0.2">
      <c r="A840" s="4">
        <v>50</v>
      </c>
      <c r="B840" s="4">
        <v>0</v>
      </c>
      <c r="C840" s="4">
        <v>0</v>
      </c>
      <c r="D840" s="4">
        <v>1</v>
      </c>
      <c r="E840" s="4">
        <v>209</v>
      </c>
      <c r="F840" s="4">
        <f>ROUND(Source!W816,O840)</f>
        <v>0</v>
      </c>
      <c r="G840" s="4" t="s">
        <v>253</v>
      </c>
      <c r="H840" s="4" t="s">
        <v>254</v>
      </c>
      <c r="I840" s="4"/>
      <c r="J840" s="4"/>
      <c r="K840" s="4">
        <v>209</v>
      </c>
      <c r="L840" s="4">
        <v>23</v>
      </c>
      <c r="M840" s="4">
        <v>3</v>
      </c>
      <c r="N840" s="4" t="s">
        <v>3</v>
      </c>
      <c r="O840" s="4">
        <v>2</v>
      </c>
      <c r="P840" s="4"/>
      <c r="Q840" s="4"/>
      <c r="R840" s="4"/>
      <c r="S840" s="4"/>
      <c r="T840" s="4"/>
      <c r="U840" s="4"/>
      <c r="V840" s="4"/>
      <c r="W840" s="4"/>
    </row>
    <row r="841" spans="1:206" x14ac:dyDescent="0.2">
      <c r="A841" s="4">
        <v>50</v>
      </c>
      <c r="B841" s="4">
        <v>0</v>
      </c>
      <c r="C841" s="4">
        <v>0</v>
      </c>
      <c r="D841" s="4">
        <v>1</v>
      </c>
      <c r="E841" s="4">
        <v>233</v>
      </c>
      <c r="F841" s="4">
        <f>ROUND(Source!BD816,O841)</f>
        <v>3227.75</v>
      </c>
      <c r="G841" s="4" t="s">
        <v>255</v>
      </c>
      <c r="H841" s="4" t="s">
        <v>256</v>
      </c>
      <c r="I841" s="4"/>
      <c r="J841" s="4"/>
      <c r="K841" s="4">
        <v>233</v>
      </c>
      <c r="L841" s="4">
        <v>24</v>
      </c>
      <c r="M841" s="4">
        <v>3</v>
      </c>
      <c r="N841" s="4" t="s">
        <v>3</v>
      </c>
      <c r="O841" s="4">
        <v>2</v>
      </c>
      <c r="P841" s="4"/>
      <c r="Q841" s="4"/>
      <c r="R841" s="4"/>
      <c r="S841" s="4"/>
      <c r="T841" s="4"/>
      <c r="U841" s="4"/>
      <c r="V841" s="4"/>
      <c r="W841" s="4"/>
    </row>
    <row r="842" spans="1:206" x14ac:dyDescent="0.2">
      <c r="A842" s="4">
        <v>50</v>
      </c>
      <c r="B842" s="4">
        <v>0</v>
      </c>
      <c r="C842" s="4">
        <v>0</v>
      </c>
      <c r="D842" s="4">
        <v>1</v>
      </c>
      <c r="E842" s="4">
        <v>210</v>
      </c>
      <c r="F842" s="4">
        <f>ROUND(Source!X816,O842)</f>
        <v>77749.55</v>
      </c>
      <c r="G842" s="4" t="s">
        <v>257</v>
      </c>
      <c r="H842" s="4" t="s">
        <v>258</v>
      </c>
      <c r="I842" s="4"/>
      <c r="J842" s="4"/>
      <c r="K842" s="4">
        <v>210</v>
      </c>
      <c r="L842" s="4">
        <v>25</v>
      </c>
      <c r="M842" s="4">
        <v>3</v>
      </c>
      <c r="N842" s="4" t="s">
        <v>3</v>
      </c>
      <c r="O842" s="4">
        <v>2</v>
      </c>
      <c r="P842" s="4"/>
      <c r="Q842" s="4"/>
      <c r="R842" s="4"/>
      <c r="S842" s="4"/>
      <c r="T842" s="4"/>
      <c r="U842" s="4"/>
      <c r="V842" s="4"/>
      <c r="W842" s="4"/>
    </row>
    <row r="843" spans="1:206" x14ac:dyDescent="0.2">
      <c r="A843" s="4">
        <v>50</v>
      </c>
      <c r="B843" s="4">
        <v>0</v>
      </c>
      <c r="C843" s="4">
        <v>0</v>
      </c>
      <c r="D843" s="4">
        <v>1</v>
      </c>
      <c r="E843" s="4">
        <v>211</v>
      </c>
      <c r="F843" s="4">
        <f>ROUND(Source!Y816,O843)</f>
        <v>50509.63</v>
      </c>
      <c r="G843" s="4" t="s">
        <v>259</v>
      </c>
      <c r="H843" s="4" t="s">
        <v>260</v>
      </c>
      <c r="I843" s="4"/>
      <c r="J843" s="4"/>
      <c r="K843" s="4">
        <v>211</v>
      </c>
      <c r="L843" s="4">
        <v>26</v>
      </c>
      <c r="M843" s="4">
        <v>3</v>
      </c>
      <c r="N843" s="4" t="s">
        <v>3</v>
      </c>
      <c r="O843" s="4">
        <v>2</v>
      </c>
      <c r="P843" s="4"/>
      <c r="Q843" s="4"/>
      <c r="R843" s="4"/>
      <c r="S843" s="4"/>
      <c r="T843" s="4"/>
      <c r="U843" s="4"/>
      <c r="V843" s="4"/>
      <c r="W843" s="4"/>
    </row>
    <row r="844" spans="1:206" x14ac:dyDescent="0.2">
      <c r="A844" s="4">
        <v>50</v>
      </c>
      <c r="B844" s="4">
        <v>0</v>
      </c>
      <c r="C844" s="4">
        <v>0</v>
      </c>
      <c r="D844" s="4">
        <v>1</v>
      </c>
      <c r="E844" s="4">
        <v>224</v>
      </c>
      <c r="F844" s="4">
        <f>ROUND(Source!AR816,O844)</f>
        <v>469210.08</v>
      </c>
      <c r="G844" s="4" t="s">
        <v>261</v>
      </c>
      <c r="H844" s="4" t="s">
        <v>262</v>
      </c>
      <c r="I844" s="4"/>
      <c r="J844" s="4"/>
      <c r="K844" s="4">
        <v>224</v>
      </c>
      <c r="L844" s="4">
        <v>27</v>
      </c>
      <c r="M844" s="4">
        <v>3</v>
      </c>
      <c r="N844" s="4" t="s">
        <v>3</v>
      </c>
      <c r="O844" s="4">
        <v>2</v>
      </c>
      <c r="P844" s="4"/>
      <c r="Q844" s="4"/>
      <c r="R844" s="4"/>
      <c r="S844" s="4"/>
      <c r="T844" s="4"/>
      <c r="U844" s="4"/>
      <c r="V844" s="4"/>
      <c r="W844" s="4"/>
    </row>
    <row r="846" spans="1:206" x14ac:dyDescent="0.2">
      <c r="A846" s="2">
        <v>51</v>
      </c>
      <c r="B846" s="2">
        <f>B20</f>
        <v>1</v>
      </c>
      <c r="C846" s="2">
        <f>A20</f>
        <v>3</v>
      </c>
      <c r="D846" s="2">
        <f>ROW(A20)</f>
        <v>20</v>
      </c>
      <c r="E846" s="2"/>
      <c r="F846" s="2" t="str">
        <f>IF(F20&lt;&gt;"",F20,"")</f>
        <v>Новая локальная смета</v>
      </c>
      <c r="G846" s="2" t="str">
        <f>IF(G20&lt;&gt;"",G20,"")</f>
        <v>Новая локальная смета</v>
      </c>
      <c r="H846" s="2">
        <v>0</v>
      </c>
      <c r="I846" s="2"/>
      <c r="J846" s="2"/>
      <c r="K846" s="2"/>
      <c r="L846" s="2"/>
      <c r="M846" s="2"/>
      <c r="N846" s="2"/>
      <c r="O846" s="2">
        <f t="shared" ref="O846:T846" si="636">ROUND(O230+O352+O518+O559+O609+O649+O816+AB846,2)</f>
        <v>5486170.5899999999</v>
      </c>
      <c r="P846" s="2">
        <f t="shared" si="636"/>
        <v>3400162.95</v>
      </c>
      <c r="Q846" s="2">
        <f t="shared" si="636"/>
        <v>882241.81</v>
      </c>
      <c r="R846" s="2">
        <f t="shared" si="636"/>
        <v>221480.12</v>
      </c>
      <c r="S846" s="2">
        <f t="shared" si="636"/>
        <v>1203765.83</v>
      </c>
      <c r="T846" s="2">
        <f t="shared" si="636"/>
        <v>0</v>
      </c>
      <c r="U846" s="2">
        <f>U230+U352+U518+U559+U609+U649+U816+AH846</f>
        <v>4155.1217049099996</v>
      </c>
      <c r="V846" s="2">
        <f>V230+V352+V518+V559+V609+V649+V816+AI846</f>
        <v>73.083474209999991</v>
      </c>
      <c r="W846" s="2">
        <f>ROUND(W230+W352+W518+W559+W609+W649+W816+AJ846,2)</f>
        <v>0</v>
      </c>
      <c r="X846" s="2">
        <f>ROUND(X230+X352+X518+X559+X609+X649+X816+AK846,2)</f>
        <v>1346375.65</v>
      </c>
      <c r="Y846" s="2">
        <f>ROUND(Y230+Y352+Y518+Y559+Y609+Y649+Y816+AL846,2)</f>
        <v>854078.41</v>
      </c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>
        <f t="shared" ref="AO846:BD846" si="637">ROUND(AO230+AO352+AO518+AO559+AO609+AO649+AO816+BX846,2)</f>
        <v>375943.35</v>
      </c>
      <c r="AP846" s="2">
        <f t="shared" si="637"/>
        <v>1581305.18</v>
      </c>
      <c r="AQ846" s="2">
        <f t="shared" si="637"/>
        <v>1581305.18</v>
      </c>
      <c r="AR846" s="2">
        <f t="shared" si="637"/>
        <v>7710230.9199999999</v>
      </c>
      <c r="AS846" s="2">
        <f t="shared" si="637"/>
        <v>5758515.7699999996</v>
      </c>
      <c r="AT846" s="2">
        <f t="shared" si="637"/>
        <v>370409.97</v>
      </c>
      <c r="AU846" s="2">
        <f t="shared" si="637"/>
        <v>0</v>
      </c>
      <c r="AV846" s="2">
        <f t="shared" si="637"/>
        <v>3024219.6</v>
      </c>
      <c r="AW846" s="2">
        <f t="shared" si="637"/>
        <v>1818857.77</v>
      </c>
      <c r="AX846" s="2">
        <f t="shared" si="637"/>
        <v>-1205361.83</v>
      </c>
      <c r="AY846" s="2">
        <f t="shared" si="637"/>
        <v>3024219.6</v>
      </c>
      <c r="AZ846" s="2">
        <f t="shared" si="637"/>
        <v>0</v>
      </c>
      <c r="BA846" s="2">
        <f t="shared" si="637"/>
        <v>0</v>
      </c>
      <c r="BB846" s="2">
        <f t="shared" si="637"/>
        <v>0</v>
      </c>
      <c r="BC846" s="2">
        <f t="shared" si="637"/>
        <v>0</v>
      </c>
      <c r="BD846" s="2">
        <f t="shared" si="637"/>
        <v>23606.27</v>
      </c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>
        <v>0</v>
      </c>
    </row>
    <row r="848" spans="1:206" x14ac:dyDescent="0.2">
      <c r="A848" s="4">
        <v>50</v>
      </c>
      <c r="B848" s="4">
        <v>0</v>
      </c>
      <c r="C848" s="4">
        <v>0</v>
      </c>
      <c r="D848" s="4">
        <v>1</v>
      </c>
      <c r="E848" s="4">
        <v>201</v>
      </c>
      <c r="F848" s="4">
        <f>ROUND(Source!O846,O848)</f>
        <v>5486170.5899999999</v>
      </c>
      <c r="G848" s="4" t="s">
        <v>209</v>
      </c>
      <c r="H848" s="4" t="s">
        <v>210</v>
      </c>
      <c r="I848" s="4"/>
      <c r="J848" s="4"/>
      <c r="K848" s="4">
        <v>201</v>
      </c>
      <c r="L848" s="4">
        <v>1</v>
      </c>
      <c r="M848" s="4">
        <v>3</v>
      </c>
      <c r="N848" s="4" t="s">
        <v>3</v>
      </c>
      <c r="O848" s="4">
        <v>2</v>
      </c>
      <c r="P848" s="4"/>
      <c r="Q848" s="4"/>
      <c r="R848" s="4"/>
      <c r="S848" s="4"/>
      <c r="T848" s="4"/>
      <c r="U848" s="4"/>
      <c r="V848" s="4"/>
      <c r="W848" s="4"/>
    </row>
    <row r="849" spans="1:23" x14ac:dyDescent="0.2">
      <c r="A849" s="4">
        <v>50</v>
      </c>
      <c r="B849" s="4">
        <v>0</v>
      </c>
      <c r="C849" s="4">
        <v>0</v>
      </c>
      <c r="D849" s="4">
        <v>1</v>
      </c>
      <c r="E849" s="4">
        <v>202</v>
      </c>
      <c r="F849" s="4">
        <f>ROUND(Source!P846,O849)</f>
        <v>3400162.95</v>
      </c>
      <c r="G849" s="4" t="s">
        <v>211</v>
      </c>
      <c r="H849" s="4" t="s">
        <v>212</v>
      </c>
      <c r="I849" s="4"/>
      <c r="J849" s="4"/>
      <c r="K849" s="4">
        <v>202</v>
      </c>
      <c r="L849" s="4">
        <v>2</v>
      </c>
      <c r="M849" s="4">
        <v>3</v>
      </c>
      <c r="N849" s="4" t="s">
        <v>3</v>
      </c>
      <c r="O849" s="4">
        <v>2</v>
      </c>
      <c r="P849" s="4"/>
      <c r="Q849" s="4"/>
      <c r="R849" s="4"/>
      <c r="S849" s="4"/>
      <c r="T849" s="4"/>
      <c r="U849" s="4"/>
      <c r="V849" s="4"/>
      <c r="W849" s="4"/>
    </row>
    <row r="850" spans="1:23" x14ac:dyDescent="0.2">
      <c r="A850" s="4">
        <v>50</v>
      </c>
      <c r="B850" s="4">
        <v>0</v>
      </c>
      <c r="C850" s="4">
        <v>0</v>
      </c>
      <c r="D850" s="4">
        <v>1</v>
      </c>
      <c r="E850" s="4">
        <v>222</v>
      </c>
      <c r="F850" s="4">
        <f>ROUND(Source!AO846,O850)</f>
        <v>375943.35</v>
      </c>
      <c r="G850" s="4" t="s">
        <v>213</v>
      </c>
      <c r="H850" s="4" t="s">
        <v>214</v>
      </c>
      <c r="I850" s="4"/>
      <c r="J850" s="4"/>
      <c r="K850" s="4">
        <v>222</v>
      </c>
      <c r="L850" s="4">
        <v>3</v>
      </c>
      <c r="M850" s="4">
        <v>3</v>
      </c>
      <c r="N850" s="4" t="s">
        <v>3</v>
      </c>
      <c r="O850" s="4">
        <v>2</v>
      </c>
      <c r="P850" s="4"/>
      <c r="Q850" s="4"/>
      <c r="R850" s="4"/>
      <c r="S850" s="4"/>
      <c r="T850" s="4"/>
      <c r="U850" s="4"/>
      <c r="V850" s="4"/>
      <c r="W850" s="4"/>
    </row>
    <row r="851" spans="1:23" x14ac:dyDescent="0.2">
      <c r="A851" s="4">
        <v>50</v>
      </c>
      <c r="B851" s="4">
        <v>0</v>
      </c>
      <c r="C851" s="4">
        <v>0</v>
      </c>
      <c r="D851" s="4">
        <v>1</v>
      </c>
      <c r="E851" s="4">
        <v>225</v>
      </c>
      <c r="F851" s="4">
        <f>ROUND(Source!AV846,O851)</f>
        <v>3024219.6</v>
      </c>
      <c r="G851" s="4" t="s">
        <v>215</v>
      </c>
      <c r="H851" s="4" t="s">
        <v>216</v>
      </c>
      <c r="I851" s="4"/>
      <c r="J851" s="4"/>
      <c r="K851" s="4">
        <v>225</v>
      </c>
      <c r="L851" s="4">
        <v>4</v>
      </c>
      <c r="M851" s="4">
        <v>3</v>
      </c>
      <c r="N851" s="4" t="s">
        <v>3</v>
      </c>
      <c r="O851" s="4">
        <v>2</v>
      </c>
      <c r="P851" s="4"/>
      <c r="Q851" s="4"/>
      <c r="R851" s="4"/>
      <c r="S851" s="4"/>
      <c r="T851" s="4"/>
      <c r="U851" s="4"/>
      <c r="V851" s="4"/>
      <c r="W851" s="4"/>
    </row>
    <row r="852" spans="1:23" x14ac:dyDescent="0.2">
      <c r="A852" s="4">
        <v>50</v>
      </c>
      <c r="B852" s="4">
        <v>0</v>
      </c>
      <c r="C852" s="4">
        <v>0</v>
      </c>
      <c r="D852" s="4">
        <v>1</v>
      </c>
      <c r="E852" s="4">
        <v>226</v>
      </c>
      <c r="F852" s="4">
        <f>ROUND(Source!AW846,O852)</f>
        <v>1818857.77</v>
      </c>
      <c r="G852" s="4" t="s">
        <v>217</v>
      </c>
      <c r="H852" s="4" t="s">
        <v>218</v>
      </c>
      <c r="I852" s="4"/>
      <c r="J852" s="4"/>
      <c r="K852" s="4">
        <v>226</v>
      </c>
      <c r="L852" s="4">
        <v>5</v>
      </c>
      <c r="M852" s="4">
        <v>3</v>
      </c>
      <c r="N852" s="4" t="s">
        <v>3</v>
      </c>
      <c r="O852" s="4">
        <v>2</v>
      </c>
      <c r="P852" s="4"/>
      <c r="Q852" s="4"/>
      <c r="R852" s="4"/>
      <c r="S852" s="4"/>
      <c r="T852" s="4"/>
      <c r="U852" s="4"/>
      <c r="V852" s="4"/>
      <c r="W852" s="4"/>
    </row>
    <row r="853" spans="1:23" x14ac:dyDescent="0.2">
      <c r="A853" s="4">
        <v>50</v>
      </c>
      <c r="B853" s="4">
        <v>0</v>
      </c>
      <c r="C853" s="4">
        <v>0</v>
      </c>
      <c r="D853" s="4">
        <v>1</v>
      </c>
      <c r="E853" s="4">
        <v>227</v>
      </c>
      <c r="F853" s="4">
        <f>ROUND(Source!AX846,O853)</f>
        <v>-1205361.83</v>
      </c>
      <c r="G853" s="4" t="s">
        <v>219</v>
      </c>
      <c r="H853" s="4" t="s">
        <v>220</v>
      </c>
      <c r="I853" s="4"/>
      <c r="J853" s="4"/>
      <c r="K853" s="4">
        <v>227</v>
      </c>
      <c r="L853" s="4">
        <v>6</v>
      </c>
      <c r="M853" s="4">
        <v>3</v>
      </c>
      <c r="N853" s="4" t="s">
        <v>3</v>
      </c>
      <c r="O853" s="4">
        <v>2</v>
      </c>
      <c r="P853" s="4"/>
      <c r="Q853" s="4"/>
      <c r="R853" s="4"/>
      <c r="S853" s="4"/>
      <c r="T853" s="4"/>
      <c r="U853" s="4"/>
      <c r="V853" s="4"/>
      <c r="W853" s="4"/>
    </row>
    <row r="854" spans="1:23" x14ac:dyDescent="0.2">
      <c r="A854" s="4">
        <v>50</v>
      </c>
      <c r="B854" s="4">
        <v>0</v>
      </c>
      <c r="C854" s="4">
        <v>0</v>
      </c>
      <c r="D854" s="4">
        <v>1</v>
      </c>
      <c r="E854" s="4">
        <v>228</v>
      </c>
      <c r="F854" s="4">
        <f>ROUND(Source!AY846,O854)</f>
        <v>3024219.6</v>
      </c>
      <c r="G854" s="4" t="s">
        <v>221</v>
      </c>
      <c r="H854" s="4" t="s">
        <v>222</v>
      </c>
      <c r="I854" s="4"/>
      <c r="J854" s="4"/>
      <c r="K854" s="4">
        <v>228</v>
      </c>
      <c r="L854" s="4">
        <v>7</v>
      </c>
      <c r="M854" s="4">
        <v>3</v>
      </c>
      <c r="N854" s="4" t="s">
        <v>3</v>
      </c>
      <c r="O854" s="4">
        <v>2</v>
      </c>
      <c r="P854" s="4"/>
      <c r="Q854" s="4"/>
      <c r="R854" s="4"/>
      <c r="S854" s="4"/>
      <c r="T854" s="4"/>
      <c r="U854" s="4"/>
      <c r="V854" s="4"/>
      <c r="W854" s="4"/>
    </row>
    <row r="855" spans="1:23" x14ac:dyDescent="0.2">
      <c r="A855" s="4">
        <v>50</v>
      </c>
      <c r="B855" s="4">
        <v>0</v>
      </c>
      <c r="C855" s="4">
        <v>0</v>
      </c>
      <c r="D855" s="4">
        <v>1</v>
      </c>
      <c r="E855" s="4">
        <v>216</v>
      </c>
      <c r="F855" s="4">
        <f>ROUND(Source!AP846,O855)</f>
        <v>1581305.18</v>
      </c>
      <c r="G855" s="4" t="s">
        <v>223</v>
      </c>
      <c r="H855" s="4" t="s">
        <v>224</v>
      </c>
      <c r="I855" s="4"/>
      <c r="J855" s="4"/>
      <c r="K855" s="4">
        <v>216</v>
      </c>
      <c r="L855" s="4">
        <v>8</v>
      </c>
      <c r="M855" s="4">
        <v>3</v>
      </c>
      <c r="N855" s="4" t="s">
        <v>3</v>
      </c>
      <c r="O855" s="4">
        <v>2</v>
      </c>
      <c r="P855" s="4"/>
      <c r="Q855" s="4"/>
      <c r="R855" s="4"/>
      <c r="S855" s="4"/>
      <c r="T855" s="4"/>
      <c r="U855" s="4"/>
      <c r="V855" s="4"/>
      <c r="W855" s="4"/>
    </row>
    <row r="856" spans="1:23" x14ac:dyDescent="0.2">
      <c r="A856" s="4">
        <v>50</v>
      </c>
      <c r="B856" s="4">
        <v>0</v>
      </c>
      <c r="C856" s="4">
        <v>0</v>
      </c>
      <c r="D856" s="4">
        <v>1</v>
      </c>
      <c r="E856" s="4">
        <v>223</v>
      </c>
      <c r="F856" s="4">
        <f>ROUND(Source!AQ846,O856)</f>
        <v>1581305.18</v>
      </c>
      <c r="G856" s="4" t="s">
        <v>225</v>
      </c>
      <c r="H856" s="4" t="s">
        <v>226</v>
      </c>
      <c r="I856" s="4"/>
      <c r="J856" s="4"/>
      <c r="K856" s="4">
        <v>223</v>
      </c>
      <c r="L856" s="4">
        <v>9</v>
      </c>
      <c r="M856" s="4">
        <v>3</v>
      </c>
      <c r="N856" s="4" t="s">
        <v>3</v>
      </c>
      <c r="O856" s="4">
        <v>2</v>
      </c>
      <c r="P856" s="4"/>
      <c r="Q856" s="4"/>
      <c r="R856" s="4"/>
      <c r="S856" s="4"/>
      <c r="T856" s="4"/>
      <c r="U856" s="4"/>
      <c r="V856" s="4"/>
      <c r="W856" s="4"/>
    </row>
    <row r="857" spans="1:23" x14ac:dyDescent="0.2">
      <c r="A857" s="4">
        <v>50</v>
      </c>
      <c r="B857" s="4">
        <v>0</v>
      </c>
      <c r="C857" s="4">
        <v>0</v>
      </c>
      <c r="D857" s="4">
        <v>1</v>
      </c>
      <c r="E857" s="4">
        <v>229</v>
      </c>
      <c r="F857" s="4">
        <f>ROUND(Source!AZ846,O857)</f>
        <v>0</v>
      </c>
      <c r="G857" s="4" t="s">
        <v>227</v>
      </c>
      <c r="H857" s="4" t="s">
        <v>228</v>
      </c>
      <c r="I857" s="4"/>
      <c r="J857" s="4"/>
      <c r="K857" s="4">
        <v>229</v>
      </c>
      <c r="L857" s="4">
        <v>10</v>
      </c>
      <c r="M857" s="4">
        <v>3</v>
      </c>
      <c r="N857" s="4" t="s">
        <v>3</v>
      </c>
      <c r="O857" s="4">
        <v>2</v>
      </c>
      <c r="P857" s="4"/>
      <c r="Q857" s="4"/>
      <c r="R857" s="4"/>
      <c r="S857" s="4"/>
      <c r="T857" s="4"/>
      <c r="U857" s="4"/>
      <c r="V857" s="4"/>
      <c r="W857" s="4"/>
    </row>
    <row r="858" spans="1:23" x14ac:dyDescent="0.2">
      <c r="A858" s="4">
        <v>50</v>
      </c>
      <c r="B858" s="4">
        <v>0</v>
      </c>
      <c r="C858" s="4">
        <v>0</v>
      </c>
      <c r="D858" s="4">
        <v>1</v>
      </c>
      <c r="E858" s="4">
        <v>203</v>
      </c>
      <c r="F858" s="4">
        <f>ROUND(Source!Q846,O858)</f>
        <v>882241.81</v>
      </c>
      <c r="G858" s="4" t="s">
        <v>229</v>
      </c>
      <c r="H858" s="4" t="s">
        <v>230</v>
      </c>
      <c r="I858" s="4"/>
      <c r="J858" s="4"/>
      <c r="K858" s="4">
        <v>203</v>
      </c>
      <c r="L858" s="4">
        <v>11</v>
      </c>
      <c r="M858" s="4">
        <v>3</v>
      </c>
      <c r="N858" s="4" t="s">
        <v>3</v>
      </c>
      <c r="O858" s="4">
        <v>2</v>
      </c>
      <c r="P858" s="4"/>
      <c r="Q858" s="4"/>
      <c r="R858" s="4"/>
      <c r="S858" s="4"/>
      <c r="T858" s="4"/>
      <c r="U858" s="4"/>
      <c r="V858" s="4"/>
      <c r="W858" s="4"/>
    </row>
    <row r="859" spans="1:23" x14ac:dyDescent="0.2">
      <c r="A859" s="4">
        <v>50</v>
      </c>
      <c r="B859" s="4">
        <v>0</v>
      </c>
      <c r="C859" s="4">
        <v>0</v>
      </c>
      <c r="D859" s="4">
        <v>1</v>
      </c>
      <c r="E859" s="4">
        <v>231</v>
      </c>
      <c r="F859" s="4">
        <f>ROUND(Source!BB846,O859)</f>
        <v>0</v>
      </c>
      <c r="G859" s="4" t="s">
        <v>231</v>
      </c>
      <c r="H859" s="4" t="s">
        <v>232</v>
      </c>
      <c r="I859" s="4"/>
      <c r="J859" s="4"/>
      <c r="K859" s="4">
        <v>231</v>
      </c>
      <c r="L859" s="4">
        <v>12</v>
      </c>
      <c r="M859" s="4">
        <v>3</v>
      </c>
      <c r="N859" s="4" t="s">
        <v>3</v>
      </c>
      <c r="O859" s="4">
        <v>2</v>
      </c>
      <c r="P859" s="4"/>
      <c r="Q859" s="4"/>
      <c r="R859" s="4"/>
      <c r="S859" s="4"/>
      <c r="T859" s="4"/>
      <c r="U859" s="4"/>
      <c r="V859" s="4"/>
      <c r="W859" s="4"/>
    </row>
    <row r="860" spans="1:23" x14ac:dyDescent="0.2">
      <c r="A860" s="4">
        <v>50</v>
      </c>
      <c r="B860" s="4">
        <v>0</v>
      </c>
      <c r="C860" s="4">
        <v>0</v>
      </c>
      <c r="D860" s="4">
        <v>1</v>
      </c>
      <c r="E860" s="4">
        <v>204</v>
      </c>
      <c r="F860" s="4">
        <f>ROUND(Source!R846,O860)</f>
        <v>221480.12</v>
      </c>
      <c r="G860" s="4" t="s">
        <v>233</v>
      </c>
      <c r="H860" s="4" t="s">
        <v>234</v>
      </c>
      <c r="I860" s="4"/>
      <c r="J860" s="4"/>
      <c r="K860" s="4">
        <v>204</v>
      </c>
      <c r="L860" s="4">
        <v>13</v>
      </c>
      <c r="M860" s="4">
        <v>3</v>
      </c>
      <c r="N860" s="4" t="s">
        <v>3</v>
      </c>
      <c r="O860" s="4">
        <v>2</v>
      </c>
      <c r="P860" s="4"/>
      <c r="Q860" s="4"/>
      <c r="R860" s="4"/>
      <c r="S860" s="4"/>
      <c r="T860" s="4"/>
      <c r="U860" s="4"/>
      <c r="V860" s="4"/>
      <c r="W860" s="4"/>
    </row>
    <row r="861" spans="1:23" x14ac:dyDescent="0.2">
      <c r="A861" s="4">
        <v>50</v>
      </c>
      <c r="B861" s="4">
        <v>0</v>
      </c>
      <c r="C861" s="4">
        <v>0</v>
      </c>
      <c r="D861" s="4">
        <v>1</v>
      </c>
      <c r="E861" s="4">
        <v>205</v>
      </c>
      <c r="F861" s="4">
        <f>ROUND(Source!S846,O861)</f>
        <v>1203765.83</v>
      </c>
      <c r="G861" s="4" t="s">
        <v>235</v>
      </c>
      <c r="H861" s="4" t="s">
        <v>236</v>
      </c>
      <c r="I861" s="4"/>
      <c r="J861" s="4"/>
      <c r="K861" s="4">
        <v>205</v>
      </c>
      <c r="L861" s="4">
        <v>14</v>
      </c>
      <c r="M861" s="4">
        <v>3</v>
      </c>
      <c r="N861" s="4" t="s">
        <v>3</v>
      </c>
      <c r="O861" s="4">
        <v>2</v>
      </c>
      <c r="P861" s="4"/>
      <c r="Q861" s="4"/>
      <c r="R861" s="4"/>
      <c r="S861" s="4"/>
      <c r="T861" s="4"/>
      <c r="U861" s="4"/>
      <c r="V861" s="4"/>
      <c r="W861" s="4"/>
    </row>
    <row r="862" spans="1:23" x14ac:dyDescent="0.2">
      <c r="A862" s="4">
        <v>50</v>
      </c>
      <c r="B862" s="4">
        <v>0</v>
      </c>
      <c r="C862" s="4">
        <v>0</v>
      </c>
      <c r="D862" s="4">
        <v>1</v>
      </c>
      <c r="E862" s="4">
        <v>232</v>
      </c>
      <c r="F862" s="4">
        <f>ROUND(Source!BC846,O862)</f>
        <v>0</v>
      </c>
      <c r="G862" s="4" t="s">
        <v>237</v>
      </c>
      <c r="H862" s="4" t="s">
        <v>238</v>
      </c>
      <c r="I862" s="4"/>
      <c r="J862" s="4"/>
      <c r="K862" s="4">
        <v>232</v>
      </c>
      <c r="L862" s="4">
        <v>15</v>
      </c>
      <c r="M862" s="4">
        <v>3</v>
      </c>
      <c r="N862" s="4" t="s">
        <v>3</v>
      </c>
      <c r="O862" s="4">
        <v>2</v>
      </c>
      <c r="P862" s="4"/>
      <c r="Q862" s="4"/>
      <c r="R862" s="4"/>
      <c r="S862" s="4"/>
      <c r="T862" s="4"/>
      <c r="U862" s="4"/>
      <c r="V862" s="4"/>
      <c r="W862" s="4"/>
    </row>
    <row r="863" spans="1:23" x14ac:dyDescent="0.2">
      <c r="A863" s="4">
        <v>50</v>
      </c>
      <c r="B863" s="4">
        <v>0</v>
      </c>
      <c r="C863" s="4">
        <v>0</v>
      </c>
      <c r="D863" s="4">
        <v>1</v>
      </c>
      <c r="E863" s="4">
        <v>214</v>
      </c>
      <c r="F863" s="4">
        <f>ROUND(Source!AS846,O863)</f>
        <v>5758515.7699999996</v>
      </c>
      <c r="G863" s="4" t="s">
        <v>239</v>
      </c>
      <c r="H863" s="4" t="s">
        <v>240</v>
      </c>
      <c r="I863" s="4"/>
      <c r="J863" s="4"/>
      <c r="K863" s="4">
        <v>214</v>
      </c>
      <c r="L863" s="4">
        <v>16</v>
      </c>
      <c r="M863" s="4">
        <v>3</v>
      </c>
      <c r="N863" s="4" t="s">
        <v>3</v>
      </c>
      <c r="O863" s="4">
        <v>2</v>
      </c>
      <c r="P863" s="4"/>
      <c r="Q863" s="4"/>
      <c r="R863" s="4"/>
      <c r="S863" s="4"/>
      <c r="T863" s="4"/>
      <c r="U863" s="4"/>
      <c r="V863" s="4"/>
      <c r="W863" s="4"/>
    </row>
    <row r="864" spans="1:23" x14ac:dyDescent="0.2">
      <c r="A864" s="4">
        <v>50</v>
      </c>
      <c r="B864" s="4">
        <v>0</v>
      </c>
      <c r="C864" s="4">
        <v>0</v>
      </c>
      <c r="D864" s="4">
        <v>1</v>
      </c>
      <c r="E864" s="4">
        <v>215</v>
      </c>
      <c r="F864" s="4">
        <f>ROUND(Source!AT846,O864)</f>
        <v>370409.97</v>
      </c>
      <c r="G864" s="4" t="s">
        <v>241</v>
      </c>
      <c r="H864" s="4" t="s">
        <v>242</v>
      </c>
      <c r="I864" s="4"/>
      <c r="J864" s="4"/>
      <c r="K864" s="4">
        <v>215</v>
      </c>
      <c r="L864" s="4">
        <v>17</v>
      </c>
      <c r="M864" s="4">
        <v>3</v>
      </c>
      <c r="N864" s="4" t="s">
        <v>3</v>
      </c>
      <c r="O864" s="4">
        <v>2</v>
      </c>
      <c r="P864" s="4"/>
      <c r="Q864" s="4"/>
      <c r="R864" s="4"/>
      <c r="S864" s="4"/>
      <c r="T864" s="4"/>
      <c r="U864" s="4"/>
      <c r="V864" s="4"/>
      <c r="W864" s="4"/>
    </row>
    <row r="865" spans="1:206" x14ac:dyDescent="0.2">
      <c r="A865" s="4">
        <v>50</v>
      </c>
      <c r="B865" s="4">
        <v>0</v>
      </c>
      <c r="C865" s="4">
        <v>0</v>
      </c>
      <c r="D865" s="4">
        <v>1</v>
      </c>
      <c r="E865" s="4">
        <v>217</v>
      </c>
      <c r="F865" s="4">
        <f>ROUND(Source!AU846,O865)</f>
        <v>0</v>
      </c>
      <c r="G865" s="4" t="s">
        <v>243</v>
      </c>
      <c r="H865" s="4" t="s">
        <v>244</v>
      </c>
      <c r="I865" s="4"/>
      <c r="J865" s="4"/>
      <c r="K865" s="4">
        <v>217</v>
      </c>
      <c r="L865" s="4">
        <v>18</v>
      </c>
      <c r="M865" s="4">
        <v>3</v>
      </c>
      <c r="N865" s="4" t="s">
        <v>3</v>
      </c>
      <c r="O865" s="4">
        <v>2</v>
      </c>
      <c r="P865" s="4"/>
      <c r="Q865" s="4"/>
      <c r="R865" s="4"/>
      <c r="S865" s="4"/>
      <c r="T865" s="4"/>
      <c r="U865" s="4"/>
      <c r="V865" s="4"/>
      <c r="W865" s="4"/>
    </row>
    <row r="866" spans="1:206" x14ac:dyDescent="0.2">
      <c r="A866" s="4">
        <v>50</v>
      </c>
      <c r="B866" s="4">
        <v>0</v>
      </c>
      <c r="C866" s="4">
        <v>0</v>
      </c>
      <c r="D866" s="4">
        <v>1</v>
      </c>
      <c r="E866" s="4">
        <v>230</v>
      </c>
      <c r="F866" s="4">
        <f>ROUND(Source!BA846,O866)</f>
        <v>0</v>
      </c>
      <c r="G866" s="4" t="s">
        <v>245</v>
      </c>
      <c r="H866" s="4" t="s">
        <v>246</v>
      </c>
      <c r="I866" s="4"/>
      <c r="J866" s="4"/>
      <c r="K866" s="4">
        <v>230</v>
      </c>
      <c r="L866" s="4">
        <v>19</v>
      </c>
      <c r="M866" s="4">
        <v>3</v>
      </c>
      <c r="N866" s="4" t="s">
        <v>3</v>
      </c>
      <c r="O866" s="4">
        <v>2</v>
      </c>
      <c r="P866" s="4"/>
      <c r="Q866" s="4"/>
      <c r="R866" s="4"/>
      <c r="S866" s="4"/>
      <c r="T866" s="4"/>
      <c r="U866" s="4"/>
      <c r="V866" s="4"/>
      <c r="W866" s="4"/>
    </row>
    <row r="867" spans="1:206" x14ac:dyDescent="0.2">
      <c r="A867" s="4">
        <v>50</v>
      </c>
      <c r="B867" s="4">
        <v>0</v>
      </c>
      <c r="C867" s="4">
        <v>0</v>
      </c>
      <c r="D867" s="4">
        <v>1</v>
      </c>
      <c r="E867" s="4">
        <v>206</v>
      </c>
      <c r="F867" s="4">
        <f>ROUND(Source!T846,O867)</f>
        <v>0</v>
      </c>
      <c r="G867" s="4" t="s">
        <v>247</v>
      </c>
      <c r="H867" s="4" t="s">
        <v>248</v>
      </c>
      <c r="I867" s="4"/>
      <c r="J867" s="4"/>
      <c r="K867" s="4">
        <v>206</v>
      </c>
      <c r="L867" s="4">
        <v>20</v>
      </c>
      <c r="M867" s="4">
        <v>3</v>
      </c>
      <c r="N867" s="4" t="s">
        <v>3</v>
      </c>
      <c r="O867" s="4">
        <v>2</v>
      </c>
      <c r="P867" s="4"/>
      <c r="Q867" s="4"/>
      <c r="R867" s="4"/>
      <c r="S867" s="4"/>
      <c r="T867" s="4"/>
      <c r="U867" s="4"/>
      <c r="V867" s="4"/>
      <c r="W867" s="4"/>
    </row>
    <row r="868" spans="1:206" x14ac:dyDescent="0.2">
      <c r="A868" s="4">
        <v>50</v>
      </c>
      <c r="B868" s="4">
        <v>0</v>
      </c>
      <c r="C868" s="4">
        <v>0</v>
      </c>
      <c r="D868" s="4">
        <v>1</v>
      </c>
      <c r="E868" s="4">
        <v>207</v>
      </c>
      <c r="F868" s="4">
        <f>Source!U846</f>
        <v>4155.1217049099996</v>
      </c>
      <c r="G868" s="4" t="s">
        <v>249</v>
      </c>
      <c r="H868" s="4" t="s">
        <v>250</v>
      </c>
      <c r="I868" s="4"/>
      <c r="J868" s="4"/>
      <c r="K868" s="4">
        <v>207</v>
      </c>
      <c r="L868" s="4">
        <v>21</v>
      </c>
      <c r="M868" s="4">
        <v>3</v>
      </c>
      <c r="N868" s="4" t="s">
        <v>3</v>
      </c>
      <c r="O868" s="4">
        <v>-1</v>
      </c>
      <c r="P868" s="4"/>
      <c r="Q868" s="4"/>
      <c r="R868" s="4"/>
      <c r="S868" s="4"/>
      <c r="T868" s="4"/>
      <c r="U868" s="4"/>
      <c r="V868" s="4"/>
      <c r="W868" s="4"/>
    </row>
    <row r="869" spans="1:206" x14ac:dyDescent="0.2">
      <c r="A869" s="4">
        <v>50</v>
      </c>
      <c r="B869" s="4">
        <v>0</v>
      </c>
      <c r="C869" s="4">
        <v>0</v>
      </c>
      <c r="D869" s="4">
        <v>1</v>
      </c>
      <c r="E869" s="4">
        <v>208</v>
      </c>
      <c r="F869" s="4">
        <f>Source!V846</f>
        <v>73.083474209999991</v>
      </c>
      <c r="G869" s="4" t="s">
        <v>251</v>
      </c>
      <c r="H869" s="4" t="s">
        <v>252</v>
      </c>
      <c r="I869" s="4"/>
      <c r="J869" s="4"/>
      <c r="K869" s="4">
        <v>208</v>
      </c>
      <c r="L869" s="4">
        <v>22</v>
      </c>
      <c r="M869" s="4">
        <v>3</v>
      </c>
      <c r="N869" s="4" t="s">
        <v>3</v>
      </c>
      <c r="O869" s="4">
        <v>-1</v>
      </c>
      <c r="P869" s="4"/>
      <c r="Q869" s="4"/>
      <c r="R869" s="4"/>
      <c r="S869" s="4"/>
      <c r="T869" s="4"/>
      <c r="U869" s="4"/>
      <c r="V869" s="4"/>
      <c r="W869" s="4"/>
    </row>
    <row r="870" spans="1:206" x14ac:dyDescent="0.2">
      <c r="A870" s="4">
        <v>50</v>
      </c>
      <c r="B870" s="4">
        <v>0</v>
      </c>
      <c r="C870" s="4">
        <v>0</v>
      </c>
      <c r="D870" s="4">
        <v>1</v>
      </c>
      <c r="E870" s="4">
        <v>209</v>
      </c>
      <c r="F870" s="4">
        <f>ROUND(Source!W846,O870)</f>
        <v>0</v>
      </c>
      <c r="G870" s="4" t="s">
        <v>253</v>
      </c>
      <c r="H870" s="4" t="s">
        <v>254</v>
      </c>
      <c r="I870" s="4"/>
      <c r="J870" s="4"/>
      <c r="K870" s="4">
        <v>209</v>
      </c>
      <c r="L870" s="4">
        <v>23</v>
      </c>
      <c r="M870" s="4">
        <v>3</v>
      </c>
      <c r="N870" s="4" t="s">
        <v>3</v>
      </c>
      <c r="O870" s="4">
        <v>2</v>
      </c>
      <c r="P870" s="4"/>
      <c r="Q870" s="4"/>
      <c r="R870" s="4"/>
      <c r="S870" s="4"/>
      <c r="T870" s="4"/>
      <c r="U870" s="4"/>
      <c r="V870" s="4"/>
      <c r="W870" s="4"/>
    </row>
    <row r="871" spans="1:206" x14ac:dyDescent="0.2">
      <c r="A871" s="4">
        <v>50</v>
      </c>
      <c r="B871" s="4">
        <v>0</v>
      </c>
      <c r="C871" s="4">
        <v>0</v>
      </c>
      <c r="D871" s="4">
        <v>1</v>
      </c>
      <c r="E871" s="4">
        <v>233</v>
      </c>
      <c r="F871" s="4">
        <f>ROUND(Source!BD846,O871)</f>
        <v>23606.27</v>
      </c>
      <c r="G871" s="4" t="s">
        <v>255</v>
      </c>
      <c r="H871" s="4" t="s">
        <v>256</v>
      </c>
      <c r="I871" s="4"/>
      <c r="J871" s="4"/>
      <c r="K871" s="4">
        <v>233</v>
      </c>
      <c r="L871" s="4">
        <v>24</v>
      </c>
      <c r="M871" s="4">
        <v>3</v>
      </c>
      <c r="N871" s="4" t="s">
        <v>3</v>
      </c>
      <c r="O871" s="4">
        <v>2</v>
      </c>
      <c r="P871" s="4"/>
      <c r="Q871" s="4"/>
      <c r="R871" s="4"/>
      <c r="S871" s="4"/>
      <c r="T871" s="4"/>
      <c r="U871" s="4"/>
      <c r="V871" s="4"/>
      <c r="W871" s="4"/>
    </row>
    <row r="872" spans="1:206" x14ac:dyDescent="0.2">
      <c r="A872" s="4">
        <v>50</v>
      </c>
      <c r="B872" s="4">
        <v>0</v>
      </c>
      <c r="C872" s="4">
        <v>0</v>
      </c>
      <c r="D872" s="4">
        <v>1</v>
      </c>
      <c r="E872" s="4">
        <v>210</v>
      </c>
      <c r="F872" s="4">
        <f>ROUND(Source!X846,O872)</f>
        <v>1346375.65</v>
      </c>
      <c r="G872" s="4" t="s">
        <v>257</v>
      </c>
      <c r="H872" s="4" t="s">
        <v>258</v>
      </c>
      <c r="I872" s="4"/>
      <c r="J872" s="4"/>
      <c r="K872" s="4">
        <v>210</v>
      </c>
      <c r="L872" s="4">
        <v>25</v>
      </c>
      <c r="M872" s="4">
        <v>3</v>
      </c>
      <c r="N872" s="4" t="s">
        <v>3</v>
      </c>
      <c r="O872" s="4">
        <v>2</v>
      </c>
      <c r="P872" s="4"/>
      <c r="Q872" s="4"/>
      <c r="R872" s="4"/>
      <c r="S872" s="4"/>
      <c r="T872" s="4"/>
      <c r="U872" s="4"/>
      <c r="V872" s="4"/>
      <c r="W872" s="4"/>
    </row>
    <row r="873" spans="1:206" x14ac:dyDescent="0.2">
      <c r="A873" s="4">
        <v>50</v>
      </c>
      <c r="B873" s="4">
        <v>0</v>
      </c>
      <c r="C873" s="4">
        <v>0</v>
      </c>
      <c r="D873" s="4">
        <v>1</v>
      </c>
      <c r="E873" s="4">
        <v>211</v>
      </c>
      <c r="F873" s="4">
        <f>ROUND(Source!Y846,O873)</f>
        <v>854078.41</v>
      </c>
      <c r="G873" s="4" t="s">
        <v>259</v>
      </c>
      <c r="H873" s="4" t="s">
        <v>260</v>
      </c>
      <c r="I873" s="4"/>
      <c r="J873" s="4"/>
      <c r="K873" s="4">
        <v>211</v>
      </c>
      <c r="L873" s="4">
        <v>26</v>
      </c>
      <c r="M873" s="4">
        <v>3</v>
      </c>
      <c r="N873" s="4" t="s">
        <v>3</v>
      </c>
      <c r="O873" s="4">
        <v>2</v>
      </c>
      <c r="P873" s="4"/>
      <c r="Q873" s="4"/>
      <c r="R873" s="4"/>
      <c r="S873" s="4"/>
      <c r="T873" s="4"/>
      <c r="U873" s="4"/>
      <c r="V873" s="4"/>
      <c r="W873" s="4"/>
    </row>
    <row r="874" spans="1:206" x14ac:dyDescent="0.2">
      <c r="A874" s="4">
        <v>50</v>
      </c>
      <c r="B874" s="4">
        <v>0</v>
      </c>
      <c r="C874" s="4">
        <v>0</v>
      </c>
      <c r="D874" s="4">
        <v>1</v>
      </c>
      <c r="E874" s="4">
        <v>224</v>
      </c>
      <c r="F874" s="4">
        <f>ROUND(Source!AR846,O874)</f>
        <v>7710230.9199999999</v>
      </c>
      <c r="G874" s="4" t="s">
        <v>261</v>
      </c>
      <c r="H874" s="4" t="s">
        <v>262</v>
      </c>
      <c r="I874" s="4"/>
      <c r="J874" s="4"/>
      <c r="K874" s="4">
        <v>224</v>
      </c>
      <c r="L874" s="4">
        <v>27</v>
      </c>
      <c r="M874" s="4">
        <v>3</v>
      </c>
      <c r="N874" s="4" t="s">
        <v>3</v>
      </c>
      <c r="O874" s="4">
        <v>2</v>
      </c>
      <c r="P874" s="4"/>
      <c r="Q874" s="4"/>
      <c r="R874" s="4"/>
      <c r="S874" s="4"/>
      <c r="T874" s="4"/>
      <c r="U874" s="4"/>
      <c r="V874" s="4"/>
      <c r="W874" s="4"/>
    </row>
    <row r="876" spans="1:206" x14ac:dyDescent="0.2">
      <c r="A876" s="2">
        <v>51</v>
      </c>
      <c r="B876" s="2">
        <f>B12</f>
        <v>939</v>
      </c>
      <c r="C876" s="2">
        <f>A12</f>
        <v>1</v>
      </c>
      <c r="D876" s="2">
        <f>ROW(A12)</f>
        <v>12</v>
      </c>
      <c r="E876" s="2"/>
      <c r="F876" s="2" t="str">
        <f>IF(F12&lt;&gt;"",F12,"")</f>
        <v>Верейская</v>
      </c>
      <c r="G876" s="2" t="str">
        <f>IF(G12&lt;&gt;"",G12,"")</f>
        <v>65 корпус ДЛЯ ДОП.</v>
      </c>
      <c r="H876" s="2">
        <v>0</v>
      </c>
      <c r="I876" s="2"/>
      <c r="J876" s="2"/>
      <c r="K876" s="2"/>
      <c r="L876" s="2"/>
      <c r="M876" s="2"/>
      <c r="N876" s="2"/>
      <c r="O876" s="2">
        <f t="shared" ref="O876:T876" si="638">ROUND(O846,2)</f>
        <v>5486170.5899999999</v>
      </c>
      <c r="P876" s="2">
        <f t="shared" si="638"/>
        <v>3400162.95</v>
      </c>
      <c r="Q876" s="2">
        <f t="shared" si="638"/>
        <v>882241.81</v>
      </c>
      <c r="R876" s="2">
        <f t="shared" si="638"/>
        <v>221480.12</v>
      </c>
      <c r="S876" s="2">
        <f t="shared" si="638"/>
        <v>1203765.83</v>
      </c>
      <c r="T876" s="2">
        <f t="shared" si="638"/>
        <v>0</v>
      </c>
      <c r="U876" s="2">
        <f>U846</f>
        <v>4155.1217049099996</v>
      </c>
      <c r="V876" s="2">
        <f>V846</f>
        <v>73.083474209999991</v>
      </c>
      <c r="W876" s="2">
        <f>ROUND(W846,2)</f>
        <v>0</v>
      </c>
      <c r="X876" s="2">
        <f>ROUND(X846,2)</f>
        <v>1346375.65</v>
      </c>
      <c r="Y876" s="2">
        <f>ROUND(Y846,2)</f>
        <v>854078.41</v>
      </c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>
        <f t="shared" ref="AO876:BD876" si="639">ROUND(AO846,2)</f>
        <v>375943.35</v>
      </c>
      <c r="AP876" s="2">
        <f t="shared" si="639"/>
        <v>1581305.18</v>
      </c>
      <c r="AQ876" s="2">
        <f t="shared" si="639"/>
        <v>1581305.18</v>
      </c>
      <c r="AR876" s="2">
        <f t="shared" si="639"/>
        <v>7710230.9199999999</v>
      </c>
      <c r="AS876" s="2">
        <f t="shared" si="639"/>
        <v>5758515.7699999996</v>
      </c>
      <c r="AT876" s="2">
        <f t="shared" si="639"/>
        <v>370409.97</v>
      </c>
      <c r="AU876" s="2">
        <f t="shared" si="639"/>
        <v>0</v>
      </c>
      <c r="AV876" s="2">
        <f t="shared" si="639"/>
        <v>3024219.6</v>
      </c>
      <c r="AW876" s="2">
        <f t="shared" si="639"/>
        <v>1818857.77</v>
      </c>
      <c r="AX876" s="2">
        <f t="shared" si="639"/>
        <v>-1205361.83</v>
      </c>
      <c r="AY876" s="2">
        <f t="shared" si="639"/>
        <v>3024219.6</v>
      </c>
      <c r="AZ876" s="2">
        <f t="shared" si="639"/>
        <v>0</v>
      </c>
      <c r="BA876" s="2">
        <f t="shared" si="639"/>
        <v>0</v>
      </c>
      <c r="BB876" s="2">
        <f t="shared" si="639"/>
        <v>0</v>
      </c>
      <c r="BC876" s="2">
        <f t="shared" si="639"/>
        <v>0</v>
      </c>
      <c r="BD876" s="2">
        <f t="shared" si="639"/>
        <v>23606.27</v>
      </c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>
        <v>0</v>
      </c>
    </row>
    <row r="878" spans="1:206" x14ac:dyDescent="0.2">
      <c r="A878" s="4">
        <v>50</v>
      </c>
      <c r="B878" s="4">
        <v>0</v>
      </c>
      <c r="C878" s="4">
        <v>0</v>
      </c>
      <c r="D878" s="4">
        <v>1</v>
      </c>
      <c r="E878" s="4">
        <v>201</v>
      </c>
      <c r="F878" s="4">
        <f>ROUND(Source!O876,O878)</f>
        <v>5486170.5899999999</v>
      </c>
      <c r="G878" s="4" t="s">
        <v>209</v>
      </c>
      <c r="H878" s="4" t="s">
        <v>210</v>
      </c>
      <c r="I878" s="4"/>
      <c r="J878" s="4"/>
      <c r="K878" s="4">
        <v>201</v>
      </c>
      <c r="L878" s="4">
        <v>1</v>
      </c>
      <c r="M878" s="4">
        <v>3</v>
      </c>
      <c r="N878" s="4" t="s">
        <v>3</v>
      </c>
      <c r="O878" s="4">
        <v>2</v>
      </c>
      <c r="P878" s="4"/>
      <c r="Q878" s="4"/>
      <c r="R878" s="4"/>
      <c r="S878" s="4"/>
      <c r="T878" s="4"/>
      <c r="U878" s="4"/>
      <c r="V878" s="4"/>
      <c r="W878" s="4"/>
    </row>
    <row r="879" spans="1:206" x14ac:dyDescent="0.2">
      <c r="A879" s="4">
        <v>50</v>
      </c>
      <c r="B879" s="4">
        <v>0</v>
      </c>
      <c r="C879" s="4">
        <v>0</v>
      </c>
      <c r="D879" s="4">
        <v>1</v>
      </c>
      <c r="E879" s="4">
        <v>202</v>
      </c>
      <c r="F879" s="4">
        <f>ROUND(Source!P876,O879)</f>
        <v>3400162.95</v>
      </c>
      <c r="G879" s="4" t="s">
        <v>211</v>
      </c>
      <c r="H879" s="4" t="s">
        <v>212</v>
      </c>
      <c r="I879" s="4"/>
      <c r="J879" s="4"/>
      <c r="K879" s="4">
        <v>202</v>
      </c>
      <c r="L879" s="4">
        <v>2</v>
      </c>
      <c r="M879" s="4">
        <v>3</v>
      </c>
      <c r="N879" s="4" t="s">
        <v>3</v>
      </c>
      <c r="O879" s="4">
        <v>2</v>
      </c>
      <c r="P879" s="4"/>
      <c r="Q879" s="4"/>
      <c r="R879" s="4"/>
      <c r="S879" s="4"/>
      <c r="T879" s="4"/>
      <c r="U879" s="4"/>
      <c r="V879" s="4"/>
      <c r="W879" s="4"/>
    </row>
    <row r="880" spans="1:206" x14ac:dyDescent="0.2">
      <c r="A880" s="4">
        <v>50</v>
      </c>
      <c r="B880" s="4">
        <v>0</v>
      </c>
      <c r="C880" s="4">
        <v>0</v>
      </c>
      <c r="D880" s="4">
        <v>1</v>
      </c>
      <c r="E880" s="4">
        <v>222</v>
      </c>
      <c r="F880" s="4">
        <f>ROUND(Source!AO876,O880)</f>
        <v>375943.35</v>
      </c>
      <c r="G880" s="4" t="s">
        <v>213</v>
      </c>
      <c r="H880" s="4" t="s">
        <v>214</v>
      </c>
      <c r="I880" s="4"/>
      <c r="J880" s="4"/>
      <c r="K880" s="4">
        <v>222</v>
      </c>
      <c r="L880" s="4">
        <v>3</v>
      </c>
      <c r="M880" s="4">
        <v>3</v>
      </c>
      <c r="N880" s="4" t="s">
        <v>3</v>
      </c>
      <c r="O880" s="4">
        <v>2</v>
      </c>
      <c r="P880" s="4"/>
      <c r="Q880" s="4"/>
      <c r="R880" s="4"/>
      <c r="S880" s="4"/>
      <c r="T880" s="4"/>
      <c r="U880" s="4"/>
      <c r="V880" s="4"/>
      <c r="W880" s="4"/>
    </row>
    <row r="881" spans="1:23" x14ac:dyDescent="0.2">
      <c r="A881" s="4">
        <v>50</v>
      </c>
      <c r="B881" s="4">
        <v>0</v>
      </c>
      <c r="C881" s="4">
        <v>0</v>
      </c>
      <c r="D881" s="4">
        <v>1</v>
      </c>
      <c r="E881" s="4">
        <v>225</v>
      </c>
      <c r="F881" s="4">
        <f>ROUND(Source!AV876,O881)</f>
        <v>3024219.6</v>
      </c>
      <c r="G881" s="4" t="s">
        <v>215</v>
      </c>
      <c r="H881" s="4" t="s">
        <v>216</v>
      </c>
      <c r="I881" s="4"/>
      <c r="J881" s="4"/>
      <c r="K881" s="4">
        <v>225</v>
      </c>
      <c r="L881" s="4">
        <v>4</v>
      </c>
      <c r="M881" s="4">
        <v>3</v>
      </c>
      <c r="N881" s="4" t="s">
        <v>3</v>
      </c>
      <c r="O881" s="4">
        <v>2</v>
      </c>
      <c r="P881" s="4"/>
      <c r="Q881" s="4"/>
      <c r="R881" s="4"/>
      <c r="S881" s="4"/>
      <c r="T881" s="4"/>
      <c r="U881" s="4"/>
      <c r="V881" s="4"/>
      <c r="W881" s="4"/>
    </row>
    <row r="882" spans="1:23" x14ac:dyDescent="0.2">
      <c r="A882" s="4">
        <v>50</v>
      </c>
      <c r="B882" s="4">
        <v>0</v>
      </c>
      <c r="C882" s="4">
        <v>0</v>
      </c>
      <c r="D882" s="4">
        <v>1</v>
      </c>
      <c r="E882" s="4">
        <v>226</v>
      </c>
      <c r="F882" s="4">
        <f>ROUND(Source!AW876,O882)</f>
        <v>1818857.77</v>
      </c>
      <c r="G882" s="4" t="s">
        <v>217</v>
      </c>
      <c r="H882" s="4" t="s">
        <v>218</v>
      </c>
      <c r="I882" s="4"/>
      <c r="J882" s="4"/>
      <c r="K882" s="4">
        <v>226</v>
      </c>
      <c r="L882" s="4">
        <v>5</v>
      </c>
      <c r="M882" s="4">
        <v>3</v>
      </c>
      <c r="N882" s="4" t="s">
        <v>3</v>
      </c>
      <c r="O882" s="4">
        <v>2</v>
      </c>
      <c r="P882" s="4"/>
      <c r="Q882" s="4"/>
      <c r="R882" s="4"/>
      <c r="S882" s="4"/>
      <c r="T882" s="4"/>
      <c r="U882" s="4"/>
      <c r="V882" s="4"/>
      <c r="W882" s="4"/>
    </row>
    <row r="883" spans="1:23" x14ac:dyDescent="0.2">
      <c r="A883" s="4">
        <v>50</v>
      </c>
      <c r="B883" s="4">
        <v>0</v>
      </c>
      <c r="C883" s="4">
        <v>0</v>
      </c>
      <c r="D883" s="4">
        <v>1</v>
      </c>
      <c r="E883" s="4">
        <v>227</v>
      </c>
      <c r="F883" s="4">
        <f>ROUND(Source!AX876,O883)</f>
        <v>-1205361.83</v>
      </c>
      <c r="G883" s="4" t="s">
        <v>219</v>
      </c>
      <c r="H883" s="4" t="s">
        <v>220</v>
      </c>
      <c r="I883" s="4"/>
      <c r="J883" s="4"/>
      <c r="K883" s="4">
        <v>227</v>
      </c>
      <c r="L883" s="4">
        <v>6</v>
      </c>
      <c r="M883" s="4">
        <v>3</v>
      </c>
      <c r="N883" s="4" t="s">
        <v>3</v>
      </c>
      <c r="O883" s="4">
        <v>2</v>
      </c>
      <c r="P883" s="4"/>
      <c r="Q883" s="4"/>
      <c r="R883" s="4"/>
      <c r="S883" s="4"/>
      <c r="T883" s="4"/>
      <c r="U883" s="4"/>
      <c r="V883" s="4"/>
      <c r="W883" s="4"/>
    </row>
    <row r="884" spans="1:23" x14ac:dyDescent="0.2">
      <c r="A884" s="4">
        <v>50</v>
      </c>
      <c r="B884" s="4">
        <v>0</v>
      </c>
      <c r="C884" s="4">
        <v>0</v>
      </c>
      <c r="D884" s="4">
        <v>1</v>
      </c>
      <c r="E884" s="4">
        <v>228</v>
      </c>
      <c r="F884" s="4">
        <f>ROUND(Source!AY876,O884)</f>
        <v>3024219.6</v>
      </c>
      <c r="G884" s="4" t="s">
        <v>221</v>
      </c>
      <c r="H884" s="4" t="s">
        <v>222</v>
      </c>
      <c r="I884" s="4"/>
      <c r="J884" s="4"/>
      <c r="K884" s="4">
        <v>228</v>
      </c>
      <c r="L884" s="4">
        <v>7</v>
      </c>
      <c r="M884" s="4">
        <v>3</v>
      </c>
      <c r="N884" s="4" t="s">
        <v>3</v>
      </c>
      <c r="O884" s="4">
        <v>2</v>
      </c>
      <c r="P884" s="4"/>
      <c r="Q884" s="4"/>
      <c r="R884" s="4"/>
      <c r="S884" s="4"/>
      <c r="T884" s="4"/>
      <c r="U884" s="4"/>
      <c r="V884" s="4"/>
      <c r="W884" s="4"/>
    </row>
    <row r="885" spans="1:23" x14ac:dyDescent="0.2">
      <c r="A885" s="4">
        <v>50</v>
      </c>
      <c r="B885" s="4">
        <v>0</v>
      </c>
      <c r="C885" s="4">
        <v>0</v>
      </c>
      <c r="D885" s="4">
        <v>1</v>
      </c>
      <c r="E885" s="4">
        <v>216</v>
      </c>
      <c r="F885" s="4">
        <f>ROUND(Source!AP876,O885)</f>
        <v>1581305.18</v>
      </c>
      <c r="G885" s="4" t="s">
        <v>223</v>
      </c>
      <c r="H885" s="4" t="s">
        <v>224</v>
      </c>
      <c r="I885" s="4"/>
      <c r="J885" s="4"/>
      <c r="K885" s="4">
        <v>216</v>
      </c>
      <c r="L885" s="4">
        <v>8</v>
      </c>
      <c r="M885" s="4">
        <v>3</v>
      </c>
      <c r="N885" s="4" t="s">
        <v>3</v>
      </c>
      <c r="O885" s="4">
        <v>2</v>
      </c>
      <c r="P885" s="4"/>
      <c r="Q885" s="4"/>
      <c r="R885" s="4"/>
      <c r="S885" s="4"/>
      <c r="T885" s="4"/>
      <c r="U885" s="4"/>
      <c r="V885" s="4"/>
      <c r="W885" s="4"/>
    </row>
    <row r="886" spans="1:23" x14ac:dyDescent="0.2">
      <c r="A886" s="4">
        <v>50</v>
      </c>
      <c r="B886" s="4">
        <v>0</v>
      </c>
      <c r="C886" s="4">
        <v>0</v>
      </c>
      <c r="D886" s="4">
        <v>1</v>
      </c>
      <c r="E886" s="4">
        <v>223</v>
      </c>
      <c r="F886" s="4">
        <f>ROUND(Source!AQ876,O886)</f>
        <v>1581305.18</v>
      </c>
      <c r="G886" s="4" t="s">
        <v>225</v>
      </c>
      <c r="H886" s="4" t="s">
        <v>226</v>
      </c>
      <c r="I886" s="4"/>
      <c r="J886" s="4"/>
      <c r="K886" s="4">
        <v>223</v>
      </c>
      <c r="L886" s="4">
        <v>9</v>
      </c>
      <c r="M886" s="4">
        <v>3</v>
      </c>
      <c r="N886" s="4" t="s">
        <v>3</v>
      </c>
      <c r="O886" s="4">
        <v>2</v>
      </c>
      <c r="P886" s="4"/>
      <c r="Q886" s="4"/>
      <c r="R886" s="4"/>
      <c r="S886" s="4"/>
      <c r="T886" s="4"/>
      <c r="U886" s="4"/>
      <c r="V886" s="4"/>
      <c r="W886" s="4"/>
    </row>
    <row r="887" spans="1:23" x14ac:dyDescent="0.2">
      <c r="A887" s="4">
        <v>50</v>
      </c>
      <c r="B887" s="4">
        <v>0</v>
      </c>
      <c r="C887" s="4">
        <v>0</v>
      </c>
      <c r="D887" s="4">
        <v>1</v>
      </c>
      <c r="E887" s="4">
        <v>229</v>
      </c>
      <c r="F887" s="4">
        <f>ROUND(Source!AZ876,O887)</f>
        <v>0</v>
      </c>
      <c r="G887" s="4" t="s">
        <v>227</v>
      </c>
      <c r="H887" s="4" t="s">
        <v>228</v>
      </c>
      <c r="I887" s="4"/>
      <c r="J887" s="4"/>
      <c r="K887" s="4">
        <v>229</v>
      </c>
      <c r="L887" s="4">
        <v>10</v>
      </c>
      <c r="M887" s="4">
        <v>3</v>
      </c>
      <c r="N887" s="4" t="s">
        <v>3</v>
      </c>
      <c r="O887" s="4">
        <v>2</v>
      </c>
      <c r="P887" s="4"/>
      <c r="Q887" s="4"/>
      <c r="R887" s="4"/>
      <c r="S887" s="4"/>
      <c r="T887" s="4"/>
      <c r="U887" s="4"/>
      <c r="V887" s="4"/>
      <c r="W887" s="4"/>
    </row>
    <row r="888" spans="1:23" x14ac:dyDescent="0.2">
      <c r="A888" s="4">
        <v>50</v>
      </c>
      <c r="B888" s="4">
        <v>0</v>
      </c>
      <c r="C888" s="4">
        <v>0</v>
      </c>
      <c r="D888" s="4">
        <v>1</v>
      </c>
      <c r="E888" s="4">
        <v>203</v>
      </c>
      <c r="F888" s="4">
        <f>ROUND(Source!Q876,O888)</f>
        <v>882241.81</v>
      </c>
      <c r="G888" s="4" t="s">
        <v>229</v>
      </c>
      <c r="H888" s="4" t="s">
        <v>230</v>
      </c>
      <c r="I888" s="4"/>
      <c r="J888" s="4"/>
      <c r="K888" s="4">
        <v>203</v>
      </c>
      <c r="L888" s="4">
        <v>11</v>
      </c>
      <c r="M888" s="4">
        <v>3</v>
      </c>
      <c r="N888" s="4" t="s">
        <v>3</v>
      </c>
      <c r="O888" s="4">
        <v>2</v>
      </c>
      <c r="P888" s="4"/>
      <c r="Q888" s="4"/>
      <c r="R888" s="4"/>
      <c r="S888" s="4"/>
      <c r="T888" s="4"/>
      <c r="U888" s="4"/>
      <c r="V888" s="4"/>
      <c r="W888" s="4"/>
    </row>
    <row r="889" spans="1:23" x14ac:dyDescent="0.2">
      <c r="A889" s="4">
        <v>50</v>
      </c>
      <c r="B889" s="4">
        <v>0</v>
      </c>
      <c r="C889" s="4">
        <v>0</v>
      </c>
      <c r="D889" s="4">
        <v>1</v>
      </c>
      <c r="E889" s="4">
        <v>231</v>
      </c>
      <c r="F889" s="4">
        <f>ROUND(Source!BB876,O889)</f>
        <v>0</v>
      </c>
      <c r="G889" s="4" t="s">
        <v>231</v>
      </c>
      <c r="H889" s="4" t="s">
        <v>232</v>
      </c>
      <c r="I889" s="4"/>
      <c r="J889" s="4"/>
      <c r="K889" s="4">
        <v>231</v>
      </c>
      <c r="L889" s="4">
        <v>12</v>
      </c>
      <c r="M889" s="4">
        <v>3</v>
      </c>
      <c r="N889" s="4" t="s">
        <v>3</v>
      </c>
      <c r="O889" s="4">
        <v>2</v>
      </c>
      <c r="P889" s="4"/>
      <c r="Q889" s="4"/>
      <c r="R889" s="4"/>
      <c r="S889" s="4"/>
      <c r="T889" s="4"/>
      <c r="U889" s="4"/>
      <c r="V889" s="4"/>
      <c r="W889" s="4"/>
    </row>
    <row r="890" spans="1:23" x14ac:dyDescent="0.2">
      <c r="A890" s="4">
        <v>50</v>
      </c>
      <c r="B890" s="4">
        <v>0</v>
      </c>
      <c r="C890" s="4">
        <v>0</v>
      </c>
      <c r="D890" s="4">
        <v>1</v>
      </c>
      <c r="E890" s="4">
        <v>204</v>
      </c>
      <c r="F890" s="4">
        <f>ROUND(Source!R876,O890)</f>
        <v>221480.12</v>
      </c>
      <c r="G890" s="4" t="s">
        <v>233</v>
      </c>
      <c r="H890" s="4" t="s">
        <v>234</v>
      </c>
      <c r="I890" s="4"/>
      <c r="J890" s="4"/>
      <c r="K890" s="4">
        <v>204</v>
      </c>
      <c r="L890" s="4">
        <v>13</v>
      </c>
      <c r="M890" s="4">
        <v>3</v>
      </c>
      <c r="N890" s="4" t="s">
        <v>3</v>
      </c>
      <c r="O890" s="4">
        <v>2</v>
      </c>
      <c r="P890" s="4"/>
      <c r="Q890" s="4"/>
      <c r="R890" s="4"/>
      <c r="S890" s="4"/>
      <c r="T890" s="4"/>
      <c r="U890" s="4"/>
      <c r="V890" s="4"/>
      <c r="W890" s="4"/>
    </row>
    <row r="891" spans="1:23" x14ac:dyDescent="0.2">
      <c r="A891" s="4">
        <v>50</v>
      </c>
      <c r="B891" s="4">
        <v>0</v>
      </c>
      <c r="C891" s="4">
        <v>0</v>
      </c>
      <c r="D891" s="4">
        <v>1</v>
      </c>
      <c r="E891" s="4">
        <v>205</v>
      </c>
      <c r="F891" s="4">
        <f>ROUND(Source!S876,O891)</f>
        <v>1203765.83</v>
      </c>
      <c r="G891" s="4" t="s">
        <v>235</v>
      </c>
      <c r="H891" s="4" t="s">
        <v>236</v>
      </c>
      <c r="I891" s="4"/>
      <c r="J891" s="4"/>
      <c r="K891" s="4">
        <v>205</v>
      </c>
      <c r="L891" s="4">
        <v>14</v>
      </c>
      <c r="M891" s="4">
        <v>3</v>
      </c>
      <c r="N891" s="4" t="s">
        <v>3</v>
      </c>
      <c r="O891" s="4">
        <v>2</v>
      </c>
      <c r="P891" s="4"/>
      <c r="Q891" s="4"/>
      <c r="R891" s="4"/>
      <c r="S891" s="4"/>
      <c r="T891" s="4"/>
      <c r="U891" s="4"/>
      <c r="V891" s="4"/>
      <c r="W891" s="4"/>
    </row>
    <row r="892" spans="1:23" x14ac:dyDescent="0.2">
      <c r="A892" s="4">
        <v>50</v>
      </c>
      <c r="B892" s="4">
        <v>0</v>
      </c>
      <c r="C892" s="4">
        <v>0</v>
      </c>
      <c r="D892" s="4">
        <v>1</v>
      </c>
      <c r="E892" s="4">
        <v>232</v>
      </c>
      <c r="F892" s="4">
        <f>ROUND(Source!BC876,O892)</f>
        <v>0</v>
      </c>
      <c r="G892" s="4" t="s">
        <v>237</v>
      </c>
      <c r="H892" s="4" t="s">
        <v>238</v>
      </c>
      <c r="I892" s="4"/>
      <c r="J892" s="4"/>
      <c r="K892" s="4">
        <v>232</v>
      </c>
      <c r="L892" s="4">
        <v>15</v>
      </c>
      <c r="M892" s="4">
        <v>3</v>
      </c>
      <c r="N892" s="4" t="s">
        <v>3</v>
      </c>
      <c r="O892" s="4">
        <v>2</v>
      </c>
      <c r="P892" s="4"/>
      <c r="Q892" s="4"/>
      <c r="R892" s="4"/>
      <c r="S892" s="4"/>
      <c r="T892" s="4"/>
      <c r="U892" s="4"/>
      <c r="V892" s="4"/>
      <c r="W892" s="4"/>
    </row>
    <row r="893" spans="1:23" x14ac:dyDescent="0.2">
      <c r="A893" s="4">
        <v>50</v>
      </c>
      <c r="B893" s="4">
        <v>0</v>
      </c>
      <c r="C893" s="4">
        <v>0</v>
      </c>
      <c r="D893" s="4">
        <v>1</v>
      </c>
      <c r="E893" s="4">
        <v>214</v>
      </c>
      <c r="F893" s="4">
        <f>ROUND(Source!AS876,O893)</f>
        <v>5758515.7699999996</v>
      </c>
      <c r="G893" s="4" t="s">
        <v>239</v>
      </c>
      <c r="H893" s="4" t="s">
        <v>240</v>
      </c>
      <c r="I893" s="4"/>
      <c r="J893" s="4"/>
      <c r="K893" s="4">
        <v>214</v>
      </c>
      <c r="L893" s="4">
        <v>16</v>
      </c>
      <c r="M893" s="4">
        <v>3</v>
      </c>
      <c r="N893" s="4" t="s">
        <v>3</v>
      </c>
      <c r="O893" s="4">
        <v>2</v>
      </c>
      <c r="P893" s="4"/>
      <c r="Q893" s="4"/>
      <c r="R893" s="4"/>
      <c r="S893" s="4"/>
      <c r="T893" s="4"/>
      <c r="U893" s="4"/>
      <c r="V893" s="4"/>
      <c r="W893" s="4"/>
    </row>
    <row r="894" spans="1:23" x14ac:dyDescent="0.2">
      <c r="A894" s="4">
        <v>50</v>
      </c>
      <c r="B894" s="4">
        <v>0</v>
      </c>
      <c r="C894" s="4">
        <v>0</v>
      </c>
      <c r="D894" s="4">
        <v>1</v>
      </c>
      <c r="E894" s="4">
        <v>215</v>
      </c>
      <c r="F894" s="4">
        <f>ROUND(Source!AT876,O894)</f>
        <v>370409.97</v>
      </c>
      <c r="G894" s="4" t="s">
        <v>241</v>
      </c>
      <c r="H894" s="4" t="s">
        <v>242</v>
      </c>
      <c r="I894" s="4"/>
      <c r="J894" s="4"/>
      <c r="K894" s="4">
        <v>215</v>
      </c>
      <c r="L894" s="4">
        <v>17</v>
      </c>
      <c r="M894" s="4">
        <v>3</v>
      </c>
      <c r="N894" s="4" t="s">
        <v>3</v>
      </c>
      <c r="O894" s="4">
        <v>2</v>
      </c>
      <c r="P894" s="4"/>
      <c r="Q894" s="4"/>
      <c r="R894" s="4"/>
      <c r="S894" s="4"/>
      <c r="T894" s="4"/>
      <c r="U894" s="4"/>
      <c r="V894" s="4"/>
      <c r="W894" s="4"/>
    </row>
    <row r="895" spans="1:23" x14ac:dyDescent="0.2">
      <c r="A895" s="4">
        <v>50</v>
      </c>
      <c r="B895" s="4">
        <v>0</v>
      </c>
      <c r="C895" s="4">
        <v>0</v>
      </c>
      <c r="D895" s="4">
        <v>1</v>
      </c>
      <c r="E895" s="4">
        <v>217</v>
      </c>
      <c r="F895" s="4">
        <f>ROUND(Source!AU876,O895)</f>
        <v>0</v>
      </c>
      <c r="G895" s="4" t="s">
        <v>243</v>
      </c>
      <c r="H895" s="4" t="s">
        <v>244</v>
      </c>
      <c r="I895" s="4"/>
      <c r="J895" s="4"/>
      <c r="K895" s="4">
        <v>217</v>
      </c>
      <c r="L895" s="4">
        <v>18</v>
      </c>
      <c r="M895" s="4">
        <v>3</v>
      </c>
      <c r="N895" s="4" t="s">
        <v>3</v>
      </c>
      <c r="O895" s="4">
        <v>2</v>
      </c>
      <c r="P895" s="4"/>
      <c r="Q895" s="4"/>
      <c r="R895" s="4"/>
      <c r="S895" s="4"/>
      <c r="T895" s="4"/>
      <c r="U895" s="4"/>
      <c r="V895" s="4"/>
      <c r="W895" s="4"/>
    </row>
    <row r="896" spans="1:23" x14ac:dyDescent="0.2">
      <c r="A896" s="4">
        <v>50</v>
      </c>
      <c r="B896" s="4">
        <v>0</v>
      </c>
      <c r="C896" s="4">
        <v>0</v>
      </c>
      <c r="D896" s="4">
        <v>1</v>
      </c>
      <c r="E896" s="4">
        <v>230</v>
      </c>
      <c r="F896" s="4">
        <f>ROUND(Source!BA876,O896)</f>
        <v>0</v>
      </c>
      <c r="G896" s="4" t="s">
        <v>245</v>
      </c>
      <c r="H896" s="4" t="s">
        <v>246</v>
      </c>
      <c r="I896" s="4"/>
      <c r="J896" s="4"/>
      <c r="K896" s="4">
        <v>230</v>
      </c>
      <c r="L896" s="4">
        <v>19</v>
      </c>
      <c r="M896" s="4">
        <v>3</v>
      </c>
      <c r="N896" s="4" t="s">
        <v>3</v>
      </c>
      <c r="O896" s="4">
        <v>2</v>
      </c>
      <c r="P896" s="4"/>
      <c r="Q896" s="4"/>
      <c r="R896" s="4"/>
      <c r="S896" s="4"/>
      <c r="T896" s="4"/>
      <c r="U896" s="4"/>
      <c r="V896" s="4"/>
      <c r="W896" s="4"/>
    </row>
    <row r="897" spans="1:23" x14ac:dyDescent="0.2">
      <c r="A897" s="4">
        <v>50</v>
      </c>
      <c r="B897" s="4">
        <v>0</v>
      </c>
      <c r="C897" s="4">
        <v>0</v>
      </c>
      <c r="D897" s="4">
        <v>1</v>
      </c>
      <c r="E897" s="4">
        <v>206</v>
      </c>
      <c r="F897" s="4">
        <f>ROUND(Source!T876,O897)</f>
        <v>0</v>
      </c>
      <c r="G897" s="4" t="s">
        <v>247</v>
      </c>
      <c r="H897" s="4" t="s">
        <v>248</v>
      </c>
      <c r="I897" s="4"/>
      <c r="J897" s="4"/>
      <c r="K897" s="4">
        <v>206</v>
      </c>
      <c r="L897" s="4">
        <v>20</v>
      </c>
      <c r="M897" s="4">
        <v>3</v>
      </c>
      <c r="N897" s="4" t="s">
        <v>3</v>
      </c>
      <c r="O897" s="4">
        <v>2</v>
      </c>
      <c r="P897" s="4"/>
      <c r="Q897" s="4"/>
      <c r="R897" s="4"/>
      <c r="S897" s="4"/>
      <c r="T897" s="4"/>
      <c r="U897" s="4"/>
      <c r="V897" s="4"/>
      <c r="W897" s="4"/>
    </row>
    <row r="898" spans="1:23" x14ac:dyDescent="0.2">
      <c r="A898" s="4">
        <v>50</v>
      </c>
      <c r="B898" s="4">
        <v>0</v>
      </c>
      <c r="C898" s="4">
        <v>0</v>
      </c>
      <c r="D898" s="4">
        <v>1</v>
      </c>
      <c r="E898" s="4">
        <v>207</v>
      </c>
      <c r="F898" s="4">
        <f>Source!U876</f>
        <v>4155.1217049099996</v>
      </c>
      <c r="G898" s="4" t="s">
        <v>249</v>
      </c>
      <c r="H898" s="4" t="s">
        <v>250</v>
      </c>
      <c r="I898" s="4"/>
      <c r="J898" s="4"/>
      <c r="K898" s="4">
        <v>207</v>
      </c>
      <c r="L898" s="4">
        <v>21</v>
      </c>
      <c r="M898" s="4">
        <v>3</v>
      </c>
      <c r="N898" s="4" t="s">
        <v>3</v>
      </c>
      <c r="O898" s="4">
        <v>-1</v>
      </c>
      <c r="P898" s="4"/>
      <c r="Q898" s="4"/>
      <c r="R898" s="4"/>
      <c r="S898" s="4"/>
      <c r="T898" s="4"/>
      <c r="U898" s="4"/>
      <c r="V898" s="4"/>
      <c r="W898" s="4"/>
    </row>
    <row r="899" spans="1:23" x14ac:dyDescent="0.2">
      <c r="A899" s="4">
        <v>50</v>
      </c>
      <c r="B899" s="4">
        <v>0</v>
      </c>
      <c r="C899" s="4">
        <v>0</v>
      </c>
      <c r="D899" s="4">
        <v>1</v>
      </c>
      <c r="E899" s="4">
        <v>208</v>
      </c>
      <c r="F899" s="4">
        <f>Source!V876</f>
        <v>73.083474209999991</v>
      </c>
      <c r="G899" s="4" t="s">
        <v>251</v>
      </c>
      <c r="H899" s="4" t="s">
        <v>252</v>
      </c>
      <c r="I899" s="4"/>
      <c r="J899" s="4"/>
      <c r="K899" s="4">
        <v>208</v>
      </c>
      <c r="L899" s="4">
        <v>22</v>
      </c>
      <c r="M899" s="4">
        <v>3</v>
      </c>
      <c r="N899" s="4" t="s">
        <v>3</v>
      </c>
      <c r="O899" s="4">
        <v>-1</v>
      </c>
      <c r="P899" s="4"/>
      <c r="Q899" s="4"/>
      <c r="R899" s="4"/>
      <c r="S899" s="4"/>
      <c r="T899" s="4"/>
      <c r="U899" s="4"/>
      <c r="V899" s="4"/>
      <c r="W899" s="4"/>
    </row>
    <row r="900" spans="1:23" x14ac:dyDescent="0.2">
      <c r="A900" s="4">
        <v>50</v>
      </c>
      <c r="B900" s="4">
        <v>0</v>
      </c>
      <c r="C900" s="4">
        <v>0</v>
      </c>
      <c r="D900" s="4">
        <v>1</v>
      </c>
      <c r="E900" s="4">
        <v>209</v>
      </c>
      <c r="F900" s="4">
        <f>ROUND(Source!W876,O900)</f>
        <v>0</v>
      </c>
      <c r="G900" s="4" t="s">
        <v>253</v>
      </c>
      <c r="H900" s="4" t="s">
        <v>254</v>
      </c>
      <c r="I900" s="4"/>
      <c r="J900" s="4"/>
      <c r="K900" s="4">
        <v>209</v>
      </c>
      <c r="L900" s="4">
        <v>23</v>
      </c>
      <c r="M900" s="4">
        <v>3</v>
      </c>
      <c r="N900" s="4" t="s">
        <v>3</v>
      </c>
      <c r="O900" s="4">
        <v>2</v>
      </c>
      <c r="P900" s="4"/>
      <c r="Q900" s="4"/>
      <c r="R900" s="4"/>
      <c r="S900" s="4"/>
      <c r="T900" s="4"/>
      <c r="U900" s="4"/>
      <c r="V900" s="4"/>
      <c r="W900" s="4"/>
    </row>
    <row r="901" spans="1:23" x14ac:dyDescent="0.2">
      <c r="A901" s="4">
        <v>50</v>
      </c>
      <c r="B901" s="4">
        <v>0</v>
      </c>
      <c r="C901" s="4">
        <v>0</v>
      </c>
      <c r="D901" s="4">
        <v>1</v>
      </c>
      <c r="E901" s="4">
        <v>233</v>
      </c>
      <c r="F901" s="4">
        <f>ROUND(Source!BD876,O901)</f>
        <v>23606.27</v>
      </c>
      <c r="G901" s="4" t="s">
        <v>255</v>
      </c>
      <c r="H901" s="4" t="s">
        <v>256</v>
      </c>
      <c r="I901" s="4"/>
      <c r="J901" s="4"/>
      <c r="K901" s="4">
        <v>233</v>
      </c>
      <c r="L901" s="4">
        <v>24</v>
      </c>
      <c r="M901" s="4">
        <v>3</v>
      </c>
      <c r="N901" s="4" t="s">
        <v>3</v>
      </c>
      <c r="O901" s="4">
        <v>2</v>
      </c>
      <c r="P901" s="4"/>
      <c r="Q901" s="4"/>
      <c r="R901" s="4"/>
      <c r="S901" s="4"/>
      <c r="T901" s="4"/>
      <c r="U901" s="4"/>
      <c r="V901" s="4"/>
      <c r="W901" s="4"/>
    </row>
    <row r="902" spans="1:23" x14ac:dyDescent="0.2">
      <c r="A902" s="4">
        <v>50</v>
      </c>
      <c r="B902" s="4">
        <v>0</v>
      </c>
      <c r="C902" s="4">
        <v>0</v>
      </c>
      <c r="D902" s="4">
        <v>1</v>
      </c>
      <c r="E902" s="4">
        <v>210</v>
      </c>
      <c r="F902" s="4">
        <f>ROUND(Source!X876,O902)</f>
        <v>1346375.65</v>
      </c>
      <c r="G902" s="4" t="s">
        <v>257</v>
      </c>
      <c r="H902" s="4" t="s">
        <v>258</v>
      </c>
      <c r="I902" s="4"/>
      <c r="J902" s="4"/>
      <c r="K902" s="4">
        <v>210</v>
      </c>
      <c r="L902" s="4">
        <v>25</v>
      </c>
      <c r="M902" s="4">
        <v>3</v>
      </c>
      <c r="N902" s="4" t="s">
        <v>3</v>
      </c>
      <c r="O902" s="4">
        <v>2</v>
      </c>
      <c r="P902" s="4"/>
      <c r="Q902" s="4"/>
      <c r="R902" s="4"/>
      <c r="S902" s="4"/>
      <c r="T902" s="4"/>
      <c r="U902" s="4"/>
      <c r="V902" s="4"/>
      <c r="W902" s="4"/>
    </row>
    <row r="903" spans="1:23" x14ac:dyDescent="0.2">
      <c r="A903" s="4">
        <v>50</v>
      </c>
      <c r="B903" s="4">
        <v>0</v>
      </c>
      <c r="C903" s="4">
        <v>0</v>
      </c>
      <c r="D903" s="4">
        <v>1</v>
      </c>
      <c r="E903" s="4">
        <v>211</v>
      </c>
      <c r="F903" s="4">
        <f>ROUND(Source!Y876,O903)</f>
        <v>854078.41</v>
      </c>
      <c r="G903" s="4" t="s">
        <v>259</v>
      </c>
      <c r="H903" s="4" t="s">
        <v>260</v>
      </c>
      <c r="I903" s="4"/>
      <c r="J903" s="4"/>
      <c r="K903" s="4">
        <v>211</v>
      </c>
      <c r="L903" s="4">
        <v>26</v>
      </c>
      <c r="M903" s="4">
        <v>3</v>
      </c>
      <c r="N903" s="4" t="s">
        <v>3</v>
      </c>
      <c r="O903" s="4">
        <v>2</v>
      </c>
      <c r="P903" s="4"/>
      <c r="Q903" s="4"/>
      <c r="R903" s="4"/>
      <c r="S903" s="4"/>
      <c r="T903" s="4"/>
      <c r="U903" s="4"/>
      <c r="V903" s="4"/>
      <c r="W903" s="4"/>
    </row>
    <row r="904" spans="1:23" x14ac:dyDescent="0.2">
      <c r="A904" s="4">
        <v>50</v>
      </c>
      <c r="B904" s="4">
        <v>0</v>
      </c>
      <c r="C904" s="4">
        <v>0</v>
      </c>
      <c r="D904" s="4">
        <v>1</v>
      </c>
      <c r="E904" s="4">
        <v>224</v>
      </c>
      <c r="F904" s="4">
        <f>ROUND(Source!AR876,O904)</f>
        <v>7710230.9199999999</v>
      </c>
      <c r="G904" s="4" t="s">
        <v>261</v>
      </c>
      <c r="H904" s="4" t="s">
        <v>262</v>
      </c>
      <c r="I904" s="4"/>
      <c r="J904" s="4"/>
      <c r="K904" s="4">
        <v>224</v>
      </c>
      <c r="L904" s="4">
        <v>27</v>
      </c>
      <c r="M904" s="4">
        <v>3</v>
      </c>
      <c r="N904" s="4" t="s">
        <v>3</v>
      </c>
      <c r="O904" s="4">
        <v>2</v>
      </c>
      <c r="P904" s="4"/>
      <c r="Q904" s="4"/>
      <c r="R904" s="4"/>
      <c r="S904" s="4"/>
      <c r="T904" s="4"/>
      <c r="U904" s="4"/>
      <c r="V904" s="4"/>
      <c r="W904" s="4"/>
    </row>
    <row r="905" spans="1:23" x14ac:dyDescent="0.2">
      <c r="A905" s="4">
        <v>50</v>
      </c>
      <c r="B905" s="4">
        <v>1</v>
      </c>
      <c r="C905" s="4">
        <v>0</v>
      </c>
      <c r="D905" s="4">
        <v>2</v>
      </c>
      <c r="E905" s="4">
        <v>0</v>
      </c>
      <c r="F905" s="4">
        <f>ROUND(F904,O905)</f>
        <v>7710230.9199999999</v>
      </c>
      <c r="G905" s="4" t="s">
        <v>1050</v>
      </c>
      <c r="H905" s="4" t="s">
        <v>1051</v>
      </c>
      <c r="I905" s="4"/>
      <c r="J905" s="4"/>
      <c r="K905" s="4">
        <v>212</v>
      </c>
      <c r="L905" s="4">
        <v>28</v>
      </c>
      <c r="M905" s="4">
        <v>0</v>
      </c>
      <c r="N905" s="4" t="s">
        <v>3</v>
      </c>
      <c r="O905" s="4">
        <v>2</v>
      </c>
      <c r="P905" s="4"/>
      <c r="Q905" s="4"/>
      <c r="R905" s="4"/>
      <c r="S905" s="4"/>
      <c r="T905" s="4"/>
      <c r="U905" s="4"/>
      <c r="V905" s="4"/>
      <c r="W905" s="4"/>
    </row>
    <row r="906" spans="1:23" x14ac:dyDescent="0.2">
      <c r="A906" s="4">
        <v>50</v>
      </c>
      <c r="B906" s="4">
        <v>1</v>
      </c>
      <c r="C906" s="4">
        <v>0</v>
      </c>
      <c r="D906" s="4">
        <v>2</v>
      </c>
      <c r="E906" s="4">
        <v>0</v>
      </c>
      <c r="F906" s="4">
        <f>ROUND(F905*0.2,O906)</f>
        <v>1542046.18</v>
      </c>
      <c r="G906" s="4" t="s">
        <v>1052</v>
      </c>
      <c r="H906" s="4" t="s">
        <v>1053</v>
      </c>
      <c r="I906" s="4"/>
      <c r="J906" s="4"/>
      <c r="K906" s="4">
        <v>212</v>
      </c>
      <c r="L906" s="4">
        <v>29</v>
      </c>
      <c r="M906" s="4">
        <v>0</v>
      </c>
      <c r="N906" s="4" t="s">
        <v>3</v>
      </c>
      <c r="O906" s="4">
        <v>2</v>
      </c>
      <c r="P906" s="4"/>
      <c r="Q906" s="4"/>
      <c r="R906" s="4"/>
      <c r="S906" s="4"/>
      <c r="T906" s="4"/>
      <c r="U906" s="4"/>
      <c r="V906" s="4"/>
      <c r="W906" s="4"/>
    </row>
    <row r="907" spans="1:23" x14ac:dyDescent="0.2">
      <c r="A907" s="4">
        <v>50</v>
      </c>
      <c r="B907" s="4">
        <v>1</v>
      </c>
      <c r="C907" s="4">
        <v>0</v>
      </c>
      <c r="D907" s="4">
        <v>2</v>
      </c>
      <c r="E907" s="4">
        <v>213</v>
      </c>
      <c r="F907" s="4">
        <f>ROUND(F905+F906,O907)</f>
        <v>9252277.0999999996</v>
      </c>
      <c r="G907" s="4" t="s">
        <v>1054</v>
      </c>
      <c r="H907" s="4" t="s">
        <v>261</v>
      </c>
      <c r="I907" s="4"/>
      <c r="J907" s="4"/>
      <c r="K907" s="4">
        <v>212</v>
      </c>
      <c r="L907" s="4">
        <v>30</v>
      </c>
      <c r="M907" s="4">
        <v>0</v>
      </c>
      <c r="N907" s="4" t="s">
        <v>3</v>
      </c>
      <c r="O907" s="4">
        <v>2</v>
      </c>
      <c r="P907" s="4"/>
      <c r="Q907" s="4"/>
      <c r="R907" s="4"/>
      <c r="S907" s="4"/>
      <c r="T907" s="4"/>
      <c r="U907" s="4"/>
      <c r="V907" s="4"/>
      <c r="W907" s="4"/>
    </row>
    <row r="908" spans="1:23" x14ac:dyDescent="0.2">
      <c r="A908" s="4">
        <v>50</v>
      </c>
      <c r="B908" s="4">
        <v>1</v>
      </c>
      <c r="C908" s="4">
        <v>0</v>
      </c>
      <c r="D908" s="4">
        <v>2</v>
      </c>
      <c r="E908" s="4">
        <v>0</v>
      </c>
      <c r="F908" s="4">
        <f>ROUND(F885*1.2,O908)</f>
        <v>1897566.22</v>
      </c>
      <c r="G908" s="4" t="s">
        <v>1055</v>
      </c>
      <c r="H908" s="4" t="s">
        <v>1056</v>
      </c>
      <c r="I908" s="4"/>
      <c r="J908" s="4"/>
      <c r="K908" s="4">
        <v>212</v>
      </c>
      <c r="L908" s="4">
        <v>31</v>
      </c>
      <c r="M908" s="4">
        <v>0</v>
      </c>
      <c r="N908" s="4" t="s">
        <v>3</v>
      </c>
      <c r="O908" s="4">
        <v>2</v>
      </c>
      <c r="P908" s="4"/>
      <c r="Q908" s="4"/>
      <c r="R908" s="4"/>
      <c r="S908" s="4"/>
      <c r="T908" s="4"/>
      <c r="U908" s="4"/>
      <c r="V908" s="4"/>
      <c r="W908" s="4"/>
    </row>
    <row r="911" spans="1:23" x14ac:dyDescent="0.2">
      <c r="A911">
        <v>70</v>
      </c>
      <c r="B911">
        <v>1</v>
      </c>
      <c r="D911">
        <v>1</v>
      </c>
      <c r="E911" t="s">
        <v>1057</v>
      </c>
      <c r="F911" t="s">
        <v>1058</v>
      </c>
      <c r="G911">
        <v>1</v>
      </c>
      <c r="H911">
        <v>0</v>
      </c>
      <c r="I911" t="s">
        <v>3</v>
      </c>
      <c r="J911">
        <v>1</v>
      </c>
      <c r="K911">
        <v>0</v>
      </c>
      <c r="L911" t="s">
        <v>3</v>
      </c>
      <c r="M911" t="s">
        <v>3</v>
      </c>
      <c r="N911">
        <v>0</v>
      </c>
    </row>
    <row r="912" spans="1:23" x14ac:dyDescent="0.2">
      <c r="A912">
        <v>70</v>
      </c>
      <c r="B912">
        <v>1</v>
      </c>
      <c r="D912">
        <v>2</v>
      </c>
      <c r="E912" t="s">
        <v>1059</v>
      </c>
      <c r="F912" t="s">
        <v>1060</v>
      </c>
      <c r="G912">
        <v>0</v>
      </c>
      <c r="H912">
        <v>0</v>
      </c>
      <c r="I912" t="s">
        <v>3</v>
      </c>
      <c r="J912">
        <v>1</v>
      </c>
      <c r="K912">
        <v>0</v>
      </c>
      <c r="L912" t="s">
        <v>3</v>
      </c>
      <c r="M912" t="s">
        <v>3</v>
      </c>
      <c r="N912">
        <v>0</v>
      </c>
    </row>
    <row r="913" spans="1:14" x14ac:dyDescent="0.2">
      <c r="A913">
        <v>70</v>
      </c>
      <c r="B913">
        <v>1</v>
      </c>
      <c r="D913">
        <v>3</v>
      </c>
      <c r="E913" t="s">
        <v>1061</v>
      </c>
      <c r="F913" t="s">
        <v>1062</v>
      </c>
      <c r="G913">
        <v>0</v>
      </c>
      <c r="H913">
        <v>0</v>
      </c>
      <c r="I913" t="s">
        <v>3</v>
      </c>
      <c r="J913">
        <v>1</v>
      </c>
      <c r="K913">
        <v>0</v>
      </c>
      <c r="L913" t="s">
        <v>3</v>
      </c>
      <c r="M913" t="s">
        <v>3</v>
      </c>
      <c r="N913">
        <v>0</v>
      </c>
    </row>
    <row r="914" spans="1:14" x14ac:dyDescent="0.2">
      <c r="A914">
        <v>70</v>
      </c>
      <c r="B914">
        <v>1</v>
      </c>
      <c r="D914">
        <v>4</v>
      </c>
      <c r="E914" t="s">
        <v>1063</v>
      </c>
      <c r="F914" t="s">
        <v>1064</v>
      </c>
      <c r="G914">
        <v>0</v>
      </c>
      <c r="H914">
        <v>0</v>
      </c>
      <c r="I914" t="s">
        <v>1065</v>
      </c>
      <c r="J914">
        <v>0</v>
      </c>
      <c r="K914">
        <v>0</v>
      </c>
      <c r="L914" t="s">
        <v>3</v>
      </c>
      <c r="M914" t="s">
        <v>3</v>
      </c>
      <c r="N914">
        <v>0</v>
      </c>
    </row>
    <row r="915" spans="1:14" x14ac:dyDescent="0.2">
      <c r="A915">
        <v>70</v>
      </c>
      <c r="B915">
        <v>1</v>
      </c>
      <c r="D915">
        <v>5</v>
      </c>
      <c r="E915" t="s">
        <v>1066</v>
      </c>
      <c r="F915" t="s">
        <v>1067</v>
      </c>
      <c r="G915">
        <v>0</v>
      </c>
      <c r="H915">
        <v>0</v>
      </c>
      <c r="I915" t="s">
        <v>1068</v>
      </c>
      <c r="J915">
        <v>0</v>
      </c>
      <c r="K915">
        <v>0</v>
      </c>
      <c r="L915" t="s">
        <v>3</v>
      </c>
      <c r="M915" t="s">
        <v>3</v>
      </c>
      <c r="N915">
        <v>0</v>
      </c>
    </row>
    <row r="916" spans="1:14" x14ac:dyDescent="0.2">
      <c r="A916">
        <v>70</v>
      </c>
      <c r="B916">
        <v>1</v>
      </c>
      <c r="D916">
        <v>6</v>
      </c>
      <c r="E916" t="s">
        <v>1069</v>
      </c>
      <c r="F916" t="s">
        <v>1070</v>
      </c>
      <c r="G916">
        <v>0</v>
      </c>
      <c r="H916">
        <v>0</v>
      </c>
      <c r="I916" t="s">
        <v>1071</v>
      </c>
      <c r="J916">
        <v>0</v>
      </c>
      <c r="K916">
        <v>0</v>
      </c>
      <c r="L916" t="s">
        <v>3</v>
      </c>
      <c r="M916" t="s">
        <v>3</v>
      </c>
      <c r="N916">
        <v>0</v>
      </c>
    </row>
    <row r="917" spans="1:14" x14ac:dyDescent="0.2">
      <c r="A917">
        <v>70</v>
      </c>
      <c r="B917">
        <v>1</v>
      </c>
      <c r="D917">
        <v>7</v>
      </c>
      <c r="E917" t="s">
        <v>1072</v>
      </c>
      <c r="F917" t="s">
        <v>1073</v>
      </c>
      <c r="G917">
        <v>1</v>
      </c>
      <c r="H917">
        <v>0</v>
      </c>
      <c r="I917" t="s">
        <v>3</v>
      </c>
      <c r="J917">
        <v>0</v>
      </c>
      <c r="K917">
        <v>0</v>
      </c>
      <c r="L917" t="s">
        <v>3</v>
      </c>
      <c r="M917" t="s">
        <v>3</v>
      </c>
      <c r="N917">
        <v>0</v>
      </c>
    </row>
    <row r="918" spans="1:14" x14ac:dyDescent="0.2">
      <c r="A918">
        <v>70</v>
      </c>
      <c r="B918">
        <v>1</v>
      </c>
      <c r="D918">
        <v>8</v>
      </c>
      <c r="E918" t="s">
        <v>1074</v>
      </c>
      <c r="F918" t="s">
        <v>1075</v>
      </c>
      <c r="G918">
        <v>0</v>
      </c>
      <c r="H918">
        <v>0</v>
      </c>
      <c r="I918" t="s">
        <v>1076</v>
      </c>
      <c r="J918">
        <v>0</v>
      </c>
      <c r="K918">
        <v>0</v>
      </c>
      <c r="L918" t="s">
        <v>3</v>
      </c>
      <c r="M918" t="s">
        <v>3</v>
      </c>
      <c r="N918">
        <v>0</v>
      </c>
    </row>
    <row r="919" spans="1:14" x14ac:dyDescent="0.2">
      <c r="A919">
        <v>70</v>
      </c>
      <c r="B919">
        <v>1</v>
      </c>
      <c r="D919">
        <v>9</v>
      </c>
      <c r="E919" t="s">
        <v>1077</v>
      </c>
      <c r="F919" t="s">
        <v>1078</v>
      </c>
      <c r="G919">
        <v>0</v>
      </c>
      <c r="H919">
        <v>0</v>
      </c>
      <c r="I919" t="s">
        <v>1079</v>
      </c>
      <c r="J919">
        <v>0</v>
      </c>
      <c r="K919">
        <v>0</v>
      </c>
      <c r="L919" t="s">
        <v>3</v>
      </c>
      <c r="M919" t="s">
        <v>3</v>
      </c>
      <c r="N919">
        <v>0</v>
      </c>
    </row>
    <row r="920" spans="1:14" x14ac:dyDescent="0.2">
      <c r="A920">
        <v>70</v>
      </c>
      <c r="B920">
        <v>1</v>
      </c>
      <c r="D920">
        <v>10</v>
      </c>
      <c r="E920" t="s">
        <v>1080</v>
      </c>
      <c r="F920" t="s">
        <v>1081</v>
      </c>
      <c r="G920">
        <v>0</v>
      </c>
      <c r="H920">
        <v>0</v>
      </c>
      <c r="I920" t="s">
        <v>1082</v>
      </c>
      <c r="J920">
        <v>0</v>
      </c>
      <c r="K920">
        <v>0</v>
      </c>
      <c r="L920" t="s">
        <v>3</v>
      </c>
      <c r="M920" t="s">
        <v>3</v>
      </c>
      <c r="N920">
        <v>0</v>
      </c>
    </row>
    <row r="921" spans="1:14" x14ac:dyDescent="0.2">
      <c r="A921">
        <v>70</v>
      </c>
      <c r="B921">
        <v>1</v>
      </c>
      <c r="D921">
        <v>11</v>
      </c>
      <c r="E921" t="s">
        <v>1083</v>
      </c>
      <c r="F921" t="s">
        <v>1084</v>
      </c>
      <c r="G921">
        <v>0</v>
      </c>
      <c r="H921">
        <v>0</v>
      </c>
      <c r="I921" t="s">
        <v>1085</v>
      </c>
      <c r="J921">
        <v>0</v>
      </c>
      <c r="K921">
        <v>0</v>
      </c>
      <c r="L921" t="s">
        <v>3</v>
      </c>
      <c r="M921" t="s">
        <v>3</v>
      </c>
      <c r="N921">
        <v>0</v>
      </c>
    </row>
    <row r="922" spans="1:14" x14ac:dyDescent="0.2">
      <c r="A922">
        <v>70</v>
      </c>
      <c r="B922">
        <v>1</v>
      </c>
      <c r="D922">
        <v>12</v>
      </c>
      <c r="E922" t="s">
        <v>1086</v>
      </c>
      <c r="F922" t="s">
        <v>1087</v>
      </c>
      <c r="G922">
        <v>0</v>
      </c>
      <c r="H922">
        <v>0</v>
      </c>
      <c r="I922" t="s">
        <v>3</v>
      </c>
      <c r="J922">
        <v>0</v>
      </c>
      <c r="K922">
        <v>0</v>
      </c>
      <c r="L922" t="s">
        <v>3</v>
      </c>
      <c r="M922" t="s">
        <v>3</v>
      </c>
      <c r="N922">
        <v>0</v>
      </c>
    </row>
    <row r="923" spans="1:14" x14ac:dyDescent="0.2">
      <c r="A923">
        <v>70</v>
      </c>
      <c r="B923">
        <v>1</v>
      </c>
      <c r="D923">
        <v>1</v>
      </c>
      <c r="E923" t="s">
        <v>1088</v>
      </c>
      <c r="F923" t="s">
        <v>1089</v>
      </c>
      <c r="G923">
        <v>0.9</v>
      </c>
      <c r="H923">
        <v>1</v>
      </c>
      <c r="I923" t="s">
        <v>1090</v>
      </c>
      <c r="J923">
        <v>0</v>
      </c>
      <c r="K923">
        <v>0</v>
      </c>
      <c r="L923" t="s">
        <v>3</v>
      </c>
      <c r="M923" t="s">
        <v>3</v>
      </c>
      <c r="N923">
        <v>0</v>
      </c>
    </row>
    <row r="924" spans="1:14" x14ac:dyDescent="0.2">
      <c r="A924">
        <v>70</v>
      </c>
      <c r="B924">
        <v>1</v>
      </c>
      <c r="D924">
        <v>2</v>
      </c>
      <c r="E924" t="s">
        <v>1091</v>
      </c>
      <c r="F924" t="s">
        <v>1092</v>
      </c>
      <c r="G924">
        <v>0.85</v>
      </c>
      <c r="H924">
        <v>1</v>
      </c>
      <c r="I924" t="s">
        <v>1093</v>
      </c>
      <c r="J924">
        <v>0</v>
      </c>
      <c r="K924">
        <v>0</v>
      </c>
      <c r="L924" t="s">
        <v>3</v>
      </c>
      <c r="M924" t="s">
        <v>3</v>
      </c>
      <c r="N924">
        <v>0</v>
      </c>
    </row>
    <row r="925" spans="1:14" x14ac:dyDescent="0.2">
      <c r="A925">
        <v>70</v>
      </c>
      <c r="B925">
        <v>1</v>
      </c>
      <c r="D925">
        <v>3</v>
      </c>
      <c r="E925" t="s">
        <v>1094</v>
      </c>
      <c r="F925" t="s">
        <v>1095</v>
      </c>
      <c r="G925">
        <v>1</v>
      </c>
      <c r="H925">
        <v>0.85</v>
      </c>
      <c r="I925" t="s">
        <v>1096</v>
      </c>
      <c r="J925">
        <v>0</v>
      </c>
      <c r="K925">
        <v>0</v>
      </c>
      <c r="L925" t="s">
        <v>3</v>
      </c>
      <c r="M925" t="s">
        <v>3</v>
      </c>
      <c r="N925">
        <v>0</v>
      </c>
    </row>
    <row r="926" spans="1:14" x14ac:dyDescent="0.2">
      <c r="A926">
        <v>70</v>
      </c>
      <c r="B926">
        <v>1</v>
      </c>
      <c r="D926">
        <v>4</v>
      </c>
      <c r="E926" t="s">
        <v>1097</v>
      </c>
      <c r="F926" t="s">
        <v>1098</v>
      </c>
      <c r="G926">
        <v>1</v>
      </c>
      <c r="H926">
        <v>0</v>
      </c>
      <c r="I926" t="s">
        <v>3</v>
      </c>
      <c r="J926">
        <v>0</v>
      </c>
      <c r="K926">
        <v>0</v>
      </c>
      <c r="L926" t="s">
        <v>3</v>
      </c>
      <c r="M926" t="s">
        <v>3</v>
      </c>
      <c r="N926">
        <v>0</v>
      </c>
    </row>
    <row r="927" spans="1:14" x14ac:dyDescent="0.2">
      <c r="A927">
        <v>70</v>
      </c>
      <c r="B927">
        <v>1</v>
      </c>
      <c r="D927">
        <v>5</v>
      </c>
      <c r="E927" t="s">
        <v>1099</v>
      </c>
      <c r="F927" t="s">
        <v>1100</v>
      </c>
      <c r="G927">
        <v>1</v>
      </c>
      <c r="H927">
        <v>0.8</v>
      </c>
      <c r="I927" t="s">
        <v>1101</v>
      </c>
      <c r="J927">
        <v>0</v>
      </c>
      <c r="K927">
        <v>0</v>
      </c>
      <c r="L927" t="s">
        <v>3</v>
      </c>
      <c r="M927" t="s">
        <v>3</v>
      </c>
      <c r="N927">
        <v>0</v>
      </c>
    </row>
    <row r="928" spans="1:14" x14ac:dyDescent="0.2">
      <c r="A928">
        <v>70</v>
      </c>
      <c r="B928">
        <v>1</v>
      </c>
      <c r="D928">
        <v>6</v>
      </c>
      <c r="E928" t="s">
        <v>1102</v>
      </c>
      <c r="F928" t="s">
        <v>1103</v>
      </c>
      <c r="G928">
        <v>0.85</v>
      </c>
      <c r="H928">
        <v>0</v>
      </c>
      <c r="I928" t="s">
        <v>3</v>
      </c>
      <c r="J928">
        <v>0</v>
      </c>
      <c r="K928">
        <v>0</v>
      </c>
      <c r="L928" t="s">
        <v>3</v>
      </c>
      <c r="M928" t="s">
        <v>3</v>
      </c>
      <c r="N928">
        <v>0</v>
      </c>
    </row>
    <row r="929" spans="1:27" x14ac:dyDescent="0.2">
      <c r="A929">
        <v>70</v>
      </c>
      <c r="B929">
        <v>1</v>
      </c>
      <c r="D929">
        <v>7</v>
      </c>
      <c r="E929" t="s">
        <v>1104</v>
      </c>
      <c r="F929" t="s">
        <v>1105</v>
      </c>
      <c r="G929">
        <v>0.8</v>
      </c>
      <c r="H929">
        <v>0</v>
      </c>
      <c r="I929" t="s">
        <v>3</v>
      </c>
      <c r="J929">
        <v>0</v>
      </c>
      <c r="K929">
        <v>0</v>
      </c>
      <c r="L929" t="s">
        <v>3</v>
      </c>
      <c r="M929" t="s">
        <v>3</v>
      </c>
      <c r="N929">
        <v>0</v>
      </c>
    </row>
    <row r="930" spans="1:27" x14ac:dyDescent="0.2">
      <c r="A930">
        <v>70</v>
      </c>
      <c r="B930">
        <v>1</v>
      </c>
      <c r="D930">
        <v>8</v>
      </c>
      <c r="E930" t="s">
        <v>1106</v>
      </c>
      <c r="F930" t="s">
        <v>1107</v>
      </c>
      <c r="G930">
        <v>0.7</v>
      </c>
      <c r="H930">
        <v>0</v>
      </c>
      <c r="I930" t="s">
        <v>3</v>
      </c>
      <c r="J930">
        <v>0</v>
      </c>
      <c r="K930">
        <v>0</v>
      </c>
      <c r="L930" t="s">
        <v>3</v>
      </c>
      <c r="M930" t="s">
        <v>3</v>
      </c>
      <c r="N930">
        <v>0</v>
      </c>
    </row>
    <row r="931" spans="1:27" x14ac:dyDescent="0.2">
      <c r="A931">
        <v>70</v>
      </c>
      <c r="B931">
        <v>1</v>
      </c>
      <c r="D931">
        <v>9</v>
      </c>
      <c r="E931" t="s">
        <v>1108</v>
      </c>
      <c r="F931" t="s">
        <v>1109</v>
      </c>
      <c r="G931">
        <v>0.9</v>
      </c>
      <c r="H931">
        <v>0</v>
      </c>
      <c r="I931" t="s">
        <v>3</v>
      </c>
      <c r="J931">
        <v>0</v>
      </c>
      <c r="K931">
        <v>0</v>
      </c>
      <c r="L931" t="s">
        <v>3</v>
      </c>
      <c r="M931" t="s">
        <v>3</v>
      </c>
      <c r="N931">
        <v>0</v>
      </c>
    </row>
    <row r="932" spans="1:27" x14ac:dyDescent="0.2">
      <c r="A932">
        <v>70</v>
      </c>
      <c r="B932">
        <v>1</v>
      </c>
      <c r="D932">
        <v>10</v>
      </c>
      <c r="E932" t="s">
        <v>1110</v>
      </c>
      <c r="F932" t="s">
        <v>1111</v>
      </c>
      <c r="G932">
        <v>0.6</v>
      </c>
      <c r="H932">
        <v>0</v>
      </c>
      <c r="I932" t="s">
        <v>3</v>
      </c>
      <c r="J932">
        <v>0</v>
      </c>
      <c r="K932">
        <v>0</v>
      </c>
      <c r="L932" t="s">
        <v>3</v>
      </c>
      <c r="M932" t="s">
        <v>3</v>
      </c>
      <c r="N932">
        <v>0</v>
      </c>
    </row>
    <row r="933" spans="1:27" x14ac:dyDescent="0.2">
      <c r="A933">
        <v>70</v>
      </c>
      <c r="B933">
        <v>1</v>
      </c>
      <c r="D933">
        <v>11</v>
      </c>
      <c r="E933" t="s">
        <v>1112</v>
      </c>
      <c r="F933" t="s">
        <v>1113</v>
      </c>
      <c r="G933">
        <v>1.2</v>
      </c>
      <c r="H933">
        <v>0</v>
      </c>
      <c r="I933" t="s">
        <v>3</v>
      </c>
      <c r="J933">
        <v>0</v>
      </c>
      <c r="K933">
        <v>0</v>
      </c>
      <c r="L933" t="s">
        <v>3</v>
      </c>
      <c r="M933" t="s">
        <v>3</v>
      </c>
      <c r="N933">
        <v>0</v>
      </c>
    </row>
    <row r="934" spans="1:27" x14ac:dyDescent="0.2">
      <c r="A934">
        <v>70</v>
      </c>
      <c r="B934">
        <v>1</v>
      </c>
      <c r="D934">
        <v>12</v>
      </c>
      <c r="E934" t="s">
        <v>1114</v>
      </c>
      <c r="F934" t="s">
        <v>1115</v>
      </c>
      <c r="G934">
        <v>0</v>
      </c>
      <c r="H934">
        <v>0</v>
      </c>
      <c r="I934" t="s">
        <v>3</v>
      </c>
      <c r="J934">
        <v>0</v>
      </c>
      <c r="K934">
        <v>0</v>
      </c>
      <c r="L934" t="s">
        <v>3</v>
      </c>
      <c r="M934" t="s">
        <v>3</v>
      </c>
      <c r="N934">
        <v>0</v>
      </c>
    </row>
    <row r="935" spans="1:27" x14ac:dyDescent="0.2">
      <c r="A935">
        <v>70</v>
      </c>
      <c r="B935">
        <v>1</v>
      </c>
      <c r="D935">
        <v>13</v>
      </c>
      <c r="E935" t="s">
        <v>1116</v>
      </c>
      <c r="F935" t="s">
        <v>1117</v>
      </c>
      <c r="G935">
        <v>1</v>
      </c>
      <c r="H935">
        <v>0</v>
      </c>
      <c r="I935" t="s">
        <v>3</v>
      </c>
      <c r="J935">
        <v>0</v>
      </c>
      <c r="K935">
        <v>0</v>
      </c>
      <c r="L935" t="s">
        <v>3</v>
      </c>
      <c r="M935" t="s">
        <v>3</v>
      </c>
      <c r="N935">
        <v>0</v>
      </c>
    </row>
    <row r="937" spans="1:27" x14ac:dyDescent="0.2">
      <c r="A937">
        <v>-1</v>
      </c>
    </row>
    <row r="939" spans="1:27" x14ac:dyDescent="0.2">
      <c r="A939" s="3">
        <v>75</v>
      </c>
      <c r="B939" s="3" t="s">
        <v>1118</v>
      </c>
      <c r="C939" s="3">
        <v>2020</v>
      </c>
      <c r="D939" s="3">
        <v>0</v>
      </c>
      <c r="E939" s="3">
        <v>5</v>
      </c>
      <c r="F939" s="3">
        <v>0</v>
      </c>
      <c r="G939" s="3">
        <v>0</v>
      </c>
      <c r="H939" s="3">
        <v>1</v>
      </c>
      <c r="I939" s="3">
        <v>0</v>
      </c>
      <c r="J939" s="3">
        <v>3</v>
      </c>
      <c r="K939" s="3">
        <v>0</v>
      </c>
      <c r="L939" s="3">
        <v>0</v>
      </c>
      <c r="M939" s="3">
        <v>0</v>
      </c>
      <c r="N939" s="3">
        <v>144042116</v>
      </c>
      <c r="O939" s="3">
        <v>1</v>
      </c>
    </row>
    <row r="940" spans="1:27" x14ac:dyDescent="0.2">
      <c r="A940" s="5">
        <v>1</v>
      </c>
      <c r="B940" s="5" t="s">
        <v>1119</v>
      </c>
      <c r="C940" s="5" t="s">
        <v>1120</v>
      </c>
      <c r="D940" s="5">
        <v>2020</v>
      </c>
      <c r="E940" s="5">
        <v>5</v>
      </c>
      <c r="F940" s="5">
        <v>1</v>
      </c>
      <c r="G940" s="5">
        <v>1</v>
      </c>
      <c r="H940" s="5">
        <v>0</v>
      </c>
      <c r="I940" s="5">
        <v>2</v>
      </c>
      <c r="J940" s="5">
        <v>1</v>
      </c>
      <c r="K940" s="5">
        <v>1</v>
      </c>
      <c r="L940" s="5">
        <v>1</v>
      </c>
      <c r="M940" s="5">
        <v>1</v>
      </c>
      <c r="N940" s="5">
        <v>1</v>
      </c>
      <c r="O940" s="5">
        <v>1</v>
      </c>
      <c r="P940" s="5">
        <v>1</v>
      </c>
      <c r="Q940" s="5">
        <v>1</v>
      </c>
      <c r="R940" s="5" t="s">
        <v>3</v>
      </c>
      <c r="S940" s="5" t="s">
        <v>3</v>
      </c>
      <c r="T940" s="5" t="s">
        <v>3</v>
      </c>
      <c r="U940" s="5" t="s">
        <v>3</v>
      </c>
      <c r="V940" s="5" t="s">
        <v>3</v>
      </c>
      <c r="W940" s="5" t="s">
        <v>3</v>
      </c>
      <c r="X940" s="5" t="s">
        <v>3</v>
      </c>
      <c r="Y940" s="5" t="s">
        <v>3</v>
      </c>
      <c r="Z940" s="5" t="s">
        <v>3</v>
      </c>
      <c r="AA940" s="5" t="s">
        <v>3</v>
      </c>
    </row>
    <row r="941" spans="1:27" x14ac:dyDescent="0.2">
      <c r="A941" s="5">
        <v>1</v>
      </c>
      <c r="B941" s="5" t="s">
        <v>1119</v>
      </c>
      <c r="C941" s="5" t="s">
        <v>1121</v>
      </c>
      <c r="D941" s="5">
        <v>2020</v>
      </c>
      <c r="E941" s="5">
        <v>5</v>
      </c>
      <c r="F941" s="5">
        <v>1</v>
      </c>
      <c r="G941" s="5">
        <v>1</v>
      </c>
      <c r="H941" s="5">
        <v>0</v>
      </c>
      <c r="I941" s="5">
        <v>2</v>
      </c>
      <c r="J941" s="5">
        <v>1</v>
      </c>
      <c r="K941" s="5">
        <v>1</v>
      </c>
      <c r="L941" s="5">
        <v>1</v>
      </c>
      <c r="M941" s="5">
        <v>1</v>
      </c>
      <c r="N941" s="5">
        <v>1</v>
      </c>
      <c r="O941" s="5">
        <v>1</v>
      </c>
      <c r="P941" s="5">
        <v>1</v>
      </c>
      <c r="Q941" s="5">
        <v>1</v>
      </c>
      <c r="R941" s="5" t="s">
        <v>3</v>
      </c>
      <c r="S941" s="5" t="s">
        <v>3</v>
      </c>
      <c r="T941" s="5" t="s">
        <v>3</v>
      </c>
      <c r="U941" s="5" t="s">
        <v>3</v>
      </c>
      <c r="V941" s="5" t="s">
        <v>3</v>
      </c>
      <c r="W941" s="5" t="s">
        <v>3</v>
      </c>
      <c r="X941" s="5" t="s">
        <v>3</v>
      </c>
      <c r="Y941" s="5" t="s">
        <v>3</v>
      </c>
      <c r="Z941" s="5" t="s">
        <v>3</v>
      </c>
      <c r="AA941" s="5" t="s">
        <v>3</v>
      </c>
    </row>
    <row r="945" spans="1:5" x14ac:dyDescent="0.2">
      <c r="A945">
        <v>65</v>
      </c>
      <c r="C945">
        <v>1</v>
      </c>
      <c r="D945">
        <v>0</v>
      </c>
      <c r="E945">
        <v>245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C57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133" x14ac:dyDescent="0.2">
      <c r="A1">
        <v>0</v>
      </c>
      <c r="B1" t="s">
        <v>0</v>
      </c>
      <c r="D1" t="s">
        <v>1122</v>
      </c>
      <c r="F1">
        <v>0</v>
      </c>
      <c r="G1">
        <v>0</v>
      </c>
      <c r="H1">
        <v>0</v>
      </c>
      <c r="I1" t="s">
        <v>2</v>
      </c>
      <c r="J1" t="s">
        <v>3</v>
      </c>
      <c r="K1">
        <v>1</v>
      </c>
      <c r="L1">
        <v>39715</v>
      </c>
      <c r="M1">
        <v>83909162</v>
      </c>
      <c r="N1">
        <v>11</v>
      </c>
      <c r="O1">
        <v>0</v>
      </c>
      <c r="P1">
        <v>1</v>
      </c>
      <c r="Q1">
        <v>6</v>
      </c>
    </row>
    <row r="12" spans="1:133" x14ac:dyDescent="0.2">
      <c r="A12" s="1">
        <v>1</v>
      </c>
      <c r="B12" s="1">
        <v>55</v>
      </c>
      <c r="C12" s="1">
        <v>0</v>
      </c>
      <c r="D12" s="1"/>
      <c r="E12" s="1">
        <v>0</v>
      </c>
      <c r="F12" s="1" t="s">
        <v>4</v>
      </c>
      <c r="G12" s="1" t="s">
        <v>5</v>
      </c>
      <c r="H12" s="1" t="s">
        <v>3</v>
      </c>
      <c r="I12" s="1">
        <v>0</v>
      </c>
      <c r="J12" s="1" t="s">
        <v>3</v>
      </c>
      <c r="K12" s="1">
        <v>0</v>
      </c>
      <c r="L12" s="1"/>
      <c r="M12" s="1"/>
      <c r="N12" s="1"/>
      <c r="O12" s="1">
        <v>0</v>
      </c>
      <c r="P12" s="1">
        <v>0</v>
      </c>
      <c r="Q12" s="1">
        <v>0</v>
      </c>
      <c r="R12" s="1">
        <v>0</v>
      </c>
      <c r="S12" s="1"/>
      <c r="T12" s="1"/>
      <c r="U12" s="1" t="s">
        <v>3</v>
      </c>
      <c r="V12" s="1">
        <v>0</v>
      </c>
      <c r="W12" s="1" t="s">
        <v>3</v>
      </c>
      <c r="X12" s="1" t="s">
        <v>3</v>
      </c>
      <c r="Y12" s="1" t="s">
        <v>3</v>
      </c>
      <c r="Z12" s="1" t="s">
        <v>3</v>
      </c>
      <c r="AA12" s="1" t="s">
        <v>3</v>
      </c>
      <c r="AB12" s="1" t="s">
        <v>3</v>
      </c>
      <c r="AC12" s="1" t="s">
        <v>3</v>
      </c>
      <c r="AD12" s="1" t="s">
        <v>3</v>
      </c>
      <c r="AE12" s="1" t="s">
        <v>3</v>
      </c>
      <c r="AF12" s="1" t="s">
        <v>3</v>
      </c>
      <c r="AG12" s="1" t="s">
        <v>3</v>
      </c>
      <c r="AH12" s="1" t="s">
        <v>3</v>
      </c>
      <c r="AI12" s="1" t="s">
        <v>3</v>
      </c>
      <c r="AJ12" s="1" t="s">
        <v>3</v>
      </c>
      <c r="AK12" s="1"/>
      <c r="AL12" s="1" t="s">
        <v>3</v>
      </c>
      <c r="AM12" s="1" t="s">
        <v>3</v>
      </c>
      <c r="AN12" s="1" t="s">
        <v>3</v>
      </c>
      <c r="AO12" s="1"/>
      <c r="AP12" s="1" t="s">
        <v>3</v>
      </c>
      <c r="AQ12" s="1" t="s">
        <v>3</v>
      </c>
      <c r="AR12" s="1" t="s">
        <v>3</v>
      </c>
      <c r="AS12" s="1"/>
      <c r="AT12" s="1"/>
      <c r="AU12" s="1"/>
      <c r="AV12" s="1"/>
      <c r="AW12" s="1"/>
      <c r="AX12" s="1" t="s">
        <v>3</v>
      </c>
      <c r="AY12" s="1" t="s">
        <v>3</v>
      </c>
      <c r="AZ12" s="1" t="s">
        <v>3</v>
      </c>
      <c r="BA12" s="1"/>
      <c r="BB12" s="1"/>
      <c r="BC12" s="1"/>
      <c r="BD12" s="1"/>
      <c r="BE12" s="1"/>
      <c r="BF12" s="1"/>
      <c r="BG12" s="1"/>
      <c r="BH12" s="1" t="s">
        <v>6</v>
      </c>
      <c r="BI12" s="1" t="s">
        <v>7</v>
      </c>
      <c r="BJ12" s="1">
        <v>1</v>
      </c>
      <c r="BK12" s="1">
        <v>1</v>
      </c>
      <c r="BL12" s="1">
        <v>0</v>
      </c>
      <c r="BM12" s="1">
        <v>0</v>
      </c>
      <c r="BN12" s="1">
        <v>1</v>
      </c>
      <c r="BO12" s="1">
        <v>0</v>
      </c>
      <c r="BP12" s="1">
        <v>2</v>
      </c>
      <c r="BQ12" s="1">
        <v>2</v>
      </c>
      <c r="BR12" s="1">
        <v>1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 t="s">
        <v>3</v>
      </c>
      <c r="BZ12" s="1" t="s">
        <v>8</v>
      </c>
      <c r="CA12" s="1" t="s">
        <v>9</v>
      </c>
      <c r="CB12" s="1" t="s">
        <v>9</v>
      </c>
      <c r="CC12" s="1" t="s">
        <v>9</v>
      </c>
      <c r="CD12" s="1" t="s">
        <v>9</v>
      </c>
      <c r="CE12" s="1" t="s">
        <v>10</v>
      </c>
      <c r="CF12" s="1">
        <v>0</v>
      </c>
      <c r="CG12" s="1">
        <v>0</v>
      </c>
      <c r="CH12" s="1">
        <v>524296</v>
      </c>
      <c r="CI12" s="1" t="s">
        <v>3</v>
      </c>
      <c r="CJ12" s="1" t="s">
        <v>3</v>
      </c>
      <c r="CK12" s="1">
        <v>3</v>
      </c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>
        <v>0</v>
      </c>
    </row>
    <row r="14" spans="1:133" x14ac:dyDescent="0.2">
      <c r="A14" s="1">
        <v>22</v>
      </c>
      <c r="B14" s="1">
        <v>0</v>
      </c>
      <c r="C14" s="1">
        <v>0</v>
      </c>
      <c r="D14" s="1">
        <v>144042116</v>
      </c>
      <c r="E14" s="1">
        <v>0</v>
      </c>
      <c r="F14" s="1">
        <v>3</v>
      </c>
      <c r="G14" s="1"/>
      <c r="H14" s="1"/>
      <c r="I14" s="1"/>
      <c r="J14" s="1"/>
      <c r="K14" s="1"/>
      <c r="L14" s="1"/>
      <c r="M14" s="1"/>
      <c r="N14" s="1"/>
      <c r="O14" s="1"/>
    </row>
    <row r="16" spans="1:133" x14ac:dyDescent="0.2">
      <c r="A16" s="6">
        <v>3</v>
      </c>
      <c r="B16" s="6">
        <v>1</v>
      </c>
      <c r="C16" s="6" t="s">
        <v>11</v>
      </c>
      <c r="D16" s="6" t="s">
        <v>11</v>
      </c>
      <c r="E16" s="7">
        <f>(Source!F863)/1000</f>
        <v>5758.51577</v>
      </c>
      <c r="F16" s="7">
        <f>(Source!F864)/1000</f>
        <v>370.40996999999999</v>
      </c>
      <c r="G16" s="7">
        <f>(Source!F855)/1000</f>
        <v>1581.3051799999998</v>
      </c>
      <c r="H16" s="7">
        <f>(Source!F865)/1000+(Source!F866)/1000</f>
        <v>0</v>
      </c>
      <c r="I16" s="7">
        <f>E16+F16+G16+H16</f>
        <v>7710.23092</v>
      </c>
      <c r="J16" s="7">
        <f>(Source!F861)/1000</f>
        <v>1203.7658300000001</v>
      </c>
      <c r="AI16" s="6">
        <v>0</v>
      </c>
      <c r="AJ16" s="6">
        <v>0</v>
      </c>
      <c r="AK16" s="6" t="s">
        <v>3</v>
      </c>
      <c r="AL16" s="6" t="s">
        <v>3</v>
      </c>
      <c r="AM16" s="6" t="s">
        <v>3</v>
      </c>
      <c r="AN16" s="6">
        <v>0</v>
      </c>
      <c r="AO16" s="6" t="s">
        <v>3</v>
      </c>
      <c r="AP16" s="6" t="s">
        <v>3</v>
      </c>
      <c r="AT16" s="7">
        <v>5486170.5899999999</v>
      </c>
      <c r="AU16" s="7">
        <v>3400162.95</v>
      </c>
      <c r="AV16" s="7">
        <v>375943.35</v>
      </c>
      <c r="AW16" s="7">
        <v>1581305.18</v>
      </c>
      <c r="AX16" s="7">
        <v>1581305.18</v>
      </c>
      <c r="AY16" s="7">
        <v>882241.81</v>
      </c>
      <c r="AZ16" s="7">
        <v>221480.12</v>
      </c>
      <c r="BA16" s="7">
        <v>1203765.83</v>
      </c>
      <c r="BB16" s="7">
        <v>5758515.7699999996</v>
      </c>
      <c r="BC16" s="7">
        <v>370409.97</v>
      </c>
      <c r="BD16" s="7">
        <v>0</v>
      </c>
      <c r="BE16" s="7">
        <v>0</v>
      </c>
      <c r="BF16" s="7">
        <v>4155.1217049100023</v>
      </c>
      <c r="BG16" s="7">
        <v>73.08347421000002</v>
      </c>
      <c r="BH16" s="7">
        <v>0</v>
      </c>
      <c r="BI16" s="7">
        <v>1346375.65</v>
      </c>
      <c r="BJ16" s="7">
        <v>854078.41</v>
      </c>
      <c r="BK16" s="7">
        <v>7710230.9199999999</v>
      </c>
    </row>
    <row r="18" spans="1:19" x14ac:dyDescent="0.2">
      <c r="A18">
        <v>51</v>
      </c>
      <c r="E18" s="8">
        <f>SUMIF(A16:A17,3,E16:E17)</f>
        <v>5758.51577</v>
      </c>
      <c r="F18" s="8">
        <f>SUMIF(A16:A17,3,F16:F17)</f>
        <v>370.40996999999999</v>
      </c>
      <c r="G18" s="8">
        <f>SUMIF(A16:A17,3,G16:G17)</f>
        <v>1581.3051799999998</v>
      </c>
      <c r="H18" s="8">
        <f>SUMIF(A16:A17,3,H16:H17)</f>
        <v>0</v>
      </c>
      <c r="I18" s="8">
        <f>SUMIF(A16:A17,3,I16:I17)</f>
        <v>7710.23092</v>
      </c>
      <c r="J18" s="8">
        <f>SUMIF(A16:A17,3,J16:J17)</f>
        <v>1203.7658300000001</v>
      </c>
      <c r="K18" s="8"/>
      <c r="L18" s="8"/>
      <c r="M18" s="8"/>
      <c r="N18" s="8"/>
      <c r="O18" s="8"/>
      <c r="P18" s="8"/>
      <c r="Q18" s="8"/>
      <c r="R18" s="8"/>
      <c r="S18" s="8"/>
    </row>
    <row r="20" spans="1:19" x14ac:dyDescent="0.2">
      <c r="A20" s="4">
        <v>50</v>
      </c>
      <c r="B20" s="4">
        <v>0</v>
      </c>
      <c r="C20" s="4">
        <v>0</v>
      </c>
      <c r="D20" s="4">
        <v>1</v>
      </c>
      <c r="E20" s="4">
        <v>201</v>
      </c>
      <c r="F20" s="4">
        <v>5486170.5899999999</v>
      </c>
      <c r="G20" s="4" t="s">
        <v>209</v>
      </c>
      <c r="H20" s="4" t="s">
        <v>210</v>
      </c>
      <c r="I20" s="4"/>
      <c r="J20" s="4"/>
      <c r="K20" s="4">
        <v>201</v>
      </c>
      <c r="L20" s="4">
        <v>1</v>
      </c>
      <c r="M20" s="4">
        <v>3</v>
      </c>
      <c r="N20" s="4" t="s">
        <v>3</v>
      </c>
      <c r="O20" s="4">
        <v>2</v>
      </c>
      <c r="P20" s="4"/>
    </row>
    <row r="21" spans="1:19" x14ac:dyDescent="0.2">
      <c r="A21" s="4">
        <v>50</v>
      </c>
      <c r="B21" s="4">
        <v>0</v>
      </c>
      <c r="C21" s="4">
        <v>0</v>
      </c>
      <c r="D21" s="4">
        <v>1</v>
      </c>
      <c r="E21" s="4">
        <v>202</v>
      </c>
      <c r="F21" s="4">
        <v>3400162.95</v>
      </c>
      <c r="G21" s="4" t="s">
        <v>211</v>
      </c>
      <c r="H21" s="4" t="s">
        <v>212</v>
      </c>
      <c r="I21" s="4"/>
      <c r="J21" s="4"/>
      <c r="K21" s="4">
        <v>202</v>
      </c>
      <c r="L21" s="4">
        <v>2</v>
      </c>
      <c r="M21" s="4">
        <v>3</v>
      </c>
      <c r="N21" s="4" t="s">
        <v>3</v>
      </c>
      <c r="O21" s="4">
        <v>2</v>
      </c>
      <c r="P21" s="4"/>
    </row>
    <row r="22" spans="1:19" x14ac:dyDescent="0.2">
      <c r="A22" s="4">
        <v>50</v>
      </c>
      <c r="B22" s="4">
        <v>0</v>
      </c>
      <c r="C22" s="4">
        <v>0</v>
      </c>
      <c r="D22" s="4">
        <v>1</v>
      </c>
      <c r="E22" s="4">
        <v>222</v>
      </c>
      <c r="F22" s="4">
        <v>375943.35</v>
      </c>
      <c r="G22" s="4" t="s">
        <v>213</v>
      </c>
      <c r="H22" s="4" t="s">
        <v>214</v>
      </c>
      <c r="I22" s="4"/>
      <c r="J22" s="4"/>
      <c r="K22" s="4">
        <v>222</v>
      </c>
      <c r="L22" s="4">
        <v>3</v>
      </c>
      <c r="M22" s="4">
        <v>3</v>
      </c>
      <c r="N22" s="4" t="s">
        <v>3</v>
      </c>
      <c r="O22" s="4">
        <v>2</v>
      </c>
      <c r="P22" s="4"/>
    </row>
    <row r="23" spans="1:19" x14ac:dyDescent="0.2">
      <c r="A23" s="4">
        <v>50</v>
      </c>
      <c r="B23" s="4">
        <v>0</v>
      </c>
      <c r="C23" s="4">
        <v>0</v>
      </c>
      <c r="D23" s="4">
        <v>1</v>
      </c>
      <c r="E23" s="4">
        <v>225</v>
      </c>
      <c r="F23" s="4">
        <v>3024219.6</v>
      </c>
      <c r="G23" s="4" t="s">
        <v>215</v>
      </c>
      <c r="H23" s="4" t="s">
        <v>216</v>
      </c>
      <c r="I23" s="4"/>
      <c r="J23" s="4"/>
      <c r="K23" s="4">
        <v>225</v>
      </c>
      <c r="L23" s="4">
        <v>4</v>
      </c>
      <c r="M23" s="4">
        <v>3</v>
      </c>
      <c r="N23" s="4" t="s">
        <v>3</v>
      </c>
      <c r="O23" s="4">
        <v>2</v>
      </c>
      <c r="P23" s="4"/>
    </row>
    <row r="24" spans="1:19" x14ac:dyDescent="0.2">
      <c r="A24" s="4">
        <v>50</v>
      </c>
      <c r="B24" s="4">
        <v>0</v>
      </c>
      <c r="C24" s="4">
        <v>0</v>
      </c>
      <c r="D24" s="4">
        <v>1</v>
      </c>
      <c r="E24" s="4">
        <v>226</v>
      </c>
      <c r="F24" s="4">
        <v>1818857.77</v>
      </c>
      <c r="G24" s="4" t="s">
        <v>217</v>
      </c>
      <c r="H24" s="4" t="s">
        <v>218</v>
      </c>
      <c r="I24" s="4"/>
      <c r="J24" s="4"/>
      <c r="K24" s="4">
        <v>226</v>
      </c>
      <c r="L24" s="4">
        <v>5</v>
      </c>
      <c r="M24" s="4">
        <v>3</v>
      </c>
      <c r="N24" s="4" t="s">
        <v>3</v>
      </c>
      <c r="O24" s="4">
        <v>2</v>
      </c>
      <c r="P24" s="4"/>
    </row>
    <row r="25" spans="1:19" x14ac:dyDescent="0.2">
      <c r="A25" s="4">
        <v>50</v>
      </c>
      <c r="B25" s="4">
        <v>0</v>
      </c>
      <c r="C25" s="4">
        <v>0</v>
      </c>
      <c r="D25" s="4">
        <v>1</v>
      </c>
      <c r="E25" s="4">
        <v>227</v>
      </c>
      <c r="F25" s="4">
        <v>0</v>
      </c>
      <c r="G25" s="4" t="s">
        <v>219</v>
      </c>
      <c r="H25" s="4" t="s">
        <v>220</v>
      </c>
      <c r="I25" s="4"/>
      <c r="J25" s="4"/>
      <c r="K25" s="4">
        <v>227</v>
      </c>
      <c r="L25" s="4">
        <v>6</v>
      </c>
      <c r="M25" s="4">
        <v>3</v>
      </c>
      <c r="N25" s="4" t="s">
        <v>3</v>
      </c>
      <c r="O25" s="4">
        <v>2</v>
      </c>
      <c r="P25" s="4"/>
    </row>
    <row r="26" spans="1:19" x14ac:dyDescent="0.2">
      <c r="A26" s="4">
        <v>50</v>
      </c>
      <c r="B26" s="4">
        <v>0</v>
      </c>
      <c r="C26" s="4">
        <v>0</v>
      </c>
      <c r="D26" s="4">
        <v>1</v>
      </c>
      <c r="E26" s="4">
        <v>228</v>
      </c>
      <c r="F26" s="4">
        <v>3024219.6</v>
      </c>
      <c r="G26" s="4" t="s">
        <v>221</v>
      </c>
      <c r="H26" s="4" t="s">
        <v>222</v>
      </c>
      <c r="I26" s="4"/>
      <c r="J26" s="4"/>
      <c r="K26" s="4">
        <v>228</v>
      </c>
      <c r="L26" s="4">
        <v>7</v>
      </c>
      <c r="M26" s="4">
        <v>3</v>
      </c>
      <c r="N26" s="4" t="s">
        <v>3</v>
      </c>
      <c r="O26" s="4">
        <v>2</v>
      </c>
      <c r="P26" s="4"/>
    </row>
    <row r="27" spans="1:19" x14ac:dyDescent="0.2">
      <c r="A27" s="4">
        <v>50</v>
      </c>
      <c r="B27" s="4">
        <v>0</v>
      </c>
      <c r="C27" s="4">
        <v>0</v>
      </c>
      <c r="D27" s="4">
        <v>1</v>
      </c>
      <c r="E27" s="4">
        <v>216</v>
      </c>
      <c r="F27" s="4">
        <v>1581305.18</v>
      </c>
      <c r="G27" s="4" t="s">
        <v>223</v>
      </c>
      <c r="H27" s="4" t="s">
        <v>224</v>
      </c>
      <c r="I27" s="4"/>
      <c r="J27" s="4"/>
      <c r="K27" s="4">
        <v>216</v>
      </c>
      <c r="L27" s="4">
        <v>8</v>
      </c>
      <c r="M27" s="4">
        <v>3</v>
      </c>
      <c r="N27" s="4" t="s">
        <v>3</v>
      </c>
      <c r="O27" s="4">
        <v>2</v>
      </c>
      <c r="P27" s="4"/>
    </row>
    <row r="28" spans="1:19" x14ac:dyDescent="0.2">
      <c r="A28" s="4">
        <v>50</v>
      </c>
      <c r="B28" s="4">
        <v>0</v>
      </c>
      <c r="C28" s="4">
        <v>0</v>
      </c>
      <c r="D28" s="4">
        <v>1</v>
      </c>
      <c r="E28" s="4">
        <v>223</v>
      </c>
      <c r="F28" s="4">
        <v>1581305.18</v>
      </c>
      <c r="G28" s="4" t="s">
        <v>225</v>
      </c>
      <c r="H28" s="4" t="s">
        <v>226</v>
      </c>
      <c r="I28" s="4"/>
      <c r="J28" s="4"/>
      <c r="K28" s="4">
        <v>223</v>
      </c>
      <c r="L28" s="4">
        <v>9</v>
      </c>
      <c r="M28" s="4">
        <v>3</v>
      </c>
      <c r="N28" s="4" t="s">
        <v>3</v>
      </c>
      <c r="O28" s="4">
        <v>2</v>
      </c>
      <c r="P28" s="4"/>
    </row>
    <row r="29" spans="1:19" x14ac:dyDescent="0.2">
      <c r="A29" s="4">
        <v>50</v>
      </c>
      <c r="B29" s="4">
        <v>0</v>
      </c>
      <c r="C29" s="4">
        <v>0</v>
      </c>
      <c r="D29" s="4">
        <v>1</v>
      </c>
      <c r="E29" s="4">
        <v>229</v>
      </c>
      <c r="F29" s="4">
        <v>0</v>
      </c>
      <c r="G29" s="4" t="s">
        <v>227</v>
      </c>
      <c r="H29" s="4" t="s">
        <v>228</v>
      </c>
      <c r="I29" s="4"/>
      <c r="J29" s="4"/>
      <c r="K29" s="4">
        <v>229</v>
      </c>
      <c r="L29" s="4">
        <v>10</v>
      </c>
      <c r="M29" s="4">
        <v>3</v>
      </c>
      <c r="N29" s="4" t="s">
        <v>3</v>
      </c>
      <c r="O29" s="4">
        <v>2</v>
      </c>
      <c r="P29" s="4"/>
    </row>
    <row r="30" spans="1:19" x14ac:dyDescent="0.2">
      <c r="A30" s="4">
        <v>50</v>
      </c>
      <c r="B30" s="4">
        <v>0</v>
      </c>
      <c r="C30" s="4">
        <v>0</v>
      </c>
      <c r="D30" s="4">
        <v>1</v>
      </c>
      <c r="E30" s="4">
        <v>203</v>
      </c>
      <c r="F30" s="4">
        <v>882241.81</v>
      </c>
      <c r="G30" s="4" t="s">
        <v>229</v>
      </c>
      <c r="H30" s="4" t="s">
        <v>230</v>
      </c>
      <c r="I30" s="4"/>
      <c r="J30" s="4"/>
      <c r="K30" s="4">
        <v>203</v>
      </c>
      <c r="L30" s="4">
        <v>11</v>
      </c>
      <c r="M30" s="4">
        <v>3</v>
      </c>
      <c r="N30" s="4" t="s">
        <v>3</v>
      </c>
      <c r="O30" s="4">
        <v>2</v>
      </c>
      <c r="P30" s="4"/>
    </row>
    <row r="31" spans="1:19" x14ac:dyDescent="0.2">
      <c r="A31" s="4">
        <v>50</v>
      </c>
      <c r="B31" s="4">
        <v>0</v>
      </c>
      <c r="C31" s="4">
        <v>0</v>
      </c>
      <c r="D31" s="4">
        <v>1</v>
      </c>
      <c r="E31" s="4">
        <v>231</v>
      </c>
      <c r="F31" s="4">
        <v>0</v>
      </c>
      <c r="G31" s="4" t="s">
        <v>231</v>
      </c>
      <c r="H31" s="4" t="s">
        <v>232</v>
      </c>
      <c r="I31" s="4"/>
      <c r="J31" s="4"/>
      <c r="K31" s="4">
        <v>231</v>
      </c>
      <c r="L31" s="4">
        <v>12</v>
      </c>
      <c r="M31" s="4">
        <v>3</v>
      </c>
      <c r="N31" s="4" t="s">
        <v>3</v>
      </c>
      <c r="O31" s="4">
        <v>2</v>
      </c>
      <c r="P31" s="4"/>
    </row>
    <row r="32" spans="1:19" x14ac:dyDescent="0.2">
      <c r="A32" s="4">
        <v>50</v>
      </c>
      <c r="B32" s="4">
        <v>0</v>
      </c>
      <c r="C32" s="4">
        <v>0</v>
      </c>
      <c r="D32" s="4">
        <v>1</v>
      </c>
      <c r="E32" s="4">
        <v>204</v>
      </c>
      <c r="F32" s="4">
        <v>221480.12</v>
      </c>
      <c r="G32" s="4" t="s">
        <v>233</v>
      </c>
      <c r="H32" s="4" t="s">
        <v>234</v>
      </c>
      <c r="I32" s="4"/>
      <c r="J32" s="4"/>
      <c r="K32" s="4">
        <v>204</v>
      </c>
      <c r="L32" s="4">
        <v>13</v>
      </c>
      <c r="M32" s="4">
        <v>3</v>
      </c>
      <c r="N32" s="4" t="s">
        <v>3</v>
      </c>
      <c r="O32" s="4">
        <v>2</v>
      </c>
      <c r="P32" s="4"/>
    </row>
    <row r="33" spans="1:16" x14ac:dyDescent="0.2">
      <c r="A33" s="4">
        <v>50</v>
      </c>
      <c r="B33" s="4">
        <v>0</v>
      </c>
      <c r="C33" s="4">
        <v>0</v>
      </c>
      <c r="D33" s="4">
        <v>1</v>
      </c>
      <c r="E33" s="4">
        <v>205</v>
      </c>
      <c r="F33" s="4">
        <v>1203765.83</v>
      </c>
      <c r="G33" s="4" t="s">
        <v>235</v>
      </c>
      <c r="H33" s="4" t="s">
        <v>236</v>
      </c>
      <c r="I33" s="4"/>
      <c r="J33" s="4"/>
      <c r="K33" s="4">
        <v>205</v>
      </c>
      <c r="L33" s="4">
        <v>14</v>
      </c>
      <c r="M33" s="4">
        <v>3</v>
      </c>
      <c r="N33" s="4" t="s">
        <v>3</v>
      </c>
      <c r="O33" s="4">
        <v>2</v>
      </c>
      <c r="P33" s="4"/>
    </row>
    <row r="34" spans="1:16" x14ac:dyDescent="0.2">
      <c r="A34" s="4">
        <v>50</v>
      </c>
      <c r="B34" s="4">
        <v>0</v>
      </c>
      <c r="C34" s="4">
        <v>0</v>
      </c>
      <c r="D34" s="4">
        <v>1</v>
      </c>
      <c r="E34" s="4">
        <v>232</v>
      </c>
      <c r="F34" s="4">
        <v>0</v>
      </c>
      <c r="G34" s="4" t="s">
        <v>237</v>
      </c>
      <c r="H34" s="4" t="s">
        <v>238</v>
      </c>
      <c r="I34" s="4"/>
      <c r="J34" s="4"/>
      <c r="K34" s="4">
        <v>232</v>
      </c>
      <c r="L34" s="4">
        <v>15</v>
      </c>
      <c r="M34" s="4">
        <v>3</v>
      </c>
      <c r="N34" s="4" t="s">
        <v>3</v>
      </c>
      <c r="O34" s="4">
        <v>2</v>
      </c>
      <c r="P34" s="4"/>
    </row>
    <row r="35" spans="1:16" x14ac:dyDescent="0.2">
      <c r="A35" s="4">
        <v>50</v>
      </c>
      <c r="B35" s="4">
        <v>0</v>
      </c>
      <c r="C35" s="4">
        <v>0</v>
      </c>
      <c r="D35" s="4">
        <v>1</v>
      </c>
      <c r="E35" s="4">
        <v>214</v>
      </c>
      <c r="F35" s="4">
        <v>5758515.7699999996</v>
      </c>
      <c r="G35" s="4" t="s">
        <v>239</v>
      </c>
      <c r="H35" s="4" t="s">
        <v>240</v>
      </c>
      <c r="I35" s="4"/>
      <c r="J35" s="4"/>
      <c r="K35" s="4">
        <v>214</v>
      </c>
      <c r="L35" s="4">
        <v>16</v>
      </c>
      <c r="M35" s="4">
        <v>3</v>
      </c>
      <c r="N35" s="4" t="s">
        <v>3</v>
      </c>
      <c r="O35" s="4">
        <v>2</v>
      </c>
      <c r="P35" s="4"/>
    </row>
    <row r="36" spans="1:16" x14ac:dyDescent="0.2">
      <c r="A36" s="4">
        <v>50</v>
      </c>
      <c r="B36" s="4">
        <v>0</v>
      </c>
      <c r="C36" s="4">
        <v>0</v>
      </c>
      <c r="D36" s="4">
        <v>1</v>
      </c>
      <c r="E36" s="4">
        <v>215</v>
      </c>
      <c r="F36" s="4">
        <v>370409.97</v>
      </c>
      <c r="G36" s="4" t="s">
        <v>241</v>
      </c>
      <c r="H36" s="4" t="s">
        <v>242</v>
      </c>
      <c r="I36" s="4"/>
      <c r="J36" s="4"/>
      <c r="K36" s="4">
        <v>215</v>
      </c>
      <c r="L36" s="4">
        <v>17</v>
      </c>
      <c r="M36" s="4">
        <v>3</v>
      </c>
      <c r="N36" s="4" t="s">
        <v>3</v>
      </c>
      <c r="O36" s="4">
        <v>2</v>
      </c>
      <c r="P36" s="4"/>
    </row>
    <row r="37" spans="1:16" x14ac:dyDescent="0.2">
      <c r="A37" s="4">
        <v>50</v>
      </c>
      <c r="B37" s="4">
        <v>0</v>
      </c>
      <c r="C37" s="4">
        <v>0</v>
      </c>
      <c r="D37" s="4">
        <v>1</v>
      </c>
      <c r="E37" s="4">
        <v>217</v>
      </c>
      <c r="F37" s="4">
        <v>0</v>
      </c>
      <c r="G37" s="4" t="s">
        <v>243</v>
      </c>
      <c r="H37" s="4" t="s">
        <v>244</v>
      </c>
      <c r="I37" s="4"/>
      <c r="J37" s="4"/>
      <c r="K37" s="4">
        <v>217</v>
      </c>
      <c r="L37" s="4">
        <v>18</v>
      </c>
      <c r="M37" s="4">
        <v>3</v>
      </c>
      <c r="N37" s="4" t="s">
        <v>3</v>
      </c>
      <c r="O37" s="4">
        <v>2</v>
      </c>
      <c r="P37" s="4"/>
    </row>
    <row r="38" spans="1:16" x14ac:dyDescent="0.2">
      <c r="A38" s="4">
        <v>50</v>
      </c>
      <c r="B38" s="4">
        <v>0</v>
      </c>
      <c r="C38" s="4">
        <v>0</v>
      </c>
      <c r="D38" s="4">
        <v>1</v>
      </c>
      <c r="E38" s="4">
        <v>230</v>
      </c>
      <c r="F38" s="4">
        <v>0</v>
      </c>
      <c r="G38" s="4" t="s">
        <v>245</v>
      </c>
      <c r="H38" s="4" t="s">
        <v>246</v>
      </c>
      <c r="I38" s="4"/>
      <c r="J38" s="4"/>
      <c r="K38" s="4">
        <v>230</v>
      </c>
      <c r="L38" s="4">
        <v>19</v>
      </c>
      <c r="M38" s="4">
        <v>3</v>
      </c>
      <c r="N38" s="4" t="s">
        <v>3</v>
      </c>
      <c r="O38" s="4">
        <v>2</v>
      </c>
      <c r="P38" s="4"/>
    </row>
    <row r="39" spans="1:16" x14ac:dyDescent="0.2">
      <c r="A39" s="4">
        <v>50</v>
      </c>
      <c r="B39" s="4">
        <v>0</v>
      </c>
      <c r="C39" s="4">
        <v>0</v>
      </c>
      <c r="D39" s="4">
        <v>1</v>
      </c>
      <c r="E39" s="4">
        <v>206</v>
      </c>
      <c r="F39" s="4">
        <v>0</v>
      </c>
      <c r="G39" s="4" t="s">
        <v>247</v>
      </c>
      <c r="H39" s="4" t="s">
        <v>248</v>
      </c>
      <c r="I39" s="4"/>
      <c r="J39" s="4"/>
      <c r="K39" s="4">
        <v>206</v>
      </c>
      <c r="L39" s="4">
        <v>20</v>
      </c>
      <c r="M39" s="4">
        <v>3</v>
      </c>
      <c r="N39" s="4" t="s">
        <v>3</v>
      </c>
      <c r="O39" s="4">
        <v>2</v>
      </c>
      <c r="P39" s="4"/>
    </row>
    <row r="40" spans="1:16" x14ac:dyDescent="0.2">
      <c r="A40" s="4">
        <v>50</v>
      </c>
      <c r="B40" s="4">
        <v>0</v>
      </c>
      <c r="C40" s="4">
        <v>0</v>
      </c>
      <c r="D40" s="4">
        <v>1</v>
      </c>
      <c r="E40" s="4">
        <v>207</v>
      </c>
      <c r="F40" s="4">
        <v>4155.1217049100023</v>
      </c>
      <c r="G40" s="4" t="s">
        <v>249</v>
      </c>
      <c r="H40" s="4" t="s">
        <v>250</v>
      </c>
      <c r="I40" s="4"/>
      <c r="J40" s="4"/>
      <c r="K40" s="4">
        <v>207</v>
      </c>
      <c r="L40" s="4">
        <v>21</v>
      </c>
      <c r="M40" s="4">
        <v>3</v>
      </c>
      <c r="N40" s="4" t="s">
        <v>3</v>
      </c>
      <c r="O40" s="4">
        <v>-1</v>
      </c>
      <c r="P40" s="4"/>
    </row>
    <row r="41" spans="1:16" x14ac:dyDescent="0.2">
      <c r="A41" s="4">
        <v>50</v>
      </c>
      <c r="B41" s="4">
        <v>0</v>
      </c>
      <c r="C41" s="4">
        <v>0</v>
      </c>
      <c r="D41" s="4">
        <v>1</v>
      </c>
      <c r="E41" s="4">
        <v>208</v>
      </c>
      <c r="F41" s="4">
        <v>73.08347421000002</v>
      </c>
      <c r="G41" s="4" t="s">
        <v>251</v>
      </c>
      <c r="H41" s="4" t="s">
        <v>252</v>
      </c>
      <c r="I41" s="4"/>
      <c r="J41" s="4"/>
      <c r="K41" s="4">
        <v>208</v>
      </c>
      <c r="L41" s="4">
        <v>22</v>
      </c>
      <c r="M41" s="4">
        <v>3</v>
      </c>
      <c r="N41" s="4" t="s">
        <v>3</v>
      </c>
      <c r="O41" s="4">
        <v>-1</v>
      </c>
      <c r="P41" s="4"/>
    </row>
    <row r="42" spans="1:16" x14ac:dyDescent="0.2">
      <c r="A42" s="4">
        <v>50</v>
      </c>
      <c r="B42" s="4">
        <v>0</v>
      </c>
      <c r="C42" s="4">
        <v>0</v>
      </c>
      <c r="D42" s="4">
        <v>1</v>
      </c>
      <c r="E42" s="4">
        <v>209</v>
      </c>
      <c r="F42" s="4">
        <v>0</v>
      </c>
      <c r="G42" s="4" t="s">
        <v>253</v>
      </c>
      <c r="H42" s="4" t="s">
        <v>254</v>
      </c>
      <c r="I42" s="4"/>
      <c r="J42" s="4"/>
      <c r="K42" s="4">
        <v>209</v>
      </c>
      <c r="L42" s="4">
        <v>23</v>
      </c>
      <c r="M42" s="4">
        <v>3</v>
      </c>
      <c r="N42" s="4" t="s">
        <v>3</v>
      </c>
      <c r="O42" s="4">
        <v>2</v>
      </c>
      <c r="P42" s="4"/>
    </row>
    <row r="43" spans="1:16" x14ac:dyDescent="0.2">
      <c r="A43" s="4">
        <v>50</v>
      </c>
      <c r="B43" s="4">
        <v>0</v>
      </c>
      <c r="C43" s="4">
        <v>0</v>
      </c>
      <c r="D43" s="4">
        <v>1</v>
      </c>
      <c r="E43" s="4">
        <v>233</v>
      </c>
      <c r="F43" s="4">
        <v>23606.27</v>
      </c>
      <c r="G43" s="4" t="s">
        <v>255</v>
      </c>
      <c r="H43" s="4" t="s">
        <v>256</v>
      </c>
      <c r="I43" s="4"/>
      <c r="J43" s="4"/>
      <c r="K43" s="4">
        <v>233</v>
      </c>
      <c r="L43" s="4">
        <v>24</v>
      </c>
      <c r="M43" s="4">
        <v>3</v>
      </c>
      <c r="N43" s="4" t="s">
        <v>3</v>
      </c>
      <c r="O43" s="4">
        <v>2</v>
      </c>
      <c r="P43" s="4"/>
    </row>
    <row r="44" spans="1:16" x14ac:dyDescent="0.2">
      <c r="A44" s="4">
        <v>50</v>
      </c>
      <c r="B44" s="4">
        <v>0</v>
      </c>
      <c r="C44" s="4">
        <v>0</v>
      </c>
      <c r="D44" s="4">
        <v>1</v>
      </c>
      <c r="E44" s="4">
        <v>210</v>
      </c>
      <c r="F44" s="4">
        <v>1346375.65</v>
      </c>
      <c r="G44" s="4" t="s">
        <v>257</v>
      </c>
      <c r="H44" s="4" t="s">
        <v>258</v>
      </c>
      <c r="I44" s="4"/>
      <c r="J44" s="4"/>
      <c r="K44" s="4">
        <v>210</v>
      </c>
      <c r="L44" s="4">
        <v>25</v>
      </c>
      <c r="M44" s="4">
        <v>3</v>
      </c>
      <c r="N44" s="4" t="s">
        <v>3</v>
      </c>
      <c r="O44" s="4">
        <v>2</v>
      </c>
      <c r="P44" s="4"/>
    </row>
    <row r="45" spans="1:16" x14ac:dyDescent="0.2">
      <c r="A45" s="4">
        <v>50</v>
      </c>
      <c r="B45" s="4">
        <v>0</v>
      </c>
      <c r="C45" s="4">
        <v>0</v>
      </c>
      <c r="D45" s="4">
        <v>1</v>
      </c>
      <c r="E45" s="4">
        <v>211</v>
      </c>
      <c r="F45" s="4">
        <v>854078.41</v>
      </c>
      <c r="G45" s="4" t="s">
        <v>259</v>
      </c>
      <c r="H45" s="4" t="s">
        <v>260</v>
      </c>
      <c r="I45" s="4"/>
      <c r="J45" s="4"/>
      <c r="K45" s="4">
        <v>211</v>
      </c>
      <c r="L45" s="4">
        <v>26</v>
      </c>
      <c r="M45" s="4">
        <v>3</v>
      </c>
      <c r="N45" s="4" t="s">
        <v>3</v>
      </c>
      <c r="O45" s="4">
        <v>2</v>
      </c>
      <c r="P45" s="4"/>
    </row>
    <row r="46" spans="1:16" x14ac:dyDescent="0.2">
      <c r="A46" s="4">
        <v>50</v>
      </c>
      <c r="B46" s="4">
        <v>0</v>
      </c>
      <c r="C46" s="4">
        <v>0</v>
      </c>
      <c r="D46" s="4">
        <v>1</v>
      </c>
      <c r="E46" s="4">
        <v>224</v>
      </c>
      <c r="F46" s="4">
        <v>7710230.9199999999</v>
      </c>
      <c r="G46" s="4" t="s">
        <v>261</v>
      </c>
      <c r="H46" s="4" t="s">
        <v>262</v>
      </c>
      <c r="I46" s="4"/>
      <c r="J46" s="4"/>
      <c r="K46" s="4">
        <v>224</v>
      </c>
      <c r="L46" s="4">
        <v>27</v>
      </c>
      <c r="M46" s="4">
        <v>3</v>
      </c>
      <c r="N46" s="4" t="s">
        <v>3</v>
      </c>
      <c r="O46" s="4">
        <v>2</v>
      </c>
      <c r="P46" s="4"/>
    </row>
    <row r="47" spans="1:16" x14ac:dyDescent="0.2">
      <c r="A47" s="4">
        <v>50</v>
      </c>
      <c r="B47" s="4">
        <v>1</v>
      </c>
      <c r="C47" s="4">
        <v>0</v>
      </c>
      <c r="D47" s="4">
        <v>2</v>
      </c>
      <c r="E47" s="4">
        <v>0</v>
      </c>
      <c r="F47" s="4">
        <v>7710230.9199999999</v>
      </c>
      <c r="G47" s="4" t="s">
        <v>1050</v>
      </c>
      <c r="H47" s="4" t="s">
        <v>1051</v>
      </c>
      <c r="I47" s="4"/>
      <c r="J47" s="4"/>
      <c r="K47" s="4">
        <v>212</v>
      </c>
      <c r="L47" s="4">
        <v>28</v>
      </c>
      <c r="M47" s="4">
        <v>0</v>
      </c>
      <c r="N47" s="4" t="s">
        <v>3</v>
      </c>
      <c r="O47" s="4">
        <v>2</v>
      </c>
      <c r="P47" s="4"/>
    </row>
    <row r="48" spans="1:16" x14ac:dyDescent="0.2">
      <c r="A48" s="4">
        <v>50</v>
      </c>
      <c r="B48" s="4">
        <v>1</v>
      </c>
      <c r="C48" s="4">
        <v>0</v>
      </c>
      <c r="D48" s="4">
        <v>2</v>
      </c>
      <c r="E48" s="4">
        <v>0</v>
      </c>
      <c r="F48" s="4">
        <v>1542046.18</v>
      </c>
      <c r="G48" s="4" t="s">
        <v>1052</v>
      </c>
      <c r="H48" s="4" t="s">
        <v>1053</v>
      </c>
      <c r="I48" s="4"/>
      <c r="J48" s="4"/>
      <c r="K48" s="4">
        <v>212</v>
      </c>
      <c r="L48" s="4">
        <v>29</v>
      </c>
      <c r="M48" s="4">
        <v>0</v>
      </c>
      <c r="N48" s="4" t="s">
        <v>3</v>
      </c>
      <c r="O48" s="4">
        <v>2</v>
      </c>
      <c r="P48" s="4"/>
    </row>
    <row r="49" spans="1:27" x14ac:dyDescent="0.2">
      <c r="A49" s="4">
        <v>50</v>
      </c>
      <c r="B49" s="4">
        <v>1</v>
      </c>
      <c r="C49" s="4">
        <v>0</v>
      </c>
      <c r="D49" s="4">
        <v>2</v>
      </c>
      <c r="E49" s="4">
        <v>213</v>
      </c>
      <c r="F49" s="4">
        <v>9252277.0999999996</v>
      </c>
      <c r="G49" s="4" t="s">
        <v>1054</v>
      </c>
      <c r="H49" s="4" t="s">
        <v>261</v>
      </c>
      <c r="I49" s="4"/>
      <c r="J49" s="4"/>
      <c r="K49" s="4">
        <v>212</v>
      </c>
      <c r="L49" s="4">
        <v>30</v>
      </c>
      <c r="M49" s="4">
        <v>0</v>
      </c>
      <c r="N49" s="4" t="s">
        <v>3</v>
      </c>
      <c r="O49" s="4">
        <v>2</v>
      </c>
      <c r="P49" s="4"/>
    </row>
    <row r="50" spans="1:27" x14ac:dyDescent="0.2">
      <c r="A50" s="4">
        <v>50</v>
      </c>
      <c r="B50" s="4">
        <v>1</v>
      </c>
      <c r="C50" s="4">
        <v>0</v>
      </c>
      <c r="D50" s="4">
        <v>2</v>
      </c>
      <c r="E50" s="4">
        <v>0</v>
      </c>
      <c r="F50" s="4">
        <v>1897566.22</v>
      </c>
      <c r="G50" s="4" t="s">
        <v>1055</v>
      </c>
      <c r="H50" s="4" t="s">
        <v>1056</v>
      </c>
      <c r="I50" s="4"/>
      <c r="J50" s="4"/>
      <c r="K50" s="4">
        <v>212</v>
      </c>
      <c r="L50" s="4">
        <v>31</v>
      </c>
      <c r="M50" s="4">
        <v>0</v>
      </c>
      <c r="N50" s="4" t="s">
        <v>3</v>
      </c>
      <c r="O50" s="4">
        <v>2</v>
      </c>
      <c r="P50" s="4"/>
    </row>
    <row r="52" spans="1:27" x14ac:dyDescent="0.2">
      <c r="A52">
        <v>-1</v>
      </c>
    </row>
    <row r="55" spans="1:27" x14ac:dyDescent="0.2">
      <c r="A55" s="3">
        <v>75</v>
      </c>
      <c r="B55" s="3" t="s">
        <v>1118</v>
      </c>
      <c r="C55" s="3">
        <v>2020</v>
      </c>
      <c r="D55" s="3">
        <v>0</v>
      </c>
      <c r="E55" s="3">
        <v>5</v>
      </c>
      <c r="F55" s="3">
        <v>0</v>
      </c>
      <c r="G55" s="3">
        <v>0</v>
      </c>
      <c r="H55" s="3">
        <v>1</v>
      </c>
      <c r="I55" s="3">
        <v>0</v>
      </c>
      <c r="J55" s="3">
        <v>3</v>
      </c>
      <c r="K55" s="3">
        <v>0</v>
      </c>
      <c r="L55" s="3">
        <v>0</v>
      </c>
      <c r="M55" s="3">
        <v>0</v>
      </c>
      <c r="N55" s="3">
        <v>144042116</v>
      </c>
      <c r="O55" s="3">
        <v>1</v>
      </c>
    </row>
    <row r="56" spans="1:27" x14ac:dyDescent="0.2">
      <c r="A56" s="5">
        <v>1</v>
      </c>
      <c r="B56" s="5" t="s">
        <v>1119</v>
      </c>
      <c r="C56" s="5" t="s">
        <v>1120</v>
      </c>
      <c r="D56" s="5">
        <v>2020</v>
      </c>
      <c r="E56" s="5">
        <v>5</v>
      </c>
      <c r="F56" s="5">
        <v>1</v>
      </c>
      <c r="G56" s="5">
        <v>1</v>
      </c>
      <c r="H56" s="5">
        <v>0</v>
      </c>
      <c r="I56" s="5">
        <v>2</v>
      </c>
      <c r="J56" s="5">
        <v>1</v>
      </c>
      <c r="K56" s="5">
        <v>1</v>
      </c>
      <c r="L56" s="5">
        <v>1</v>
      </c>
      <c r="M56" s="5">
        <v>1</v>
      </c>
      <c r="N56" s="5">
        <v>1</v>
      </c>
      <c r="O56" s="5">
        <v>1</v>
      </c>
      <c r="P56" s="5">
        <v>1</v>
      </c>
      <c r="Q56" s="5">
        <v>1</v>
      </c>
      <c r="R56" s="5" t="s">
        <v>3</v>
      </c>
      <c r="S56" s="5" t="s">
        <v>3</v>
      </c>
      <c r="T56" s="5" t="s">
        <v>3</v>
      </c>
      <c r="U56" s="5" t="s">
        <v>3</v>
      </c>
      <c r="V56" s="5" t="s">
        <v>3</v>
      </c>
      <c r="W56" s="5" t="s">
        <v>3</v>
      </c>
      <c r="X56" s="5" t="s">
        <v>3</v>
      </c>
      <c r="Y56" s="5" t="s">
        <v>3</v>
      </c>
      <c r="Z56" s="5" t="s">
        <v>3</v>
      </c>
      <c r="AA56" s="5" t="s">
        <v>3</v>
      </c>
    </row>
    <row r="57" spans="1:27" x14ac:dyDescent="0.2">
      <c r="A57" s="5">
        <v>1</v>
      </c>
      <c r="B57" s="5" t="s">
        <v>1119</v>
      </c>
      <c r="C57" s="5" t="s">
        <v>1121</v>
      </c>
      <c r="D57" s="5">
        <v>2020</v>
      </c>
      <c r="E57" s="5">
        <v>5</v>
      </c>
      <c r="F57" s="5">
        <v>1</v>
      </c>
      <c r="G57" s="5">
        <v>1</v>
      </c>
      <c r="H57" s="5">
        <v>0</v>
      </c>
      <c r="I57" s="5">
        <v>2</v>
      </c>
      <c r="J57" s="5">
        <v>1</v>
      </c>
      <c r="K57" s="5">
        <v>1</v>
      </c>
      <c r="L57" s="5">
        <v>1</v>
      </c>
      <c r="M57" s="5">
        <v>1</v>
      </c>
      <c r="N57" s="5">
        <v>1</v>
      </c>
      <c r="O57" s="5">
        <v>1</v>
      </c>
      <c r="P57" s="5">
        <v>1</v>
      </c>
      <c r="Q57" s="5">
        <v>1</v>
      </c>
      <c r="R57" s="5" t="s">
        <v>3</v>
      </c>
      <c r="S57" s="5" t="s">
        <v>3</v>
      </c>
      <c r="T57" s="5" t="s">
        <v>3</v>
      </c>
      <c r="U57" s="5" t="s">
        <v>3</v>
      </c>
      <c r="V57" s="5" t="s">
        <v>3</v>
      </c>
      <c r="W57" s="5" t="s">
        <v>3</v>
      </c>
      <c r="X57" s="5" t="s">
        <v>3</v>
      </c>
      <c r="Y57" s="5" t="s">
        <v>3</v>
      </c>
      <c r="Z57" s="5" t="s">
        <v>3</v>
      </c>
      <c r="AA57" s="5" t="s">
        <v>3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127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107" x14ac:dyDescent="0.2">
      <c r="A1">
        <f>ROW(Source!A32)</f>
        <v>32</v>
      </c>
      <c r="B1">
        <v>144042116</v>
      </c>
      <c r="C1">
        <v>144043051</v>
      </c>
      <c r="D1">
        <v>128862253</v>
      </c>
      <c r="E1">
        <v>28876687</v>
      </c>
      <c r="F1">
        <v>1</v>
      </c>
      <c r="G1">
        <v>1</v>
      </c>
      <c r="H1">
        <v>1</v>
      </c>
      <c r="I1" t="s">
        <v>1123</v>
      </c>
      <c r="J1" t="s">
        <v>3</v>
      </c>
      <c r="K1" t="s">
        <v>1124</v>
      </c>
      <c r="L1">
        <v>1191</v>
      </c>
      <c r="N1">
        <v>1013</v>
      </c>
      <c r="O1" t="s">
        <v>1125</v>
      </c>
      <c r="P1" t="s">
        <v>1125</v>
      </c>
      <c r="Q1">
        <v>1</v>
      </c>
      <c r="W1">
        <v>0</v>
      </c>
      <c r="X1">
        <v>-400197608</v>
      </c>
      <c r="Y1">
        <v>27.648</v>
      </c>
      <c r="AA1">
        <v>0</v>
      </c>
      <c r="AB1">
        <v>0</v>
      </c>
      <c r="AC1">
        <v>0</v>
      </c>
      <c r="AD1">
        <v>8.5299999999999994</v>
      </c>
      <c r="AE1">
        <v>0</v>
      </c>
      <c r="AF1">
        <v>0</v>
      </c>
      <c r="AG1">
        <v>0</v>
      </c>
      <c r="AH1">
        <v>8.5299999999999994</v>
      </c>
      <c r="AI1">
        <v>1</v>
      </c>
      <c r="AJ1">
        <v>1</v>
      </c>
      <c r="AK1">
        <v>1</v>
      </c>
      <c r="AL1">
        <v>1</v>
      </c>
      <c r="AN1">
        <v>0</v>
      </c>
      <c r="AO1">
        <v>1</v>
      </c>
      <c r="AP1">
        <v>1</v>
      </c>
      <c r="AQ1">
        <v>0</v>
      </c>
      <c r="AR1">
        <v>0</v>
      </c>
      <c r="AS1" t="s">
        <v>3</v>
      </c>
      <c r="AT1">
        <v>34.56</v>
      </c>
      <c r="AU1" t="s">
        <v>23</v>
      </c>
      <c r="AV1">
        <v>1</v>
      </c>
      <c r="AW1">
        <v>2</v>
      </c>
      <c r="AX1">
        <v>144043055</v>
      </c>
      <c r="AY1">
        <v>1</v>
      </c>
      <c r="AZ1">
        <v>2048</v>
      </c>
      <c r="BA1">
        <v>1</v>
      </c>
      <c r="BB1">
        <v>0</v>
      </c>
      <c r="BC1">
        <v>0</v>
      </c>
      <c r="BD1">
        <v>0</v>
      </c>
      <c r="BE1">
        <v>0</v>
      </c>
      <c r="BF1">
        <v>0</v>
      </c>
      <c r="BG1">
        <v>0</v>
      </c>
      <c r="BH1">
        <v>0</v>
      </c>
      <c r="BI1">
        <v>0</v>
      </c>
      <c r="BJ1">
        <v>0</v>
      </c>
      <c r="BK1">
        <v>0</v>
      </c>
      <c r="BL1">
        <v>0</v>
      </c>
      <c r="BM1">
        <v>0</v>
      </c>
      <c r="BN1">
        <v>0</v>
      </c>
      <c r="BO1">
        <v>0</v>
      </c>
      <c r="BP1">
        <v>0</v>
      </c>
      <c r="BQ1">
        <v>0</v>
      </c>
      <c r="BR1">
        <v>0</v>
      </c>
      <c r="BS1">
        <v>0</v>
      </c>
      <c r="BT1">
        <v>0</v>
      </c>
      <c r="BU1">
        <v>0</v>
      </c>
      <c r="BV1">
        <v>0</v>
      </c>
      <c r="BW1">
        <v>0</v>
      </c>
      <c r="CX1">
        <f>Y1*Source!I32</f>
        <v>8.5653503999999998</v>
      </c>
      <c r="CY1">
        <f>AD1</f>
        <v>8.5299999999999994</v>
      </c>
      <c r="CZ1">
        <f>AH1</f>
        <v>8.5299999999999994</v>
      </c>
      <c r="DA1">
        <f>AL1</f>
        <v>1</v>
      </c>
      <c r="DB1">
        <f>ROUND((ROUND(AT1*CZ1,2)*0.8),2)</f>
        <v>235.84</v>
      </c>
      <c r="DC1">
        <f>ROUND((ROUND(AT1*AG1,2)*0.8),2)</f>
        <v>0</v>
      </c>
    </row>
    <row r="2" spans="1:107" x14ac:dyDescent="0.2">
      <c r="A2">
        <f>ROW(Source!A32)</f>
        <v>32</v>
      </c>
      <c r="B2">
        <v>144042116</v>
      </c>
      <c r="C2">
        <v>144043051</v>
      </c>
      <c r="D2">
        <v>130278888</v>
      </c>
      <c r="E2">
        <v>1</v>
      </c>
      <c r="F2">
        <v>1</v>
      </c>
      <c r="G2">
        <v>1</v>
      </c>
      <c r="H2">
        <v>3</v>
      </c>
      <c r="I2" t="s">
        <v>267</v>
      </c>
      <c r="J2" t="s">
        <v>270</v>
      </c>
      <c r="K2" t="s">
        <v>268</v>
      </c>
      <c r="L2">
        <v>1327</v>
      </c>
      <c r="N2">
        <v>1005</v>
      </c>
      <c r="O2" t="s">
        <v>269</v>
      </c>
      <c r="P2" t="s">
        <v>269</v>
      </c>
      <c r="Q2">
        <v>1</v>
      </c>
      <c r="W2">
        <v>0</v>
      </c>
      <c r="X2">
        <v>1741837729</v>
      </c>
      <c r="Y2">
        <v>0</v>
      </c>
      <c r="AA2">
        <v>3997.47</v>
      </c>
      <c r="AB2">
        <v>0</v>
      </c>
      <c r="AC2">
        <v>0</v>
      </c>
      <c r="AD2">
        <v>0</v>
      </c>
      <c r="AE2">
        <v>701.31</v>
      </c>
      <c r="AF2">
        <v>0</v>
      </c>
      <c r="AG2">
        <v>0</v>
      </c>
      <c r="AH2">
        <v>0</v>
      </c>
      <c r="AI2">
        <v>5.7</v>
      </c>
      <c r="AJ2">
        <v>1</v>
      </c>
      <c r="AK2">
        <v>1</v>
      </c>
      <c r="AL2">
        <v>1</v>
      </c>
      <c r="AN2">
        <v>0</v>
      </c>
      <c r="AO2">
        <v>1</v>
      </c>
      <c r="AP2">
        <v>1</v>
      </c>
      <c r="AQ2">
        <v>0</v>
      </c>
      <c r="AR2">
        <v>0</v>
      </c>
      <c r="AS2" t="s">
        <v>3</v>
      </c>
      <c r="AT2">
        <v>100</v>
      </c>
      <c r="AU2" t="s">
        <v>22</v>
      </c>
      <c r="AV2">
        <v>0</v>
      </c>
      <c r="AW2">
        <v>2</v>
      </c>
      <c r="AX2">
        <v>144043056</v>
      </c>
      <c r="AY2">
        <v>1</v>
      </c>
      <c r="AZ2">
        <v>0</v>
      </c>
      <c r="BA2">
        <v>2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0</v>
      </c>
      <c r="BV2">
        <v>0</v>
      </c>
      <c r="BW2">
        <v>0</v>
      </c>
      <c r="CX2">
        <f>Y2*Source!I32</f>
        <v>0</v>
      </c>
      <c r="CY2">
        <f>AA2</f>
        <v>3997.47</v>
      </c>
      <c r="CZ2">
        <f>AE2</f>
        <v>701.31</v>
      </c>
      <c r="DA2">
        <f>AI2</f>
        <v>5.7</v>
      </c>
      <c r="DB2">
        <f>ROUND((ROUND(AT2*CZ2,2)*0),2)</f>
        <v>0</v>
      </c>
      <c r="DC2">
        <f>ROUND((ROUND(AT2*AG2,2)*0),2)</f>
        <v>0</v>
      </c>
    </row>
    <row r="3" spans="1:107" x14ac:dyDescent="0.2">
      <c r="A3">
        <f>ROW(Source!A32)</f>
        <v>32</v>
      </c>
      <c r="B3">
        <v>144042116</v>
      </c>
      <c r="C3">
        <v>144043051</v>
      </c>
      <c r="D3">
        <v>0</v>
      </c>
      <c r="E3">
        <v>0</v>
      </c>
      <c r="F3">
        <v>1</v>
      </c>
      <c r="G3">
        <v>1</v>
      </c>
      <c r="H3">
        <v>3</v>
      </c>
      <c r="I3" t="s">
        <v>29</v>
      </c>
      <c r="J3" t="s">
        <v>3</v>
      </c>
      <c r="K3" t="s">
        <v>30</v>
      </c>
      <c r="L3">
        <v>1348</v>
      </c>
      <c r="N3">
        <v>1009</v>
      </c>
      <c r="O3" t="s">
        <v>31</v>
      </c>
      <c r="P3" t="s">
        <v>31</v>
      </c>
      <c r="Q3">
        <v>1000</v>
      </c>
      <c r="W3">
        <v>0</v>
      </c>
      <c r="X3">
        <v>2102561428</v>
      </c>
      <c r="Y3">
        <v>1.2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1</v>
      </c>
      <c r="AJ3">
        <v>1</v>
      </c>
      <c r="AK3">
        <v>1</v>
      </c>
      <c r="AL3">
        <v>1</v>
      </c>
      <c r="AN3">
        <v>0</v>
      </c>
      <c r="AO3">
        <v>0</v>
      </c>
      <c r="AP3">
        <v>1</v>
      </c>
      <c r="AQ3">
        <v>0</v>
      </c>
      <c r="AR3">
        <v>0</v>
      </c>
      <c r="AS3" t="s">
        <v>3</v>
      </c>
      <c r="AT3">
        <v>1.2</v>
      </c>
      <c r="AU3" t="s">
        <v>3</v>
      </c>
      <c r="AV3">
        <v>0</v>
      </c>
      <c r="AW3">
        <v>1</v>
      </c>
      <c r="AX3">
        <v>-1</v>
      </c>
      <c r="AY3">
        <v>0</v>
      </c>
      <c r="AZ3">
        <v>0</v>
      </c>
      <c r="BA3" t="s">
        <v>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CX3">
        <f>Y3*Source!I32</f>
        <v>0.37176000000000003</v>
      </c>
      <c r="CY3">
        <f>AA3</f>
        <v>0</v>
      </c>
      <c r="CZ3">
        <f>AE3</f>
        <v>0</v>
      </c>
      <c r="DA3">
        <f>AI3</f>
        <v>1</v>
      </c>
      <c r="DB3">
        <f t="shared" ref="DB3:DB17" si="0">ROUND(ROUND(AT3*CZ3,2),2)</f>
        <v>0</v>
      </c>
      <c r="DC3">
        <f t="shared" ref="DC3:DC17" si="1">ROUND(ROUND(AT3*AG3,2),2)</f>
        <v>0</v>
      </c>
    </row>
    <row r="4" spans="1:107" x14ac:dyDescent="0.2">
      <c r="A4">
        <f>ROW(Source!A34)</f>
        <v>34</v>
      </c>
      <c r="B4">
        <v>144042116</v>
      </c>
      <c r="C4">
        <v>144043058</v>
      </c>
      <c r="D4">
        <v>128862189</v>
      </c>
      <c r="E4">
        <v>28876687</v>
      </c>
      <c r="F4">
        <v>1</v>
      </c>
      <c r="G4">
        <v>1</v>
      </c>
      <c r="H4">
        <v>1</v>
      </c>
      <c r="I4" t="s">
        <v>1126</v>
      </c>
      <c r="J4" t="s">
        <v>3</v>
      </c>
      <c r="K4" t="s">
        <v>1127</v>
      </c>
      <c r="L4">
        <v>1191</v>
      </c>
      <c r="N4">
        <v>1013</v>
      </c>
      <c r="O4" t="s">
        <v>1125</v>
      </c>
      <c r="P4" t="s">
        <v>1125</v>
      </c>
      <c r="Q4">
        <v>1</v>
      </c>
      <c r="W4">
        <v>0</v>
      </c>
      <c r="X4">
        <v>152375061</v>
      </c>
      <c r="Y4">
        <v>74.3</v>
      </c>
      <c r="AA4">
        <v>0</v>
      </c>
      <c r="AB4">
        <v>0</v>
      </c>
      <c r="AC4">
        <v>0</v>
      </c>
      <c r="AD4">
        <v>7.87</v>
      </c>
      <c r="AE4">
        <v>0</v>
      </c>
      <c r="AF4">
        <v>0</v>
      </c>
      <c r="AG4">
        <v>0</v>
      </c>
      <c r="AH4">
        <v>7.87</v>
      </c>
      <c r="AI4">
        <v>1</v>
      </c>
      <c r="AJ4">
        <v>1</v>
      </c>
      <c r="AK4">
        <v>1</v>
      </c>
      <c r="AL4">
        <v>1</v>
      </c>
      <c r="AN4">
        <v>0</v>
      </c>
      <c r="AO4">
        <v>1</v>
      </c>
      <c r="AP4">
        <v>0</v>
      </c>
      <c r="AQ4">
        <v>0</v>
      </c>
      <c r="AR4">
        <v>0</v>
      </c>
      <c r="AS4" t="s">
        <v>3</v>
      </c>
      <c r="AT4">
        <v>74.3</v>
      </c>
      <c r="AU4" t="s">
        <v>3</v>
      </c>
      <c r="AV4">
        <v>1</v>
      </c>
      <c r="AW4">
        <v>2</v>
      </c>
      <c r="AX4">
        <v>144043065</v>
      </c>
      <c r="AY4">
        <v>1</v>
      </c>
      <c r="AZ4">
        <v>0</v>
      </c>
      <c r="BA4">
        <v>3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CX4">
        <f>Y4*Source!I34</f>
        <v>102.85349000000001</v>
      </c>
      <c r="CY4">
        <f>AD4</f>
        <v>7.87</v>
      </c>
      <c r="CZ4">
        <f>AH4</f>
        <v>7.87</v>
      </c>
      <c r="DA4">
        <f>AL4</f>
        <v>1</v>
      </c>
      <c r="DB4">
        <f t="shared" si="0"/>
        <v>584.74</v>
      </c>
      <c r="DC4">
        <f t="shared" si="1"/>
        <v>0</v>
      </c>
    </row>
    <row r="5" spans="1:107" x14ac:dyDescent="0.2">
      <c r="A5">
        <f>ROW(Source!A34)</f>
        <v>34</v>
      </c>
      <c r="B5">
        <v>144042116</v>
      </c>
      <c r="C5">
        <v>144043058</v>
      </c>
      <c r="D5">
        <v>128862608</v>
      </c>
      <c r="E5">
        <v>28876687</v>
      </c>
      <c r="F5">
        <v>1</v>
      </c>
      <c r="G5">
        <v>1</v>
      </c>
      <c r="H5">
        <v>1</v>
      </c>
      <c r="I5" t="s">
        <v>1128</v>
      </c>
      <c r="J5" t="s">
        <v>3</v>
      </c>
      <c r="K5" t="s">
        <v>1129</v>
      </c>
      <c r="L5">
        <v>1191</v>
      </c>
      <c r="N5">
        <v>1013</v>
      </c>
      <c r="O5" t="s">
        <v>1125</v>
      </c>
      <c r="P5" t="s">
        <v>1125</v>
      </c>
      <c r="Q5">
        <v>1</v>
      </c>
      <c r="W5">
        <v>0</v>
      </c>
      <c r="X5">
        <v>-1417349443</v>
      </c>
      <c r="Y5">
        <v>0.35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1</v>
      </c>
      <c r="AJ5">
        <v>1</v>
      </c>
      <c r="AK5">
        <v>1</v>
      </c>
      <c r="AL5">
        <v>1</v>
      </c>
      <c r="AN5">
        <v>0</v>
      </c>
      <c r="AO5">
        <v>1</v>
      </c>
      <c r="AP5">
        <v>0</v>
      </c>
      <c r="AQ5">
        <v>0</v>
      </c>
      <c r="AR5">
        <v>0</v>
      </c>
      <c r="AS5" t="s">
        <v>3</v>
      </c>
      <c r="AT5">
        <v>0.35</v>
      </c>
      <c r="AU5" t="s">
        <v>3</v>
      </c>
      <c r="AV5">
        <v>2</v>
      </c>
      <c r="AW5">
        <v>2</v>
      </c>
      <c r="AX5">
        <v>144043066</v>
      </c>
      <c r="AY5">
        <v>1</v>
      </c>
      <c r="AZ5">
        <v>0</v>
      </c>
      <c r="BA5">
        <v>4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CX5">
        <f>Y5*Source!I34</f>
        <v>0.48450500000000002</v>
      </c>
      <c r="CY5">
        <f>AD5</f>
        <v>0</v>
      </c>
      <c r="CZ5">
        <f>AH5</f>
        <v>0</v>
      </c>
      <c r="DA5">
        <f>AL5</f>
        <v>1</v>
      </c>
      <c r="DB5">
        <f t="shared" si="0"/>
        <v>0</v>
      </c>
      <c r="DC5">
        <f t="shared" si="1"/>
        <v>0</v>
      </c>
    </row>
    <row r="6" spans="1:107" x14ac:dyDescent="0.2">
      <c r="A6">
        <f>ROW(Source!A34)</f>
        <v>34</v>
      </c>
      <c r="B6">
        <v>144042116</v>
      </c>
      <c r="C6">
        <v>144043058</v>
      </c>
      <c r="D6">
        <v>130404565</v>
      </c>
      <c r="E6">
        <v>1</v>
      </c>
      <c r="F6">
        <v>1</v>
      </c>
      <c r="G6">
        <v>1</v>
      </c>
      <c r="H6">
        <v>2</v>
      </c>
      <c r="I6" t="s">
        <v>1130</v>
      </c>
      <c r="J6" t="s">
        <v>1131</v>
      </c>
      <c r="K6" t="s">
        <v>1132</v>
      </c>
      <c r="L6">
        <v>1368</v>
      </c>
      <c r="N6">
        <v>1011</v>
      </c>
      <c r="O6" t="s">
        <v>550</v>
      </c>
      <c r="P6" t="s">
        <v>550</v>
      </c>
      <c r="Q6">
        <v>1</v>
      </c>
      <c r="W6">
        <v>0</v>
      </c>
      <c r="X6">
        <v>757256372</v>
      </c>
      <c r="Y6">
        <v>0.35</v>
      </c>
      <c r="AA6">
        <v>0</v>
      </c>
      <c r="AB6">
        <v>447.64</v>
      </c>
      <c r="AC6">
        <v>443.21</v>
      </c>
      <c r="AD6">
        <v>0</v>
      </c>
      <c r="AE6">
        <v>0</v>
      </c>
      <c r="AF6">
        <v>31.26</v>
      </c>
      <c r="AG6">
        <v>13.5</v>
      </c>
      <c r="AH6">
        <v>0</v>
      </c>
      <c r="AI6">
        <v>1</v>
      </c>
      <c r="AJ6">
        <v>14.32</v>
      </c>
      <c r="AK6">
        <v>32.83</v>
      </c>
      <c r="AL6">
        <v>1</v>
      </c>
      <c r="AN6">
        <v>0</v>
      </c>
      <c r="AO6">
        <v>1</v>
      </c>
      <c r="AP6">
        <v>0</v>
      </c>
      <c r="AQ6">
        <v>0</v>
      </c>
      <c r="AR6">
        <v>0</v>
      </c>
      <c r="AS6" t="s">
        <v>3</v>
      </c>
      <c r="AT6">
        <v>0.35</v>
      </c>
      <c r="AU6" t="s">
        <v>3</v>
      </c>
      <c r="AV6">
        <v>0</v>
      </c>
      <c r="AW6">
        <v>2</v>
      </c>
      <c r="AX6">
        <v>144043067</v>
      </c>
      <c r="AY6">
        <v>1</v>
      </c>
      <c r="AZ6">
        <v>0</v>
      </c>
      <c r="BA6">
        <v>5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CX6">
        <f>Y6*Source!I34</f>
        <v>0.48450500000000002</v>
      </c>
      <c r="CY6">
        <f>AB6</f>
        <v>447.64</v>
      </c>
      <c r="CZ6">
        <f>AF6</f>
        <v>31.26</v>
      </c>
      <c r="DA6">
        <f>AJ6</f>
        <v>14.32</v>
      </c>
      <c r="DB6">
        <f t="shared" si="0"/>
        <v>10.94</v>
      </c>
      <c r="DC6">
        <f t="shared" si="1"/>
        <v>4.7300000000000004</v>
      </c>
    </row>
    <row r="7" spans="1:107" x14ac:dyDescent="0.2">
      <c r="A7">
        <f>ROW(Source!A34)</f>
        <v>34</v>
      </c>
      <c r="B7">
        <v>144042116</v>
      </c>
      <c r="C7">
        <v>144043058</v>
      </c>
      <c r="D7">
        <v>130405346</v>
      </c>
      <c r="E7">
        <v>1</v>
      </c>
      <c r="F7">
        <v>1</v>
      </c>
      <c r="G7">
        <v>1</v>
      </c>
      <c r="H7">
        <v>2</v>
      </c>
      <c r="I7" t="s">
        <v>1133</v>
      </c>
      <c r="J7" t="s">
        <v>1134</v>
      </c>
      <c r="K7" t="s">
        <v>1135</v>
      </c>
      <c r="L7">
        <v>1368</v>
      </c>
      <c r="N7">
        <v>1011</v>
      </c>
      <c r="O7" t="s">
        <v>550</v>
      </c>
      <c r="P7" t="s">
        <v>550</v>
      </c>
      <c r="Q7">
        <v>1</v>
      </c>
      <c r="W7">
        <v>0</v>
      </c>
      <c r="X7">
        <v>-851536864</v>
      </c>
      <c r="Y7">
        <v>1.64</v>
      </c>
      <c r="AA7">
        <v>0</v>
      </c>
      <c r="AB7">
        <v>132.28</v>
      </c>
      <c r="AC7">
        <v>0</v>
      </c>
      <c r="AD7">
        <v>0</v>
      </c>
      <c r="AE7">
        <v>0</v>
      </c>
      <c r="AF7">
        <v>48.81</v>
      </c>
      <c r="AG7">
        <v>0</v>
      </c>
      <c r="AH7">
        <v>0</v>
      </c>
      <c r="AI7">
        <v>1</v>
      </c>
      <c r="AJ7">
        <v>2.71</v>
      </c>
      <c r="AK7">
        <v>32.83</v>
      </c>
      <c r="AL7">
        <v>1</v>
      </c>
      <c r="AN7">
        <v>0</v>
      </c>
      <c r="AO7">
        <v>1</v>
      </c>
      <c r="AP7">
        <v>0</v>
      </c>
      <c r="AQ7">
        <v>0</v>
      </c>
      <c r="AR7">
        <v>0</v>
      </c>
      <c r="AS7" t="s">
        <v>3</v>
      </c>
      <c r="AT7">
        <v>1.64</v>
      </c>
      <c r="AU7" t="s">
        <v>3</v>
      </c>
      <c r="AV7">
        <v>0</v>
      </c>
      <c r="AW7">
        <v>2</v>
      </c>
      <c r="AX7">
        <v>144043068</v>
      </c>
      <c r="AY7">
        <v>1</v>
      </c>
      <c r="AZ7">
        <v>0</v>
      </c>
      <c r="BA7">
        <v>6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CX7">
        <f>Y7*Source!I34</f>
        <v>2.2702520000000002</v>
      </c>
      <c r="CY7">
        <f>AB7</f>
        <v>132.28</v>
      </c>
      <c r="CZ7">
        <f>AF7</f>
        <v>48.81</v>
      </c>
      <c r="DA7">
        <f>AJ7</f>
        <v>2.71</v>
      </c>
      <c r="DB7">
        <f t="shared" si="0"/>
        <v>80.05</v>
      </c>
      <c r="DC7">
        <f t="shared" si="1"/>
        <v>0</v>
      </c>
    </row>
    <row r="8" spans="1:107" x14ac:dyDescent="0.2">
      <c r="A8">
        <f>ROW(Source!A34)</f>
        <v>34</v>
      </c>
      <c r="B8">
        <v>144042116</v>
      </c>
      <c r="C8">
        <v>144043058</v>
      </c>
      <c r="D8">
        <v>130405700</v>
      </c>
      <c r="E8">
        <v>1</v>
      </c>
      <c r="F8">
        <v>1</v>
      </c>
      <c r="G8">
        <v>1</v>
      </c>
      <c r="H8">
        <v>2</v>
      </c>
      <c r="I8" t="s">
        <v>1136</v>
      </c>
      <c r="J8" t="s">
        <v>1137</v>
      </c>
      <c r="K8" t="s">
        <v>1138</v>
      </c>
      <c r="L8">
        <v>1368</v>
      </c>
      <c r="N8">
        <v>1011</v>
      </c>
      <c r="O8" t="s">
        <v>550</v>
      </c>
      <c r="P8" t="s">
        <v>550</v>
      </c>
      <c r="Q8">
        <v>1</v>
      </c>
      <c r="W8">
        <v>0</v>
      </c>
      <c r="X8">
        <v>1201305725</v>
      </c>
      <c r="Y8">
        <v>3.28</v>
      </c>
      <c r="AA8">
        <v>0</v>
      </c>
      <c r="AB8">
        <v>5.58</v>
      </c>
      <c r="AC8">
        <v>0</v>
      </c>
      <c r="AD8">
        <v>0</v>
      </c>
      <c r="AE8">
        <v>0</v>
      </c>
      <c r="AF8">
        <v>1.53</v>
      </c>
      <c r="AG8">
        <v>0</v>
      </c>
      <c r="AH8">
        <v>0</v>
      </c>
      <c r="AI8">
        <v>1</v>
      </c>
      <c r="AJ8">
        <v>3.65</v>
      </c>
      <c r="AK8">
        <v>32.83</v>
      </c>
      <c r="AL8">
        <v>1</v>
      </c>
      <c r="AN8">
        <v>0</v>
      </c>
      <c r="AO8">
        <v>1</v>
      </c>
      <c r="AP8">
        <v>0</v>
      </c>
      <c r="AQ8">
        <v>0</v>
      </c>
      <c r="AR8">
        <v>0</v>
      </c>
      <c r="AS8" t="s">
        <v>3</v>
      </c>
      <c r="AT8">
        <v>3.28</v>
      </c>
      <c r="AU8" t="s">
        <v>3</v>
      </c>
      <c r="AV8">
        <v>0</v>
      </c>
      <c r="AW8">
        <v>2</v>
      </c>
      <c r="AX8">
        <v>144043069</v>
      </c>
      <c r="AY8">
        <v>1</v>
      </c>
      <c r="AZ8">
        <v>0</v>
      </c>
      <c r="BA8">
        <v>7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CX8">
        <f>Y8*Source!I34</f>
        <v>4.5405040000000003</v>
      </c>
      <c r="CY8">
        <f>AB8</f>
        <v>5.58</v>
      </c>
      <c r="CZ8">
        <f>AF8</f>
        <v>1.53</v>
      </c>
      <c r="DA8">
        <f>AJ8</f>
        <v>3.65</v>
      </c>
      <c r="DB8">
        <f t="shared" si="0"/>
        <v>5.0199999999999996</v>
      </c>
      <c r="DC8">
        <f t="shared" si="1"/>
        <v>0</v>
      </c>
    </row>
    <row r="9" spans="1:107" x14ac:dyDescent="0.2">
      <c r="A9">
        <f>ROW(Source!A34)</f>
        <v>34</v>
      </c>
      <c r="B9">
        <v>144042116</v>
      </c>
      <c r="C9">
        <v>144043058</v>
      </c>
      <c r="D9">
        <v>0</v>
      </c>
      <c r="E9">
        <v>0</v>
      </c>
      <c r="F9">
        <v>1</v>
      </c>
      <c r="G9">
        <v>1</v>
      </c>
      <c r="H9">
        <v>3</v>
      </c>
      <c r="I9" t="s">
        <v>29</v>
      </c>
      <c r="J9" t="s">
        <v>3</v>
      </c>
      <c r="K9" t="s">
        <v>30</v>
      </c>
      <c r="L9">
        <v>1348</v>
      </c>
      <c r="N9">
        <v>1009</v>
      </c>
      <c r="O9" t="s">
        <v>31</v>
      </c>
      <c r="P9" t="s">
        <v>31</v>
      </c>
      <c r="Q9">
        <v>1000</v>
      </c>
      <c r="W9">
        <v>0</v>
      </c>
      <c r="X9">
        <v>2102561428</v>
      </c>
      <c r="Y9">
        <v>4.41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1</v>
      </c>
      <c r="AJ9">
        <v>1</v>
      </c>
      <c r="AK9">
        <v>1</v>
      </c>
      <c r="AL9">
        <v>1</v>
      </c>
      <c r="AN9">
        <v>0</v>
      </c>
      <c r="AO9">
        <v>0</v>
      </c>
      <c r="AP9">
        <v>0</v>
      </c>
      <c r="AQ9">
        <v>0</v>
      </c>
      <c r="AR9">
        <v>0</v>
      </c>
      <c r="AS9" t="s">
        <v>3</v>
      </c>
      <c r="AT9">
        <v>4.41</v>
      </c>
      <c r="AU9" t="s">
        <v>3</v>
      </c>
      <c r="AV9">
        <v>0</v>
      </c>
      <c r="AW9">
        <v>2</v>
      </c>
      <c r="AX9">
        <v>144043070</v>
      </c>
      <c r="AY9">
        <v>1</v>
      </c>
      <c r="AZ9">
        <v>0</v>
      </c>
      <c r="BA9">
        <v>8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CX9">
        <f>Y9*Source!I34</f>
        <v>6.1047630000000002</v>
      </c>
      <c r="CY9">
        <f>AA9</f>
        <v>0</v>
      </c>
      <c r="CZ9">
        <f>AE9</f>
        <v>0</v>
      </c>
      <c r="DA9">
        <f>AI9</f>
        <v>1</v>
      </c>
      <c r="DB9">
        <f t="shared" si="0"/>
        <v>0</v>
      </c>
      <c r="DC9">
        <f t="shared" si="1"/>
        <v>0</v>
      </c>
    </row>
    <row r="10" spans="1:107" x14ac:dyDescent="0.2">
      <c r="A10">
        <f>ROW(Source!A36)</f>
        <v>36</v>
      </c>
      <c r="B10">
        <v>144042116</v>
      </c>
      <c r="C10">
        <v>144043072</v>
      </c>
      <c r="D10">
        <v>128862253</v>
      </c>
      <c r="E10">
        <v>28876687</v>
      </c>
      <c r="F10">
        <v>1</v>
      </c>
      <c r="G10">
        <v>1</v>
      </c>
      <c r="H10">
        <v>1</v>
      </c>
      <c r="I10" t="s">
        <v>1123</v>
      </c>
      <c r="J10" t="s">
        <v>3</v>
      </c>
      <c r="K10" t="s">
        <v>1124</v>
      </c>
      <c r="L10">
        <v>1191</v>
      </c>
      <c r="N10">
        <v>1013</v>
      </c>
      <c r="O10" t="s">
        <v>1125</v>
      </c>
      <c r="P10" t="s">
        <v>1125</v>
      </c>
      <c r="Q10">
        <v>1</v>
      </c>
      <c r="W10">
        <v>0</v>
      </c>
      <c r="X10">
        <v>-400197608</v>
      </c>
      <c r="Y10">
        <v>69.87</v>
      </c>
      <c r="AA10">
        <v>0</v>
      </c>
      <c r="AB10">
        <v>0</v>
      </c>
      <c r="AC10">
        <v>0</v>
      </c>
      <c r="AD10">
        <v>8.5299999999999994</v>
      </c>
      <c r="AE10">
        <v>0</v>
      </c>
      <c r="AF10">
        <v>0</v>
      </c>
      <c r="AG10">
        <v>0</v>
      </c>
      <c r="AH10">
        <v>8.5299999999999994</v>
      </c>
      <c r="AI10">
        <v>1</v>
      </c>
      <c r="AJ10">
        <v>1</v>
      </c>
      <c r="AK10">
        <v>1</v>
      </c>
      <c r="AL10">
        <v>1</v>
      </c>
      <c r="AN10">
        <v>0</v>
      </c>
      <c r="AO10">
        <v>1</v>
      </c>
      <c r="AP10">
        <v>0</v>
      </c>
      <c r="AQ10">
        <v>0</v>
      </c>
      <c r="AR10">
        <v>0</v>
      </c>
      <c r="AS10" t="s">
        <v>3</v>
      </c>
      <c r="AT10">
        <v>69.87</v>
      </c>
      <c r="AU10" t="s">
        <v>3</v>
      </c>
      <c r="AV10">
        <v>1</v>
      </c>
      <c r="AW10">
        <v>2</v>
      </c>
      <c r="AX10">
        <v>144043077</v>
      </c>
      <c r="AY10">
        <v>1</v>
      </c>
      <c r="AZ10">
        <v>0</v>
      </c>
      <c r="BA10">
        <v>9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CX10">
        <f>Y10*Source!I36</f>
        <v>38.281773000000008</v>
      </c>
      <c r="CY10">
        <f>AD10</f>
        <v>8.5299999999999994</v>
      </c>
      <c r="CZ10">
        <f>AH10</f>
        <v>8.5299999999999994</v>
      </c>
      <c r="DA10">
        <f>AL10</f>
        <v>1</v>
      </c>
      <c r="DB10">
        <f t="shared" si="0"/>
        <v>595.99</v>
      </c>
      <c r="DC10">
        <f t="shared" si="1"/>
        <v>0</v>
      </c>
    </row>
    <row r="11" spans="1:107" x14ac:dyDescent="0.2">
      <c r="A11">
        <f>ROW(Source!A36)</f>
        <v>36</v>
      </c>
      <c r="B11">
        <v>144042116</v>
      </c>
      <c r="C11">
        <v>144043072</v>
      </c>
      <c r="D11">
        <v>128862608</v>
      </c>
      <c r="E11">
        <v>28876687</v>
      </c>
      <c r="F11">
        <v>1</v>
      </c>
      <c r="G11">
        <v>1</v>
      </c>
      <c r="H11">
        <v>1</v>
      </c>
      <c r="I11" t="s">
        <v>1128</v>
      </c>
      <c r="J11" t="s">
        <v>3</v>
      </c>
      <c r="K11" t="s">
        <v>1129</v>
      </c>
      <c r="L11">
        <v>1191</v>
      </c>
      <c r="N11">
        <v>1013</v>
      </c>
      <c r="O11" t="s">
        <v>1125</v>
      </c>
      <c r="P11" t="s">
        <v>1125</v>
      </c>
      <c r="Q11">
        <v>1</v>
      </c>
      <c r="W11">
        <v>0</v>
      </c>
      <c r="X11">
        <v>-1417349443</v>
      </c>
      <c r="Y11">
        <v>1.44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1</v>
      </c>
      <c r="AJ11">
        <v>1</v>
      </c>
      <c r="AK11">
        <v>1</v>
      </c>
      <c r="AL11">
        <v>1</v>
      </c>
      <c r="AN11">
        <v>0</v>
      </c>
      <c r="AO11">
        <v>1</v>
      </c>
      <c r="AP11">
        <v>0</v>
      </c>
      <c r="AQ11">
        <v>0</v>
      </c>
      <c r="AR11">
        <v>0</v>
      </c>
      <c r="AS11" t="s">
        <v>3</v>
      </c>
      <c r="AT11">
        <v>1.44</v>
      </c>
      <c r="AU11" t="s">
        <v>3</v>
      </c>
      <c r="AV11">
        <v>2</v>
      </c>
      <c r="AW11">
        <v>2</v>
      </c>
      <c r="AX11">
        <v>144043078</v>
      </c>
      <c r="AY11">
        <v>1</v>
      </c>
      <c r="AZ11">
        <v>0</v>
      </c>
      <c r="BA11">
        <v>10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CX11">
        <f>Y11*Source!I36</f>
        <v>0.78897600000000001</v>
      </c>
      <c r="CY11">
        <f>AD11</f>
        <v>0</v>
      </c>
      <c r="CZ11">
        <f>AH11</f>
        <v>0</v>
      </c>
      <c r="DA11">
        <f>AL11</f>
        <v>1</v>
      </c>
      <c r="DB11">
        <f t="shared" si="0"/>
        <v>0</v>
      </c>
      <c r="DC11">
        <f t="shared" si="1"/>
        <v>0</v>
      </c>
    </row>
    <row r="12" spans="1:107" x14ac:dyDescent="0.2">
      <c r="A12">
        <f>ROW(Source!A36)</f>
        <v>36</v>
      </c>
      <c r="B12">
        <v>144042116</v>
      </c>
      <c r="C12">
        <v>144043072</v>
      </c>
      <c r="D12">
        <v>130404565</v>
      </c>
      <c r="E12">
        <v>1</v>
      </c>
      <c r="F12">
        <v>1</v>
      </c>
      <c r="G12">
        <v>1</v>
      </c>
      <c r="H12">
        <v>2</v>
      </c>
      <c r="I12" t="s">
        <v>1130</v>
      </c>
      <c r="J12" t="s">
        <v>1131</v>
      </c>
      <c r="K12" t="s">
        <v>1132</v>
      </c>
      <c r="L12">
        <v>1368</v>
      </c>
      <c r="N12">
        <v>1011</v>
      </c>
      <c r="O12" t="s">
        <v>550</v>
      </c>
      <c r="P12" t="s">
        <v>550</v>
      </c>
      <c r="Q12">
        <v>1</v>
      </c>
      <c r="W12">
        <v>0</v>
      </c>
      <c r="X12">
        <v>757256372</v>
      </c>
      <c r="Y12">
        <v>1.44</v>
      </c>
      <c r="AA12">
        <v>0</v>
      </c>
      <c r="AB12">
        <v>447.64</v>
      </c>
      <c r="AC12">
        <v>443.21</v>
      </c>
      <c r="AD12">
        <v>0</v>
      </c>
      <c r="AE12">
        <v>0</v>
      </c>
      <c r="AF12">
        <v>31.26</v>
      </c>
      <c r="AG12">
        <v>13.5</v>
      </c>
      <c r="AH12">
        <v>0</v>
      </c>
      <c r="AI12">
        <v>1</v>
      </c>
      <c r="AJ12">
        <v>14.32</v>
      </c>
      <c r="AK12">
        <v>32.83</v>
      </c>
      <c r="AL12">
        <v>1</v>
      </c>
      <c r="AN12">
        <v>0</v>
      </c>
      <c r="AO12">
        <v>1</v>
      </c>
      <c r="AP12">
        <v>0</v>
      </c>
      <c r="AQ12">
        <v>0</v>
      </c>
      <c r="AR12">
        <v>0</v>
      </c>
      <c r="AS12" t="s">
        <v>3</v>
      </c>
      <c r="AT12">
        <v>1.44</v>
      </c>
      <c r="AU12" t="s">
        <v>3</v>
      </c>
      <c r="AV12">
        <v>0</v>
      </c>
      <c r="AW12">
        <v>2</v>
      </c>
      <c r="AX12">
        <v>144043079</v>
      </c>
      <c r="AY12">
        <v>1</v>
      </c>
      <c r="AZ12">
        <v>0</v>
      </c>
      <c r="BA12">
        <v>11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CX12">
        <f>Y12*Source!I36</f>
        <v>0.78897600000000001</v>
      </c>
      <c r="CY12">
        <f>AB12</f>
        <v>447.64</v>
      </c>
      <c r="CZ12">
        <f>AF12</f>
        <v>31.26</v>
      </c>
      <c r="DA12">
        <f>AJ12</f>
        <v>14.32</v>
      </c>
      <c r="DB12">
        <f t="shared" si="0"/>
        <v>45.01</v>
      </c>
      <c r="DC12">
        <f t="shared" si="1"/>
        <v>19.440000000000001</v>
      </c>
    </row>
    <row r="13" spans="1:107" x14ac:dyDescent="0.2">
      <c r="A13">
        <f>ROW(Source!A36)</f>
        <v>36</v>
      </c>
      <c r="B13">
        <v>144042116</v>
      </c>
      <c r="C13">
        <v>144043072</v>
      </c>
      <c r="D13">
        <v>128862661</v>
      </c>
      <c r="E13">
        <v>28876687</v>
      </c>
      <c r="F13">
        <v>1</v>
      </c>
      <c r="G13">
        <v>1</v>
      </c>
      <c r="H13">
        <v>3</v>
      </c>
      <c r="I13" t="s">
        <v>29</v>
      </c>
      <c r="J13" t="s">
        <v>3</v>
      </c>
      <c r="K13" t="s">
        <v>30</v>
      </c>
      <c r="L13">
        <v>1348</v>
      </c>
      <c r="N13">
        <v>1009</v>
      </c>
      <c r="O13" t="s">
        <v>31</v>
      </c>
      <c r="P13" t="s">
        <v>31</v>
      </c>
      <c r="Q13">
        <v>1000</v>
      </c>
      <c r="W13">
        <v>0</v>
      </c>
      <c r="X13">
        <v>2102561428</v>
      </c>
      <c r="Y13">
        <v>5.2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1</v>
      </c>
      <c r="AJ13">
        <v>1</v>
      </c>
      <c r="AK13">
        <v>1</v>
      </c>
      <c r="AL13">
        <v>1</v>
      </c>
      <c r="AN13">
        <v>0</v>
      </c>
      <c r="AO13">
        <v>0</v>
      </c>
      <c r="AP13">
        <v>0</v>
      </c>
      <c r="AQ13">
        <v>0</v>
      </c>
      <c r="AR13">
        <v>0</v>
      </c>
      <c r="AS13" t="s">
        <v>3</v>
      </c>
      <c r="AT13">
        <v>5.2</v>
      </c>
      <c r="AU13" t="s">
        <v>3</v>
      </c>
      <c r="AV13">
        <v>0</v>
      </c>
      <c r="AW13">
        <v>2</v>
      </c>
      <c r="AX13">
        <v>144043080</v>
      </c>
      <c r="AY13">
        <v>1</v>
      </c>
      <c r="AZ13">
        <v>0</v>
      </c>
      <c r="BA13">
        <v>12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CX13">
        <f>Y13*Source!I36</f>
        <v>2.8490800000000003</v>
      </c>
      <c r="CY13">
        <f>AA13</f>
        <v>0</v>
      </c>
      <c r="CZ13">
        <f>AE13</f>
        <v>0</v>
      </c>
      <c r="DA13">
        <f>AI13</f>
        <v>1</v>
      </c>
      <c r="DB13">
        <f t="shared" si="0"/>
        <v>0</v>
      </c>
      <c r="DC13">
        <f t="shared" si="1"/>
        <v>0</v>
      </c>
    </row>
    <row r="14" spans="1:107" x14ac:dyDescent="0.2">
      <c r="A14">
        <f>ROW(Source!A38)</f>
        <v>38</v>
      </c>
      <c r="B14">
        <v>144042116</v>
      </c>
      <c r="C14">
        <v>144043082</v>
      </c>
      <c r="D14">
        <v>128862283</v>
      </c>
      <c r="E14">
        <v>28876687</v>
      </c>
      <c r="F14">
        <v>1</v>
      </c>
      <c r="G14">
        <v>1</v>
      </c>
      <c r="H14">
        <v>1</v>
      </c>
      <c r="I14" t="s">
        <v>1139</v>
      </c>
      <c r="J14" t="s">
        <v>3</v>
      </c>
      <c r="K14" t="s">
        <v>1140</v>
      </c>
      <c r="L14">
        <v>1191</v>
      </c>
      <c r="N14">
        <v>1013</v>
      </c>
      <c r="O14" t="s">
        <v>1125</v>
      </c>
      <c r="P14" t="s">
        <v>1125</v>
      </c>
      <c r="Q14">
        <v>1</v>
      </c>
      <c r="W14">
        <v>0</v>
      </c>
      <c r="X14">
        <v>145020957</v>
      </c>
      <c r="Y14">
        <v>7.7</v>
      </c>
      <c r="AA14">
        <v>0</v>
      </c>
      <c r="AB14">
        <v>0</v>
      </c>
      <c r="AC14">
        <v>0</v>
      </c>
      <c r="AD14">
        <v>9.07</v>
      </c>
      <c r="AE14">
        <v>0</v>
      </c>
      <c r="AF14">
        <v>0</v>
      </c>
      <c r="AG14">
        <v>0</v>
      </c>
      <c r="AH14">
        <v>9.07</v>
      </c>
      <c r="AI14">
        <v>1</v>
      </c>
      <c r="AJ14">
        <v>1</v>
      </c>
      <c r="AK14">
        <v>1</v>
      </c>
      <c r="AL14">
        <v>1</v>
      </c>
      <c r="AN14">
        <v>0</v>
      </c>
      <c r="AO14">
        <v>1</v>
      </c>
      <c r="AP14">
        <v>0</v>
      </c>
      <c r="AQ14">
        <v>0</v>
      </c>
      <c r="AR14">
        <v>0</v>
      </c>
      <c r="AS14" t="s">
        <v>3</v>
      </c>
      <c r="AT14">
        <v>7.7</v>
      </c>
      <c r="AU14" t="s">
        <v>3</v>
      </c>
      <c r="AV14">
        <v>1</v>
      </c>
      <c r="AW14">
        <v>2</v>
      </c>
      <c r="AX14">
        <v>144043087</v>
      </c>
      <c r="AY14">
        <v>1</v>
      </c>
      <c r="AZ14">
        <v>0</v>
      </c>
      <c r="BA14">
        <v>13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CX14">
        <f>Y14*Source!I38</f>
        <v>21.094149999999999</v>
      </c>
      <c r="CY14">
        <f>AD14</f>
        <v>9.07</v>
      </c>
      <c r="CZ14">
        <f>AH14</f>
        <v>9.07</v>
      </c>
      <c r="DA14">
        <f>AL14</f>
        <v>1</v>
      </c>
      <c r="DB14">
        <f t="shared" si="0"/>
        <v>69.84</v>
      </c>
      <c r="DC14">
        <f t="shared" si="1"/>
        <v>0</v>
      </c>
    </row>
    <row r="15" spans="1:107" x14ac:dyDescent="0.2">
      <c r="A15">
        <f>ROW(Source!A38)</f>
        <v>38</v>
      </c>
      <c r="B15">
        <v>144042116</v>
      </c>
      <c r="C15">
        <v>144043082</v>
      </c>
      <c r="D15">
        <v>130405346</v>
      </c>
      <c r="E15">
        <v>1</v>
      </c>
      <c r="F15">
        <v>1</v>
      </c>
      <c r="G15">
        <v>1</v>
      </c>
      <c r="H15">
        <v>2</v>
      </c>
      <c r="I15" t="s">
        <v>1133</v>
      </c>
      <c r="J15" t="s">
        <v>1134</v>
      </c>
      <c r="K15" t="s">
        <v>1135</v>
      </c>
      <c r="L15">
        <v>1368</v>
      </c>
      <c r="N15">
        <v>1011</v>
      </c>
      <c r="O15" t="s">
        <v>550</v>
      </c>
      <c r="P15" t="s">
        <v>550</v>
      </c>
      <c r="Q15">
        <v>1</v>
      </c>
      <c r="W15">
        <v>0</v>
      </c>
      <c r="X15">
        <v>-851536864</v>
      </c>
      <c r="Y15">
        <v>2.2599999999999998</v>
      </c>
      <c r="AA15">
        <v>0</v>
      </c>
      <c r="AB15">
        <v>132.28</v>
      </c>
      <c r="AC15">
        <v>0</v>
      </c>
      <c r="AD15">
        <v>0</v>
      </c>
      <c r="AE15">
        <v>0</v>
      </c>
      <c r="AF15">
        <v>48.81</v>
      </c>
      <c r="AG15">
        <v>0</v>
      </c>
      <c r="AH15">
        <v>0</v>
      </c>
      <c r="AI15">
        <v>1</v>
      </c>
      <c r="AJ15">
        <v>2.71</v>
      </c>
      <c r="AK15">
        <v>32.83</v>
      </c>
      <c r="AL15">
        <v>1</v>
      </c>
      <c r="AN15">
        <v>0</v>
      </c>
      <c r="AO15">
        <v>1</v>
      </c>
      <c r="AP15">
        <v>0</v>
      </c>
      <c r="AQ15">
        <v>0</v>
      </c>
      <c r="AR15">
        <v>0</v>
      </c>
      <c r="AS15" t="s">
        <v>3</v>
      </c>
      <c r="AT15">
        <v>2.2599999999999998</v>
      </c>
      <c r="AU15" t="s">
        <v>3</v>
      </c>
      <c r="AV15">
        <v>0</v>
      </c>
      <c r="AW15">
        <v>2</v>
      </c>
      <c r="AX15">
        <v>144043088</v>
      </c>
      <c r="AY15">
        <v>1</v>
      </c>
      <c r="AZ15">
        <v>0</v>
      </c>
      <c r="BA15">
        <v>14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CX15">
        <f>Y15*Source!I38</f>
        <v>6.1912699999999994</v>
      </c>
      <c r="CY15">
        <f>AB15</f>
        <v>132.28</v>
      </c>
      <c r="CZ15">
        <f>AF15</f>
        <v>48.81</v>
      </c>
      <c r="DA15">
        <f>AJ15</f>
        <v>2.71</v>
      </c>
      <c r="DB15">
        <f t="shared" si="0"/>
        <v>110.31</v>
      </c>
      <c r="DC15">
        <f t="shared" si="1"/>
        <v>0</v>
      </c>
    </row>
    <row r="16" spans="1:107" x14ac:dyDescent="0.2">
      <c r="A16">
        <f>ROW(Source!A38)</f>
        <v>38</v>
      </c>
      <c r="B16">
        <v>144042116</v>
      </c>
      <c r="C16">
        <v>144043082</v>
      </c>
      <c r="D16">
        <v>130405700</v>
      </c>
      <c r="E16">
        <v>1</v>
      </c>
      <c r="F16">
        <v>1</v>
      </c>
      <c r="G16">
        <v>1</v>
      </c>
      <c r="H16">
        <v>2</v>
      </c>
      <c r="I16" t="s">
        <v>1136</v>
      </c>
      <c r="J16" t="s">
        <v>1137</v>
      </c>
      <c r="K16" t="s">
        <v>1138</v>
      </c>
      <c r="L16">
        <v>1368</v>
      </c>
      <c r="N16">
        <v>1011</v>
      </c>
      <c r="O16" t="s">
        <v>550</v>
      </c>
      <c r="P16" t="s">
        <v>550</v>
      </c>
      <c r="Q16">
        <v>1</v>
      </c>
      <c r="W16">
        <v>0</v>
      </c>
      <c r="X16">
        <v>1201305725</v>
      </c>
      <c r="Y16">
        <v>4.5199999999999996</v>
      </c>
      <c r="AA16">
        <v>0</v>
      </c>
      <c r="AB16">
        <v>5.58</v>
      </c>
      <c r="AC16">
        <v>0</v>
      </c>
      <c r="AD16">
        <v>0</v>
      </c>
      <c r="AE16">
        <v>0</v>
      </c>
      <c r="AF16">
        <v>1.53</v>
      </c>
      <c r="AG16">
        <v>0</v>
      </c>
      <c r="AH16">
        <v>0</v>
      </c>
      <c r="AI16">
        <v>1</v>
      </c>
      <c r="AJ16">
        <v>3.65</v>
      </c>
      <c r="AK16">
        <v>32.83</v>
      </c>
      <c r="AL16">
        <v>1</v>
      </c>
      <c r="AN16">
        <v>0</v>
      </c>
      <c r="AO16">
        <v>1</v>
      </c>
      <c r="AP16">
        <v>0</v>
      </c>
      <c r="AQ16">
        <v>0</v>
      </c>
      <c r="AR16">
        <v>0</v>
      </c>
      <c r="AS16" t="s">
        <v>3</v>
      </c>
      <c r="AT16">
        <v>4.5199999999999996</v>
      </c>
      <c r="AU16" t="s">
        <v>3</v>
      </c>
      <c r="AV16">
        <v>0</v>
      </c>
      <c r="AW16">
        <v>2</v>
      </c>
      <c r="AX16">
        <v>144043089</v>
      </c>
      <c r="AY16">
        <v>1</v>
      </c>
      <c r="AZ16">
        <v>0</v>
      </c>
      <c r="BA16">
        <v>15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CX16">
        <f>Y16*Source!I38</f>
        <v>12.382539999999999</v>
      </c>
      <c r="CY16">
        <f>AB16</f>
        <v>5.58</v>
      </c>
      <c r="CZ16">
        <f>AF16</f>
        <v>1.53</v>
      </c>
      <c r="DA16">
        <f>AJ16</f>
        <v>3.65</v>
      </c>
      <c r="DB16">
        <f t="shared" si="0"/>
        <v>6.92</v>
      </c>
      <c r="DC16">
        <f t="shared" si="1"/>
        <v>0</v>
      </c>
    </row>
    <row r="17" spans="1:107" x14ac:dyDescent="0.2">
      <c r="A17">
        <f>ROW(Source!A38)</f>
        <v>38</v>
      </c>
      <c r="B17">
        <v>144042116</v>
      </c>
      <c r="C17">
        <v>144043082</v>
      </c>
      <c r="D17">
        <v>128862661</v>
      </c>
      <c r="E17">
        <v>28876687</v>
      </c>
      <c r="F17">
        <v>1</v>
      </c>
      <c r="G17">
        <v>1</v>
      </c>
      <c r="H17">
        <v>3</v>
      </c>
      <c r="I17" t="s">
        <v>29</v>
      </c>
      <c r="J17" t="s">
        <v>3</v>
      </c>
      <c r="K17" t="s">
        <v>30</v>
      </c>
      <c r="L17">
        <v>1348</v>
      </c>
      <c r="N17">
        <v>1009</v>
      </c>
      <c r="O17" t="s">
        <v>31</v>
      </c>
      <c r="P17" t="s">
        <v>31</v>
      </c>
      <c r="Q17">
        <v>1000</v>
      </c>
      <c r="W17">
        <v>0</v>
      </c>
      <c r="X17">
        <v>2102561428</v>
      </c>
      <c r="Y17">
        <v>2.38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1</v>
      </c>
      <c r="AJ17">
        <v>1</v>
      </c>
      <c r="AK17">
        <v>1</v>
      </c>
      <c r="AL17">
        <v>1</v>
      </c>
      <c r="AN17">
        <v>0</v>
      </c>
      <c r="AO17">
        <v>0</v>
      </c>
      <c r="AP17">
        <v>0</v>
      </c>
      <c r="AQ17">
        <v>0</v>
      </c>
      <c r="AR17">
        <v>0</v>
      </c>
      <c r="AS17" t="s">
        <v>3</v>
      </c>
      <c r="AT17">
        <v>2.38</v>
      </c>
      <c r="AU17" t="s">
        <v>3</v>
      </c>
      <c r="AV17">
        <v>0</v>
      </c>
      <c r="AW17">
        <v>2</v>
      </c>
      <c r="AX17">
        <v>144043090</v>
      </c>
      <c r="AY17">
        <v>1</v>
      </c>
      <c r="AZ17">
        <v>0</v>
      </c>
      <c r="BA17">
        <v>16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CX17">
        <f>Y17*Source!I38</f>
        <v>6.5200100000000001</v>
      </c>
      <c r="CY17">
        <f>AA17</f>
        <v>0</v>
      </c>
      <c r="CZ17">
        <f>AE17</f>
        <v>0</v>
      </c>
      <c r="DA17">
        <f>AI17</f>
        <v>1</v>
      </c>
      <c r="DB17">
        <f t="shared" si="0"/>
        <v>0</v>
      </c>
      <c r="DC17">
        <f t="shared" si="1"/>
        <v>0</v>
      </c>
    </row>
    <row r="18" spans="1:107" x14ac:dyDescent="0.2">
      <c r="A18">
        <f>ROW(Source!A40)</f>
        <v>40</v>
      </c>
      <c r="B18">
        <v>144042116</v>
      </c>
      <c r="C18">
        <v>144043092</v>
      </c>
      <c r="D18">
        <v>128862283</v>
      </c>
      <c r="E18">
        <v>28876687</v>
      </c>
      <c r="F18">
        <v>1</v>
      </c>
      <c r="G18">
        <v>1</v>
      </c>
      <c r="H18">
        <v>1</v>
      </c>
      <c r="I18" t="s">
        <v>1139</v>
      </c>
      <c r="J18" t="s">
        <v>3</v>
      </c>
      <c r="K18" t="s">
        <v>1140</v>
      </c>
      <c r="L18">
        <v>1191</v>
      </c>
      <c r="N18">
        <v>1013</v>
      </c>
      <c r="O18" t="s">
        <v>1125</v>
      </c>
      <c r="P18" t="s">
        <v>1125</v>
      </c>
      <c r="Q18">
        <v>1</v>
      </c>
      <c r="W18">
        <v>0</v>
      </c>
      <c r="X18">
        <v>145020957</v>
      </c>
      <c r="Y18">
        <v>69.3</v>
      </c>
      <c r="AA18">
        <v>0</v>
      </c>
      <c r="AB18">
        <v>0</v>
      </c>
      <c r="AC18">
        <v>0</v>
      </c>
      <c r="AD18">
        <v>9.07</v>
      </c>
      <c r="AE18">
        <v>0</v>
      </c>
      <c r="AF18">
        <v>0</v>
      </c>
      <c r="AG18">
        <v>0</v>
      </c>
      <c r="AH18">
        <v>9.07</v>
      </c>
      <c r="AI18">
        <v>1</v>
      </c>
      <c r="AJ18">
        <v>1</v>
      </c>
      <c r="AK18">
        <v>1</v>
      </c>
      <c r="AL18">
        <v>1</v>
      </c>
      <c r="AN18">
        <v>0</v>
      </c>
      <c r="AO18">
        <v>1</v>
      </c>
      <c r="AP18">
        <v>1</v>
      </c>
      <c r="AQ18">
        <v>0</v>
      </c>
      <c r="AR18">
        <v>0</v>
      </c>
      <c r="AS18" t="s">
        <v>3</v>
      </c>
      <c r="AT18">
        <v>99</v>
      </c>
      <c r="AU18" t="s">
        <v>60</v>
      </c>
      <c r="AV18">
        <v>1</v>
      </c>
      <c r="AW18">
        <v>2</v>
      </c>
      <c r="AX18">
        <v>144043115</v>
      </c>
      <c r="AY18">
        <v>1</v>
      </c>
      <c r="AZ18">
        <v>0</v>
      </c>
      <c r="BA18">
        <v>17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CX18">
        <f>Y18*Source!I40</f>
        <v>61.0533</v>
      </c>
      <c r="CY18">
        <f>AD18</f>
        <v>9.07</v>
      </c>
      <c r="CZ18">
        <f>AH18</f>
        <v>9.07</v>
      </c>
      <c r="DA18">
        <f>AL18</f>
        <v>1</v>
      </c>
      <c r="DB18">
        <f>ROUND((ROUND(AT18*CZ18,2)*0.7),2)</f>
        <v>628.54999999999995</v>
      </c>
      <c r="DC18">
        <f>ROUND((ROUND(AT18*AG18,2)*0.7),2)</f>
        <v>0</v>
      </c>
    </row>
    <row r="19" spans="1:107" x14ac:dyDescent="0.2">
      <c r="A19">
        <f>ROW(Source!A40)</f>
        <v>40</v>
      </c>
      <c r="B19">
        <v>144042116</v>
      </c>
      <c r="C19">
        <v>144043092</v>
      </c>
      <c r="D19">
        <v>128862608</v>
      </c>
      <c r="E19">
        <v>28876687</v>
      </c>
      <c r="F19">
        <v>1</v>
      </c>
      <c r="G19">
        <v>1</v>
      </c>
      <c r="H19">
        <v>1</v>
      </c>
      <c r="I19" t="s">
        <v>1128</v>
      </c>
      <c r="J19" t="s">
        <v>3</v>
      </c>
      <c r="K19" t="s">
        <v>1129</v>
      </c>
      <c r="L19">
        <v>1191</v>
      </c>
      <c r="N19">
        <v>1013</v>
      </c>
      <c r="O19" t="s">
        <v>1125</v>
      </c>
      <c r="P19" t="s">
        <v>1125</v>
      </c>
      <c r="Q19">
        <v>1</v>
      </c>
      <c r="W19">
        <v>0</v>
      </c>
      <c r="X19">
        <v>-1417349443</v>
      </c>
      <c r="Y19">
        <v>0.68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1</v>
      </c>
      <c r="AJ19">
        <v>1</v>
      </c>
      <c r="AK19">
        <v>1</v>
      </c>
      <c r="AL19">
        <v>1</v>
      </c>
      <c r="AN19">
        <v>0</v>
      </c>
      <c r="AO19">
        <v>1</v>
      </c>
      <c r="AP19">
        <v>0</v>
      </c>
      <c r="AQ19">
        <v>0</v>
      </c>
      <c r="AR19">
        <v>0</v>
      </c>
      <c r="AS19" t="s">
        <v>3</v>
      </c>
      <c r="AT19">
        <v>0.68</v>
      </c>
      <c r="AU19" t="s">
        <v>3</v>
      </c>
      <c r="AV19">
        <v>2</v>
      </c>
      <c r="AW19">
        <v>2</v>
      </c>
      <c r="AX19">
        <v>144043116</v>
      </c>
      <c r="AY19">
        <v>1</v>
      </c>
      <c r="AZ19">
        <v>2048</v>
      </c>
      <c r="BA19">
        <v>18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CX19">
        <f>Y19*Source!I40</f>
        <v>0.59908000000000006</v>
      </c>
      <c r="CY19">
        <f>AD19</f>
        <v>0</v>
      </c>
      <c r="CZ19">
        <f>AH19</f>
        <v>0</v>
      </c>
      <c r="DA19">
        <f>AL19</f>
        <v>1</v>
      </c>
      <c r="DB19">
        <f>ROUND(ROUND(AT19*CZ19,2),2)</f>
        <v>0</v>
      </c>
      <c r="DC19">
        <f>ROUND(ROUND(AT19*AG19,2),2)</f>
        <v>0</v>
      </c>
    </row>
    <row r="20" spans="1:107" x14ac:dyDescent="0.2">
      <c r="A20">
        <f>ROW(Source!A40)</f>
        <v>40</v>
      </c>
      <c r="B20">
        <v>144042116</v>
      </c>
      <c r="C20">
        <v>144043092</v>
      </c>
      <c r="D20">
        <v>130404404</v>
      </c>
      <c r="E20">
        <v>1</v>
      </c>
      <c r="F20">
        <v>1</v>
      </c>
      <c r="G20">
        <v>1</v>
      </c>
      <c r="H20">
        <v>2</v>
      </c>
      <c r="I20" t="s">
        <v>1141</v>
      </c>
      <c r="J20" t="s">
        <v>1142</v>
      </c>
      <c r="K20" t="s">
        <v>1143</v>
      </c>
      <c r="L20">
        <v>1368</v>
      </c>
      <c r="N20">
        <v>1011</v>
      </c>
      <c r="O20" t="s">
        <v>550</v>
      </c>
      <c r="P20" t="s">
        <v>550</v>
      </c>
      <c r="Q20">
        <v>1</v>
      </c>
      <c r="W20">
        <v>0</v>
      </c>
      <c r="X20">
        <v>-2113614907</v>
      </c>
      <c r="Y20">
        <v>0.33600000000000002</v>
      </c>
      <c r="AA20">
        <v>0</v>
      </c>
      <c r="AB20">
        <v>1023.6</v>
      </c>
      <c r="AC20">
        <v>443.21</v>
      </c>
      <c r="AD20">
        <v>0</v>
      </c>
      <c r="AE20">
        <v>0</v>
      </c>
      <c r="AF20">
        <v>115.4</v>
      </c>
      <c r="AG20">
        <v>13.5</v>
      </c>
      <c r="AH20">
        <v>0</v>
      </c>
      <c r="AI20">
        <v>1</v>
      </c>
      <c r="AJ20">
        <v>8.8699999999999992</v>
      </c>
      <c r="AK20">
        <v>32.83</v>
      </c>
      <c r="AL20">
        <v>1</v>
      </c>
      <c r="AN20">
        <v>0</v>
      </c>
      <c r="AO20">
        <v>1</v>
      </c>
      <c r="AP20">
        <v>1</v>
      </c>
      <c r="AQ20">
        <v>0</v>
      </c>
      <c r="AR20">
        <v>0</v>
      </c>
      <c r="AS20" t="s">
        <v>3</v>
      </c>
      <c r="AT20">
        <v>0.48</v>
      </c>
      <c r="AU20" t="s">
        <v>60</v>
      </c>
      <c r="AV20">
        <v>0</v>
      </c>
      <c r="AW20">
        <v>2</v>
      </c>
      <c r="AX20">
        <v>144043117</v>
      </c>
      <c r="AY20">
        <v>1</v>
      </c>
      <c r="AZ20">
        <v>2048</v>
      </c>
      <c r="BA20">
        <v>19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CX20">
        <f>Y20*Source!I40</f>
        <v>0.296016</v>
      </c>
      <c r="CY20">
        <f>AB20</f>
        <v>1023.6</v>
      </c>
      <c r="CZ20">
        <f>AF20</f>
        <v>115.4</v>
      </c>
      <c r="DA20">
        <f>AJ20</f>
        <v>8.8699999999999992</v>
      </c>
      <c r="DB20">
        <f>ROUND((ROUND(AT20*CZ20,2)*0.7),2)</f>
        <v>38.770000000000003</v>
      </c>
      <c r="DC20">
        <f>ROUND((ROUND(AT20*AG20,2)*0.7),2)</f>
        <v>4.54</v>
      </c>
    </row>
    <row r="21" spans="1:107" x14ac:dyDescent="0.2">
      <c r="A21">
        <f>ROW(Source!A40)</f>
        <v>40</v>
      </c>
      <c r="B21">
        <v>144042116</v>
      </c>
      <c r="C21">
        <v>144043092</v>
      </c>
      <c r="D21">
        <v>130405149</v>
      </c>
      <c r="E21">
        <v>1</v>
      </c>
      <c r="F21">
        <v>1</v>
      </c>
      <c r="G21">
        <v>1</v>
      </c>
      <c r="H21">
        <v>2</v>
      </c>
      <c r="I21" t="s">
        <v>1144</v>
      </c>
      <c r="J21" t="s">
        <v>1145</v>
      </c>
      <c r="K21" t="s">
        <v>1146</v>
      </c>
      <c r="L21">
        <v>1368</v>
      </c>
      <c r="N21">
        <v>1011</v>
      </c>
      <c r="O21" t="s">
        <v>550</v>
      </c>
      <c r="P21" t="s">
        <v>550</v>
      </c>
      <c r="Q21">
        <v>1</v>
      </c>
      <c r="W21">
        <v>0</v>
      </c>
      <c r="X21">
        <v>1969200529</v>
      </c>
      <c r="Y21">
        <v>0.14000000000000001</v>
      </c>
      <c r="AA21">
        <v>0</v>
      </c>
      <c r="AB21">
        <v>795.09</v>
      </c>
      <c r="AC21">
        <v>380.83</v>
      </c>
      <c r="AD21">
        <v>0</v>
      </c>
      <c r="AE21">
        <v>0</v>
      </c>
      <c r="AF21">
        <v>65.709999999999994</v>
      </c>
      <c r="AG21">
        <v>11.6</v>
      </c>
      <c r="AH21">
        <v>0</v>
      </c>
      <c r="AI21">
        <v>1</v>
      </c>
      <c r="AJ21">
        <v>12.1</v>
      </c>
      <c r="AK21">
        <v>32.83</v>
      </c>
      <c r="AL21">
        <v>1</v>
      </c>
      <c r="AN21">
        <v>0</v>
      </c>
      <c r="AO21">
        <v>1</v>
      </c>
      <c r="AP21">
        <v>1</v>
      </c>
      <c r="AQ21">
        <v>0</v>
      </c>
      <c r="AR21">
        <v>0</v>
      </c>
      <c r="AS21" t="s">
        <v>3</v>
      </c>
      <c r="AT21">
        <v>0.2</v>
      </c>
      <c r="AU21" t="s">
        <v>60</v>
      </c>
      <c r="AV21">
        <v>0</v>
      </c>
      <c r="AW21">
        <v>2</v>
      </c>
      <c r="AX21">
        <v>144043118</v>
      </c>
      <c r="AY21">
        <v>1</v>
      </c>
      <c r="AZ21">
        <v>2048</v>
      </c>
      <c r="BA21">
        <v>20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CX21">
        <f>Y21*Source!I40</f>
        <v>0.12334000000000002</v>
      </c>
      <c r="CY21">
        <f>AB21</f>
        <v>795.09</v>
      </c>
      <c r="CZ21">
        <f>AF21</f>
        <v>65.709999999999994</v>
      </c>
      <c r="DA21">
        <f>AJ21</f>
        <v>12.1</v>
      </c>
      <c r="DB21">
        <f>ROUND((ROUND(AT21*CZ21,2)*0.7),2)</f>
        <v>9.1999999999999993</v>
      </c>
      <c r="DC21">
        <f>ROUND((ROUND(AT21*AG21,2)*0.7),2)</f>
        <v>1.62</v>
      </c>
    </row>
    <row r="22" spans="1:107" x14ac:dyDescent="0.2">
      <c r="A22">
        <f>ROW(Source!A40)</f>
        <v>40</v>
      </c>
      <c r="B22">
        <v>144042116</v>
      </c>
      <c r="C22">
        <v>144043092</v>
      </c>
      <c r="D22">
        <v>130405710</v>
      </c>
      <c r="E22">
        <v>1</v>
      </c>
      <c r="F22">
        <v>1</v>
      </c>
      <c r="G22">
        <v>1</v>
      </c>
      <c r="H22">
        <v>2</v>
      </c>
      <c r="I22" t="s">
        <v>1147</v>
      </c>
      <c r="J22" t="s">
        <v>1148</v>
      </c>
      <c r="K22" t="s">
        <v>1149</v>
      </c>
      <c r="L22">
        <v>1368</v>
      </c>
      <c r="N22">
        <v>1011</v>
      </c>
      <c r="O22" t="s">
        <v>550</v>
      </c>
      <c r="P22" t="s">
        <v>550</v>
      </c>
      <c r="Q22">
        <v>1</v>
      </c>
      <c r="W22">
        <v>0</v>
      </c>
      <c r="X22">
        <v>675149543</v>
      </c>
      <c r="Y22">
        <v>0.11899999999999999</v>
      </c>
      <c r="AA22">
        <v>0</v>
      </c>
      <c r="AB22">
        <v>19.48</v>
      </c>
      <c r="AC22">
        <v>0</v>
      </c>
      <c r="AD22">
        <v>0</v>
      </c>
      <c r="AE22">
        <v>0</v>
      </c>
      <c r="AF22">
        <v>33.590000000000003</v>
      </c>
      <c r="AG22">
        <v>0</v>
      </c>
      <c r="AH22">
        <v>0</v>
      </c>
      <c r="AI22">
        <v>1</v>
      </c>
      <c r="AJ22">
        <v>0.57999999999999996</v>
      </c>
      <c r="AK22">
        <v>32.83</v>
      </c>
      <c r="AL22">
        <v>1</v>
      </c>
      <c r="AN22">
        <v>0</v>
      </c>
      <c r="AO22">
        <v>1</v>
      </c>
      <c r="AP22">
        <v>1</v>
      </c>
      <c r="AQ22">
        <v>0</v>
      </c>
      <c r="AR22">
        <v>0</v>
      </c>
      <c r="AS22" t="s">
        <v>3</v>
      </c>
      <c r="AT22">
        <v>0.17</v>
      </c>
      <c r="AU22" t="s">
        <v>60</v>
      </c>
      <c r="AV22">
        <v>0</v>
      </c>
      <c r="AW22">
        <v>2</v>
      </c>
      <c r="AX22">
        <v>144043119</v>
      </c>
      <c r="AY22">
        <v>1</v>
      </c>
      <c r="AZ22">
        <v>0</v>
      </c>
      <c r="BA22">
        <v>21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CX22">
        <f>Y22*Source!I40</f>
        <v>0.104839</v>
      </c>
      <c r="CY22">
        <f>AB22</f>
        <v>19.48</v>
      </c>
      <c r="CZ22">
        <f>AF22</f>
        <v>33.590000000000003</v>
      </c>
      <c r="DA22">
        <f>AJ22</f>
        <v>0.57999999999999996</v>
      </c>
      <c r="DB22">
        <f>ROUND((ROUND(AT22*CZ22,2)*0.7),2)</f>
        <v>4</v>
      </c>
      <c r="DC22">
        <f>ROUND((ROUND(AT22*AG22,2)*0.7),2)</f>
        <v>0</v>
      </c>
    </row>
    <row r="23" spans="1:107" x14ac:dyDescent="0.2">
      <c r="A23">
        <f>ROW(Source!A40)</f>
        <v>40</v>
      </c>
      <c r="B23">
        <v>144042116</v>
      </c>
      <c r="C23">
        <v>144043092</v>
      </c>
      <c r="D23">
        <v>130258534</v>
      </c>
      <c r="E23">
        <v>1</v>
      </c>
      <c r="F23">
        <v>1</v>
      </c>
      <c r="G23">
        <v>1</v>
      </c>
      <c r="H23">
        <v>3</v>
      </c>
      <c r="I23" t="s">
        <v>1150</v>
      </c>
      <c r="J23" t="s">
        <v>1151</v>
      </c>
      <c r="K23" t="s">
        <v>1152</v>
      </c>
      <c r="L23">
        <v>1339</v>
      </c>
      <c r="N23">
        <v>1007</v>
      </c>
      <c r="O23" t="s">
        <v>50</v>
      </c>
      <c r="P23" t="s">
        <v>50</v>
      </c>
      <c r="Q23">
        <v>1</v>
      </c>
      <c r="W23">
        <v>0</v>
      </c>
      <c r="X23">
        <v>1835689634</v>
      </c>
      <c r="Y23">
        <v>0</v>
      </c>
      <c r="AA23">
        <v>29.3</v>
      </c>
      <c r="AB23">
        <v>0</v>
      </c>
      <c r="AC23">
        <v>0</v>
      </c>
      <c r="AD23">
        <v>0</v>
      </c>
      <c r="AE23">
        <v>2.44</v>
      </c>
      <c r="AF23">
        <v>0</v>
      </c>
      <c r="AG23">
        <v>0</v>
      </c>
      <c r="AH23">
        <v>0</v>
      </c>
      <c r="AI23">
        <v>12.01</v>
      </c>
      <c r="AJ23">
        <v>1</v>
      </c>
      <c r="AK23">
        <v>1</v>
      </c>
      <c r="AL23">
        <v>1</v>
      </c>
      <c r="AN23">
        <v>0</v>
      </c>
      <c r="AO23">
        <v>1</v>
      </c>
      <c r="AP23">
        <v>1</v>
      </c>
      <c r="AQ23">
        <v>0</v>
      </c>
      <c r="AR23">
        <v>0</v>
      </c>
      <c r="AS23" t="s">
        <v>3</v>
      </c>
      <c r="AT23">
        <v>0.06</v>
      </c>
      <c r="AU23" t="s">
        <v>22</v>
      </c>
      <c r="AV23">
        <v>0</v>
      </c>
      <c r="AW23">
        <v>2</v>
      </c>
      <c r="AX23">
        <v>144043121</v>
      </c>
      <c r="AY23">
        <v>1</v>
      </c>
      <c r="AZ23">
        <v>0</v>
      </c>
      <c r="BA23">
        <v>23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CX23">
        <f>Y23*Source!I40</f>
        <v>0</v>
      </c>
      <c r="CY23">
        <f t="shared" ref="CY23:CY39" si="2">AA23</f>
        <v>29.3</v>
      </c>
      <c r="CZ23">
        <f t="shared" ref="CZ23:CZ39" si="3">AE23</f>
        <v>2.44</v>
      </c>
      <c r="DA23">
        <f t="shared" ref="DA23:DA39" si="4">AI23</f>
        <v>12.01</v>
      </c>
      <c r="DB23">
        <f t="shared" ref="DB23:DB38" si="5">ROUND((ROUND(AT23*CZ23,2)*0),2)</f>
        <v>0</v>
      </c>
      <c r="DC23">
        <f t="shared" ref="DC23:DC38" si="6">ROUND((ROUND(AT23*AG23,2)*0),2)</f>
        <v>0</v>
      </c>
    </row>
    <row r="24" spans="1:107" x14ac:dyDescent="0.2">
      <c r="A24">
        <f>ROW(Source!A40)</f>
        <v>40</v>
      </c>
      <c r="B24">
        <v>144042116</v>
      </c>
      <c r="C24">
        <v>144043092</v>
      </c>
      <c r="D24">
        <v>130258769</v>
      </c>
      <c r="E24">
        <v>1</v>
      </c>
      <c r="F24">
        <v>1</v>
      </c>
      <c r="G24">
        <v>1</v>
      </c>
      <c r="H24">
        <v>3</v>
      </c>
      <c r="I24" t="s">
        <v>1153</v>
      </c>
      <c r="J24" t="s">
        <v>1154</v>
      </c>
      <c r="K24" t="s">
        <v>1155</v>
      </c>
      <c r="L24">
        <v>1301</v>
      </c>
      <c r="N24">
        <v>1003</v>
      </c>
      <c r="O24" t="s">
        <v>328</v>
      </c>
      <c r="P24" t="s">
        <v>328</v>
      </c>
      <c r="Q24">
        <v>1</v>
      </c>
      <c r="W24">
        <v>0</v>
      </c>
      <c r="X24">
        <v>-51690788</v>
      </c>
      <c r="Y24">
        <v>0</v>
      </c>
      <c r="AA24">
        <v>3.41</v>
      </c>
      <c r="AB24">
        <v>0</v>
      </c>
      <c r="AC24">
        <v>0</v>
      </c>
      <c r="AD24">
        <v>0</v>
      </c>
      <c r="AE24">
        <v>0.37</v>
      </c>
      <c r="AF24">
        <v>0</v>
      </c>
      <c r="AG24">
        <v>0</v>
      </c>
      <c r="AH24">
        <v>0</v>
      </c>
      <c r="AI24">
        <v>9.2200000000000006</v>
      </c>
      <c r="AJ24">
        <v>1</v>
      </c>
      <c r="AK24">
        <v>1</v>
      </c>
      <c r="AL24">
        <v>1</v>
      </c>
      <c r="AN24">
        <v>0</v>
      </c>
      <c r="AO24">
        <v>1</v>
      </c>
      <c r="AP24">
        <v>1</v>
      </c>
      <c r="AQ24">
        <v>0</v>
      </c>
      <c r="AR24">
        <v>0</v>
      </c>
      <c r="AS24" t="s">
        <v>3</v>
      </c>
      <c r="AT24">
        <v>84</v>
      </c>
      <c r="AU24" t="s">
        <v>22</v>
      </c>
      <c r="AV24">
        <v>0</v>
      </c>
      <c r="AW24">
        <v>2</v>
      </c>
      <c r="AX24">
        <v>144043122</v>
      </c>
      <c r="AY24">
        <v>1</v>
      </c>
      <c r="AZ24">
        <v>0</v>
      </c>
      <c r="BA24">
        <v>24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CX24">
        <f>Y24*Source!I40</f>
        <v>0</v>
      </c>
      <c r="CY24">
        <f t="shared" si="2"/>
        <v>3.41</v>
      </c>
      <c r="CZ24">
        <f t="shared" si="3"/>
        <v>0.37</v>
      </c>
      <c r="DA24">
        <f t="shared" si="4"/>
        <v>9.2200000000000006</v>
      </c>
      <c r="DB24">
        <f t="shared" si="5"/>
        <v>0</v>
      </c>
      <c r="DC24">
        <f t="shared" si="6"/>
        <v>0</v>
      </c>
    </row>
    <row r="25" spans="1:107" x14ac:dyDescent="0.2">
      <c r="A25">
        <f>ROW(Source!A40)</f>
        <v>40</v>
      </c>
      <c r="B25">
        <v>144042116</v>
      </c>
      <c r="C25">
        <v>144043092</v>
      </c>
      <c r="D25">
        <v>130258794</v>
      </c>
      <c r="E25">
        <v>1</v>
      </c>
      <c r="F25">
        <v>1</v>
      </c>
      <c r="G25">
        <v>1</v>
      </c>
      <c r="H25">
        <v>3</v>
      </c>
      <c r="I25" t="s">
        <v>1156</v>
      </c>
      <c r="J25" t="s">
        <v>1157</v>
      </c>
      <c r="K25" t="s">
        <v>1158</v>
      </c>
      <c r="L25">
        <v>1301</v>
      </c>
      <c r="N25">
        <v>1003</v>
      </c>
      <c r="O25" t="s">
        <v>328</v>
      </c>
      <c r="P25" t="s">
        <v>328</v>
      </c>
      <c r="Q25">
        <v>1</v>
      </c>
      <c r="W25">
        <v>0</v>
      </c>
      <c r="X25">
        <v>1069800274</v>
      </c>
      <c r="Y25">
        <v>0</v>
      </c>
      <c r="AA25">
        <v>1.2</v>
      </c>
      <c r="AB25">
        <v>0</v>
      </c>
      <c r="AC25">
        <v>0</v>
      </c>
      <c r="AD25">
        <v>0</v>
      </c>
      <c r="AE25">
        <v>0.17</v>
      </c>
      <c r="AF25">
        <v>0</v>
      </c>
      <c r="AG25">
        <v>0</v>
      </c>
      <c r="AH25">
        <v>0</v>
      </c>
      <c r="AI25">
        <v>7.06</v>
      </c>
      <c r="AJ25">
        <v>1</v>
      </c>
      <c r="AK25">
        <v>1</v>
      </c>
      <c r="AL25">
        <v>1</v>
      </c>
      <c r="AN25">
        <v>0</v>
      </c>
      <c r="AO25">
        <v>1</v>
      </c>
      <c r="AP25">
        <v>1</v>
      </c>
      <c r="AQ25">
        <v>0</v>
      </c>
      <c r="AR25">
        <v>0</v>
      </c>
      <c r="AS25" t="s">
        <v>3</v>
      </c>
      <c r="AT25">
        <v>115</v>
      </c>
      <c r="AU25" t="s">
        <v>22</v>
      </c>
      <c r="AV25">
        <v>0</v>
      </c>
      <c r="AW25">
        <v>2</v>
      </c>
      <c r="AX25">
        <v>144043123</v>
      </c>
      <c r="AY25">
        <v>1</v>
      </c>
      <c r="AZ25">
        <v>0</v>
      </c>
      <c r="BA25">
        <v>25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CX25">
        <f>Y25*Source!I40</f>
        <v>0</v>
      </c>
      <c r="CY25">
        <f t="shared" si="2"/>
        <v>1.2</v>
      </c>
      <c r="CZ25">
        <f t="shared" si="3"/>
        <v>0.17</v>
      </c>
      <c r="DA25">
        <f t="shared" si="4"/>
        <v>7.06</v>
      </c>
      <c r="DB25">
        <f t="shared" si="5"/>
        <v>0</v>
      </c>
      <c r="DC25">
        <f t="shared" si="6"/>
        <v>0</v>
      </c>
    </row>
    <row r="26" spans="1:107" x14ac:dyDescent="0.2">
      <c r="A26">
        <f>ROW(Source!A40)</f>
        <v>40</v>
      </c>
      <c r="B26">
        <v>144042116</v>
      </c>
      <c r="C26">
        <v>144043092</v>
      </c>
      <c r="D26">
        <v>130258799</v>
      </c>
      <c r="E26">
        <v>1</v>
      </c>
      <c r="F26">
        <v>1</v>
      </c>
      <c r="G26">
        <v>1</v>
      </c>
      <c r="H26">
        <v>3</v>
      </c>
      <c r="I26" t="s">
        <v>1159</v>
      </c>
      <c r="J26" t="s">
        <v>1160</v>
      </c>
      <c r="K26" t="s">
        <v>1161</v>
      </c>
      <c r="L26">
        <v>1308</v>
      </c>
      <c r="N26">
        <v>1003</v>
      </c>
      <c r="O26" t="s">
        <v>99</v>
      </c>
      <c r="P26" t="s">
        <v>99</v>
      </c>
      <c r="Q26">
        <v>100</v>
      </c>
      <c r="W26">
        <v>0</v>
      </c>
      <c r="X26">
        <v>-332592297</v>
      </c>
      <c r="Y26">
        <v>0</v>
      </c>
      <c r="AA26">
        <v>1250.79</v>
      </c>
      <c r="AB26">
        <v>0</v>
      </c>
      <c r="AC26">
        <v>0</v>
      </c>
      <c r="AD26">
        <v>0</v>
      </c>
      <c r="AE26">
        <v>173</v>
      </c>
      <c r="AF26">
        <v>0</v>
      </c>
      <c r="AG26">
        <v>0</v>
      </c>
      <c r="AH26">
        <v>0</v>
      </c>
      <c r="AI26">
        <v>7.23</v>
      </c>
      <c r="AJ26">
        <v>1</v>
      </c>
      <c r="AK26">
        <v>1</v>
      </c>
      <c r="AL26">
        <v>1</v>
      </c>
      <c r="AN26">
        <v>0</v>
      </c>
      <c r="AO26">
        <v>1</v>
      </c>
      <c r="AP26">
        <v>1</v>
      </c>
      <c r="AQ26">
        <v>0</v>
      </c>
      <c r="AR26">
        <v>0</v>
      </c>
      <c r="AS26" t="s">
        <v>3</v>
      </c>
      <c r="AT26">
        <v>0.43</v>
      </c>
      <c r="AU26" t="s">
        <v>22</v>
      </c>
      <c r="AV26">
        <v>0</v>
      </c>
      <c r="AW26">
        <v>2</v>
      </c>
      <c r="AX26">
        <v>144043124</v>
      </c>
      <c r="AY26">
        <v>1</v>
      </c>
      <c r="AZ26">
        <v>0</v>
      </c>
      <c r="BA26">
        <v>26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CX26">
        <f>Y26*Source!I40</f>
        <v>0</v>
      </c>
      <c r="CY26">
        <f t="shared" si="2"/>
        <v>1250.79</v>
      </c>
      <c r="CZ26">
        <f t="shared" si="3"/>
        <v>173</v>
      </c>
      <c r="DA26">
        <f t="shared" si="4"/>
        <v>7.23</v>
      </c>
      <c r="DB26">
        <f t="shared" si="5"/>
        <v>0</v>
      </c>
      <c r="DC26">
        <f t="shared" si="6"/>
        <v>0</v>
      </c>
    </row>
    <row r="27" spans="1:107" x14ac:dyDescent="0.2">
      <c r="A27">
        <f>ROW(Source!A40)</f>
        <v>40</v>
      </c>
      <c r="B27">
        <v>144042116</v>
      </c>
      <c r="C27">
        <v>144043092</v>
      </c>
      <c r="D27">
        <v>130260956</v>
      </c>
      <c r="E27">
        <v>1</v>
      </c>
      <c r="F27">
        <v>1</v>
      </c>
      <c r="G27">
        <v>1</v>
      </c>
      <c r="H27">
        <v>3</v>
      </c>
      <c r="I27" t="s">
        <v>1162</v>
      </c>
      <c r="J27" t="s">
        <v>1163</v>
      </c>
      <c r="K27" t="s">
        <v>1164</v>
      </c>
      <c r="L27">
        <v>1425</v>
      </c>
      <c r="N27">
        <v>1013</v>
      </c>
      <c r="O27" t="s">
        <v>88</v>
      </c>
      <c r="P27" t="s">
        <v>88</v>
      </c>
      <c r="Q27">
        <v>1</v>
      </c>
      <c r="W27">
        <v>0</v>
      </c>
      <c r="X27">
        <v>576459026</v>
      </c>
      <c r="Y27">
        <v>0</v>
      </c>
      <c r="AA27">
        <v>86</v>
      </c>
      <c r="AB27">
        <v>0</v>
      </c>
      <c r="AC27">
        <v>0</v>
      </c>
      <c r="AD27">
        <v>0</v>
      </c>
      <c r="AE27">
        <v>8</v>
      </c>
      <c r="AF27">
        <v>0</v>
      </c>
      <c r="AG27">
        <v>0</v>
      </c>
      <c r="AH27">
        <v>0</v>
      </c>
      <c r="AI27">
        <v>10.75</v>
      </c>
      <c r="AJ27">
        <v>1</v>
      </c>
      <c r="AK27">
        <v>1</v>
      </c>
      <c r="AL27">
        <v>1</v>
      </c>
      <c r="AN27">
        <v>0</v>
      </c>
      <c r="AO27">
        <v>1</v>
      </c>
      <c r="AP27">
        <v>1</v>
      </c>
      <c r="AQ27">
        <v>0</v>
      </c>
      <c r="AR27">
        <v>0</v>
      </c>
      <c r="AS27" t="s">
        <v>3</v>
      </c>
      <c r="AT27">
        <v>1.77</v>
      </c>
      <c r="AU27" t="s">
        <v>22</v>
      </c>
      <c r="AV27">
        <v>0</v>
      </c>
      <c r="AW27">
        <v>2</v>
      </c>
      <c r="AX27">
        <v>144043125</v>
      </c>
      <c r="AY27">
        <v>1</v>
      </c>
      <c r="AZ27">
        <v>0</v>
      </c>
      <c r="BA27">
        <v>27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CX27">
        <f>Y27*Source!I40</f>
        <v>0</v>
      </c>
      <c r="CY27">
        <f t="shared" si="2"/>
        <v>86</v>
      </c>
      <c r="CZ27">
        <f t="shared" si="3"/>
        <v>8</v>
      </c>
      <c r="DA27">
        <f t="shared" si="4"/>
        <v>10.75</v>
      </c>
      <c r="DB27">
        <f t="shared" si="5"/>
        <v>0</v>
      </c>
      <c r="DC27">
        <f t="shared" si="6"/>
        <v>0</v>
      </c>
    </row>
    <row r="28" spans="1:107" x14ac:dyDescent="0.2">
      <c r="A28">
        <f>ROW(Source!A40)</f>
        <v>40</v>
      </c>
      <c r="B28">
        <v>144042116</v>
      </c>
      <c r="C28">
        <v>144043092</v>
      </c>
      <c r="D28">
        <v>130261197</v>
      </c>
      <c r="E28">
        <v>1</v>
      </c>
      <c r="F28">
        <v>1</v>
      </c>
      <c r="G28">
        <v>1</v>
      </c>
      <c r="H28">
        <v>3</v>
      </c>
      <c r="I28" t="s">
        <v>1165</v>
      </c>
      <c r="J28" t="s">
        <v>1166</v>
      </c>
      <c r="K28" t="s">
        <v>1167</v>
      </c>
      <c r="L28">
        <v>1425</v>
      </c>
      <c r="N28">
        <v>1013</v>
      </c>
      <c r="O28" t="s">
        <v>88</v>
      </c>
      <c r="P28" t="s">
        <v>88</v>
      </c>
      <c r="Q28">
        <v>1</v>
      </c>
      <c r="W28">
        <v>0</v>
      </c>
      <c r="X28">
        <v>1144014993</v>
      </c>
      <c r="Y28">
        <v>0</v>
      </c>
      <c r="AA28">
        <v>32</v>
      </c>
      <c r="AB28">
        <v>0</v>
      </c>
      <c r="AC28">
        <v>0</v>
      </c>
      <c r="AD28">
        <v>0</v>
      </c>
      <c r="AE28">
        <v>2</v>
      </c>
      <c r="AF28">
        <v>0</v>
      </c>
      <c r="AG28">
        <v>0</v>
      </c>
      <c r="AH28">
        <v>0</v>
      </c>
      <c r="AI28">
        <v>16</v>
      </c>
      <c r="AJ28">
        <v>1</v>
      </c>
      <c r="AK28">
        <v>1</v>
      </c>
      <c r="AL28">
        <v>1</v>
      </c>
      <c r="AN28">
        <v>0</v>
      </c>
      <c r="AO28">
        <v>1</v>
      </c>
      <c r="AP28">
        <v>1</v>
      </c>
      <c r="AQ28">
        <v>0</v>
      </c>
      <c r="AR28">
        <v>0</v>
      </c>
      <c r="AS28" t="s">
        <v>3</v>
      </c>
      <c r="AT28">
        <v>1.7</v>
      </c>
      <c r="AU28" t="s">
        <v>22</v>
      </c>
      <c r="AV28">
        <v>0</v>
      </c>
      <c r="AW28">
        <v>2</v>
      </c>
      <c r="AX28">
        <v>144043126</v>
      </c>
      <c r="AY28">
        <v>1</v>
      </c>
      <c r="AZ28">
        <v>0</v>
      </c>
      <c r="BA28">
        <v>28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CX28">
        <f>Y28*Source!I40</f>
        <v>0</v>
      </c>
      <c r="CY28">
        <f t="shared" si="2"/>
        <v>32</v>
      </c>
      <c r="CZ28">
        <f t="shared" si="3"/>
        <v>2</v>
      </c>
      <c r="DA28">
        <f t="shared" si="4"/>
        <v>16</v>
      </c>
      <c r="DB28">
        <f t="shared" si="5"/>
        <v>0</v>
      </c>
      <c r="DC28">
        <f t="shared" si="6"/>
        <v>0</v>
      </c>
    </row>
    <row r="29" spans="1:107" x14ac:dyDescent="0.2">
      <c r="A29">
        <f>ROW(Source!A40)</f>
        <v>40</v>
      </c>
      <c r="B29">
        <v>144042116</v>
      </c>
      <c r="C29">
        <v>144043092</v>
      </c>
      <c r="D29">
        <v>130261199</v>
      </c>
      <c r="E29">
        <v>1</v>
      </c>
      <c r="F29">
        <v>1</v>
      </c>
      <c r="G29">
        <v>1</v>
      </c>
      <c r="H29">
        <v>3</v>
      </c>
      <c r="I29" t="s">
        <v>1168</v>
      </c>
      <c r="J29" t="s">
        <v>1169</v>
      </c>
      <c r="K29" t="s">
        <v>1170</v>
      </c>
      <c r="L29">
        <v>1425</v>
      </c>
      <c r="N29">
        <v>1013</v>
      </c>
      <c r="O29" t="s">
        <v>88</v>
      </c>
      <c r="P29" t="s">
        <v>88</v>
      </c>
      <c r="Q29">
        <v>1</v>
      </c>
      <c r="W29">
        <v>0</v>
      </c>
      <c r="X29">
        <v>238923951</v>
      </c>
      <c r="Y29">
        <v>0</v>
      </c>
      <c r="AA29">
        <v>32</v>
      </c>
      <c r="AB29">
        <v>0</v>
      </c>
      <c r="AC29">
        <v>0</v>
      </c>
      <c r="AD29">
        <v>0</v>
      </c>
      <c r="AE29">
        <v>2</v>
      </c>
      <c r="AF29">
        <v>0</v>
      </c>
      <c r="AG29">
        <v>0</v>
      </c>
      <c r="AH29">
        <v>0</v>
      </c>
      <c r="AI29">
        <v>16</v>
      </c>
      <c r="AJ29">
        <v>1</v>
      </c>
      <c r="AK29">
        <v>1</v>
      </c>
      <c r="AL29">
        <v>1</v>
      </c>
      <c r="AN29">
        <v>0</v>
      </c>
      <c r="AO29">
        <v>1</v>
      </c>
      <c r="AP29">
        <v>1</v>
      </c>
      <c r="AQ29">
        <v>0</v>
      </c>
      <c r="AR29">
        <v>0</v>
      </c>
      <c r="AS29" t="s">
        <v>3</v>
      </c>
      <c r="AT29">
        <v>7.9</v>
      </c>
      <c r="AU29" t="s">
        <v>22</v>
      </c>
      <c r="AV29">
        <v>0</v>
      </c>
      <c r="AW29">
        <v>2</v>
      </c>
      <c r="AX29">
        <v>144043127</v>
      </c>
      <c r="AY29">
        <v>1</v>
      </c>
      <c r="AZ29">
        <v>0</v>
      </c>
      <c r="BA29">
        <v>29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CX29">
        <f>Y29*Source!I40</f>
        <v>0</v>
      </c>
      <c r="CY29">
        <f t="shared" si="2"/>
        <v>32</v>
      </c>
      <c r="CZ29">
        <f t="shared" si="3"/>
        <v>2</v>
      </c>
      <c r="DA29">
        <f t="shared" si="4"/>
        <v>16</v>
      </c>
      <c r="DB29">
        <f t="shared" si="5"/>
        <v>0</v>
      </c>
      <c r="DC29">
        <f t="shared" si="6"/>
        <v>0</v>
      </c>
    </row>
    <row r="30" spans="1:107" x14ac:dyDescent="0.2">
      <c r="A30">
        <f>ROW(Source!A40)</f>
        <v>40</v>
      </c>
      <c r="B30">
        <v>144042116</v>
      </c>
      <c r="C30">
        <v>144043092</v>
      </c>
      <c r="D30">
        <v>130261200</v>
      </c>
      <c r="E30">
        <v>1</v>
      </c>
      <c r="F30">
        <v>1</v>
      </c>
      <c r="G30">
        <v>1</v>
      </c>
      <c r="H30">
        <v>3</v>
      </c>
      <c r="I30" t="s">
        <v>1171</v>
      </c>
      <c r="J30" t="s">
        <v>1172</v>
      </c>
      <c r="K30" t="s">
        <v>1173</v>
      </c>
      <c r="L30">
        <v>1425</v>
      </c>
      <c r="N30">
        <v>1013</v>
      </c>
      <c r="O30" t="s">
        <v>88</v>
      </c>
      <c r="P30" t="s">
        <v>88</v>
      </c>
      <c r="Q30">
        <v>1</v>
      </c>
      <c r="W30">
        <v>0</v>
      </c>
      <c r="X30">
        <v>-252311784</v>
      </c>
      <c r="Y30">
        <v>0</v>
      </c>
      <c r="AA30">
        <v>47.01</v>
      </c>
      <c r="AB30">
        <v>0</v>
      </c>
      <c r="AC30">
        <v>0</v>
      </c>
      <c r="AD30">
        <v>0</v>
      </c>
      <c r="AE30">
        <v>3</v>
      </c>
      <c r="AF30">
        <v>0</v>
      </c>
      <c r="AG30">
        <v>0</v>
      </c>
      <c r="AH30">
        <v>0</v>
      </c>
      <c r="AI30">
        <v>15.67</v>
      </c>
      <c r="AJ30">
        <v>1</v>
      </c>
      <c r="AK30">
        <v>1</v>
      </c>
      <c r="AL30">
        <v>1</v>
      </c>
      <c r="AN30">
        <v>0</v>
      </c>
      <c r="AO30">
        <v>1</v>
      </c>
      <c r="AP30">
        <v>1</v>
      </c>
      <c r="AQ30">
        <v>0</v>
      </c>
      <c r="AR30">
        <v>0</v>
      </c>
      <c r="AS30" t="s">
        <v>3</v>
      </c>
      <c r="AT30">
        <v>18.440000000000001</v>
      </c>
      <c r="AU30" t="s">
        <v>22</v>
      </c>
      <c r="AV30">
        <v>0</v>
      </c>
      <c r="AW30">
        <v>2</v>
      </c>
      <c r="AX30">
        <v>144043128</v>
      </c>
      <c r="AY30">
        <v>1</v>
      </c>
      <c r="AZ30">
        <v>0</v>
      </c>
      <c r="BA30">
        <v>30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CX30">
        <f>Y30*Source!I40</f>
        <v>0</v>
      </c>
      <c r="CY30">
        <f t="shared" si="2"/>
        <v>47.01</v>
      </c>
      <c r="CZ30">
        <f t="shared" si="3"/>
        <v>3</v>
      </c>
      <c r="DA30">
        <f t="shared" si="4"/>
        <v>15.67</v>
      </c>
      <c r="DB30">
        <f t="shared" si="5"/>
        <v>0</v>
      </c>
      <c r="DC30">
        <f t="shared" si="6"/>
        <v>0</v>
      </c>
    </row>
    <row r="31" spans="1:107" x14ac:dyDescent="0.2">
      <c r="A31">
        <f>ROW(Source!A40)</f>
        <v>40</v>
      </c>
      <c r="B31">
        <v>144042116</v>
      </c>
      <c r="C31">
        <v>144043092</v>
      </c>
      <c r="D31">
        <v>130274962</v>
      </c>
      <c r="E31">
        <v>1</v>
      </c>
      <c r="F31">
        <v>1</v>
      </c>
      <c r="G31">
        <v>1</v>
      </c>
      <c r="H31">
        <v>3</v>
      </c>
      <c r="I31" t="s">
        <v>1174</v>
      </c>
      <c r="J31" t="s">
        <v>1175</v>
      </c>
      <c r="K31" t="s">
        <v>1176</v>
      </c>
      <c r="L31">
        <v>1301</v>
      </c>
      <c r="N31">
        <v>1003</v>
      </c>
      <c r="O31" t="s">
        <v>328</v>
      </c>
      <c r="P31" t="s">
        <v>328</v>
      </c>
      <c r="Q31">
        <v>1</v>
      </c>
      <c r="W31">
        <v>0</v>
      </c>
      <c r="X31">
        <v>2050236676</v>
      </c>
      <c r="Y31">
        <v>0</v>
      </c>
      <c r="AA31">
        <v>33.6</v>
      </c>
      <c r="AB31">
        <v>0</v>
      </c>
      <c r="AC31">
        <v>0</v>
      </c>
      <c r="AD31">
        <v>0</v>
      </c>
      <c r="AE31">
        <v>4</v>
      </c>
      <c r="AF31">
        <v>0</v>
      </c>
      <c r="AG31">
        <v>0</v>
      </c>
      <c r="AH31">
        <v>0</v>
      </c>
      <c r="AI31">
        <v>8.4</v>
      </c>
      <c r="AJ31">
        <v>1</v>
      </c>
      <c r="AK31">
        <v>1</v>
      </c>
      <c r="AL31">
        <v>1</v>
      </c>
      <c r="AN31">
        <v>0</v>
      </c>
      <c r="AO31">
        <v>1</v>
      </c>
      <c r="AP31">
        <v>1</v>
      </c>
      <c r="AQ31">
        <v>0</v>
      </c>
      <c r="AR31">
        <v>0</v>
      </c>
      <c r="AS31" t="s">
        <v>3</v>
      </c>
      <c r="AT31">
        <v>79</v>
      </c>
      <c r="AU31" t="s">
        <v>22</v>
      </c>
      <c r="AV31">
        <v>0</v>
      </c>
      <c r="AW31">
        <v>2</v>
      </c>
      <c r="AX31">
        <v>144043129</v>
      </c>
      <c r="AY31">
        <v>1</v>
      </c>
      <c r="AZ31">
        <v>0</v>
      </c>
      <c r="BA31">
        <v>31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CX31">
        <f>Y31*Source!I40</f>
        <v>0</v>
      </c>
      <c r="CY31">
        <f t="shared" si="2"/>
        <v>33.6</v>
      </c>
      <c r="CZ31">
        <f t="shared" si="3"/>
        <v>4</v>
      </c>
      <c r="DA31">
        <f t="shared" si="4"/>
        <v>8.4</v>
      </c>
      <c r="DB31">
        <f t="shared" si="5"/>
        <v>0</v>
      </c>
      <c r="DC31">
        <f t="shared" si="6"/>
        <v>0</v>
      </c>
    </row>
    <row r="32" spans="1:107" x14ac:dyDescent="0.2">
      <c r="A32">
        <f>ROW(Source!A40)</f>
        <v>40</v>
      </c>
      <c r="B32">
        <v>144042116</v>
      </c>
      <c r="C32">
        <v>144043092</v>
      </c>
      <c r="D32">
        <v>130274980</v>
      </c>
      <c r="E32">
        <v>1</v>
      </c>
      <c r="F32">
        <v>1</v>
      </c>
      <c r="G32">
        <v>1</v>
      </c>
      <c r="H32">
        <v>3</v>
      </c>
      <c r="I32" t="s">
        <v>1177</v>
      </c>
      <c r="J32" t="s">
        <v>1178</v>
      </c>
      <c r="K32" t="s">
        <v>1179</v>
      </c>
      <c r="L32">
        <v>1301</v>
      </c>
      <c r="N32">
        <v>1003</v>
      </c>
      <c r="O32" t="s">
        <v>328</v>
      </c>
      <c r="P32" t="s">
        <v>328</v>
      </c>
      <c r="Q32">
        <v>1</v>
      </c>
      <c r="W32">
        <v>0</v>
      </c>
      <c r="X32">
        <v>1254206812</v>
      </c>
      <c r="Y32">
        <v>0</v>
      </c>
      <c r="AA32">
        <v>36.799999999999997</v>
      </c>
      <c r="AB32">
        <v>0</v>
      </c>
      <c r="AC32">
        <v>0</v>
      </c>
      <c r="AD32">
        <v>0</v>
      </c>
      <c r="AE32">
        <v>5.5</v>
      </c>
      <c r="AF32">
        <v>0</v>
      </c>
      <c r="AG32">
        <v>0</v>
      </c>
      <c r="AH32">
        <v>0</v>
      </c>
      <c r="AI32">
        <v>6.69</v>
      </c>
      <c r="AJ32">
        <v>1</v>
      </c>
      <c r="AK32">
        <v>1</v>
      </c>
      <c r="AL32">
        <v>1</v>
      </c>
      <c r="AN32">
        <v>0</v>
      </c>
      <c r="AO32">
        <v>1</v>
      </c>
      <c r="AP32">
        <v>1</v>
      </c>
      <c r="AQ32">
        <v>0</v>
      </c>
      <c r="AR32">
        <v>0</v>
      </c>
      <c r="AS32" t="s">
        <v>3</v>
      </c>
      <c r="AT32">
        <v>241</v>
      </c>
      <c r="AU32" t="s">
        <v>22</v>
      </c>
      <c r="AV32">
        <v>0</v>
      </c>
      <c r="AW32">
        <v>2</v>
      </c>
      <c r="AX32">
        <v>144043130</v>
      </c>
      <c r="AY32">
        <v>1</v>
      </c>
      <c r="AZ32">
        <v>0</v>
      </c>
      <c r="BA32">
        <v>32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CX32">
        <f>Y32*Source!I40</f>
        <v>0</v>
      </c>
      <c r="CY32">
        <f t="shared" si="2"/>
        <v>36.799999999999997</v>
      </c>
      <c r="CZ32">
        <f t="shared" si="3"/>
        <v>5.5</v>
      </c>
      <c r="DA32">
        <f t="shared" si="4"/>
        <v>6.69</v>
      </c>
      <c r="DB32">
        <f t="shared" si="5"/>
        <v>0</v>
      </c>
      <c r="DC32">
        <f t="shared" si="6"/>
        <v>0</v>
      </c>
    </row>
    <row r="33" spans="1:107" x14ac:dyDescent="0.2">
      <c r="A33">
        <f>ROW(Source!A40)</f>
        <v>40</v>
      </c>
      <c r="B33">
        <v>144042116</v>
      </c>
      <c r="C33">
        <v>144043092</v>
      </c>
      <c r="D33">
        <v>130275052</v>
      </c>
      <c r="E33">
        <v>1</v>
      </c>
      <c r="F33">
        <v>1</v>
      </c>
      <c r="G33">
        <v>1</v>
      </c>
      <c r="H33">
        <v>3</v>
      </c>
      <c r="I33" t="s">
        <v>1180</v>
      </c>
      <c r="J33" t="s">
        <v>1181</v>
      </c>
      <c r="K33" t="s">
        <v>1182</v>
      </c>
      <c r="L33">
        <v>1425</v>
      </c>
      <c r="N33">
        <v>1013</v>
      </c>
      <c r="O33" t="s">
        <v>88</v>
      </c>
      <c r="P33" t="s">
        <v>88</v>
      </c>
      <c r="Q33">
        <v>1</v>
      </c>
      <c r="W33">
        <v>0</v>
      </c>
      <c r="X33">
        <v>344963397</v>
      </c>
      <c r="Y33">
        <v>0</v>
      </c>
      <c r="AA33">
        <v>597.04</v>
      </c>
      <c r="AB33">
        <v>0</v>
      </c>
      <c r="AC33">
        <v>0</v>
      </c>
      <c r="AD33">
        <v>0</v>
      </c>
      <c r="AE33">
        <v>68</v>
      </c>
      <c r="AF33">
        <v>0</v>
      </c>
      <c r="AG33">
        <v>0</v>
      </c>
      <c r="AH33">
        <v>0</v>
      </c>
      <c r="AI33">
        <v>8.7799999999999994</v>
      </c>
      <c r="AJ33">
        <v>1</v>
      </c>
      <c r="AK33">
        <v>1</v>
      </c>
      <c r="AL33">
        <v>1</v>
      </c>
      <c r="AN33">
        <v>0</v>
      </c>
      <c r="AO33">
        <v>1</v>
      </c>
      <c r="AP33">
        <v>1</v>
      </c>
      <c r="AQ33">
        <v>0</v>
      </c>
      <c r="AR33">
        <v>0</v>
      </c>
      <c r="AS33" t="s">
        <v>3</v>
      </c>
      <c r="AT33">
        <v>0.85</v>
      </c>
      <c r="AU33" t="s">
        <v>22</v>
      </c>
      <c r="AV33">
        <v>0</v>
      </c>
      <c r="AW33">
        <v>2</v>
      </c>
      <c r="AX33">
        <v>144043131</v>
      </c>
      <c r="AY33">
        <v>1</v>
      </c>
      <c r="AZ33">
        <v>0</v>
      </c>
      <c r="BA33">
        <v>33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CX33">
        <f>Y33*Source!I40</f>
        <v>0</v>
      </c>
      <c r="CY33">
        <f t="shared" si="2"/>
        <v>597.04</v>
      </c>
      <c r="CZ33">
        <f t="shared" si="3"/>
        <v>68</v>
      </c>
      <c r="DA33">
        <f t="shared" si="4"/>
        <v>8.7799999999999994</v>
      </c>
      <c r="DB33">
        <f t="shared" si="5"/>
        <v>0</v>
      </c>
      <c r="DC33">
        <f t="shared" si="6"/>
        <v>0</v>
      </c>
    </row>
    <row r="34" spans="1:107" x14ac:dyDescent="0.2">
      <c r="A34">
        <f>ROW(Source!A40)</f>
        <v>40</v>
      </c>
      <c r="B34">
        <v>144042116</v>
      </c>
      <c r="C34">
        <v>144043092</v>
      </c>
      <c r="D34">
        <v>130281096</v>
      </c>
      <c r="E34">
        <v>1</v>
      </c>
      <c r="F34">
        <v>1</v>
      </c>
      <c r="G34">
        <v>1</v>
      </c>
      <c r="H34">
        <v>3</v>
      </c>
      <c r="I34" t="s">
        <v>1183</v>
      </c>
      <c r="J34" t="s">
        <v>1184</v>
      </c>
      <c r="K34" t="s">
        <v>1185</v>
      </c>
      <c r="L34">
        <v>1301</v>
      </c>
      <c r="N34">
        <v>1003</v>
      </c>
      <c r="O34" t="s">
        <v>328</v>
      </c>
      <c r="P34" t="s">
        <v>328</v>
      </c>
      <c r="Q34">
        <v>1</v>
      </c>
      <c r="W34">
        <v>0</v>
      </c>
      <c r="X34">
        <v>-1627175379</v>
      </c>
      <c r="Y34">
        <v>0</v>
      </c>
      <c r="AA34">
        <v>12.5</v>
      </c>
      <c r="AB34">
        <v>0</v>
      </c>
      <c r="AC34">
        <v>0</v>
      </c>
      <c r="AD34">
        <v>0</v>
      </c>
      <c r="AE34">
        <v>2.7</v>
      </c>
      <c r="AF34">
        <v>0</v>
      </c>
      <c r="AG34">
        <v>0</v>
      </c>
      <c r="AH34">
        <v>0</v>
      </c>
      <c r="AI34">
        <v>4.63</v>
      </c>
      <c r="AJ34">
        <v>1</v>
      </c>
      <c r="AK34">
        <v>1</v>
      </c>
      <c r="AL34">
        <v>1</v>
      </c>
      <c r="AN34">
        <v>0</v>
      </c>
      <c r="AO34">
        <v>1</v>
      </c>
      <c r="AP34">
        <v>1</v>
      </c>
      <c r="AQ34">
        <v>0</v>
      </c>
      <c r="AR34">
        <v>0</v>
      </c>
      <c r="AS34" t="s">
        <v>3</v>
      </c>
      <c r="AT34">
        <v>37</v>
      </c>
      <c r="AU34" t="s">
        <v>22</v>
      </c>
      <c r="AV34">
        <v>0</v>
      </c>
      <c r="AW34">
        <v>2</v>
      </c>
      <c r="AX34">
        <v>144043132</v>
      </c>
      <c r="AY34">
        <v>1</v>
      </c>
      <c r="AZ34">
        <v>0</v>
      </c>
      <c r="BA34">
        <v>34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CX34">
        <f>Y34*Source!I40</f>
        <v>0</v>
      </c>
      <c r="CY34">
        <f t="shared" si="2"/>
        <v>12.5</v>
      </c>
      <c r="CZ34">
        <f t="shared" si="3"/>
        <v>2.7</v>
      </c>
      <c r="DA34">
        <f t="shared" si="4"/>
        <v>4.63</v>
      </c>
      <c r="DB34">
        <f t="shared" si="5"/>
        <v>0</v>
      </c>
      <c r="DC34">
        <f t="shared" si="6"/>
        <v>0</v>
      </c>
    </row>
    <row r="35" spans="1:107" x14ac:dyDescent="0.2">
      <c r="A35">
        <f>ROW(Source!A40)</f>
        <v>40</v>
      </c>
      <c r="B35">
        <v>144042116</v>
      </c>
      <c r="C35">
        <v>144043092</v>
      </c>
      <c r="D35">
        <v>130287788</v>
      </c>
      <c r="E35">
        <v>1</v>
      </c>
      <c r="F35">
        <v>1</v>
      </c>
      <c r="G35">
        <v>1</v>
      </c>
      <c r="H35">
        <v>3</v>
      </c>
      <c r="I35" t="s">
        <v>1186</v>
      </c>
      <c r="J35" t="s">
        <v>1187</v>
      </c>
      <c r="K35" t="s">
        <v>1188</v>
      </c>
      <c r="L35">
        <v>1346</v>
      </c>
      <c r="N35">
        <v>1009</v>
      </c>
      <c r="O35" t="s">
        <v>598</v>
      </c>
      <c r="P35" t="s">
        <v>598</v>
      </c>
      <c r="Q35">
        <v>1</v>
      </c>
      <c r="W35">
        <v>0</v>
      </c>
      <c r="X35">
        <v>-1655384128</v>
      </c>
      <c r="Y35">
        <v>0</v>
      </c>
      <c r="AA35">
        <v>10.84</v>
      </c>
      <c r="AB35">
        <v>0</v>
      </c>
      <c r="AC35">
        <v>0</v>
      </c>
      <c r="AD35">
        <v>0</v>
      </c>
      <c r="AE35">
        <v>1.58</v>
      </c>
      <c r="AF35">
        <v>0</v>
      </c>
      <c r="AG35">
        <v>0</v>
      </c>
      <c r="AH35">
        <v>0</v>
      </c>
      <c r="AI35">
        <v>6.86</v>
      </c>
      <c r="AJ35">
        <v>1</v>
      </c>
      <c r="AK35">
        <v>1</v>
      </c>
      <c r="AL35">
        <v>1</v>
      </c>
      <c r="AN35">
        <v>0</v>
      </c>
      <c r="AO35">
        <v>1</v>
      </c>
      <c r="AP35">
        <v>1</v>
      </c>
      <c r="AQ35">
        <v>0</v>
      </c>
      <c r="AR35">
        <v>0</v>
      </c>
      <c r="AS35" t="s">
        <v>3</v>
      </c>
      <c r="AT35">
        <v>153</v>
      </c>
      <c r="AU35" t="s">
        <v>22</v>
      </c>
      <c r="AV35">
        <v>0</v>
      </c>
      <c r="AW35">
        <v>2</v>
      </c>
      <c r="AX35">
        <v>144043133</v>
      </c>
      <c r="AY35">
        <v>1</v>
      </c>
      <c r="AZ35">
        <v>0</v>
      </c>
      <c r="BA35">
        <v>35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CX35">
        <f>Y35*Source!I40</f>
        <v>0</v>
      </c>
      <c r="CY35">
        <f t="shared" si="2"/>
        <v>10.84</v>
      </c>
      <c r="CZ35">
        <f t="shared" si="3"/>
        <v>1.58</v>
      </c>
      <c r="DA35">
        <f t="shared" si="4"/>
        <v>6.86</v>
      </c>
      <c r="DB35">
        <f t="shared" si="5"/>
        <v>0</v>
      </c>
      <c r="DC35">
        <f t="shared" si="6"/>
        <v>0</v>
      </c>
    </row>
    <row r="36" spans="1:107" x14ac:dyDescent="0.2">
      <c r="A36">
        <f>ROW(Source!A40)</f>
        <v>40</v>
      </c>
      <c r="B36">
        <v>144042116</v>
      </c>
      <c r="C36">
        <v>144043092</v>
      </c>
      <c r="D36">
        <v>130288591</v>
      </c>
      <c r="E36">
        <v>1</v>
      </c>
      <c r="F36">
        <v>1</v>
      </c>
      <c r="G36">
        <v>1</v>
      </c>
      <c r="H36">
        <v>3</v>
      </c>
      <c r="I36" t="s">
        <v>1189</v>
      </c>
      <c r="J36" t="s">
        <v>1190</v>
      </c>
      <c r="K36" t="s">
        <v>1191</v>
      </c>
      <c r="L36">
        <v>1346</v>
      </c>
      <c r="N36">
        <v>1009</v>
      </c>
      <c r="O36" t="s">
        <v>598</v>
      </c>
      <c r="P36" t="s">
        <v>598</v>
      </c>
      <c r="Q36">
        <v>1</v>
      </c>
      <c r="W36">
        <v>0</v>
      </c>
      <c r="X36">
        <v>427289659</v>
      </c>
      <c r="Y36">
        <v>0</v>
      </c>
      <c r="AA36">
        <v>68.150000000000006</v>
      </c>
      <c r="AB36">
        <v>0</v>
      </c>
      <c r="AC36">
        <v>0</v>
      </c>
      <c r="AD36">
        <v>0</v>
      </c>
      <c r="AE36">
        <v>13.08</v>
      </c>
      <c r="AF36">
        <v>0</v>
      </c>
      <c r="AG36">
        <v>0</v>
      </c>
      <c r="AH36">
        <v>0</v>
      </c>
      <c r="AI36">
        <v>5.21</v>
      </c>
      <c r="AJ36">
        <v>1</v>
      </c>
      <c r="AK36">
        <v>1</v>
      </c>
      <c r="AL36">
        <v>1</v>
      </c>
      <c r="AN36">
        <v>0</v>
      </c>
      <c r="AO36">
        <v>1</v>
      </c>
      <c r="AP36">
        <v>1</v>
      </c>
      <c r="AQ36">
        <v>0</v>
      </c>
      <c r="AR36">
        <v>0</v>
      </c>
      <c r="AS36" t="s">
        <v>3</v>
      </c>
      <c r="AT36">
        <v>10</v>
      </c>
      <c r="AU36" t="s">
        <v>22</v>
      </c>
      <c r="AV36">
        <v>0</v>
      </c>
      <c r="AW36">
        <v>2</v>
      </c>
      <c r="AX36">
        <v>144043134</v>
      </c>
      <c r="AY36">
        <v>1</v>
      </c>
      <c r="AZ36">
        <v>0</v>
      </c>
      <c r="BA36">
        <v>36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CX36">
        <f>Y36*Source!I40</f>
        <v>0</v>
      </c>
      <c r="CY36">
        <f t="shared" si="2"/>
        <v>68.150000000000006</v>
      </c>
      <c r="CZ36">
        <f t="shared" si="3"/>
        <v>13.08</v>
      </c>
      <c r="DA36">
        <f t="shared" si="4"/>
        <v>5.21</v>
      </c>
      <c r="DB36">
        <f t="shared" si="5"/>
        <v>0</v>
      </c>
      <c r="DC36">
        <f t="shared" si="6"/>
        <v>0</v>
      </c>
    </row>
    <row r="37" spans="1:107" x14ac:dyDescent="0.2">
      <c r="A37">
        <f>ROW(Source!A40)</f>
        <v>40</v>
      </c>
      <c r="B37">
        <v>144042116</v>
      </c>
      <c r="C37">
        <v>144043092</v>
      </c>
      <c r="D37">
        <v>130289780</v>
      </c>
      <c r="E37">
        <v>1</v>
      </c>
      <c r="F37">
        <v>1</v>
      </c>
      <c r="G37">
        <v>1</v>
      </c>
      <c r="H37">
        <v>3</v>
      </c>
      <c r="I37" t="s">
        <v>1192</v>
      </c>
      <c r="J37" t="s">
        <v>1193</v>
      </c>
      <c r="K37" t="s">
        <v>1194</v>
      </c>
      <c r="L37">
        <v>1346</v>
      </c>
      <c r="N37">
        <v>1009</v>
      </c>
      <c r="O37" t="s">
        <v>598</v>
      </c>
      <c r="P37" t="s">
        <v>598</v>
      </c>
      <c r="Q37">
        <v>1</v>
      </c>
      <c r="W37">
        <v>0</v>
      </c>
      <c r="X37">
        <v>1460538766</v>
      </c>
      <c r="Y37">
        <v>0</v>
      </c>
      <c r="AA37">
        <v>56.02</v>
      </c>
      <c r="AB37">
        <v>0</v>
      </c>
      <c r="AC37">
        <v>0</v>
      </c>
      <c r="AD37">
        <v>0</v>
      </c>
      <c r="AE37">
        <v>7.46</v>
      </c>
      <c r="AF37">
        <v>0</v>
      </c>
      <c r="AG37">
        <v>0</v>
      </c>
      <c r="AH37">
        <v>0</v>
      </c>
      <c r="AI37">
        <v>7.51</v>
      </c>
      <c r="AJ37">
        <v>1</v>
      </c>
      <c r="AK37">
        <v>1</v>
      </c>
      <c r="AL37">
        <v>1</v>
      </c>
      <c r="AN37">
        <v>0</v>
      </c>
      <c r="AO37">
        <v>1</v>
      </c>
      <c r="AP37">
        <v>1</v>
      </c>
      <c r="AQ37">
        <v>0</v>
      </c>
      <c r="AR37">
        <v>0</v>
      </c>
      <c r="AS37" t="s">
        <v>3</v>
      </c>
      <c r="AT37">
        <v>10</v>
      </c>
      <c r="AU37" t="s">
        <v>22</v>
      </c>
      <c r="AV37">
        <v>0</v>
      </c>
      <c r="AW37">
        <v>2</v>
      </c>
      <c r="AX37">
        <v>144043135</v>
      </c>
      <c r="AY37">
        <v>1</v>
      </c>
      <c r="AZ37">
        <v>0</v>
      </c>
      <c r="BA37">
        <v>37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CX37">
        <f>Y37*Source!I40</f>
        <v>0</v>
      </c>
      <c r="CY37">
        <f t="shared" si="2"/>
        <v>56.02</v>
      </c>
      <c r="CZ37">
        <f t="shared" si="3"/>
        <v>7.46</v>
      </c>
      <c r="DA37">
        <f t="shared" si="4"/>
        <v>7.51</v>
      </c>
      <c r="DB37">
        <f t="shared" si="5"/>
        <v>0</v>
      </c>
      <c r="DC37">
        <f t="shared" si="6"/>
        <v>0</v>
      </c>
    </row>
    <row r="38" spans="1:107" x14ac:dyDescent="0.2">
      <c r="A38">
        <f>ROW(Source!A40)</f>
        <v>40</v>
      </c>
      <c r="B38">
        <v>144042116</v>
      </c>
      <c r="C38">
        <v>144043092</v>
      </c>
      <c r="D38">
        <v>130289783</v>
      </c>
      <c r="E38">
        <v>1</v>
      </c>
      <c r="F38">
        <v>1</v>
      </c>
      <c r="G38">
        <v>1</v>
      </c>
      <c r="H38">
        <v>3</v>
      </c>
      <c r="I38" t="s">
        <v>1195</v>
      </c>
      <c r="J38" t="s">
        <v>1196</v>
      </c>
      <c r="K38" t="s">
        <v>1197</v>
      </c>
      <c r="L38">
        <v>1346</v>
      </c>
      <c r="N38">
        <v>1009</v>
      </c>
      <c r="O38" t="s">
        <v>598</v>
      </c>
      <c r="P38" t="s">
        <v>598</v>
      </c>
      <c r="Q38">
        <v>1</v>
      </c>
      <c r="W38">
        <v>0</v>
      </c>
      <c r="X38">
        <v>-1717886496</v>
      </c>
      <c r="Y38">
        <v>0</v>
      </c>
      <c r="AA38">
        <v>13.88</v>
      </c>
      <c r="AB38">
        <v>0</v>
      </c>
      <c r="AC38">
        <v>0</v>
      </c>
      <c r="AD38">
        <v>0</v>
      </c>
      <c r="AE38">
        <v>2.7</v>
      </c>
      <c r="AF38">
        <v>0</v>
      </c>
      <c r="AG38">
        <v>0</v>
      </c>
      <c r="AH38">
        <v>0</v>
      </c>
      <c r="AI38">
        <v>5.14</v>
      </c>
      <c r="AJ38">
        <v>1</v>
      </c>
      <c r="AK38">
        <v>1</v>
      </c>
      <c r="AL38">
        <v>1</v>
      </c>
      <c r="AN38">
        <v>0</v>
      </c>
      <c r="AO38">
        <v>1</v>
      </c>
      <c r="AP38">
        <v>1</v>
      </c>
      <c r="AQ38">
        <v>0</v>
      </c>
      <c r="AR38">
        <v>0</v>
      </c>
      <c r="AS38" t="s">
        <v>3</v>
      </c>
      <c r="AT38">
        <v>69</v>
      </c>
      <c r="AU38" t="s">
        <v>22</v>
      </c>
      <c r="AV38">
        <v>0</v>
      </c>
      <c r="AW38">
        <v>2</v>
      </c>
      <c r="AX38">
        <v>144043136</v>
      </c>
      <c r="AY38">
        <v>1</v>
      </c>
      <c r="AZ38">
        <v>0</v>
      </c>
      <c r="BA38">
        <v>38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CX38">
        <f>Y38*Source!I40</f>
        <v>0</v>
      </c>
      <c r="CY38">
        <f t="shared" si="2"/>
        <v>13.88</v>
      </c>
      <c r="CZ38">
        <f t="shared" si="3"/>
        <v>2.7</v>
      </c>
      <c r="DA38">
        <f t="shared" si="4"/>
        <v>5.14</v>
      </c>
      <c r="DB38">
        <f t="shared" si="5"/>
        <v>0</v>
      </c>
      <c r="DC38">
        <f t="shared" si="6"/>
        <v>0</v>
      </c>
    </row>
    <row r="39" spans="1:107" x14ac:dyDescent="0.2">
      <c r="A39">
        <f>ROW(Source!A40)</f>
        <v>40</v>
      </c>
      <c r="B39">
        <v>144042116</v>
      </c>
      <c r="C39">
        <v>144043092</v>
      </c>
      <c r="D39">
        <v>0</v>
      </c>
      <c r="E39">
        <v>0</v>
      </c>
      <c r="F39">
        <v>1</v>
      </c>
      <c r="G39">
        <v>1</v>
      </c>
      <c r="H39">
        <v>3</v>
      </c>
      <c r="I39" t="s">
        <v>29</v>
      </c>
      <c r="J39" t="s">
        <v>3</v>
      </c>
      <c r="K39" t="s">
        <v>30</v>
      </c>
      <c r="L39">
        <v>1348</v>
      </c>
      <c r="N39">
        <v>1009</v>
      </c>
      <c r="O39" t="s">
        <v>31</v>
      </c>
      <c r="P39" t="s">
        <v>31</v>
      </c>
      <c r="Q39">
        <v>1000</v>
      </c>
      <c r="W39">
        <v>0</v>
      </c>
      <c r="X39">
        <v>2102561428</v>
      </c>
      <c r="Y39">
        <v>1.5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1</v>
      </c>
      <c r="AJ39">
        <v>1</v>
      </c>
      <c r="AK39">
        <v>1</v>
      </c>
      <c r="AL39">
        <v>1</v>
      </c>
      <c r="AN39">
        <v>0</v>
      </c>
      <c r="AO39">
        <v>0</v>
      </c>
      <c r="AP39">
        <v>1</v>
      </c>
      <c r="AQ39">
        <v>0</v>
      </c>
      <c r="AR39">
        <v>0</v>
      </c>
      <c r="AS39" t="s">
        <v>3</v>
      </c>
      <c r="AT39">
        <v>1.5</v>
      </c>
      <c r="AU39" t="s">
        <v>3</v>
      </c>
      <c r="AV39">
        <v>0</v>
      </c>
      <c r="AW39">
        <v>1</v>
      </c>
      <c r="AX39">
        <v>-1</v>
      </c>
      <c r="AY39">
        <v>0</v>
      </c>
      <c r="AZ39">
        <v>0</v>
      </c>
      <c r="BA39" t="s">
        <v>3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CX39">
        <f>Y39*Source!I40</f>
        <v>1.3214999999999999</v>
      </c>
      <c r="CY39">
        <f t="shared" si="2"/>
        <v>0</v>
      </c>
      <c r="CZ39">
        <f t="shared" si="3"/>
        <v>0</v>
      </c>
      <c r="DA39">
        <f t="shared" si="4"/>
        <v>1</v>
      </c>
      <c r="DB39">
        <f>ROUND(ROUND(AT39*CZ39,2),2)</f>
        <v>0</v>
      </c>
      <c r="DC39">
        <f>ROUND(ROUND(AT39*AG39,2),2)</f>
        <v>0</v>
      </c>
    </row>
    <row r="40" spans="1:107" x14ac:dyDescent="0.2">
      <c r="A40">
        <f>ROW(Source!A42)</f>
        <v>42</v>
      </c>
      <c r="B40">
        <v>144042116</v>
      </c>
      <c r="C40">
        <v>144043138</v>
      </c>
      <c r="D40">
        <v>128862283</v>
      </c>
      <c r="E40">
        <v>28876687</v>
      </c>
      <c r="F40">
        <v>1</v>
      </c>
      <c r="G40">
        <v>1</v>
      </c>
      <c r="H40">
        <v>1</v>
      </c>
      <c r="I40" t="s">
        <v>1139</v>
      </c>
      <c r="J40" t="s">
        <v>3</v>
      </c>
      <c r="K40" t="s">
        <v>1140</v>
      </c>
      <c r="L40">
        <v>1191</v>
      </c>
      <c r="N40">
        <v>1013</v>
      </c>
      <c r="O40" t="s">
        <v>1125</v>
      </c>
      <c r="P40" t="s">
        <v>1125</v>
      </c>
      <c r="Q40">
        <v>1</v>
      </c>
      <c r="W40">
        <v>0</v>
      </c>
      <c r="X40">
        <v>145020957</v>
      </c>
      <c r="Y40">
        <v>92.4</v>
      </c>
      <c r="AA40">
        <v>0</v>
      </c>
      <c r="AB40">
        <v>0</v>
      </c>
      <c r="AC40">
        <v>0</v>
      </c>
      <c r="AD40">
        <v>9.07</v>
      </c>
      <c r="AE40">
        <v>0</v>
      </c>
      <c r="AF40">
        <v>0</v>
      </c>
      <c r="AG40">
        <v>0</v>
      </c>
      <c r="AH40">
        <v>9.07</v>
      </c>
      <c r="AI40">
        <v>1</v>
      </c>
      <c r="AJ40">
        <v>1</v>
      </c>
      <c r="AK40">
        <v>1</v>
      </c>
      <c r="AL40">
        <v>1</v>
      </c>
      <c r="AN40">
        <v>0</v>
      </c>
      <c r="AO40">
        <v>1</v>
      </c>
      <c r="AP40">
        <v>1</v>
      </c>
      <c r="AQ40">
        <v>0</v>
      </c>
      <c r="AR40">
        <v>0</v>
      </c>
      <c r="AS40" t="s">
        <v>3</v>
      </c>
      <c r="AT40">
        <v>132</v>
      </c>
      <c r="AU40" t="s">
        <v>60</v>
      </c>
      <c r="AV40">
        <v>1</v>
      </c>
      <c r="AW40">
        <v>2</v>
      </c>
      <c r="AX40">
        <v>144043157</v>
      </c>
      <c r="AY40">
        <v>1</v>
      </c>
      <c r="AZ40">
        <v>2048</v>
      </c>
      <c r="BA40">
        <v>39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CX40">
        <f>Y40*Source!I42</f>
        <v>21.273251999999999</v>
      </c>
      <c r="CY40">
        <f>AD40</f>
        <v>9.07</v>
      </c>
      <c r="CZ40">
        <f>AH40</f>
        <v>9.07</v>
      </c>
      <c r="DA40">
        <f>AL40</f>
        <v>1</v>
      </c>
      <c r="DB40">
        <f>ROUND((ROUND(AT40*CZ40,2)*0.7),2)</f>
        <v>838.07</v>
      </c>
      <c r="DC40">
        <f>ROUND((ROUND(AT40*AG40,2)*0.7),2)</f>
        <v>0</v>
      </c>
    </row>
    <row r="41" spans="1:107" x14ac:dyDescent="0.2">
      <c r="A41">
        <f>ROW(Source!A42)</f>
        <v>42</v>
      </c>
      <c r="B41">
        <v>144042116</v>
      </c>
      <c r="C41">
        <v>144043138</v>
      </c>
      <c r="D41">
        <v>128862608</v>
      </c>
      <c r="E41">
        <v>28876687</v>
      </c>
      <c r="F41">
        <v>1</v>
      </c>
      <c r="G41">
        <v>1</v>
      </c>
      <c r="H41">
        <v>1</v>
      </c>
      <c r="I41" t="s">
        <v>1128</v>
      </c>
      <c r="J41" t="s">
        <v>3</v>
      </c>
      <c r="K41" t="s">
        <v>1129</v>
      </c>
      <c r="L41">
        <v>1191</v>
      </c>
      <c r="N41">
        <v>1013</v>
      </c>
      <c r="O41" t="s">
        <v>1125</v>
      </c>
      <c r="P41" t="s">
        <v>1125</v>
      </c>
      <c r="Q41">
        <v>1</v>
      </c>
      <c r="W41">
        <v>0</v>
      </c>
      <c r="X41">
        <v>-1417349443</v>
      </c>
      <c r="Y41">
        <v>0.91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1</v>
      </c>
      <c r="AJ41">
        <v>1</v>
      </c>
      <c r="AK41">
        <v>1</v>
      </c>
      <c r="AL41">
        <v>1</v>
      </c>
      <c r="AN41">
        <v>0</v>
      </c>
      <c r="AO41">
        <v>1</v>
      </c>
      <c r="AP41">
        <v>0</v>
      </c>
      <c r="AQ41">
        <v>0</v>
      </c>
      <c r="AR41">
        <v>0</v>
      </c>
      <c r="AS41" t="s">
        <v>3</v>
      </c>
      <c r="AT41">
        <v>0.91</v>
      </c>
      <c r="AU41" t="s">
        <v>3</v>
      </c>
      <c r="AV41">
        <v>2</v>
      </c>
      <c r="AW41">
        <v>2</v>
      </c>
      <c r="AX41">
        <v>144043158</v>
      </c>
      <c r="AY41">
        <v>1</v>
      </c>
      <c r="AZ41">
        <v>2048</v>
      </c>
      <c r="BA41">
        <v>40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CX41">
        <f>Y41*Source!I42</f>
        <v>0.20950930000000001</v>
      </c>
      <c r="CY41">
        <f>AD41</f>
        <v>0</v>
      </c>
      <c r="CZ41">
        <f>AH41</f>
        <v>0</v>
      </c>
      <c r="DA41">
        <f>AL41</f>
        <v>1</v>
      </c>
      <c r="DB41">
        <f>ROUND(ROUND(AT41*CZ41,2),2)</f>
        <v>0</v>
      </c>
      <c r="DC41">
        <f>ROUND(ROUND(AT41*AG41,2),2)</f>
        <v>0</v>
      </c>
    </row>
    <row r="42" spans="1:107" x14ac:dyDescent="0.2">
      <c r="A42">
        <f>ROW(Source!A42)</f>
        <v>42</v>
      </c>
      <c r="B42">
        <v>144042116</v>
      </c>
      <c r="C42">
        <v>144043138</v>
      </c>
      <c r="D42">
        <v>130404404</v>
      </c>
      <c r="E42">
        <v>1</v>
      </c>
      <c r="F42">
        <v>1</v>
      </c>
      <c r="G42">
        <v>1</v>
      </c>
      <c r="H42">
        <v>2</v>
      </c>
      <c r="I42" t="s">
        <v>1141</v>
      </c>
      <c r="J42" t="s">
        <v>1142</v>
      </c>
      <c r="K42" t="s">
        <v>1143</v>
      </c>
      <c r="L42">
        <v>1368</v>
      </c>
      <c r="N42">
        <v>1011</v>
      </c>
      <c r="O42" t="s">
        <v>550</v>
      </c>
      <c r="P42" t="s">
        <v>550</v>
      </c>
      <c r="Q42">
        <v>1</v>
      </c>
      <c r="W42">
        <v>0</v>
      </c>
      <c r="X42">
        <v>-2113614907</v>
      </c>
      <c r="Y42">
        <v>0.39200000000000002</v>
      </c>
      <c r="AA42">
        <v>0</v>
      </c>
      <c r="AB42">
        <v>1023.6</v>
      </c>
      <c r="AC42">
        <v>443.21</v>
      </c>
      <c r="AD42">
        <v>0</v>
      </c>
      <c r="AE42">
        <v>0</v>
      </c>
      <c r="AF42">
        <v>115.4</v>
      </c>
      <c r="AG42">
        <v>13.5</v>
      </c>
      <c r="AH42">
        <v>0</v>
      </c>
      <c r="AI42">
        <v>1</v>
      </c>
      <c r="AJ42">
        <v>8.8699999999999992</v>
      </c>
      <c r="AK42">
        <v>32.83</v>
      </c>
      <c r="AL42">
        <v>1</v>
      </c>
      <c r="AN42">
        <v>0</v>
      </c>
      <c r="AO42">
        <v>1</v>
      </c>
      <c r="AP42">
        <v>1</v>
      </c>
      <c r="AQ42">
        <v>0</v>
      </c>
      <c r="AR42">
        <v>0</v>
      </c>
      <c r="AS42" t="s">
        <v>3</v>
      </c>
      <c r="AT42">
        <v>0.56000000000000005</v>
      </c>
      <c r="AU42" t="s">
        <v>60</v>
      </c>
      <c r="AV42">
        <v>0</v>
      </c>
      <c r="AW42">
        <v>2</v>
      </c>
      <c r="AX42">
        <v>144043159</v>
      </c>
      <c r="AY42">
        <v>1</v>
      </c>
      <c r="AZ42">
        <v>0</v>
      </c>
      <c r="BA42">
        <v>41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CX42">
        <f>Y42*Source!I42</f>
        <v>9.0250159999999996E-2</v>
      </c>
      <c r="CY42">
        <f>AB42</f>
        <v>1023.6</v>
      </c>
      <c r="CZ42">
        <f>AF42</f>
        <v>115.4</v>
      </c>
      <c r="DA42">
        <f>AJ42</f>
        <v>8.8699999999999992</v>
      </c>
      <c r="DB42">
        <f>ROUND((ROUND(AT42*CZ42,2)*0.7),2)</f>
        <v>45.23</v>
      </c>
      <c r="DC42">
        <f>ROUND((ROUND(AT42*AG42,2)*0.7),2)</f>
        <v>5.29</v>
      </c>
    </row>
    <row r="43" spans="1:107" x14ac:dyDescent="0.2">
      <c r="A43">
        <f>ROW(Source!A42)</f>
        <v>42</v>
      </c>
      <c r="B43">
        <v>144042116</v>
      </c>
      <c r="C43">
        <v>144043138</v>
      </c>
      <c r="D43">
        <v>130405149</v>
      </c>
      <c r="E43">
        <v>1</v>
      </c>
      <c r="F43">
        <v>1</v>
      </c>
      <c r="G43">
        <v>1</v>
      </c>
      <c r="H43">
        <v>2</v>
      </c>
      <c r="I43" t="s">
        <v>1144</v>
      </c>
      <c r="J43" t="s">
        <v>1145</v>
      </c>
      <c r="K43" t="s">
        <v>1146</v>
      </c>
      <c r="L43">
        <v>1368</v>
      </c>
      <c r="N43">
        <v>1011</v>
      </c>
      <c r="O43" t="s">
        <v>550</v>
      </c>
      <c r="P43" t="s">
        <v>550</v>
      </c>
      <c r="Q43">
        <v>1</v>
      </c>
      <c r="W43">
        <v>0</v>
      </c>
      <c r="X43">
        <v>1969200529</v>
      </c>
      <c r="Y43">
        <v>0.245</v>
      </c>
      <c r="AA43">
        <v>0</v>
      </c>
      <c r="AB43">
        <v>795.09</v>
      </c>
      <c r="AC43">
        <v>380.83</v>
      </c>
      <c r="AD43">
        <v>0</v>
      </c>
      <c r="AE43">
        <v>0</v>
      </c>
      <c r="AF43">
        <v>65.709999999999994</v>
      </c>
      <c r="AG43">
        <v>11.6</v>
      </c>
      <c r="AH43">
        <v>0</v>
      </c>
      <c r="AI43">
        <v>1</v>
      </c>
      <c r="AJ43">
        <v>12.1</v>
      </c>
      <c r="AK43">
        <v>32.83</v>
      </c>
      <c r="AL43">
        <v>1</v>
      </c>
      <c r="AN43">
        <v>0</v>
      </c>
      <c r="AO43">
        <v>1</v>
      </c>
      <c r="AP43">
        <v>1</v>
      </c>
      <c r="AQ43">
        <v>0</v>
      </c>
      <c r="AR43">
        <v>0</v>
      </c>
      <c r="AS43" t="s">
        <v>3</v>
      </c>
      <c r="AT43">
        <v>0.35</v>
      </c>
      <c r="AU43" t="s">
        <v>60</v>
      </c>
      <c r="AV43">
        <v>0</v>
      </c>
      <c r="AW43">
        <v>2</v>
      </c>
      <c r="AX43">
        <v>144043160</v>
      </c>
      <c r="AY43">
        <v>1</v>
      </c>
      <c r="AZ43">
        <v>2048</v>
      </c>
      <c r="BA43">
        <v>42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CX43">
        <f>Y43*Source!I42</f>
        <v>5.6406349999999994E-2</v>
      </c>
      <c r="CY43">
        <f>AB43</f>
        <v>795.09</v>
      </c>
      <c r="CZ43">
        <f>AF43</f>
        <v>65.709999999999994</v>
      </c>
      <c r="DA43">
        <f>AJ43</f>
        <v>12.1</v>
      </c>
      <c r="DB43">
        <f>ROUND((ROUND(AT43*CZ43,2)*0.7),2)</f>
        <v>16.100000000000001</v>
      </c>
      <c r="DC43">
        <f>ROUND((ROUND(AT43*AG43,2)*0.7),2)</f>
        <v>2.84</v>
      </c>
    </row>
    <row r="44" spans="1:107" x14ac:dyDescent="0.2">
      <c r="A44">
        <f>ROW(Source!A42)</f>
        <v>42</v>
      </c>
      <c r="B44">
        <v>144042116</v>
      </c>
      <c r="C44">
        <v>144043138</v>
      </c>
      <c r="D44">
        <v>130405710</v>
      </c>
      <c r="E44">
        <v>1</v>
      </c>
      <c r="F44">
        <v>1</v>
      </c>
      <c r="G44">
        <v>1</v>
      </c>
      <c r="H44">
        <v>2</v>
      </c>
      <c r="I44" t="s">
        <v>1147</v>
      </c>
      <c r="J44" t="s">
        <v>1148</v>
      </c>
      <c r="K44" t="s">
        <v>1149</v>
      </c>
      <c r="L44">
        <v>1368</v>
      </c>
      <c r="N44">
        <v>1011</v>
      </c>
      <c r="O44" t="s">
        <v>550</v>
      </c>
      <c r="P44" t="s">
        <v>550</v>
      </c>
      <c r="Q44">
        <v>1</v>
      </c>
      <c r="W44">
        <v>0</v>
      </c>
      <c r="X44">
        <v>675149543</v>
      </c>
      <c r="Y44">
        <v>7.0000000000000007E-2</v>
      </c>
      <c r="AA44">
        <v>0</v>
      </c>
      <c r="AB44">
        <v>19.48</v>
      </c>
      <c r="AC44">
        <v>0</v>
      </c>
      <c r="AD44">
        <v>0</v>
      </c>
      <c r="AE44">
        <v>0</v>
      </c>
      <c r="AF44">
        <v>33.590000000000003</v>
      </c>
      <c r="AG44">
        <v>0</v>
      </c>
      <c r="AH44">
        <v>0</v>
      </c>
      <c r="AI44">
        <v>1</v>
      </c>
      <c r="AJ44">
        <v>0.57999999999999996</v>
      </c>
      <c r="AK44">
        <v>32.83</v>
      </c>
      <c r="AL44">
        <v>1</v>
      </c>
      <c r="AN44">
        <v>0</v>
      </c>
      <c r="AO44">
        <v>1</v>
      </c>
      <c r="AP44">
        <v>1</v>
      </c>
      <c r="AQ44">
        <v>0</v>
      </c>
      <c r="AR44">
        <v>0</v>
      </c>
      <c r="AS44" t="s">
        <v>3</v>
      </c>
      <c r="AT44">
        <v>0.1</v>
      </c>
      <c r="AU44" t="s">
        <v>60</v>
      </c>
      <c r="AV44">
        <v>0</v>
      </c>
      <c r="AW44">
        <v>2</v>
      </c>
      <c r="AX44">
        <v>144043161</v>
      </c>
      <c r="AY44">
        <v>1</v>
      </c>
      <c r="AZ44">
        <v>2048</v>
      </c>
      <c r="BA44">
        <v>43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CX44">
        <f>Y44*Source!I42</f>
        <v>1.6116100000000001E-2</v>
      </c>
      <c r="CY44">
        <f>AB44</f>
        <v>19.48</v>
      </c>
      <c r="CZ44">
        <f>AF44</f>
        <v>33.590000000000003</v>
      </c>
      <c r="DA44">
        <f>AJ44</f>
        <v>0.57999999999999996</v>
      </c>
      <c r="DB44">
        <f>ROUND((ROUND(AT44*CZ44,2)*0.7),2)</f>
        <v>2.35</v>
      </c>
      <c r="DC44">
        <f>ROUND((ROUND(AT44*AG44,2)*0.7),2)</f>
        <v>0</v>
      </c>
    </row>
    <row r="45" spans="1:107" x14ac:dyDescent="0.2">
      <c r="A45">
        <f>ROW(Source!A42)</f>
        <v>42</v>
      </c>
      <c r="B45">
        <v>144042116</v>
      </c>
      <c r="C45">
        <v>144043138</v>
      </c>
      <c r="D45">
        <v>130258534</v>
      </c>
      <c r="E45">
        <v>1</v>
      </c>
      <c r="F45">
        <v>1</v>
      </c>
      <c r="G45">
        <v>1</v>
      </c>
      <c r="H45">
        <v>3</v>
      </c>
      <c r="I45" t="s">
        <v>1150</v>
      </c>
      <c r="J45" t="s">
        <v>1151</v>
      </c>
      <c r="K45" t="s">
        <v>1152</v>
      </c>
      <c r="L45">
        <v>1339</v>
      </c>
      <c r="N45">
        <v>1007</v>
      </c>
      <c r="O45" t="s">
        <v>50</v>
      </c>
      <c r="P45" t="s">
        <v>50</v>
      </c>
      <c r="Q45">
        <v>1</v>
      </c>
      <c r="W45">
        <v>0</v>
      </c>
      <c r="X45">
        <v>1835689634</v>
      </c>
      <c r="Y45">
        <v>0</v>
      </c>
      <c r="AA45">
        <v>29.3</v>
      </c>
      <c r="AB45">
        <v>0</v>
      </c>
      <c r="AC45">
        <v>0</v>
      </c>
      <c r="AD45">
        <v>0</v>
      </c>
      <c r="AE45">
        <v>2.44</v>
      </c>
      <c r="AF45">
        <v>0</v>
      </c>
      <c r="AG45">
        <v>0</v>
      </c>
      <c r="AH45">
        <v>0</v>
      </c>
      <c r="AI45">
        <v>12.01</v>
      </c>
      <c r="AJ45">
        <v>1</v>
      </c>
      <c r="AK45">
        <v>1</v>
      </c>
      <c r="AL45">
        <v>1</v>
      </c>
      <c r="AN45">
        <v>0</v>
      </c>
      <c r="AO45">
        <v>1</v>
      </c>
      <c r="AP45">
        <v>1</v>
      </c>
      <c r="AQ45">
        <v>0</v>
      </c>
      <c r="AR45">
        <v>0</v>
      </c>
      <c r="AS45" t="s">
        <v>3</v>
      </c>
      <c r="AT45">
        <v>0.13</v>
      </c>
      <c r="AU45" t="s">
        <v>22</v>
      </c>
      <c r="AV45">
        <v>0</v>
      </c>
      <c r="AW45">
        <v>2</v>
      </c>
      <c r="AX45">
        <v>144043163</v>
      </c>
      <c r="AY45">
        <v>1</v>
      </c>
      <c r="AZ45">
        <v>0</v>
      </c>
      <c r="BA45">
        <v>45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CX45">
        <f>Y45*Source!I42</f>
        <v>0</v>
      </c>
      <c r="CY45">
        <f t="shared" ref="CY45:CY57" si="7">AA45</f>
        <v>29.3</v>
      </c>
      <c r="CZ45">
        <f t="shared" ref="CZ45:CZ57" si="8">AE45</f>
        <v>2.44</v>
      </c>
      <c r="DA45">
        <f t="shared" ref="DA45:DA57" si="9">AI45</f>
        <v>12.01</v>
      </c>
      <c r="DB45">
        <f t="shared" ref="DB45:DB56" si="10">ROUND((ROUND(AT45*CZ45,2)*0),2)</f>
        <v>0</v>
      </c>
      <c r="DC45">
        <f t="shared" ref="DC45:DC56" si="11">ROUND((ROUND(AT45*AG45,2)*0),2)</f>
        <v>0</v>
      </c>
    </row>
    <row r="46" spans="1:107" x14ac:dyDescent="0.2">
      <c r="A46">
        <f>ROW(Source!A42)</f>
        <v>42</v>
      </c>
      <c r="B46">
        <v>144042116</v>
      </c>
      <c r="C46">
        <v>144043138</v>
      </c>
      <c r="D46">
        <v>130258770</v>
      </c>
      <c r="E46">
        <v>1</v>
      </c>
      <c r="F46">
        <v>1</v>
      </c>
      <c r="G46">
        <v>1</v>
      </c>
      <c r="H46">
        <v>3</v>
      </c>
      <c r="I46" t="s">
        <v>1198</v>
      </c>
      <c r="J46" t="s">
        <v>1199</v>
      </c>
      <c r="K46" t="s">
        <v>1200</v>
      </c>
      <c r="L46">
        <v>1301</v>
      </c>
      <c r="N46">
        <v>1003</v>
      </c>
      <c r="O46" t="s">
        <v>328</v>
      </c>
      <c r="P46" t="s">
        <v>328</v>
      </c>
      <c r="Q46">
        <v>1</v>
      </c>
      <c r="W46">
        <v>0</v>
      </c>
      <c r="X46">
        <v>-511082304</v>
      </c>
      <c r="Y46">
        <v>0</v>
      </c>
      <c r="AA46">
        <v>5.56</v>
      </c>
      <c r="AB46">
        <v>0</v>
      </c>
      <c r="AC46">
        <v>0</v>
      </c>
      <c r="AD46">
        <v>0</v>
      </c>
      <c r="AE46">
        <v>0.6</v>
      </c>
      <c r="AF46">
        <v>0</v>
      </c>
      <c r="AG46">
        <v>0</v>
      </c>
      <c r="AH46">
        <v>0</v>
      </c>
      <c r="AI46">
        <v>9.27</v>
      </c>
      <c r="AJ46">
        <v>1</v>
      </c>
      <c r="AK46">
        <v>1</v>
      </c>
      <c r="AL46">
        <v>1</v>
      </c>
      <c r="AN46">
        <v>0</v>
      </c>
      <c r="AO46">
        <v>1</v>
      </c>
      <c r="AP46">
        <v>1</v>
      </c>
      <c r="AQ46">
        <v>0</v>
      </c>
      <c r="AR46">
        <v>0</v>
      </c>
      <c r="AS46" t="s">
        <v>3</v>
      </c>
      <c r="AT46">
        <v>126</v>
      </c>
      <c r="AU46" t="s">
        <v>22</v>
      </c>
      <c r="AV46">
        <v>0</v>
      </c>
      <c r="AW46">
        <v>2</v>
      </c>
      <c r="AX46">
        <v>144043164</v>
      </c>
      <c r="AY46">
        <v>1</v>
      </c>
      <c r="AZ46">
        <v>0</v>
      </c>
      <c r="BA46">
        <v>46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CX46">
        <f>Y46*Source!I42</f>
        <v>0</v>
      </c>
      <c r="CY46">
        <f t="shared" si="7"/>
        <v>5.56</v>
      </c>
      <c r="CZ46">
        <f t="shared" si="8"/>
        <v>0.6</v>
      </c>
      <c r="DA46">
        <f t="shared" si="9"/>
        <v>9.27</v>
      </c>
      <c r="DB46">
        <f t="shared" si="10"/>
        <v>0</v>
      </c>
      <c r="DC46">
        <f t="shared" si="11"/>
        <v>0</v>
      </c>
    </row>
    <row r="47" spans="1:107" x14ac:dyDescent="0.2">
      <c r="A47">
        <f>ROW(Source!A42)</f>
        <v>42</v>
      </c>
      <c r="B47">
        <v>144042116</v>
      </c>
      <c r="C47">
        <v>144043138</v>
      </c>
      <c r="D47">
        <v>130258794</v>
      </c>
      <c r="E47">
        <v>1</v>
      </c>
      <c r="F47">
        <v>1</v>
      </c>
      <c r="G47">
        <v>1</v>
      </c>
      <c r="H47">
        <v>3</v>
      </c>
      <c r="I47" t="s">
        <v>1156</v>
      </c>
      <c r="J47" t="s">
        <v>1157</v>
      </c>
      <c r="K47" t="s">
        <v>1158</v>
      </c>
      <c r="L47">
        <v>1301</v>
      </c>
      <c r="N47">
        <v>1003</v>
      </c>
      <c r="O47" t="s">
        <v>328</v>
      </c>
      <c r="P47" t="s">
        <v>328</v>
      </c>
      <c r="Q47">
        <v>1</v>
      </c>
      <c r="W47">
        <v>0</v>
      </c>
      <c r="X47">
        <v>1069800274</v>
      </c>
      <c r="Y47">
        <v>0</v>
      </c>
      <c r="AA47">
        <v>1.2</v>
      </c>
      <c r="AB47">
        <v>0</v>
      </c>
      <c r="AC47">
        <v>0</v>
      </c>
      <c r="AD47">
        <v>0</v>
      </c>
      <c r="AE47">
        <v>0.17</v>
      </c>
      <c r="AF47">
        <v>0</v>
      </c>
      <c r="AG47">
        <v>0</v>
      </c>
      <c r="AH47">
        <v>0</v>
      </c>
      <c r="AI47">
        <v>7.06</v>
      </c>
      <c r="AJ47">
        <v>1</v>
      </c>
      <c r="AK47">
        <v>1</v>
      </c>
      <c r="AL47">
        <v>1</v>
      </c>
      <c r="AN47">
        <v>0</v>
      </c>
      <c r="AO47">
        <v>1</v>
      </c>
      <c r="AP47">
        <v>1</v>
      </c>
      <c r="AQ47">
        <v>0</v>
      </c>
      <c r="AR47">
        <v>0</v>
      </c>
      <c r="AS47" t="s">
        <v>3</v>
      </c>
      <c r="AT47">
        <v>152</v>
      </c>
      <c r="AU47" t="s">
        <v>22</v>
      </c>
      <c r="AV47">
        <v>0</v>
      </c>
      <c r="AW47">
        <v>2</v>
      </c>
      <c r="AX47">
        <v>144043165</v>
      </c>
      <c r="AY47">
        <v>1</v>
      </c>
      <c r="AZ47">
        <v>0</v>
      </c>
      <c r="BA47">
        <v>47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CX47">
        <f>Y47*Source!I42</f>
        <v>0</v>
      </c>
      <c r="CY47">
        <f t="shared" si="7"/>
        <v>1.2</v>
      </c>
      <c r="CZ47">
        <f t="shared" si="8"/>
        <v>0.17</v>
      </c>
      <c r="DA47">
        <f t="shared" si="9"/>
        <v>7.06</v>
      </c>
      <c r="DB47">
        <f t="shared" si="10"/>
        <v>0</v>
      </c>
      <c r="DC47">
        <f t="shared" si="11"/>
        <v>0</v>
      </c>
    </row>
    <row r="48" spans="1:107" x14ac:dyDescent="0.2">
      <c r="A48">
        <f>ROW(Source!A42)</f>
        <v>42</v>
      </c>
      <c r="B48">
        <v>144042116</v>
      </c>
      <c r="C48">
        <v>144043138</v>
      </c>
      <c r="D48">
        <v>130258799</v>
      </c>
      <c r="E48">
        <v>1</v>
      </c>
      <c r="F48">
        <v>1</v>
      </c>
      <c r="G48">
        <v>1</v>
      </c>
      <c r="H48">
        <v>3</v>
      </c>
      <c r="I48" t="s">
        <v>1159</v>
      </c>
      <c r="J48" t="s">
        <v>1160</v>
      </c>
      <c r="K48" t="s">
        <v>1161</v>
      </c>
      <c r="L48">
        <v>1308</v>
      </c>
      <c r="N48">
        <v>1003</v>
      </c>
      <c r="O48" t="s">
        <v>99</v>
      </c>
      <c r="P48" t="s">
        <v>99</v>
      </c>
      <c r="Q48">
        <v>100</v>
      </c>
      <c r="W48">
        <v>0</v>
      </c>
      <c r="X48">
        <v>-332592297</v>
      </c>
      <c r="Y48">
        <v>0</v>
      </c>
      <c r="AA48">
        <v>1250.79</v>
      </c>
      <c r="AB48">
        <v>0</v>
      </c>
      <c r="AC48">
        <v>0</v>
      </c>
      <c r="AD48">
        <v>0</v>
      </c>
      <c r="AE48">
        <v>173</v>
      </c>
      <c r="AF48">
        <v>0</v>
      </c>
      <c r="AG48">
        <v>0</v>
      </c>
      <c r="AH48">
        <v>0</v>
      </c>
      <c r="AI48">
        <v>7.23</v>
      </c>
      <c r="AJ48">
        <v>1</v>
      </c>
      <c r="AK48">
        <v>1</v>
      </c>
      <c r="AL48">
        <v>1</v>
      </c>
      <c r="AN48">
        <v>0</v>
      </c>
      <c r="AO48">
        <v>1</v>
      </c>
      <c r="AP48">
        <v>1</v>
      </c>
      <c r="AQ48">
        <v>0</v>
      </c>
      <c r="AR48">
        <v>0</v>
      </c>
      <c r="AS48" t="s">
        <v>3</v>
      </c>
      <c r="AT48">
        <v>1.77</v>
      </c>
      <c r="AU48" t="s">
        <v>22</v>
      </c>
      <c r="AV48">
        <v>0</v>
      </c>
      <c r="AW48">
        <v>2</v>
      </c>
      <c r="AX48">
        <v>144043166</v>
      </c>
      <c r="AY48">
        <v>1</v>
      </c>
      <c r="AZ48">
        <v>0</v>
      </c>
      <c r="BA48">
        <v>48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CX48">
        <f>Y48*Source!I42</f>
        <v>0</v>
      </c>
      <c r="CY48">
        <f t="shared" si="7"/>
        <v>1250.79</v>
      </c>
      <c r="CZ48">
        <f t="shared" si="8"/>
        <v>173</v>
      </c>
      <c r="DA48">
        <f t="shared" si="9"/>
        <v>7.23</v>
      </c>
      <c r="DB48">
        <f t="shared" si="10"/>
        <v>0</v>
      </c>
      <c r="DC48">
        <f t="shared" si="11"/>
        <v>0</v>
      </c>
    </row>
    <row r="49" spans="1:107" x14ac:dyDescent="0.2">
      <c r="A49">
        <f>ROW(Source!A42)</f>
        <v>42</v>
      </c>
      <c r="B49">
        <v>144042116</v>
      </c>
      <c r="C49">
        <v>144043138</v>
      </c>
      <c r="D49">
        <v>130260956</v>
      </c>
      <c r="E49">
        <v>1</v>
      </c>
      <c r="F49">
        <v>1</v>
      </c>
      <c r="G49">
        <v>1</v>
      </c>
      <c r="H49">
        <v>3</v>
      </c>
      <c r="I49" t="s">
        <v>1162</v>
      </c>
      <c r="J49" t="s">
        <v>1163</v>
      </c>
      <c r="K49" t="s">
        <v>1164</v>
      </c>
      <c r="L49">
        <v>1425</v>
      </c>
      <c r="N49">
        <v>1013</v>
      </c>
      <c r="O49" t="s">
        <v>88</v>
      </c>
      <c r="P49" t="s">
        <v>88</v>
      </c>
      <c r="Q49">
        <v>1</v>
      </c>
      <c r="W49">
        <v>0</v>
      </c>
      <c r="X49">
        <v>576459026</v>
      </c>
      <c r="Y49">
        <v>0</v>
      </c>
      <c r="AA49">
        <v>86</v>
      </c>
      <c r="AB49">
        <v>0</v>
      </c>
      <c r="AC49">
        <v>0</v>
      </c>
      <c r="AD49">
        <v>0</v>
      </c>
      <c r="AE49">
        <v>8</v>
      </c>
      <c r="AF49">
        <v>0</v>
      </c>
      <c r="AG49">
        <v>0</v>
      </c>
      <c r="AH49">
        <v>0</v>
      </c>
      <c r="AI49">
        <v>10.75</v>
      </c>
      <c r="AJ49">
        <v>1</v>
      </c>
      <c r="AK49">
        <v>1</v>
      </c>
      <c r="AL49">
        <v>1</v>
      </c>
      <c r="AN49">
        <v>0</v>
      </c>
      <c r="AO49">
        <v>1</v>
      </c>
      <c r="AP49">
        <v>1</v>
      </c>
      <c r="AQ49">
        <v>0</v>
      </c>
      <c r="AR49">
        <v>0</v>
      </c>
      <c r="AS49" t="s">
        <v>3</v>
      </c>
      <c r="AT49">
        <v>1.69</v>
      </c>
      <c r="AU49" t="s">
        <v>22</v>
      </c>
      <c r="AV49">
        <v>0</v>
      </c>
      <c r="AW49">
        <v>2</v>
      </c>
      <c r="AX49">
        <v>144043167</v>
      </c>
      <c r="AY49">
        <v>1</v>
      </c>
      <c r="AZ49">
        <v>0</v>
      </c>
      <c r="BA49">
        <v>49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CX49">
        <f>Y49*Source!I42</f>
        <v>0</v>
      </c>
      <c r="CY49">
        <f t="shared" si="7"/>
        <v>86</v>
      </c>
      <c r="CZ49">
        <f t="shared" si="8"/>
        <v>8</v>
      </c>
      <c r="DA49">
        <f t="shared" si="9"/>
        <v>10.75</v>
      </c>
      <c r="DB49">
        <f t="shared" si="10"/>
        <v>0</v>
      </c>
      <c r="DC49">
        <f t="shared" si="11"/>
        <v>0</v>
      </c>
    </row>
    <row r="50" spans="1:107" x14ac:dyDescent="0.2">
      <c r="A50">
        <f>ROW(Source!A42)</f>
        <v>42</v>
      </c>
      <c r="B50">
        <v>144042116</v>
      </c>
      <c r="C50">
        <v>144043138</v>
      </c>
      <c r="D50">
        <v>130261199</v>
      </c>
      <c r="E50">
        <v>1</v>
      </c>
      <c r="F50">
        <v>1</v>
      </c>
      <c r="G50">
        <v>1</v>
      </c>
      <c r="H50">
        <v>3</v>
      </c>
      <c r="I50" t="s">
        <v>1168</v>
      </c>
      <c r="J50" t="s">
        <v>1169</v>
      </c>
      <c r="K50" t="s">
        <v>1170</v>
      </c>
      <c r="L50">
        <v>1425</v>
      </c>
      <c r="N50">
        <v>1013</v>
      </c>
      <c r="O50" t="s">
        <v>88</v>
      </c>
      <c r="P50" t="s">
        <v>88</v>
      </c>
      <c r="Q50">
        <v>1</v>
      </c>
      <c r="W50">
        <v>0</v>
      </c>
      <c r="X50">
        <v>238923951</v>
      </c>
      <c r="Y50">
        <v>0</v>
      </c>
      <c r="AA50">
        <v>32</v>
      </c>
      <c r="AB50">
        <v>0</v>
      </c>
      <c r="AC50">
        <v>0</v>
      </c>
      <c r="AD50">
        <v>0</v>
      </c>
      <c r="AE50">
        <v>2</v>
      </c>
      <c r="AF50">
        <v>0</v>
      </c>
      <c r="AG50">
        <v>0</v>
      </c>
      <c r="AH50">
        <v>0</v>
      </c>
      <c r="AI50">
        <v>16</v>
      </c>
      <c r="AJ50">
        <v>1</v>
      </c>
      <c r="AK50">
        <v>1</v>
      </c>
      <c r="AL50">
        <v>1</v>
      </c>
      <c r="AN50">
        <v>0</v>
      </c>
      <c r="AO50">
        <v>1</v>
      </c>
      <c r="AP50">
        <v>1</v>
      </c>
      <c r="AQ50">
        <v>0</v>
      </c>
      <c r="AR50">
        <v>0</v>
      </c>
      <c r="AS50" t="s">
        <v>3</v>
      </c>
      <c r="AT50">
        <v>13.53</v>
      </c>
      <c r="AU50" t="s">
        <v>22</v>
      </c>
      <c r="AV50">
        <v>0</v>
      </c>
      <c r="AW50">
        <v>2</v>
      </c>
      <c r="AX50">
        <v>144043168</v>
      </c>
      <c r="AY50">
        <v>1</v>
      </c>
      <c r="AZ50">
        <v>0</v>
      </c>
      <c r="BA50">
        <v>50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CX50">
        <f>Y50*Source!I42</f>
        <v>0</v>
      </c>
      <c r="CY50">
        <f t="shared" si="7"/>
        <v>32</v>
      </c>
      <c r="CZ50">
        <f t="shared" si="8"/>
        <v>2</v>
      </c>
      <c r="DA50">
        <f t="shared" si="9"/>
        <v>16</v>
      </c>
      <c r="DB50">
        <f t="shared" si="10"/>
        <v>0</v>
      </c>
      <c r="DC50">
        <f t="shared" si="11"/>
        <v>0</v>
      </c>
    </row>
    <row r="51" spans="1:107" x14ac:dyDescent="0.2">
      <c r="A51">
        <f>ROW(Source!A42)</f>
        <v>42</v>
      </c>
      <c r="B51">
        <v>144042116</v>
      </c>
      <c r="C51">
        <v>144043138</v>
      </c>
      <c r="D51">
        <v>130261200</v>
      </c>
      <c r="E51">
        <v>1</v>
      </c>
      <c r="F51">
        <v>1</v>
      </c>
      <c r="G51">
        <v>1</v>
      </c>
      <c r="H51">
        <v>3</v>
      </c>
      <c r="I51" t="s">
        <v>1171</v>
      </c>
      <c r="J51" t="s">
        <v>1172</v>
      </c>
      <c r="K51" t="s">
        <v>1173</v>
      </c>
      <c r="L51">
        <v>1425</v>
      </c>
      <c r="N51">
        <v>1013</v>
      </c>
      <c r="O51" t="s">
        <v>88</v>
      </c>
      <c r="P51" t="s">
        <v>88</v>
      </c>
      <c r="Q51">
        <v>1</v>
      </c>
      <c r="W51">
        <v>0</v>
      </c>
      <c r="X51">
        <v>-252311784</v>
      </c>
      <c r="Y51">
        <v>0</v>
      </c>
      <c r="AA51">
        <v>47.01</v>
      </c>
      <c r="AB51">
        <v>0</v>
      </c>
      <c r="AC51">
        <v>0</v>
      </c>
      <c r="AD51">
        <v>0</v>
      </c>
      <c r="AE51">
        <v>3</v>
      </c>
      <c r="AF51">
        <v>0</v>
      </c>
      <c r="AG51">
        <v>0</v>
      </c>
      <c r="AH51">
        <v>0</v>
      </c>
      <c r="AI51">
        <v>15.67</v>
      </c>
      <c r="AJ51">
        <v>1</v>
      </c>
      <c r="AK51">
        <v>1</v>
      </c>
      <c r="AL51">
        <v>1</v>
      </c>
      <c r="AN51">
        <v>0</v>
      </c>
      <c r="AO51">
        <v>1</v>
      </c>
      <c r="AP51">
        <v>1</v>
      </c>
      <c r="AQ51">
        <v>0</v>
      </c>
      <c r="AR51">
        <v>0</v>
      </c>
      <c r="AS51" t="s">
        <v>3</v>
      </c>
      <c r="AT51">
        <v>35.33</v>
      </c>
      <c r="AU51" t="s">
        <v>22</v>
      </c>
      <c r="AV51">
        <v>0</v>
      </c>
      <c r="AW51">
        <v>2</v>
      </c>
      <c r="AX51">
        <v>144043169</v>
      </c>
      <c r="AY51">
        <v>1</v>
      </c>
      <c r="AZ51">
        <v>0</v>
      </c>
      <c r="BA51">
        <v>51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CX51">
        <f>Y51*Source!I42</f>
        <v>0</v>
      </c>
      <c r="CY51">
        <f t="shared" si="7"/>
        <v>47.01</v>
      </c>
      <c r="CZ51">
        <f t="shared" si="8"/>
        <v>3</v>
      </c>
      <c r="DA51">
        <f t="shared" si="9"/>
        <v>15.67</v>
      </c>
      <c r="DB51">
        <f t="shared" si="10"/>
        <v>0</v>
      </c>
      <c r="DC51">
        <f t="shared" si="11"/>
        <v>0</v>
      </c>
    </row>
    <row r="52" spans="1:107" x14ac:dyDescent="0.2">
      <c r="A52">
        <f>ROW(Source!A42)</f>
        <v>42</v>
      </c>
      <c r="B52">
        <v>144042116</v>
      </c>
      <c r="C52">
        <v>144043138</v>
      </c>
      <c r="D52">
        <v>130274955</v>
      </c>
      <c r="E52">
        <v>1</v>
      </c>
      <c r="F52">
        <v>1</v>
      </c>
      <c r="G52">
        <v>1</v>
      </c>
      <c r="H52">
        <v>3</v>
      </c>
      <c r="I52" t="s">
        <v>1201</v>
      </c>
      <c r="J52" t="s">
        <v>1202</v>
      </c>
      <c r="K52" t="s">
        <v>1203</v>
      </c>
      <c r="L52">
        <v>1301</v>
      </c>
      <c r="N52">
        <v>1003</v>
      </c>
      <c r="O52" t="s">
        <v>328</v>
      </c>
      <c r="P52" t="s">
        <v>328</v>
      </c>
      <c r="Q52">
        <v>1</v>
      </c>
      <c r="W52">
        <v>0</v>
      </c>
      <c r="X52">
        <v>-1560488738</v>
      </c>
      <c r="Y52">
        <v>0</v>
      </c>
      <c r="AA52">
        <v>56.24</v>
      </c>
      <c r="AB52">
        <v>0</v>
      </c>
      <c r="AC52">
        <v>0</v>
      </c>
      <c r="AD52">
        <v>0</v>
      </c>
      <c r="AE52">
        <v>6.16</v>
      </c>
      <c r="AF52">
        <v>0</v>
      </c>
      <c r="AG52">
        <v>0</v>
      </c>
      <c r="AH52">
        <v>0</v>
      </c>
      <c r="AI52">
        <v>9.1300000000000008</v>
      </c>
      <c r="AJ52">
        <v>1</v>
      </c>
      <c r="AK52">
        <v>1</v>
      </c>
      <c r="AL52">
        <v>1</v>
      </c>
      <c r="AN52">
        <v>0</v>
      </c>
      <c r="AO52">
        <v>1</v>
      </c>
      <c r="AP52">
        <v>1</v>
      </c>
      <c r="AQ52">
        <v>0</v>
      </c>
      <c r="AR52">
        <v>0</v>
      </c>
      <c r="AS52" t="s">
        <v>3</v>
      </c>
      <c r="AT52">
        <v>76</v>
      </c>
      <c r="AU52" t="s">
        <v>22</v>
      </c>
      <c r="AV52">
        <v>0</v>
      </c>
      <c r="AW52">
        <v>2</v>
      </c>
      <c r="AX52">
        <v>144043170</v>
      </c>
      <c r="AY52">
        <v>1</v>
      </c>
      <c r="AZ52">
        <v>0</v>
      </c>
      <c r="BA52">
        <v>52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CX52">
        <f>Y52*Source!I42</f>
        <v>0</v>
      </c>
      <c r="CY52">
        <f t="shared" si="7"/>
        <v>56.24</v>
      </c>
      <c r="CZ52">
        <f t="shared" si="8"/>
        <v>6.16</v>
      </c>
      <c r="DA52">
        <f t="shared" si="9"/>
        <v>9.1300000000000008</v>
      </c>
      <c r="DB52">
        <f t="shared" si="10"/>
        <v>0</v>
      </c>
      <c r="DC52">
        <f t="shared" si="11"/>
        <v>0</v>
      </c>
    </row>
    <row r="53" spans="1:107" x14ac:dyDescent="0.2">
      <c r="A53">
        <f>ROW(Source!A42)</f>
        <v>42</v>
      </c>
      <c r="B53">
        <v>144042116</v>
      </c>
      <c r="C53">
        <v>144043138</v>
      </c>
      <c r="D53">
        <v>130275005</v>
      </c>
      <c r="E53">
        <v>1</v>
      </c>
      <c r="F53">
        <v>1</v>
      </c>
      <c r="G53">
        <v>1</v>
      </c>
      <c r="H53">
        <v>3</v>
      </c>
      <c r="I53" t="s">
        <v>1204</v>
      </c>
      <c r="J53" t="s">
        <v>1205</v>
      </c>
      <c r="K53" t="s">
        <v>1206</v>
      </c>
      <c r="L53">
        <v>1301</v>
      </c>
      <c r="N53">
        <v>1003</v>
      </c>
      <c r="O53" t="s">
        <v>328</v>
      </c>
      <c r="P53" t="s">
        <v>328</v>
      </c>
      <c r="Q53">
        <v>1</v>
      </c>
      <c r="W53">
        <v>0</v>
      </c>
      <c r="X53">
        <v>-2029501520</v>
      </c>
      <c r="Y53">
        <v>0</v>
      </c>
      <c r="AA53">
        <v>64.349999999999994</v>
      </c>
      <c r="AB53">
        <v>0</v>
      </c>
      <c r="AC53">
        <v>0</v>
      </c>
      <c r="AD53">
        <v>0</v>
      </c>
      <c r="AE53">
        <v>6.86</v>
      </c>
      <c r="AF53">
        <v>0</v>
      </c>
      <c r="AG53">
        <v>0</v>
      </c>
      <c r="AH53">
        <v>0</v>
      </c>
      <c r="AI53">
        <v>9.3800000000000008</v>
      </c>
      <c r="AJ53">
        <v>1</v>
      </c>
      <c r="AK53">
        <v>1</v>
      </c>
      <c r="AL53">
        <v>1</v>
      </c>
      <c r="AN53">
        <v>0</v>
      </c>
      <c r="AO53">
        <v>1</v>
      </c>
      <c r="AP53">
        <v>1</v>
      </c>
      <c r="AQ53">
        <v>0</v>
      </c>
      <c r="AR53">
        <v>0</v>
      </c>
      <c r="AS53" t="s">
        <v>3</v>
      </c>
      <c r="AT53">
        <v>204</v>
      </c>
      <c r="AU53" t="s">
        <v>22</v>
      </c>
      <c r="AV53">
        <v>0</v>
      </c>
      <c r="AW53">
        <v>2</v>
      </c>
      <c r="AX53">
        <v>144043171</v>
      </c>
      <c r="AY53">
        <v>1</v>
      </c>
      <c r="AZ53">
        <v>0</v>
      </c>
      <c r="BA53">
        <v>53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CX53">
        <f>Y53*Source!I42</f>
        <v>0</v>
      </c>
      <c r="CY53">
        <f t="shared" si="7"/>
        <v>64.349999999999994</v>
      </c>
      <c r="CZ53">
        <f t="shared" si="8"/>
        <v>6.86</v>
      </c>
      <c r="DA53">
        <f t="shared" si="9"/>
        <v>9.3800000000000008</v>
      </c>
      <c r="DB53">
        <f t="shared" si="10"/>
        <v>0</v>
      </c>
      <c r="DC53">
        <f t="shared" si="11"/>
        <v>0</v>
      </c>
    </row>
    <row r="54" spans="1:107" x14ac:dyDescent="0.2">
      <c r="A54">
        <f>ROW(Source!A42)</f>
        <v>42</v>
      </c>
      <c r="B54">
        <v>144042116</v>
      </c>
      <c r="C54">
        <v>144043138</v>
      </c>
      <c r="D54">
        <v>130288591</v>
      </c>
      <c r="E54">
        <v>1</v>
      </c>
      <c r="F54">
        <v>1</v>
      </c>
      <c r="G54">
        <v>1</v>
      </c>
      <c r="H54">
        <v>3</v>
      </c>
      <c r="I54" t="s">
        <v>1189</v>
      </c>
      <c r="J54" t="s">
        <v>1190</v>
      </c>
      <c r="K54" t="s">
        <v>1191</v>
      </c>
      <c r="L54">
        <v>1346</v>
      </c>
      <c r="N54">
        <v>1009</v>
      </c>
      <c r="O54" t="s">
        <v>598</v>
      </c>
      <c r="P54" t="s">
        <v>598</v>
      </c>
      <c r="Q54">
        <v>1</v>
      </c>
      <c r="W54">
        <v>0</v>
      </c>
      <c r="X54">
        <v>427289659</v>
      </c>
      <c r="Y54">
        <v>0</v>
      </c>
      <c r="AA54">
        <v>68.150000000000006</v>
      </c>
      <c r="AB54">
        <v>0</v>
      </c>
      <c r="AC54">
        <v>0</v>
      </c>
      <c r="AD54">
        <v>0</v>
      </c>
      <c r="AE54">
        <v>13.08</v>
      </c>
      <c r="AF54">
        <v>0</v>
      </c>
      <c r="AG54">
        <v>0</v>
      </c>
      <c r="AH54">
        <v>0</v>
      </c>
      <c r="AI54">
        <v>5.21</v>
      </c>
      <c r="AJ54">
        <v>1</v>
      </c>
      <c r="AK54">
        <v>1</v>
      </c>
      <c r="AL54">
        <v>1</v>
      </c>
      <c r="AN54">
        <v>0</v>
      </c>
      <c r="AO54">
        <v>1</v>
      </c>
      <c r="AP54">
        <v>1</v>
      </c>
      <c r="AQ54">
        <v>0</v>
      </c>
      <c r="AR54">
        <v>0</v>
      </c>
      <c r="AS54" t="s">
        <v>3</v>
      </c>
      <c r="AT54">
        <v>20</v>
      </c>
      <c r="AU54" t="s">
        <v>22</v>
      </c>
      <c r="AV54">
        <v>0</v>
      </c>
      <c r="AW54">
        <v>2</v>
      </c>
      <c r="AX54">
        <v>144043173</v>
      </c>
      <c r="AY54">
        <v>1</v>
      </c>
      <c r="AZ54">
        <v>0</v>
      </c>
      <c r="BA54">
        <v>55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CX54">
        <f>Y54*Source!I42</f>
        <v>0</v>
      </c>
      <c r="CY54">
        <f t="shared" si="7"/>
        <v>68.150000000000006</v>
      </c>
      <c r="CZ54">
        <f t="shared" si="8"/>
        <v>13.08</v>
      </c>
      <c r="DA54">
        <f t="shared" si="9"/>
        <v>5.21</v>
      </c>
      <c r="DB54">
        <f t="shared" si="10"/>
        <v>0</v>
      </c>
      <c r="DC54">
        <f t="shared" si="11"/>
        <v>0</v>
      </c>
    </row>
    <row r="55" spans="1:107" x14ac:dyDescent="0.2">
      <c r="A55">
        <f>ROW(Source!A42)</f>
        <v>42</v>
      </c>
      <c r="B55">
        <v>144042116</v>
      </c>
      <c r="C55">
        <v>144043138</v>
      </c>
      <c r="D55">
        <v>130289780</v>
      </c>
      <c r="E55">
        <v>1</v>
      </c>
      <c r="F55">
        <v>1</v>
      </c>
      <c r="G55">
        <v>1</v>
      </c>
      <c r="H55">
        <v>3</v>
      </c>
      <c r="I55" t="s">
        <v>1192</v>
      </c>
      <c r="J55" t="s">
        <v>1193</v>
      </c>
      <c r="K55" t="s">
        <v>1194</v>
      </c>
      <c r="L55">
        <v>1346</v>
      </c>
      <c r="N55">
        <v>1009</v>
      </c>
      <c r="O55" t="s">
        <v>598</v>
      </c>
      <c r="P55" t="s">
        <v>598</v>
      </c>
      <c r="Q55">
        <v>1</v>
      </c>
      <c r="W55">
        <v>0</v>
      </c>
      <c r="X55">
        <v>1460538766</v>
      </c>
      <c r="Y55">
        <v>0</v>
      </c>
      <c r="AA55">
        <v>56.02</v>
      </c>
      <c r="AB55">
        <v>0</v>
      </c>
      <c r="AC55">
        <v>0</v>
      </c>
      <c r="AD55">
        <v>0</v>
      </c>
      <c r="AE55">
        <v>7.46</v>
      </c>
      <c r="AF55">
        <v>0</v>
      </c>
      <c r="AG55">
        <v>0</v>
      </c>
      <c r="AH55">
        <v>0</v>
      </c>
      <c r="AI55">
        <v>7.51</v>
      </c>
      <c r="AJ55">
        <v>1</v>
      </c>
      <c r="AK55">
        <v>1</v>
      </c>
      <c r="AL55">
        <v>1</v>
      </c>
      <c r="AN55">
        <v>0</v>
      </c>
      <c r="AO55">
        <v>1</v>
      </c>
      <c r="AP55">
        <v>1</v>
      </c>
      <c r="AQ55">
        <v>0</v>
      </c>
      <c r="AR55">
        <v>0</v>
      </c>
      <c r="AS55" t="s">
        <v>3</v>
      </c>
      <c r="AT55">
        <v>21</v>
      </c>
      <c r="AU55" t="s">
        <v>22</v>
      </c>
      <c r="AV55">
        <v>0</v>
      </c>
      <c r="AW55">
        <v>2</v>
      </c>
      <c r="AX55">
        <v>144043174</v>
      </c>
      <c r="AY55">
        <v>1</v>
      </c>
      <c r="AZ55">
        <v>0</v>
      </c>
      <c r="BA55">
        <v>56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CX55">
        <f>Y55*Source!I42</f>
        <v>0</v>
      </c>
      <c r="CY55">
        <f t="shared" si="7"/>
        <v>56.02</v>
      </c>
      <c r="CZ55">
        <f t="shared" si="8"/>
        <v>7.46</v>
      </c>
      <c r="DA55">
        <f t="shared" si="9"/>
        <v>7.51</v>
      </c>
      <c r="DB55">
        <f t="shared" si="10"/>
        <v>0</v>
      </c>
      <c r="DC55">
        <f t="shared" si="11"/>
        <v>0</v>
      </c>
    </row>
    <row r="56" spans="1:107" x14ac:dyDescent="0.2">
      <c r="A56">
        <f>ROW(Source!A42)</f>
        <v>42</v>
      </c>
      <c r="B56">
        <v>144042116</v>
      </c>
      <c r="C56">
        <v>144043138</v>
      </c>
      <c r="D56">
        <v>130289783</v>
      </c>
      <c r="E56">
        <v>1</v>
      </c>
      <c r="F56">
        <v>1</v>
      </c>
      <c r="G56">
        <v>1</v>
      </c>
      <c r="H56">
        <v>3</v>
      </c>
      <c r="I56" t="s">
        <v>1195</v>
      </c>
      <c r="J56" t="s">
        <v>1196</v>
      </c>
      <c r="K56" t="s">
        <v>1197</v>
      </c>
      <c r="L56">
        <v>1346</v>
      </c>
      <c r="N56">
        <v>1009</v>
      </c>
      <c r="O56" t="s">
        <v>598</v>
      </c>
      <c r="P56" t="s">
        <v>598</v>
      </c>
      <c r="Q56">
        <v>1</v>
      </c>
      <c r="W56">
        <v>0</v>
      </c>
      <c r="X56">
        <v>-1717886496</v>
      </c>
      <c r="Y56">
        <v>0</v>
      </c>
      <c r="AA56">
        <v>13.88</v>
      </c>
      <c r="AB56">
        <v>0</v>
      </c>
      <c r="AC56">
        <v>0</v>
      </c>
      <c r="AD56">
        <v>0</v>
      </c>
      <c r="AE56">
        <v>2.7</v>
      </c>
      <c r="AF56">
        <v>0</v>
      </c>
      <c r="AG56">
        <v>0</v>
      </c>
      <c r="AH56">
        <v>0</v>
      </c>
      <c r="AI56">
        <v>5.14</v>
      </c>
      <c r="AJ56">
        <v>1</v>
      </c>
      <c r="AK56">
        <v>1</v>
      </c>
      <c r="AL56">
        <v>1</v>
      </c>
      <c r="AN56">
        <v>0</v>
      </c>
      <c r="AO56">
        <v>1</v>
      </c>
      <c r="AP56">
        <v>1</v>
      </c>
      <c r="AQ56">
        <v>0</v>
      </c>
      <c r="AR56">
        <v>0</v>
      </c>
      <c r="AS56" t="s">
        <v>3</v>
      </c>
      <c r="AT56">
        <v>149</v>
      </c>
      <c r="AU56" t="s">
        <v>22</v>
      </c>
      <c r="AV56">
        <v>0</v>
      </c>
      <c r="AW56">
        <v>2</v>
      </c>
      <c r="AX56">
        <v>144043175</v>
      </c>
      <c r="AY56">
        <v>1</v>
      </c>
      <c r="AZ56">
        <v>0</v>
      </c>
      <c r="BA56">
        <v>57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CX56">
        <f>Y56*Source!I42</f>
        <v>0</v>
      </c>
      <c r="CY56">
        <f t="shared" si="7"/>
        <v>13.88</v>
      </c>
      <c r="CZ56">
        <f t="shared" si="8"/>
        <v>2.7</v>
      </c>
      <c r="DA56">
        <f t="shared" si="9"/>
        <v>5.14</v>
      </c>
      <c r="DB56">
        <f t="shared" si="10"/>
        <v>0</v>
      </c>
      <c r="DC56">
        <f t="shared" si="11"/>
        <v>0</v>
      </c>
    </row>
    <row r="57" spans="1:107" x14ac:dyDescent="0.2">
      <c r="A57">
        <f>ROW(Source!A42)</f>
        <v>42</v>
      </c>
      <c r="B57">
        <v>144042116</v>
      </c>
      <c r="C57">
        <v>144043138</v>
      </c>
      <c r="D57">
        <v>0</v>
      </c>
      <c r="E57">
        <v>0</v>
      </c>
      <c r="F57">
        <v>1</v>
      </c>
      <c r="G57">
        <v>1</v>
      </c>
      <c r="H57">
        <v>3</v>
      </c>
      <c r="I57" t="s">
        <v>29</v>
      </c>
      <c r="J57" t="s">
        <v>3</v>
      </c>
      <c r="K57" t="s">
        <v>30</v>
      </c>
      <c r="L57">
        <v>1348</v>
      </c>
      <c r="N57">
        <v>1009</v>
      </c>
      <c r="O57" t="s">
        <v>31</v>
      </c>
      <c r="P57" t="s">
        <v>31</v>
      </c>
      <c r="Q57">
        <v>1000</v>
      </c>
      <c r="W57">
        <v>0</v>
      </c>
      <c r="X57">
        <v>2102561428</v>
      </c>
      <c r="Y57">
        <v>1.5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1</v>
      </c>
      <c r="AJ57">
        <v>1</v>
      </c>
      <c r="AK57">
        <v>1</v>
      </c>
      <c r="AL57">
        <v>1</v>
      </c>
      <c r="AN57">
        <v>0</v>
      </c>
      <c r="AO57">
        <v>0</v>
      </c>
      <c r="AP57">
        <v>1</v>
      </c>
      <c r="AQ57">
        <v>0</v>
      </c>
      <c r="AR57">
        <v>0</v>
      </c>
      <c r="AS57" t="s">
        <v>3</v>
      </c>
      <c r="AT57">
        <v>1.5</v>
      </c>
      <c r="AU57" t="s">
        <v>3</v>
      </c>
      <c r="AV57">
        <v>0</v>
      </c>
      <c r="AW57">
        <v>1</v>
      </c>
      <c r="AX57">
        <v>-1</v>
      </c>
      <c r="AY57">
        <v>0</v>
      </c>
      <c r="AZ57">
        <v>0</v>
      </c>
      <c r="BA57" t="s">
        <v>3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CX57">
        <f>Y57*Source!I42</f>
        <v>0.34534500000000001</v>
      </c>
      <c r="CY57">
        <f t="shared" si="7"/>
        <v>0</v>
      </c>
      <c r="CZ57">
        <f t="shared" si="8"/>
        <v>0</v>
      </c>
      <c r="DA57">
        <f t="shared" si="9"/>
        <v>1</v>
      </c>
      <c r="DB57">
        <f>ROUND(ROUND(AT57*CZ57,2),2)</f>
        <v>0</v>
      </c>
      <c r="DC57">
        <f>ROUND(ROUND(AT57*AG57,2),2)</f>
        <v>0</v>
      </c>
    </row>
    <row r="58" spans="1:107" x14ac:dyDescent="0.2">
      <c r="A58">
        <f>ROW(Source!A44)</f>
        <v>44</v>
      </c>
      <c r="B58">
        <v>144042116</v>
      </c>
      <c r="C58">
        <v>144043177</v>
      </c>
      <c r="D58">
        <v>128862283</v>
      </c>
      <c r="E58">
        <v>28876687</v>
      </c>
      <c r="F58">
        <v>1</v>
      </c>
      <c r="G58">
        <v>1</v>
      </c>
      <c r="H58">
        <v>1</v>
      </c>
      <c r="I58" t="s">
        <v>1139</v>
      </c>
      <c r="J58" t="s">
        <v>3</v>
      </c>
      <c r="K58" t="s">
        <v>1140</v>
      </c>
      <c r="L58">
        <v>1191</v>
      </c>
      <c r="N58">
        <v>1013</v>
      </c>
      <c r="O58" t="s">
        <v>1125</v>
      </c>
      <c r="P58" t="s">
        <v>1125</v>
      </c>
      <c r="Q58">
        <v>1</v>
      </c>
      <c r="W58">
        <v>0</v>
      </c>
      <c r="X58">
        <v>145020957</v>
      </c>
      <c r="Y58">
        <v>67.900000000000006</v>
      </c>
      <c r="AA58">
        <v>0</v>
      </c>
      <c r="AB58">
        <v>0</v>
      </c>
      <c r="AC58">
        <v>0</v>
      </c>
      <c r="AD58">
        <v>9.07</v>
      </c>
      <c r="AE58">
        <v>0</v>
      </c>
      <c r="AF58">
        <v>0</v>
      </c>
      <c r="AG58">
        <v>0</v>
      </c>
      <c r="AH58">
        <v>9.07</v>
      </c>
      <c r="AI58">
        <v>1</v>
      </c>
      <c r="AJ58">
        <v>1</v>
      </c>
      <c r="AK58">
        <v>1</v>
      </c>
      <c r="AL58">
        <v>1</v>
      </c>
      <c r="AN58">
        <v>0</v>
      </c>
      <c r="AO58">
        <v>1</v>
      </c>
      <c r="AP58">
        <v>1</v>
      </c>
      <c r="AQ58">
        <v>0</v>
      </c>
      <c r="AR58">
        <v>0</v>
      </c>
      <c r="AS58" t="s">
        <v>3</v>
      </c>
      <c r="AT58">
        <v>97</v>
      </c>
      <c r="AU58" t="s">
        <v>60</v>
      </c>
      <c r="AV58">
        <v>1</v>
      </c>
      <c r="AW58">
        <v>2</v>
      </c>
      <c r="AX58">
        <v>144043200</v>
      </c>
      <c r="AY58">
        <v>1</v>
      </c>
      <c r="AZ58">
        <v>2048</v>
      </c>
      <c r="BA58">
        <v>58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CX58">
        <f>Y58*Source!I44</f>
        <v>35.844410000000003</v>
      </c>
      <c r="CY58">
        <f>AD58</f>
        <v>9.07</v>
      </c>
      <c r="CZ58">
        <f>AH58</f>
        <v>9.07</v>
      </c>
      <c r="DA58">
        <f>AL58</f>
        <v>1</v>
      </c>
      <c r="DB58">
        <f>ROUND((ROUND(AT58*CZ58,2)*0.7),2)</f>
        <v>615.85</v>
      </c>
      <c r="DC58">
        <f>ROUND((ROUND(AT58*AG58,2)*0.7),2)</f>
        <v>0</v>
      </c>
    </row>
    <row r="59" spans="1:107" x14ac:dyDescent="0.2">
      <c r="A59">
        <f>ROW(Source!A44)</f>
        <v>44</v>
      </c>
      <c r="B59">
        <v>144042116</v>
      </c>
      <c r="C59">
        <v>144043177</v>
      </c>
      <c r="D59">
        <v>128862608</v>
      </c>
      <c r="E59">
        <v>28876687</v>
      </c>
      <c r="F59">
        <v>1</v>
      </c>
      <c r="G59">
        <v>1</v>
      </c>
      <c r="H59">
        <v>1</v>
      </c>
      <c r="I59" t="s">
        <v>1128</v>
      </c>
      <c r="J59" t="s">
        <v>3</v>
      </c>
      <c r="K59" t="s">
        <v>1129</v>
      </c>
      <c r="L59">
        <v>1191</v>
      </c>
      <c r="N59">
        <v>1013</v>
      </c>
      <c r="O59" t="s">
        <v>1125</v>
      </c>
      <c r="P59" t="s">
        <v>1125</v>
      </c>
      <c r="Q59">
        <v>1</v>
      </c>
      <c r="W59">
        <v>0</v>
      </c>
      <c r="X59">
        <v>-1417349443</v>
      </c>
      <c r="Y59">
        <v>0.38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1</v>
      </c>
      <c r="AJ59">
        <v>1</v>
      </c>
      <c r="AK59">
        <v>1</v>
      </c>
      <c r="AL59">
        <v>1</v>
      </c>
      <c r="AN59">
        <v>0</v>
      </c>
      <c r="AO59">
        <v>1</v>
      </c>
      <c r="AP59">
        <v>0</v>
      </c>
      <c r="AQ59">
        <v>0</v>
      </c>
      <c r="AR59">
        <v>0</v>
      </c>
      <c r="AS59" t="s">
        <v>3</v>
      </c>
      <c r="AT59">
        <v>0.38</v>
      </c>
      <c r="AU59" t="s">
        <v>3</v>
      </c>
      <c r="AV59">
        <v>2</v>
      </c>
      <c r="AW59">
        <v>2</v>
      </c>
      <c r="AX59">
        <v>144043201</v>
      </c>
      <c r="AY59">
        <v>1</v>
      </c>
      <c r="AZ59">
        <v>2048</v>
      </c>
      <c r="BA59">
        <v>59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CX59">
        <f>Y59*Source!I44</f>
        <v>0.200602</v>
      </c>
      <c r="CY59">
        <f>AD59</f>
        <v>0</v>
      </c>
      <c r="CZ59">
        <f>AH59</f>
        <v>0</v>
      </c>
      <c r="DA59">
        <f>AL59</f>
        <v>1</v>
      </c>
      <c r="DB59">
        <f>ROUND(ROUND(AT59*CZ59,2),2)</f>
        <v>0</v>
      </c>
      <c r="DC59">
        <f>ROUND(ROUND(AT59*AG59,2),2)</f>
        <v>0</v>
      </c>
    </row>
    <row r="60" spans="1:107" x14ac:dyDescent="0.2">
      <c r="A60">
        <f>ROW(Source!A44)</f>
        <v>44</v>
      </c>
      <c r="B60">
        <v>144042116</v>
      </c>
      <c r="C60">
        <v>144043177</v>
      </c>
      <c r="D60">
        <v>130404404</v>
      </c>
      <c r="E60">
        <v>1</v>
      </c>
      <c r="F60">
        <v>1</v>
      </c>
      <c r="G60">
        <v>1</v>
      </c>
      <c r="H60">
        <v>2</v>
      </c>
      <c r="I60" t="s">
        <v>1141</v>
      </c>
      <c r="J60" t="s">
        <v>1142</v>
      </c>
      <c r="K60" t="s">
        <v>1143</v>
      </c>
      <c r="L60">
        <v>1368</v>
      </c>
      <c r="N60">
        <v>1011</v>
      </c>
      <c r="O60" t="s">
        <v>550</v>
      </c>
      <c r="P60" t="s">
        <v>550</v>
      </c>
      <c r="Q60">
        <v>1</v>
      </c>
      <c r="W60">
        <v>0</v>
      </c>
      <c r="X60">
        <v>-2113614907</v>
      </c>
      <c r="Y60">
        <v>0.13300000000000001</v>
      </c>
      <c r="AA60">
        <v>0</v>
      </c>
      <c r="AB60">
        <v>1023.6</v>
      </c>
      <c r="AC60">
        <v>443.21</v>
      </c>
      <c r="AD60">
        <v>0</v>
      </c>
      <c r="AE60">
        <v>0</v>
      </c>
      <c r="AF60">
        <v>115.4</v>
      </c>
      <c r="AG60">
        <v>13.5</v>
      </c>
      <c r="AH60">
        <v>0</v>
      </c>
      <c r="AI60">
        <v>1</v>
      </c>
      <c r="AJ60">
        <v>8.8699999999999992</v>
      </c>
      <c r="AK60">
        <v>32.83</v>
      </c>
      <c r="AL60">
        <v>1</v>
      </c>
      <c r="AN60">
        <v>0</v>
      </c>
      <c r="AO60">
        <v>1</v>
      </c>
      <c r="AP60">
        <v>1</v>
      </c>
      <c r="AQ60">
        <v>0</v>
      </c>
      <c r="AR60">
        <v>0</v>
      </c>
      <c r="AS60" t="s">
        <v>3</v>
      </c>
      <c r="AT60">
        <v>0.19</v>
      </c>
      <c r="AU60" t="s">
        <v>60</v>
      </c>
      <c r="AV60">
        <v>0</v>
      </c>
      <c r="AW60">
        <v>2</v>
      </c>
      <c r="AX60">
        <v>144043202</v>
      </c>
      <c r="AY60">
        <v>1</v>
      </c>
      <c r="AZ60">
        <v>2048</v>
      </c>
      <c r="BA60">
        <v>60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CX60">
        <f>Y60*Source!I44</f>
        <v>7.0210700000000015E-2</v>
      </c>
      <c r="CY60">
        <f>AB60</f>
        <v>1023.6</v>
      </c>
      <c r="CZ60">
        <f>AF60</f>
        <v>115.4</v>
      </c>
      <c r="DA60">
        <f>AJ60</f>
        <v>8.8699999999999992</v>
      </c>
      <c r="DB60">
        <f>ROUND((ROUND(AT60*CZ60,2)*0.7),2)</f>
        <v>15.35</v>
      </c>
      <c r="DC60">
        <f>ROUND((ROUND(AT60*AG60,2)*0.7),2)</f>
        <v>1.8</v>
      </c>
    </row>
    <row r="61" spans="1:107" x14ac:dyDescent="0.2">
      <c r="A61">
        <f>ROW(Source!A44)</f>
        <v>44</v>
      </c>
      <c r="B61">
        <v>144042116</v>
      </c>
      <c r="C61">
        <v>144043177</v>
      </c>
      <c r="D61">
        <v>130405149</v>
      </c>
      <c r="E61">
        <v>1</v>
      </c>
      <c r="F61">
        <v>1</v>
      </c>
      <c r="G61">
        <v>1</v>
      </c>
      <c r="H61">
        <v>2</v>
      </c>
      <c r="I61" t="s">
        <v>1144</v>
      </c>
      <c r="J61" t="s">
        <v>1145</v>
      </c>
      <c r="K61" t="s">
        <v>1146</v>
      </c>
      <c r="L61">
        <v>1368</v>
      </c>
      <c r="N61">
        <v>1011</v>
      </c>
      <c r="O61" t="s">
        <v>550</v>
      </c>
      <c r="P61" t="s">
        <v>550</v>
      </c>
      <c r="Q61">
        <v>1</v>
      </c>
      <c r="W61">
        <v>0</v>
      </c>
      <c r="X61">
        <v>1969200529</v>
      </c>
      <c r="Y61">
        <v>0.13300000000000001</v>
      </c>
      <c r="AA61">
        <v>0</v>
      </c>
      <c r="AB61">
        <v>795.09</v>
      </c>
      <c r="AC61">
        <v>380.83</v>
      </c>
      <c r="AD61">
        <v>0</v>
      </c>
      <c r="AE61">
        <v>0</v>
      </c>
      <c r="AF61">
        <v>65.709999999999994</v>
      </c>
      <c r="AG61">
        <v>11.6</v>
      </c>
      <c r="AH61">
        <v>0</v>
      </c>
      <c r="AI61">
        <v>1</v>
      </c>
      <c r="AJ61">
        <v>12.1</v>
      </c>
      <c r="AK61">
        <v>32.83</v>
      </c>
      <c r="AL61">
        <v>1</v>
      </c>
      <c r="AN61">
        <v>0</v>
      </c>
      <c r="AO61">
        <v>1</v>
      </c>
      <c r="AP61">
        <v>1</v>
      </c>
      <c r="AQ61">
        <v>0</v>
      </c>
      <c r="AR61">
        <v>0</v>
      </c>
      <c r="AS61" t="s">
        <v>3</v>
      </c>
      <c r="AT61">
        <v>0.19</v>
      </c>
      <c r="AU61" t="s">
        <v>60</v>
      </c>
      <c r="AV61">
        <v>0</v>
      </c>
      <c r="AW61">
        <v>2</v>
      </c>
      <c r="AX61">
        <v>144043203</v>
      </c>
      <c r="AY61">
        <v>1</v>
      </c>
      <c r="AZ61">
        <v>2048</v>
      </c>
      <c r="BA61">
        <v>61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CX61">
        <f>Y61*Source!I44</f>
        <v>7.0210700000000015E-2</v>
      </c>
      <c r="CY61">
        <f>AB61</f>
        <v>795.09</v>
      </c>
      <c r="CZ61">
        <f>AF61</f>
        <v>65.709999999999994</v>
      </c>
      <c r="DA61">
        <f>AJ61</f>
        <v>12.1</v>
      </c>
      <c r="DB61">
        <f>ROUND((ROUND(AT61*CZ61,2)*0.7),2)</f>
        <v>8.74</v>
      </c>
      <c r="DC61">
        <f>ROUND((ROUND(AT61*AG61,2)*0.7),2)</f>
        <v>1.54</v>
      </c>
    </row>
    <row r="62" spans="1:107" x14ac:dyDescent="0.2">
      <c r="A62">
        <f>ROW(Source!A44)</f>
        <v>44</v>
      </c>
      <c r="B62">
        <v>144042116</v>
      </c>
      <c r="C62">
        <v>144043177</v>
      </c>
      <c r="D62">
        <v>130405710</v>
      </c>
      <c r="E62">
        <v>1</v>
      </c>
      <c r="F62">
        <v>1</v>
      </c>
      <c r="G62">
        <v>1</v>
      </c>
      <c r="H62">
        <v>2</v>
      </c>
      <c r="I62" t="s">
        <v>1147</v>
      </c>
      <c r="J62" t="s">
        <v>1148</v>
      </c>
      <c r="K62" t="s">
        <v>1149</v>
      </c>
      <c r="L62">
        <v>1368</v>
      </c>
      <c r="N62">
        <v>1011</v>
      </c>
      <c r="O62" t="s">
        <v>550</v>
      </c>
      <c r="P62" t="s">
        <v>550</v>
      </c>
      <c r="Q62">
        <v>1</v>
      </c>
      <c r="W62">
        <v>0</v>
      </c>
      <c r="X62">
        <v>675149543</v>
      </c>
      <c r="Y62">
        <v>0.224</v>
      </c>
      <c r="AA62">
        <v>0</v>
      </c>
      <c r="AB62">
        <v>19.48</v>
      </c>
      <c r="AC62">
        <v>0</v>
      </c>
      <c r="AD62">
        <v>0</v>
      </c>
      <c r="AE62">
        <v>0</v>
      </c>
      <c r="AF62">
        <v>33.590000000000003</v>
      </c>
      <c r="AG62">
        <v>0</v>
      </c>
      <c r="AH62">
        <v>0</v>
      </c>
      <c r="AI62">
        <v>1</v>
      </c>
      <c r="AJ62">
        <v>0.57999999999999996</v>
      </c>
      <c r="AK62">
        <v>32.83</v>
      </c>
      <c r="AL62">
        <v>1</v>
      </c>
      <c r="AN62">
        <v>0</v>
      </c>
      <c r="AO62">
        <v>1</v>
      </c>
      <c r="AP62">
        <v>1</v>
      </c>
      <c r="AQ62">
        <v>0</v>
      </c>
      <c r="AR62">
        <v>0</v>
      </c>
      <c r="AS62" t="s">
        <v>3</v>
      </c>
      <c r="AT62">
        <v>0.32</v>
      </c>
      <c r="AU62" t="s">
        <v>60</v>
      </c>
      <c r="AV62">
        <v>0</v>
      </c>
      <c r="AW62">
        <v>2</v>
      </c>
      <c r="AX62">
        <v>144043204</v>
      </c>
      <c r="AY62">
        <v>1</v>
      </c>
      <c r="AZ62">
        <v>2048</v>
      </c>
      <c r="BA62">
        <v>62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CX62">
        <f>Y62*Source!I44</f>
        <v>0.11824960000000001</v>
      </c>
      <c r="CY62">
        <f>AB62</f>
        <v>19.48</v>
      </c>
      <c r="CZ62">
        <f>AF62</f>
        <v>33.590000000000003</v>
      </c>
      <c r="DA62">
        <f>AJ62</f>
        <v>0.57999999999999996</v>
      </c>
      <c r="DB62">
        <f>ROUND((ROUND(AT62*CZ62,2)*0.7),2)</f>
        <v>7.53</v>
      </c>
      <c r="DC62">
        <f>ROUND((ROUND(AT62*AG62,2)*0.7),2)</f>
        <v>0</v>
      </c>
    </row>
    <row r="63" spans="1:107" x14ac:dyDescent="0.2">
      <c r="A63">
        <f>ROW(Source!A44)</f>
        <v>44</v>
      </c>
      <c r="B63">
        <v>144042116</v>
      </c>
      <c r="C63">
        <v>144043177</v>
      </c>
      <c r="D63">
        <v>130258534</v>
      </c>
      <c r="E63">
        <v>1</v>
      </c>
      <c r="F63">
        <v>1</v>
      </c>
      <c r="G63">
        <v>1</v>
      </c>
      <c r="H63">
        <v>3</v>
      </c>
      <c r="I63" t="s">
        <v>1150</v>
      </c>
      <c r="J63" t="s">
        <v>1151</v>
      </c>
      <c r="K63" t="s">
        <v>1152</v>
      </c>
      <c r="L63">
        <v>1339</v>
      </c>
      <c r="N63">
        <v>1007</v>
      </c>
      <c r="O63" t="s">
        <v>50</v>
      </c>
      <c r="P63" t="s">
        <v>50</v>
      </c>
      <c r="Q63">
        <v>1</v>
      </c>
      <c r="W63">
        <v>0</v>
      </c>
      <c r="X63">
        <v>1835689634</v>
      </c>
      <c r="Y63">
        <v>0</v>
      </c>
      <c r="AA63">
        <v>29.3</v>
      </c>
      <c r="AB63">
        <v>0</v>
      </c>
      <c r="AC63">
        <v>0</v>
      </c>
      <c r="AD63">
        <v>0</v>
      </c>
      <c r="AE63">
        <v>2.44</v>
      </c>
      <c r="AF63">
        <v>0</v>
      </c>
      <c r="AG63">
        <v>0</v>
      </c>
      <c r="AH63">
        <v>0</v>
      </c>
      <c r="AI63">
        <v>12.01</v>
      </c>
      <c r="AJ63">
        <v>1</v>
      </c>
      <c r="AK63">
        <v>1</v>
      </c>
      <c r="AL63">
        <v>1</v>
      </c>
      <c r="AN63">
        <v>0</v>
      </c>
      <c r="AO63">
        <v>1</v>
      </c>
      <c r="AP63">
        <v>1</v>
      </c>
      <c r="AQ63">
        <v>0</v>
      </c>
      <c r="AR63">
        <v>0</v>
      </c>
      <c r="AS63" t="s">
        <v>3</v>
      </c>
      <c r="AT63">
        <v>3.5999999999999997E-2</v>
      </c>
      <c r="AU63" t="s">
        <v>22</v>
      </c>
      <c r="AV63">
        <v>0</v>
      </c>
      <c r="AW63">
        <v>2</v>
      </c>
      <c r="AX63">
        <v>144043206</v>
      </c>
      <c r="AY63">
        <v>1</v>
      </c>
      <c r="AZ63">
        <v>0</v>
      </c>
      <c r="BA63">
        <v>64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CX63">
        <f>Y63*Source!I44</f>
        <v>0</v>
      </c>
      <c r="CY63">
        <f t="shared" ref="CY63:CY79" si="12">AA63</f>
        <v>29.3</v>
      </c>
      <c r="CZ63">
        <f t="shared" ref="CZ63:CZ79" si="13">AE63</f>
        <v>2.44</v>
      </c>
      <c r="DA63">
        <f t="shared" ref="DA63:DA79" si="14">AI63</f>
        <v>12.01</v>
      </c>
      <c r="DB63">
        <f t="shared" ref="DB63:DB78" si="15">ROUND((ROUND(AT63*CZ63,2)*0),2)</f>
        <v>0</v>
      </c>
      <c r="DC63">
        <f t="shared" ref="DC63:DC78" si="16">ROUND((ROUND(AT63*AG63,2)*0),2)</f>
        <v>0</v>
      </c>
    </row>
    <row r="64" spans="1:107" x14ac:dyDescent="0.2">
      <c r="A64">
        <f>ROW(Source!A44)</f>
        <v>44</v>
      </c>
      <c r="B64">
        <v>144042116</v>
      </c>
      <c r="C64">
        <v>144043177</v>
      </c>
      <c r="D64">
        <v>130258769</v>
      </c>
      <c r="E64">
        <v>1</v>
      </c>
      <c r="F64">
        <v>1</v>
      </c>
      <c r="G64">
        <v>1</v>
      </c>
      <c r="H64">
        <v>3</v>
      </c>
      <c r="I64" t="s">
        <v>1153</v>
      </c>
      <c r="J64" t="s">
        <v>1154</v>
      </c>
      <c r="K64" t="s">
        <v>1155</v>
      </c>
      <c r="L64">
        <v>1301</v>
      </c>
      <c r="N64">
        <v>1003</v>
      </c>
      <c r="O64" t="s">
        <v>328</v>
      </c>
      <c r="P64" t="s">
        <v>328</v>
      </c>
      <c r="Q64">
        <v>1</v>
      </c>
      <c r="W64">
        <v>0</v>
      </c>
      <c r="X64">
        <v>-51690788</v>
      </c>
      <c r="Y64">
        <v>0</v>
      </c>
      <c r="AA64">
        <v>3.41</v>
      </c>
      <c r="AB64">
        <v>0</v>
      </c>
      <c r="AC64">
        <v>0</v>
      </c>
      <c r="AD64">
        <v>0</v>
      </c>
      <c r="AE64">
        <v>0.37</v>
      </c>
      <c r="AF64">
        <v>0</v>
      </c>
      <c r="AG64">
        <v>0</v>
      </c>
      <c r="AH64">
        <v>0</v>
      </c>
      <c r="AI64">
        <v>9.2200000000000006</v>
      </c>
      <c r="AJ64">
        <v>1</v>
      </c>
      <c r="AK64">
        <v>1</v>
      </c>
      <c r="AL64">
        <v>1</v>
      </c>
      <c r="AN64">
        <v>0</v>
      </c>
      <c r="AO64">
        <v>1</v>
      </c>
      <c r="AP64">
        <v>1</v>
      </c>
      <c r="AQ64">
        <v>0</v>
      </c>
      <c r="AR64">
        <v>0</v>
      </c>
      <c r="AS64" t="s">
        <v>3</v>
      </c>
      <c r="AT64">
        <v>135</v>
      </c>
      <c r="AU64" t="s">
        <v>22</v>
      </c>
      <c r="AV64">
        <v>0</v>
      </c>
      <c r="AW64">
        <v>2</v>
      </c>
      <c r="AX64">
        <v>144043207</v>
      </c>
      <c r="AY64">
        <v>1</v>
      </c>
      <c r="AZ64">
        <v>0</v>
      </c>
      <c r="BA64">
        <v>65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CX64">
        <f>Y64*Source!I44</f>
        <v>0</v>
      </c>
      <c r="CY64">
        <f t="shared" si="12"/>
        <v>3.41</v>
      </c>
      <c r="CZ64">
        <f t="shared" si="13"/>
        <v>0.37</v>
      </c>
      <c r="DA64">
        <f t="shared" si="14"/>
        <v>9.2200000000000006</v>
      </c>
      <c r="DB64">
        <f t="shared" si="15"/>
        <v>0</v>
      </c>
      <c r="DC64">
        <f t="shared" si="16"/>
        <v>0</v>
      </c>
    </row>
    <row r="65" spans="1:107" x14ac:dyDescent="0.2">
      <c r="A65">
        <f>ROW(Source!A44)</f>
        <v>44</v>
      </c>
      <c r="B65">
        <v>144042116</v>
      </c>
      <c r="C65">
        <v>144043177</v>
      </c>
      <c r="D65">
        <v>130258794</v>
      </c>
      <c r="E65">
        <v>1</v>
      </c>
      <c r="F65">
        <v>1</v>
      </c>
      <c r="G65">
        <v>1</v>
      </c>
      <c r="H65">
        <v>3</v>
      </c>
      <c r="I65" t="s">
        <v>1156</v>
      </c>
      <c r="J65" t="s">
        <v>1157</v>
      </c>
      <c r="K65" t="s">
        <v>1158</v>
      </c>
      <c r="L65">
        <v>1301</v>
      </c>
      <c r="N65">
        <v>1003</v>
      </c>
      <c r="O65" t="s">
        <v>328</v>
      </c>
      <c r="P65" t="s">
        <v>328</v>
      </c>
      <c r="Q65">
        <v>1</v>
      </c>
      <c r="W65">
        <v>0</v>
      </c>
      <c r="X65">
        <v>1069800274</v>
      </c>
      <c r="Y65">
        <v>0</v>
      </c>
      <c r="AA65">
        <v>1.2</v>
      </c>
      <c r="AB65">
        <v>0</v>
      </c>
      <c r="AC65">
        <v>0</v>
      </c>
      <c r="AD65">
        <v>0</v>
      </c>
      <c r="AE65">
        <v>0.17</v>
      </c>
      <c r="AF65">
        <v>0</v>
      </c>
      <c r="AG65">
        <v>0</v>
      </c>
      <c r="AH65">
        <v>0</v>
      </c>
      <c r="AI65">
        <v>7.06</v>
      </c>
      <c r="AJ65">
        <v>1</v>
      </c>
      <c r="AK65">
        <v>1</v>
      </c>
      <c r="AL65">
        <v>1</v>
      </c>
      <c r="AN65">
        <v>0</v>
      </c>
      <c r="AO65">
        <v>1</v>
      </c>
      <c r="AP65">
        <v>1</v>
      </c>
      <c r="AQ65">
        <v>0</v>
      </c>
      <c r="AR65">
        <v>0</v>
      </c>
      <c r="AS65" t="s">
        <v>3</v>
      </c>
      <c r="AT65">
        <v>68</v>
      </c>
      <c r="AU65" t="s">
        <v>22</v>
      </c>
      <c r="AV65">
        <v>0</v>
      </c>
      <c r="AW65">
        <v>2</v>
      </c>
      <c r="AX65">
        <v>144043208</v>
      </c>
      <c r="AY65">
        <v>1</v>
      </c>
      <c r="AZ65">
        <v>0</v>
      </c>
      <c r="BA65">
        <v>66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CX65">
        <f>Y65*Source!I44</f>
        <v>0</v>
      </c>
      <c r="CY65">
        <f t="shared" si="12"/>
        <v>1.2</v>
      </c>
      <c r="CZ65">
        <f t="shared" si="13"/>
        <v>0.17</v>
      </c>
      <c r="DA65">
        <f t="shared" si="14"/>
        <v>7.06</v>
      </c>
      <c r="DB65">
        <f t="shared" si="15"/>
        <v>0</v>
      </c>
      <c r="DC65">
        <f t="shared" si="16"/>
        <v>0</v>
      </c>
    </row>
    <row r="66" spans="1:107" x14ac:dyDescent="0.2">
      <c r="A66">
        <f>ROW(Source!A44)</f>
        <v>44</v>
      </c>
      <c r="B66">
        <v>144042116</v>
      </c>
      <c r="C66">
        <v>144043177</v>
      </c>
      <c r="D66">
        <v>130258799</v>
      </c>
      <c r="E66">
        <v>1</v>
      </c>
      <c r="F66">
        <v>1</v>
      </c>
      <c r="G66">
        <v>1</v>
      </c>
      <c r="H66">
        <v>3</v>
      </c>
      <c r="I66" t="s">
        <v>1159</v>
      </c>
      <c r="J66" t="s">
        <v>1160</v>
      </c>
      <c r="K66" t="s">
        <v>1161</v>
      </c>
      <c r="L66">
        <v>1308</v>
      </c>
      <c r="N66">
        <v>1003</v>
      </c>
      <c r="O66" t="s">
        <v>99</v>
      </c>
      <c r="P66" t="s">
        <v>99</v>
      </c>
      <c r="Q66">
        <v>100</v>
      </c>
      <c r="W66">
        <v>0</v>
      </c>
      <c r="X66">
        <v>-332592297</v>
      </c>
      <c r="Y66">
        <v>0</v>
      </c>
      <c r="AA66">
        <v>1250.79</v>
      </c>
      <c r="AB66">
        <v>0</v>
      </c>
      <c r="AC66">
        <v>0</v>
      </c>
      <c r="AD66">
        <v>0</v>
      </c>
      <c r="AE66">
        <v>173</v>
      </c>
      <c r="AF66">
        <v>0</v>
      </c>
      <c r="AG66">
        <v>0</v>
      </c>
      <c r="AH66">
        <v>0</v>
      </c>
      <c r="AI66">
        <v>7.23</v>
      </c>
      <c r="AJ66">
        <v>1</v>
      </c>
      <c r="AK66">
        <v>1</v>
      </c>
      <c r="AL66">
        <v>1</v>
      </c>
      <c r="AN66">
        <v>0</v>
      </c>
      <c r="AO66">
        <v>1</v>
      </c>
      <c r="AP66">
        <v>1</v>
      </c>
      <c r="AQ66">
        <v>0</v>
      </c>
      <c r="AR66">
        <v>0</v>
      </c>
      <c r="AS66" t="s">
        <v>3</v>
      </c>
      <c r="AT66">
        <v>1.35</v>
      </c>
      <c r="AU66" t="s">
        <v>22</v>
      </c>
      <c r="AV66">
        <v>0</v>
      </c>
      <c r="AW66">
        <v>2</v>
      </c>
      <c r="AX66">
        <v>144043209</v>
      </c>
      <c r="AY66">
        <v>1</v>
      </c>
      <c r="AZ66">
        <v>0</v>
      </c>
      <c r="BA66">
        <v>67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CX66">
        <f>Y66*Source!I44</f>
        <v>0</v>
      </c>
      <c r="CY66">
        <f t="shared" si="12"/>
        <v>1250.79</v>
      </c>
      <c r="CZ66">
        <f t="shared" si="13"/>
        <v>173</v>
      </c>
      <c r="DA66">
        <f t="shared" si="14"/>
        <v>7.23</v>
      </c>
      <c r="DB66">
        <f t="shared" si="15"/>
        <v>0</v>
      </c>
      <c r="DC66">
        <f t="shared" si="16"/>
        <v>0</v>
      </c>
    </row>
    <row r="67" spans="1:107" x14ac:dyDescent="0.2">
      <c r="A67">
        <f>ROW(Source!A44)</f>
        <v>44</v>
      </c>
      <c r="B67">
        <v>144042116</v>
      </c>
      <c r="C67">
        <v>144043177</v>
      </c>
      <c r="D67">
        <v>130260912</v>
      </c>
      <c r="E67">
        <v>1</v>
      </c>
      <c r="F67">
        <v>1</v>
      </c>
      <c r="G67">
        <v>1</v>
      </c>
      <c r="H67">
        <v>3</v>
      </c>
      <c r="I67" t="s">
        <v>1207</v>
      </c>
      <c r="J67" t="s">
        <v>1208</v>
      </c>
      <c r="K67" t="s">
        <v>1209</v>
      </c>
      <c r="L67">
        <v>1425</v>
      </c>
      <c r="N67">
        <v>1013</v>
      </c>
      <c r="O67" t="s">
        <v>88</v>
      </c>
      <c r="P67" t="s">
        <v>88</v>
      </c>
      <c r="Q67">
        <v>1</v>
      </c>
      <c r="W67">
        <v>0</v>
      </c>
      <c r="X67">
        <v>7023331</v>
      </c>
      <c r="Y67">
        <v>0</v>
      </c>
      <c r="AA67">
        <v>198.8</v>
      </c>
      <c r="AB67">
        <v>0</v>
      </c>
      <c r="AC67">
        <v>0</v>
      </c>
      <c r="AD67">
        <v>0</v>
      </c>
      <c r="AE67">
        <v>70</v>
      </c>
      <c r="AF67">
        <v>0</v>
      </c>
      <c r="AG67">
        <v>0</v>
      </c>
      <c r="AH67">
        <v>0</v>
      </c>
      <c r="AI67">
        <v>2.84</v>
      </c>
      <c r="AJ67">
        <v>1</v>
      </c>
      <c r="AK67">
        <v>1</v>
      </c>
      <c r="AL67">
        <v>1</v>
      </c>
      <c r="AN67">
        <v>0</v>
      </c>
      <c r="AO67">
        <v>1</v>
      </c>
      <c r="AP67">
        <v>1</v>
      </c>
      <c r="AQ67">
        <v>0</v>
      </c>
      <c r="AR67">
        <v>0</v>
      </c>
      <c r="AS67" t="s">
        <v>3</v>
      </c>
      <c r="AT67">
        <v>0.81</v>
      </c>
      <c r="AU67" t="s">
        <v>22</v>
      </c>
      <c r="AV67">
        <v>0</v>
      </c>
      <c r="AW67">
        <v>2</v>
      </c>
      <c r="AX67">
        <v>144043210</v>
      </c>
      <c r="AY67">
        <v>1</v>
      </c>
      <c r="AZ67">
        <v>0</v>
      </c>
      <c r="BA67">
        <v>68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CX67">
        <f>Y67*Source!I44</f>
        <v>0</v>
      </c>
      <c r="CY67">
        <f t="shared" si="12"/>
        <v>198.8</v>
      </c>
      <c r="CZ67">
        <f t="shared" si="13"/>
        <v>70</v>
      </c>
      <c r="DA67">
        <f t="shared" si="14"/>
        <v>2.84</v>
      </c>
      <c r="DB67">
        <f t="shared" si="15"/>
        <v>0</v>
      </c>
      <c r="DC67">
        <f t="shared" si="16"/>
        <v>0</v>
      </c>
    </row>
    <row r="68" spans="1:107" x14ac:dyDescent="0.2">
      <c r="A68">
        <f>ROW(Source!A44)</f>
        <v>44</v>
      </c>
      <c r="B68">
        <v>144042116</v>
      </c>
      <c r="C68">
        <v>144043177</v>
      </c>
      <c r="D68">
        <v>130260956</v>
      </c>
      <c r="E68">
        <v>1</v>
      </c>
      <c r="F68">
        <v>1</v>
      </c>
      <c r="G68">
        <v>1</v>
      </c>
      <c r="H68">
        <v>3</v>
      </c>
      <c r="I68" t="s">
        <v>1162</v>
      </c>
      <c r="J68" t="s">
        <v>1163</v>
      </c>
      <c r="K68" t="s">
        <v>1164</v>
      </c>
      <c r="L68">
        <v>1425</v>
      </c>
      <c r="N68">
        <v>1013</v>
      </c>
      <c r="O68" t="s">
        <v>88</v>
      </c>
      <c r="P68" t="s">
        <v>88</v>
      </c>
      <c r="Q68">
        <v>1</v>
      </c>
      <c r="W68">
        <v>0</v>
      </c>
      <c r="X68">
        <v>576459026</v>
      </c>
      <c r="Y68">
        <v>0</v>
      </c>
      <c r="AA68">
        <v>86</v>
      </c>
      <c r="AB68">
        <v>0</v>
      </c>
      <c r="AC68">
        <v>0</v>
      </c>
      <c r="AD68">
        <v>0</v>
      </c>
      <c r="AE68">
        <v>8</v>
      </c>
      <c r="AF68">
        <v>0</v>
      </c>
      <c r="AG68">
        <v>0</v>
      </c>
      <c r="AH68">
        <v>0</v>
      </c>
      <c r="AI68">
        <v>10.75</v>
      </c>
      <c r="AJ68">
        <v>1</v>
      </c>
      <c r="AK68">
        <v>1</v>
      </c>
      <c r="AL68">
        <v>1</v>
      </c>
      <c r="AN68">
        <v>0</v>
      </c>
      <c r="AO68">
        <v>1</v>
      </c>
      <c r="AP68">
        <v>1</v>
      </c>
      <c r="AQ68">
        <v>0</v>
      </c>
      <c r="AR68">
        <v>0</v>
      </c>
      <c r="AS68" t="s">
        <v>3</v>
      </c>
      <c r="AT68">
        <v>3.22</v>
      </c>
      <c r="AU68" t="s">
        <v>22</v>
      </c>
      <c r="AV68">
        <v>0</v>
      </c>
      <c r="AW68">
        <v>2</v>
      </c>
      <c r="AX68">
        <v>144043211</v>
      </c>
      <c r="AY68">
        <v>1</v>
      </c>
      <c r="AZ68">
        <v>0</v>
      </c>
      <c r="BA68">
        <v>69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CX68">
        <f>Y68*Source!I44</f>
        <v>0</v>
      </c>
      <c r="CY68">
        <f t="shared" si="12"/>
        <v>86</v>
      </c>
      <c r="CZ68">
        <f t="shared" si="13"/>
        <v>8</v>
      </c>
      <c r="DA68">
        <f t="shared" si="14"/>
        <v>10.75</v>
      </c>
      <c r="DB68">
        <f t="shared" si="15"/>
        <v>0</v>
      </c>
      <c r="DC68">
        <f t="shared" si="16"/>
        <v>0</v>
      </c>
    </row>
    <row r="69" spans="1:107" x14ac:dyDescent="0.2">
      <c r="A69">
        <f>ROW(Source!A44)</f>
        <v>44</v>
      </c>
      <c r="B69">
        <v>144042116</v>
      </c>
      <c r="C69">
        <v>144043177</v>
      </c>
      <c r="D69">
        <v>130261197</v>
      </c>
      <c r="E69">
        <v>1</v>
      </c>
      <c r="F69">
        <v>1</v>
      </c>
      <c r="G69">
        <v>1</v>
      </c>
      <c r="H69">
        <v>3</v>
      </c>
      <c r="I69" t="s">
        <v>1165</v>
      </c>
      <c r="J69" t="s">
        <v>1166</v>
      </c>
      <c r="K69" t="s">
        <v>1167</v>
      </c>
      <c r="L69">
        <v>1425</v>
      </c>
      <c r="N69">
        <v>1013</v>
      </c>
      <c r="O69" t="s">
        <v>88</v>
      </c>
      <c r="P69" t="s">
        <v>88</v>
      </c>
      <c r="Q69">
        <v>1</v>
      </c>
      <c r="W69">
        <v>0</v>
      </c>
      <c r="X69">
        <v>1144014993</v>
      </c>
      <c r="Y69">
        <v>0</v>
      </c>
      <c r="AA69">
        <v>32</v>
      </c>
      <c r="AB69">
        <v>0</v>
      </c>
      <c r="AC69">
        <v>0</v>
      </c>
      <c r="AD69">
        <v>0</v>
      </c>
      <c r="AE69">
        <v>2</v>
      </c>
      <c r="AF69">
        <v>0</v>
      </c>
      <c r="AG69">
        <v>0</v>
      </c>
      <c r="AH69">
        <v>0</v>
      </c>
      <c r="AI69">
        <v>16</v>
      </c>
      <c r="AJ69">
        <v>1</v>
      </c>
      <c r="AK69">
        <v>1</v>
      </c>
      <c r="AL69">
        <v>1</v>
      </c>
      <c r="AN69">
        <v>0</v>
      </c>
      <c r="AO69">
        <v>1</v>
      </c>
      <c r="AP69">
        <v>1</v>
      </c>
      <c r="AQ69">
        <v>0</v>
      </c>
      <c r="AR69">
        <v>0</v>
      </c>
      <c r="AS69" t="s">
        <v>3</v>
      </c>
      <c r="AT69">
        <v>3.68</v>
      </c>
      <c r="AU69" t="s">
        <v>22</v>
      </c>
      <c r="AV69">
        <v>0</v>
      </c>
      <c r="AW69">
        <v>2</v>
      </c>
      <c r="AX69">
        <v>144043212</v>
      </c>
      <c r="AY69">
        <v>1</v>
      </c>
      <c r="AZ69">
        <v>0</v>
      </c>
      <c r="BA69">
        <v>70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CX69">
        <f>Y69*Source!I44</f>
        <v>0</v>
      </c>
      <c r="CY69">
        <f t="shared" si="12"/>
        <v>32</v>
      </c>
      <c r="CZ69">
        <f t="shared" si="13"/>
        <v>2</v>
      </c>
      <c r="DA69">
        <f t="shared" si="14"/>
        <v>16</v>
      </c>
      <c r="DB69">
        <f t="shared" si="15"/>
        <v>0</v>
      </c>
      <c r="DC69">
        <f t="shared" si="16"/>
        <v>0</v>
      </c>
    </row>
    <row r="70" spans="1:107" x14ac:dyDescent="0.2">
      <c r="A70">
        <f>ROW(Source!A44)</f>
        <v>44</v>
      </c>
      <c r="B70">
        <v>144042116</v>
      </c>
      <c r="C70">
        <v>144043177</v>
      </c>
      <c r="D70">
        <v>130261199</v>
      </c>
      <c r="E70">
        <v>1</v>
      </c>
      <c r="F70">
        <v>1</v>
      </c>
      <c r="G70">
        <v>1</v>
      </c>
      <c r="H70">
        <v>3</v>
      </c>
      <c r="I70" t="s">
        <v>1168</v>
      </c>
      <c r="J70" t="s">
        <v>1169</v>
      </c>
      <c r="K70" t="s">
        <v>1170</v>
      </c>
      <c r="L70">
        <v>1425</v>
      </c>
      <c r="N70">
        <v>1013</v>
      </c>
      <c r="O70" t="s">
        <v>88</v>
      </c>
      <c r="P70" t="s">
        <v>88</v>
      </c>
      <c r="Q70">
        <v>1</v>
      </c>
      <c r="W70">
        <v>0</v>
      </c>
      <c r="X70">
        <v>238923951</v>
      </c>
      <c r="Y70">
        <v>0</v>
      </c>
      <c r="AA70">
        <v>32</v>
      </c>
      <c r="AB70">
        <v>0</v>
      </c>
      <c r="AC70">
        <v>0</v>
      </c>
      <c r="AD70">
        <v>0</v>
      </c>
      <c r="AE70">
        <v>2</v>
      </c>
      <c r="AF70">
        <v>0</v>
      </c>
      <c r="AG70">
        <v>0</v>
      </c>
      <c r="AH70">
        <v>0</v>
      </c>
      <c r="AI70">
        <v>16</v>
      </c>
      <c r="AJ70">
        <v>1</v>
      </c>
      <c r="AK70">
        <v>1</v>
      </c>
      <c r="AL70">
        <v>1</v>
      </c>
      <c r="AN70">
        <v>0</v>
      </c>
      <c r="AO70">
        <v>1</v>
      </c>
      <c r="AP70">
        <v>1</v>
      </c>
      <c r="AQ70">
        <v>0</v>
      </c>
      <c r="AR70">
        <v>0</v>
      </c>
      <c r="AS70" t="s">
        <v>3</v>
      </c>
      <c r="AT70">
        <v>22.21</v>
      </c>
      <c r="AU70" t="s">
        <v>22</v>
      </c>
      <c r="AV70">
        <v>0</v>
      </c>
      <c r="AW70">
        <v>2</v>
      </c>
      <c r="AX70">
        <v>144043213</v>
      </c>
      <c r="AY70">
        <v>1</v>
      </c>
      <c r="AZ70">
        <v>0</v>
      </c>
      <c r="BA70">
        <v>71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CX70">
        <f>Y70*Source!I44</f>
        <v>0</v>
      </c>
      <c r="CY70">
        <f t="shared" si="12"/>
        <v>32</v>
      </c>
      <c r="CZ70">
        <f t="shared" si="13"/>
        <v>2</v>
      </c>
      <c r="DA70">
        <f t="shared" si="14"/>
        <v>16</v>
      </c>
      <c r="DB70">
        <f t="shared" si="15"/>
        <v>0</v>
      </c>
      <c r="DC70">
        <f t="shared" si="16"/>
        <v>0</v>
      </c>
    </row>
    <row r="71" spans="1:107" x14ac:dyDescent="0.2">
      <c r="A71">
        <f>ROW(Source!A44)</f>
        <v>44</v>
      </c>
      <c r="B71">
        <v>144042116</v>
      </c>
      <c r="C71">
        <v>144043177</v>
      </c>
      <c r="D71">
        <v>130274962</v>
      </c>
      <c r="E71">
        <v>1</v>
      </c>
      <c r="F71">
        <v>1</v>
      </c>
      <c r="G71">
        <v>1</v>
      </c>
      <c r="H71">
        <v>3</v>
      </c>
      <c r="I71" t="s">
        <v>1174</v>
      </c>
      <c r="J71" t="s">
        <v>1175</v>
      </c>
      <c r="K71" t="s">
        <v>1176</v>
      </c>
      <c r="L71">
        <v>1301</v>
      </c>
      <c r="N71">
        <v>1003</v>
      </c>
      <c r="O71" t="s">
        <v>328</v>
      </c>
      <c r="P71" t="s">
        <v>328</v>
      </c>
      <c r="Q71">
        <v>1</v>
      </c>
      <c r="W71">
        <v>0</v>
      </c>
      <c r="X71">
        <v>2050236676</v>
      </c>
      <c r="Y71">
        <v>0</v>
      </c>
      <c r="AA71">
        <v>33.6</v>
      </c>
      <c r="AB71">
        <v>0</v>
      </c>
      <c r="AC71">
        <v>0</v>
      </c>
      <c r="AD71">
        <v>0</v>
      </c>
      <c r="AE71">
        <v>4</v>
      </c>
      <c r="AF71">
        <v>0</v>
      </c>
      <c r="AG71">
        <v>0</v>
      </c>
      <c r="AH71">
        <v>0</v>
      </c>
      <c r="AI71">
        <v>8.4</v>
      </c>
      <c r="AJ71">
        <v>1</v>
      </c>
      <c r="AK71">
        <v>1</v>
      </c>
      <c r="AL71">
        <v>1</v>
      </c>
      <c r="AN71">
        <v>0</v>
      </c>
      <c r="AO71">
        <v>1</v>
      </c>
      <c r="AP71">
        <v>1</v>
      </c>
      <c r="AQ71">
        <v>0</v>
      </c>
      <c r="AR71">
        <v>0</v>
      </c>
      <c r="AS71" t="s">
        <v>3</v>
      </c>
      <c r="AT71">
        <v>136</v>
      </c>
      <c r="AU71" t="s">
        <v>22</v>
      </c>
      <c r="AV71">
        <v>0</v>
      </c>
      <c r="AW71">
        <v>2</v>
      </c>
      <c r="AX71">
        <v>144043214</v>
      </c>
      <c r="AY71">
        <v>1</v>
      </c>
      <c r="AZ71">
        <v>0</v>
      </c>
      <c r="BA71">
        <v>72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CX71">
        <f>Y71*Source!I44</f>
        <v>0</v>
      </c>
      <c r="CY71">
        <f t="shared" si="12"/>
        <v>33.6</v>
      </c>
      <c r="CZ71">
        <f t="shared" si="13"/>
        <v>4</v>
      </c>
      <c r="DA71">
        <f t="shared" si="14"/>
        <v>8.4</v>
      </c>
      <c r="DB71">
        <f t="shared" si="15"/>
        <v>0</v>
      </c>
      <c r="DC71">
        <f t="shared" si="16"/>
        <v>0</v>
      </c>
    </row>
    <row r="72" spans="1:107" x14ac:dyDescent="0.2">
      <c r="A72">
        <f>ROW(Source!A44)</f>
        <v>44</v>
      </c>
      <c r="B72">
        <v>144042116</v>
      </c>
      <c r="C72">
        <v>144043177</v>
      </c>
      <c r="D72">
        <v>130274980</v>
      </c>
      <c r="E72">
        <v>1</v>
      </c>
      <c r="F72">
        <v>1</v>
      </c>
      <c r="G72">
        <v>1</v>
      </c>
      <c r="H72">
        <v>3</v>
      </c>
      <c r="I72" t="s">
        <v>1177</v>
      </c>
      <c r="J72" t="s">
        <v>1178</v>
      </c>
      <c r="K72" t="s">
        <v>1179</v>
      </c>
      <c r="L72">
        <v>1301</v>
      </c>
      <c r="N72">
        <v>1003</v>
      </c>
      <c r="O72" t="s">
        <v>328</v>
      </c>
      <c r="P72" t="s">
        <v>328</v>
      </c>
      <c r="Q72">
        <v>1</v>
      </c>
      <c r="W72">
        <v>0</v>
      </c>
      <c r="X72">
        <v>1254206812</v>
      </c>
      <c r="Y72">
        <v>0</v>
      </c>
      <c r="AA72">
        <v>36.799999999999997</v>
      </c>
      <c r="AB72">
        <v>0</v>
      </c>
      <c r="AC72">
        <v>0</v>
      </c>
      <c r="AD72">
        <v>0</v>
      </c>
      <c r="AE72">
        <v>5.5</v>
      </c>
      <c r="AF72">
        <v>0</v>
      </c>
      <c r="AG72">
        <v>0</v>
      </c>
      <c r="AH72">
        <v>0</v>
      </c>
      <c r="AI72">
        <v>6.69</v>
      </c>
      <c r="AJ72">
        <v>1</v>
      </c>
      <c r="AK72">
        <v>1</v>
      </c>
      <c r="AL72">
        <v>1</v>
      </c>
      <c r="AN72">
        <v>0</v>
      </c>
      <c r="AO72">
        <v>1</v>
      </c>
      <c r="AP72">
        <v>1</v>
      </c>
      <c r="AQ72">
        <v>0</v>
      </c>
      <c r="AR72">
        <v>0</v>
      </c>
      <c r="AS72" t="s">
        <v>3</v>
      </c>
      <c r="AT72">
        <v>306</v>
      </c>
      <c r="AU72" t="s">
        <v>22</v>
      </c>
      <c r="AV72">
        <v>0</v>
      </c>
      <c r="AW72">
        <v>2</v>
      </c>
      <c r="AX72">
        <v>144043215</v>
      </c>
      <c r="AY72">
        <v>1</v>
      </c>
      <c r="AZ72">
        <v>0</v>
      </c>
      <c r="BA72">
        <v>73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CX72">
        <f>Y72*Source!I44</f>
        <v>0</v>
      </c>
      <c r="CY72">
        <f t="shared" si="12"/>
        <v>36.799999999999997</v>
      </c>
      <c r="CZ72">
        <f t="shared" si="13"/>
        <v>5.5</v>
      </c>
      <c r="DA72">
        <f t="shared" si="14"/>
        <v>6.69</v>
      </c>
      <c r="DB72">
        <f t="shared" si="15"/>
        <v>0</v>
      </c>
      <c r="DC72">
        <f t="shared" si="16"/>
        <v>0</v>
      </c>
    </row>
    <row r="73" spans="1:107" x14ac:dyDescent="0.2">
      <c r="A73">
        <f>ROW(Source!A44)</f>
        <v>44</v>
      </c>
      <c r="B73">
        <v>144042116</v>
      </c>
      <c r="C73">
        <v>144043177</v>
      </c>
      <c r="D73">
        <v>130275054</v>
      </c>
      <c r="E73">
        <v>1</v>
      </c>
      <c r="F73">
        <v>1</v>
      </c>
      <c r="G73">
        <v>1</v>
      </c>
      <c r="H73">
        <v>3</v>
      </c>
      <c r="I73" t="s">
        <v>1210</v>
      </c>
      <c r="J73" t="s">
        <v>1211</v>
      </c>
      <c r="K73" t="s">
        <v>1212</v>
      </c>
      <c r="L73">
        <v>1425</v>
      </c>
      <c r="N73">
        <v>1013</v>
      </c>
      <c r="O73" t="s">
        <v>88</v>
      </c>
      <c r="P73" t="s">
        <v>88</v>
      </c>
      <c r="Q73">
        <v>1</v>
      </c>
      <c r="W73">
        <v>0</v>
      </c>
      <c r="X73">
        <v>-461821319</v>
      </c>
      <c r="Y73">
        <v>0</v>
      </c>
      <c r="AA73">
        <v>997.5</v>
      </c>
      <c r="AB73">
        <v>0</v>
      </c>
      <c r="AC73">
        <v>0</v>
      </c>
      <c r="AD73">
        <v>0</v>
      </c>
      <c r="AE73">
        <v>125</v>
      </c>
      <c r="AF73">
        <v>0</v>
      </c>
      <c r="AG73">
        <v>0</v>
      </c>
      <c r="AH73">
        <v>0</v>
      </c>
      <c r="AI73">
        <v>7.98</v>
      </c>
      <c r="AJ73">
        <v>1</v>
      </c>
      <c r="AK73">
        <v>1</v>
      </c>
      <c r="AL73">
        <v>1</v>
      </c>
      <c r="AN73">
        <v>0</v>
      </c>
      <c r="AO73">
        <v>1</v>
      </c>
      <c r="AP73">
        <v>1</v>
      </c>
      <c r="AQ73">
        <v>0</v>
      </c>
      <c r="AR73">
        <v>0</v>
      </c>
      <c r="AS73" t="s">
        <v>3</v>
      </c>
      <c r="AT73">
        <v>0.81</v>
      </c>
      <c r="AU73" t="s">
        <v>22</v>
      </c>
      <c r="AV73">
        <v>0</v>
      </c>
      <c r="AW73">
        <v>2</v>
      </c>
      <c r="AX73">
        <v>144043217</v>
      </c>
      <c r="AY73">
        <v>1</v>
      </c>
      <c r="AZ73">
        <v>0</v>
      </c>
      <c r="BA73">
        <v>75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CX73">
        <f>Y73*Source!I44</f>
        <v>0</v>
      </c>
      <c r="CY73">
        <f t="shared" si="12"/>
        <v>997.5</v>
      </c>
      <c r="CZ73">
        <f t="shared" si="13"/>
        <v>125</v>
      </c>
      <c r="DA73">
        <f t="shared" si="14"/>
        <v>7.98</v>
      </c>
      <c r="DB73">
        <f t="shared" si="15"/>
        <v>0</v>
      </c>
      <c r="DC73">
        <f t="shared" si="16"/>
        <v>0</v>
      </c>
    </row>
    <row r="74" spans="1:107" x14ac:dyDescent="0.2">
      <c r="A74">
        <f>ROW(Source!A44)</f>
        <v>44</v>
      </c>
      <c r="B74">
        <v>144042116</v>
      </c>
      <c r="C74">
        <v>144043177</v>
      </c>
      <c r="D74">
        <v>130275078</v>
      </c>
      <c r="E74">
        <v>1</v>
      </c>
      <c r="F74">
        <v>1</v>
      </c>
      <c r="G74">
        <v>1</v>
      </c>
      <c r="H74">
        <v>3</v>
      </c>
      <c r="I74" t="s">
        <v>1213</v>
      </c>
      <c r="J74" t="s">
        <v>1214</v>
      </c>
      <c r="K74" t="s">
        <v>1215</v>
      </c>
      <c r="L74">
        <v>1425</v>
      </c>
      <c r="N74">
        <v>1013</v>
      </c>
      <c r="O74" t="s">
        <v>88</v>
      </c>
      <c r="P74" t="s">
        <v>88</v>
      </c>
      <c r="Q74">
        <v>1</v>
      </c>
      <c r="W74">
        <v>0</v>
      </c>
      <c r="X74">
        <v>1648201511</v>
      </c>
      <c r="Y74">
        <v>0</v>
      </c>
      <c r="AA74">
        <v>368.16</v>
      </c>
      <c r="AB74">
        <v>0</v>
      </c>
      <c r="AC74">
        <v>0</v>
      </c>
      <c r="AD74">
        <v>0</v>
      </c>
      <c r="AE74">
        <v>59</v>
      </c>
      <c r="AF74">
        <v>0</v>
      </c>
      <c r="AG74">
        <v>0</v>
      </c>
      <c r="AH74">
        <v>0</v>
      </c>
      <c r="AI74">
        <v>6.24</v>
      </c>
      <c r="AJ74">
        <v>1</v>
      </c>
      <c r="AK74">
        <v>1</v>
      </c>
      <c r="AL74">
        <v>1</v>
      </c>
      <c r="AN74">
        <v>0</v>
      </c>
      <c r="AO74">
        <v>1</v>
      </c>
      <c r="AP74">
        <v>1</v>
      </c>
      <c r="AQ74">
        <v>0</v>
      </c>
      <c r="AR74">
        <v>0</v>
      </c>
      <c r="AS74" t="s">
        <v>3</v>
      </c>
      <c r="AT74">
        <v>0.81</v>
      </c>
      <c r="AU74" t="s">
        <v>22</v>
      </c>
      <c r="AV74">
        <v>0</v>
      </c>
      <c r="AW74">
        <v>2</v>
      </c>
      <c r="AX74">
        <v>144043218</v>
      </c>
      <c r="AY74">
        <v>1</v>
      </c>
      <c r="AZ74">
        <v>0</v>
      </c>
      <c r="BA74">
        <v>76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CX74">
        <f>Y74*Source!I44</f>
        <v>0</v>
      </c>
      <c r="CY74">
        <f t="shared" si="12"/>
        <v>368.16</v>
      </c>
      <c r="CZ74">
        <f t="shared" si="13"/>
        <v>59</v>
      </c>
      <c r="DA74">
        <f t="shared" si="14"/>
        <v>6.24</v>
      </c>
      <c r="DB74">
        <f t="shared" si="15"/>
        <v>0</v>
      </c>
      <c r="DC74">
        <f t="shared" si="16"/>
        <v>0</v>
      </c>
    </row>
    <row r="75" spans="1:107" x14ac:dyDescent="0.2">
      <c r="A75">
        <f>ROW(Source!A44)</f>
        <v>44</v>
      </c>
      <c r="B75">
        <v>144042116</v>
      </c>
      <c r="C75">
        <v>144043177</v>
      </c>
      <c r="D75">
        <v>130275085</v>
      </c>
      <c r="E75">
        <v>1</v>
      </c>
      <c r="F75">
        <v>1</v>
      </c>
      <c r="G75">
        <v>1</v>
      </c>
      <c r="H75">
        <v>3</v>
      </c>
      <c r="I75" t="s">
        <v>1216</v>
      </c>
      <c r="J75" t="s">
        <v>1217</v>
      </c>
      <c r="K75" t="s">
        <v>1218</v>
      </c>
      <c r="L75">
        <v>1425</v>
      </c>
      <c r="N75">
        <v>1013</v>
      </c>
      <c r="O75" t="s">
        <v>88</v>
      </c>
      <c r="P75" t="s">
        <v>88</v>
      </c>
      <c r="Q75">
        <v>1</v>
      </c>
      <c r="W75">
        <v>0</v>
      </c>
      <c r="X75">
        <v>2037827429</v>
      </c>
      <c r="Y75">
        <v>0</v>
      </c>
      <c r="AA75">
        <v>715.2</v>
      </c>
      <c r="AB75">
        <v>0</v>
      </c>
      <c r="AC75">
        <v>0</v>
      </c>
      <c r="AD75">
        <v>0</v>
      </c>
      <c r="AE75">
        <v>160</v>
      </c>
      <c r="AF75">
        <v>0</v>
      </c>
      <c r="AG75">
        <v>0</v>
      </c>
      <c r="AH75">
        <v>0</v>
      </c>
      <c r="AI75">
        <v>4.47</v>
      </c>
      <c r="AJ75">
        <v>1</v>
      </c>
      <c r="AK75">
        <v>1</v>
      </c>
      <c r="AL75">
        <v>1</v>
      </c>
      <c r="AN75">
        <v>0</v>
      </c>
      <c r="AO75">
        <v>1</v>
      </c>
      <c r="AP75">
        <v>1</v>
      </c>
      <c r="AQ75">
        <v>0</v>
      </c>
      <c r="AR75">
        <v>0</v>
      </c>
      <c r="AS75" t="s">
        <v>3</v>
      </c>
      <c r="AT75">
        <v>1.83</v>
      </c>
      <c r="AU75" t="s">
        <v>22</v>
      </c>
      <c r="AV75">
        <v>0</v>
      </c>
      <c r="AW75">
        <v>2</v>
      </c>
      <c r="AX75">
        <v>144043219</v>
      </c>
      <c r="AY75">
        <v>1</v>
      </c>
      <c r="AZ75">
        <v>0</v>
      </c>
      <c r="BA75">
        <v>77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CX75">
        <f>Y75*Source!I44</f>
        <v>0</v>
      </c>
      <c r="CY75">
        <f t="shared" si="12"/>
        <v>715.2</v>
      </c>
      <c r="CZ75">
        <f t="shared" si="13"/>
        <v>160</v>
      </c>
      <c r="DA75">
        <f t="shared" si="14"/>
        <v>4.47</v>
      </c>
      <c r="DB75">
        <f t="shared" si="15"/>
        <v>0</v>
      </c>
      <c r="DC75">
        <f t="shared" si="16"/>
        <v>0</v>
      </c>
    </row>
    <row r="76" spans="1:107" x14ac:dyDescent="0.2">
      <c r="A76">
        <f>ROW(Source!A44)</f>
        <v>44</v>
      </c>
      <c r="B76">
        <v>144042116</v>
      </c>
      <c r="C76">
        <v>144043177</v>
      </c>
      <c r="D76">
        <v>130288591</v>
      </c>
      <c r="E76">
        <v>1</v>
      </c>
      <c r="F76">
        <v>1</v>
      </c>
      <c r="G76">
        <v>1</v>
      </c>
      <c r="H76">
        <v>3</v>
      </c>
      <c r="I76" t="s">
        <v>1189</v>
      </c>
      <c r="J76" t="s">
        <v>1190</v>
      </c>
      <c r="K76" t="s">
        <v>1191</v>
      </c>
      <c r="L76">
        <v>1346</v>
      </c>
      <c r="N76">
        <v>1009</v>
      </c>
      <c r="O76" t="s">
        <v>598</v>
      </c>
      <c r="P76" t="s">
        <v>598</v>
      </c>
      <c r="Q76">
        <v>1</v>
      </c>
      <c r="W76">
        <v>0</v>
      </c>
      <c r="X76">
        <v>427289659</v>
      </c>
      <c r="Y76">
        <v>0</v>
      </c>
      <c r="AA76">
        <v>68.150000000000006</v>
      </c>
      <c r="AB76">
        <v>0</v>
      </c>
      <c r="AC76">
        <v>0</v>
      </c>
      <c r="AD76">
        <v>0</v>
      </c>
      <c r="AE76">
        <v>13.08</v>
      </c>
      <c r="AF76">
        <v>0</v>
      </c>
      <c r="AG76">
        <v>0</v>
      </c>
      <c r="AH76">
        <v>0</v>
      </c>
      <c r="AI76">
        <v>5.21</v>
      </c>
      <c r="AJ76">
        <v>1</v>
      </c>
      <c r="AK76">
        <v>1</v>
      </c>
      <c r="AL76">
        <v>1</v>
      </c>
      <c r="AN76">
        <v>0</v>
      </c>
      <c r="AO76">
        <v>1</v>
      </c>
      <c r="AP76">
        <v>1</v>
      </c>
      <c r="AQ76">
        <v>0</v>
      </c>
      <c r="AR76">
        <v>0</v>
      </c>
      <c r="AS76" t="s">
        <v>3</v>
      </c>
      <c r="AT76">
        <v>10</v>
      </c>
      <c r="AU76" t="s">
        <v>22</v>
      </c>
      <c r="AV76">
        <v>0</v>
      </c>
      <c r="AW76">
        <v>2</v>
      </c>
      <c r="AX76">
        <v>144043220</v>
      </c>
      <c r="AY76">
        <v>1</v>
      </c>
      <c r="AZ76">
        <v>0</v>
      </c>
      <c r="BA76">
        <v>78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CX76">
        <f>Y76*Source!I44</f>
        <v>0</v>
      </c>
      <c r="CY76">
        <f t="shared" si="12"/>
        <v>68.150000000000006</v>
      </c>
      <c r="CZ76">
        <f t="shared" si="13"/>
        <v>13.08</v>
      </c>
      <c r="DA76">
        <f t="shared" si="14"/>
        <v>5.21</v>
      </c>
      <c r="DB76">
        <f t="shared" si="15"/>
        <v>0</v>
      </c>
      <c r="DC76">
        <f t="shared" si="16"/>
        <v>0</v>
      </c>
    </row>
    <row r="77" spans="1:107" x14ac:dyDescent="0.2">
      <c r="A77">
        <f>ROW(Source!A44)</f>
        <v>44</v>
      </c>
      <c r="B77">
        <v>144042116</v>
      </c>
      <c r="C77">
        <v>144043177</v>
      </c>
      <c r="D77">
        <v>130289780</v>
      </c>
      <c r="E77">
        <v>1</v>
      </c>
      <c r="F77">
        <v>1</v>
      </c>
      <c r="G77">
        <v>1</v>
      </c>
      <c r="H77">
        <v>3</v>
      </c>
      <c r="I77" t="s">
        <v>1192</v>
      </c>
      <c r="J77" t="s">
        <v>1193</v>
      </c>
      <c r="K77" t="s">
        <v>1194</v>
      </c>
      <c r="L77">
        <v>1346</v>
      </c>
      <c r="N77">
        <v>1009</v>
      </c>
      <c r="O77" t="s">
        <v>598</v>
      </c>
      <c r="P77" t="s">
        <v>598</v>
      </c>
      <c r="Q77">
        <v>1</v>
      </c>
      <c r="W77">
        <v>0</v>
      </c>
      <c r="X77">
        <v>1460538766</v>
      </c>
      <c r="Y77">
        <v>0</v>
      </c>
      <c r="AA77">
        <v>56.02</v>
      </c>
      <c r="AB77">
        <v>0</v>
      </c>
      <c r="AC77">
        <v>0</v>
      </c>
      <c r="AD77">
        <v>0</v>
      </c>
      <c r="AE77">
        <v>7.46</v>
      </c>
      <c r="AF77">
        <v>0</v>
      </c>
      <c r="AG77">
        <v>0</v>
      </c>
      <c r="AH77">
        <v>0</v>
      </c>
      <c r="AI77">
        <v>7.51</v>
      </c>
      <c r="AJ77">
        <v>1</v>
      </c>
      <c r="AK77">
        <v>1</v>
      </c>
      <c r="AL77">
        <v>1</v>
      </c>
      <c r="AN77">
        <v>0</v>
      </c>
      <c r="AO77">
        <v>1</v>
      </c>
      <c r="AP77">
        <v>1</v>
      </c>
      <c r="AQ77">
        <v>0</v>
      </c>
      <c r="AR77">
        <v>0</v>
      </c>
      <c r="AS77" t="s">
        <v>3</v>
      </c>
      <c r="AT77">
        <v>4</v>
      </c>
      <c r="AU77" t="s">
        <v>22</v>
      </c>
      <c r="AV77">
        <v>0</v>
      </c>
      <c r="AW77">
        <v>2</v>
      </c>
      <c r="AX77">
        <v>144043221</v>
      </c>
      <c r="AY77">
        <v>1</v>
      </c>
      <c r="AZ77">
        <v>0</v>
      </c>
      <c r="BA77">
        <v>79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CX77">
        <f>Y77*Source!I44</f>
        <v>0</v>
      </c>
      <c r="CY77">
        <f t="shared" si="12"/>
        <v>56.02</v>
      </c>
      <c r="CZ77">
        <f t="shared" si="13"/>
        <v>7.46</v>
      </c>
      <c r="DA77">
        <f t="shared" si="14"/>
        <v>7.51</v>
      </c>
      <c r="DB77">
        <f t="shared" si="15"/>
        <v>0</v>
      </c>
      <c r="DC77">
        <f t="shared" si="16"/>
        <v>0</v>
      </c>
    </row>
    <row r="78" spans="1:107" x14ac:dyDescent="0.2">
      <c r="A78">
        <f>ROW(Source!A44)</f>
        <v>44</v>
      </c>
      <c r="B78">
        <v>144042116</v>
      </c>
      <c r="C78">
        <v>144043177</v>
      </c>
      <c r="D78">
        <v>130289783</v>
      </c>
      <c r="E78">
        <v>1</v>
      </c>
      <c r="F78">
        <v>1</v>
      </c>
      <c r="G78">
        <v>1</v>
      </c>
      <c r="H78">
        <v>3</v>
      </c>
      <c r="I78" t="s">
        <v>1195</v>
      </c>
      <c r="J78" t="s">
        <v>1196</v>
      </c>
      <c r="K78" t="s">
        <v>1197</v>
      </c>
      <c r="L78">
        <v>1346</v>
      </c>
      <c r="N78">
        <v>1009</v>
      </c>
      <c r="O78" t="s">
        <v>598</v>
      </c>
      <c r="P78" t="s">
        <v>598</v>
      </c>
      <c r="Q78">
        <v>1</v>
      </c>
      <c r="W78">
        <v>0</v>
      </c>
      <c r="X78">
        <v>-1717886496</v>
      </c>
      <c r="Y78">
        <v>0</v>
      </c>
      <c r="AA78">
        <v>13.88</v>
      </c>
      <c r="AB78">
        <v>0</v>
      </c>
      <c r="AC78">
        <v>0</v>
      </c>
      <c r="AD78">
        <v>0</v>
      </c>
      <c r="AE78">
        <v>2.7</v>
      </c>
      <c r="AF78">
        <v>0</v>
      </c>
      <c r="AG78">
        <v>0</v>
      </c>
      <c r="AH78">
        <v>0</v>
      </c>
      <c r="AI78">
        <v>5.14</v>
      </c>
      <c r="AJ78">
        <v>1</v>
      </c>
      <c r="AK78">
        <v>1</v>
      </c>
      <c r="AL78">
        <v>1</v>
      </c>
      <c r="AN78">
        <v>0</v>
      </c>
      <c r="AO78">
        <v>1</v>
      </c>
      <c r="AP78">
        <v>1</v>
      </c>
      <c r="AQ78">
        <v>0</v>
      </c>
      <c r="AR78">
        <v>0</v>
      </c>
      <c r="AS78" t="s">
        <v>3</v>
      </c>
      <c r="AT78">
        <v>42</v>
      </c>
      <c r="AU78" t="s">
        <v>22</v>
      </c>
      <c r="AV78">
        <v>0</v>
      </c>
      <c r="AW78">
        <v>2</v>
      </c>
      <c r="AX78">
        <v>144043222</v>
      </c>
      <c r="AY78">
        <v>1</v>
      </c>
      <c r="AZ78">
        <v>0</v>
      </c>
      <c r="BA78">
        <v>80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CX78">
        <f>Y78*Source!I44</f>
        <v>0</v>
      </c>
      <c r="CY78">
        <f t="shared" si="12"/>
        <v>13.88</v>
      </c>
      <c r="CZ78">
        <f t="shared" si="13"/>
        <v>2.7</v>
      </c>
      <c r="DA78">
        <f t="shared" si="14"/>
        <v>5.14</v>
      </c>
      <c r="DB78">
        <f t="shared" si="15"/>
        <v>0</v>
      </c>
      <c r="DC78">
        <f t="shared" si="16"/>
        <v>0</v>
      </c>
    </row>
    <row r="79" spans="1:107" x14ac:dyDescent="0.2">
      <c r="A79">
        <f>ROW(Source!A44)</f>
        <v>44</v>
      </c>
      <c r="B79">
        <v>144042116</v>
      </c>
      <c r="C79">
        <v>144043177</v>
      </c>
      <c r="D79">
        <v>0</v>
      </c>
      <c r="E79">
        <v>0</v>
      </c>
      <c r="F79">
        <v>1</v>
      </c>
      <c r="G79">
        <v>1</v>
      </c>
      <c r="H79">
        <v>3</v>
      </c>
      <c r="I79" t="s">
        <v>29</v>
      </c>
      <c r="J79" t="s">
        <v>3</v>
      </c>
      <c r="K79" t="s">
        <v>30</v>
      </c>
      <c r="L79">
        <v>1348</v>
      </c>
      <c r="N79">
        <v>1009</v>
      </c>
      <c r="O79" t="s">
        <v>31</v>
      </c>
      <c r="P79" t="s">
        <v>31</v>
      </c>
      <c r="Q79">
        <v>1000</v>
      </c>
      <c r="W79">
        <v>0</v>
      </c>
      <c r="X79">
        <v>2102561428</v>
      </c>
      <c r="Y79">
        <v>0.78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1</v>
      </c>
      <c r="AJ79">
        <v>1</v>
      </c>
      <c r="AK79">
        <v>1</v>
      </c>
      <c r="AL79">
        <v>1</v>
      </c>
      <c r="AN79">
        <v>0</v>
      </c>
      <c r="AO79">
        <v>0</v>
      </c>
      <c r="AP79">
        <v>1</v>
      </c>
      <c r="AQ79">
        <v>0</v>
      </c>
      <c r="AR79">
        <v>0</v>
      </c>
      <c r="AS79" t="s">
        <v>3</v>
      </c>
      <c r="AT79">
        <v>0.78</v>
      </c>
      <c r="AU79" t="s">
        <v>3</v>
      </c>
      <c r="AV79">
        <v>0</v>
      </c>
      <c r="AW79">
        <v>1</v>
      </c>
      <c r="AX79">
        <v>-1</v>
      </c>
      <c r="AY79">
        <v>0</v>
      </c>
      <c r="AZ79">
        <v>0</v>
      </c>
      <c r="BA79" t="s">
        <v>3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CX79">
        <f>Y79*Source!I44</f>
        <v>0.41176200000000002</v>
      </c>
      <c r="CY79">
        <f t="shared" si="12"/>
        <v>0</v>
      </c>
      <c r="CZ79">
        <f t="shared" si="13"/>
        <v>0</v>
      </c>
      <c r="DA79">
        <f t="shared" si="14"/>
        <v>1</v>
      </c>
      <c r="DB79">
        <f>ROUND(ROUND(AT79*CZ79,2),2)</f>
        <v>0</v>
      </c>
      <c r="DC79">
        <f>ROUND(ROUND(AT79*AG79,2),2)</f>
        <v>0</v>
      </c>
    </row>
    <row r="80" spans="1:107" x14ac:dyDescent="0.2">
      <c r="A80">
        <f>ROW(Source!A46)</f>
        <v>46</v>
      </c>
      <c r="B80">
        <v>144042116</v>
      </c>
      <c r="C80">
        <v>144043224</v>
      </c>
      <c r="D80">
        <v>128862259</v>
      </c>
      <c r="E80">
        <v>28876687</v>
      </c>
      <c r="F80">
        <v>1</v>
      </c>
      <c r="G80">
        <v>1</v>
      </c>
      <c r="H80">
        <v>1</v>
      </c>
      <c r="I80" t="s">
        <v>1219</v>
      </c>
      <c r="J80" t="s">
        <v>3</v>
      </c>
      <c r="K80" t="s">
        <v>1220</v>
      </c>
      <c r="L80">
        <v>1191</v>
      </c>
      <c r="N80">
        <v>1013</v>
      </c>
      <c r="O80" t="s">
        <v>1125</v>
      </c>
      <c r="P80" t="s">
        <v>1125</v>
      </c>
      <c r="Q80">
        <v>1</v>
      </c>
      <c r="W80">
        <v>0</v>
      </c>
      <c r="X80">
        <v>1010519658</v>
      </c>
      <c r="Y80">
        <v>29.04</v>
      </c>
      <c r="AA80">
        <v>0</v>
      </c>
      <c r="AB80">
        <v>0</v>
      </c>
      <c r="AC80">
        <v>0</v>
      </c>
      <c r="AD80">
        <v>8.64</v>
      </c>
      <c r="AE80">
        <v>0</v>
      </c>
      <c r="AF80">
        <v>0</v>
      </c>
      <c r="AG80">
        <v>0</v>
      </c>
      <c r="AH80">
        <v>8.64</v>
      </c>
      <c r="AI80">
        <v>1</v>
      </c>
      <c r="AJ80">
        <v>1</v>
      </c>
      <c r="AK80">
        <v>1</v>
      </c>
      <c r="AL80">
        <v>1</v>
      </c>
      <c r="AN80">
        <v>0</v>
      </c>
      <c r="AO80">
        <v>1</v>
      </c>
      <c r="AP80">
        <v>1</v>
      </c>
      <c r="AQ80">
        <v>0</v>
      </c>
      <c r="AR80">
        <v>0</v>
      </c>
      <c r="AS80" t="s">
        <v>3</v>
      </c>
      <c r="AT80">
        <v>36.299999999999997</v>
      </c>
      <c r="AU80" t="s">
        <v>23</v>
      </c>
      <c r="AV80">
        <v>1</v>
      </c>
      <c r="AW80">
        <v>2</v>
      </c>
      <c r="AX80">
        <v>144043234</v>
      </c>
      <c r="AY80">
        <v>1</v>
      </c>
      <c r="AZ80">
        <v>0</v>
      </c>
      <c r="BA80">
        <v>81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CX80">
        <f>Y80*Source!I46</f>
        <v>0.58079999999999998</v>
      </c>
      <c r="CY80">
        <f>AD80</f>
        <v>8.64</v>
      </c>
      <c r="CZ80">
        <f>AH80</f>
        <v>8.64</v>
      </c>
      <c r="DA80">
        <f>AL80</f>
        <v>1</v>
      </c>
      <c r="DB80">
        <f>ROUND((ROUND(AT80*CZ80,2)*0.8),2)</f>
        <v>250.9</v>
      </c>
      <c r="DC80">
        <f>ROUND((ROUND(AT80*AG80,2)*0.8),2)</f>
        <v>0</v>
      </c>
    </row>
    <row r="81" spans="1:107" x14ac:dyDescent="0.2">
      <c r="A81">
        <f>ROW(Source!A46)</f>
        <v>46</v>
      </c>
      <c r="B81">
        <v>144042116</v>
      </c>
      <c r="C81">
        <v>144043224</v>
      </c>
      <c r="D81">
        <v>128862608</v>
      </c>
      <c r="E81">
        <v>28876687</v>
      </c>
      <c r="F81">
        <v>1</v>
      </c>
      <c r="G81">
        <v>1</v>
      </c>
      <c r="H81">
        <v>1</v>
      </c>
      <c r="I81" t="s">
        <v>1128</v>
      </c>
      <c r="J81" t="s">
        <v>3</v>
      </c>
      <c r="K81" t="s">
        <v>1129</v>
      </c>
      <c r="L81">
        <v>1191</v>
      </c>
      <c r="N81">
        <v>1013</v>
      </c>
      <c r="O81" t="s">
        <v>1125</v>
      </c>
      <c r="P81" t="s">
        <v>1125</v>
      </c>
      <c r="Q81">
        <v>1</v>
      </c>
      <c r="W81">
        <v>0</v>
      </c>
      <c r="X81">
        <v>-1417349443</v>
      </c>
      <c r="Y81">
        <v>0.56000000000000005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1</v>
      </c>
      <c r="AJ81">
        <v>1</v>
      </c>
      <c r="AK81">
        <v>1</v>
      </c>
      <c r="AL81">
        <v>1</v>
      </c>
      <c r="AN81">
        <v>0</v>
      </c>
      <c r="AO81">
        <v>1</v>
      </c>
      <c r="AP81">
        <v>0</v>
      </c>
      <c r="AQ81">
        <v>0</v>
      </c>
      <c r="AR81">
        <v>0</v>
      </c>
      <c r="AS81" t="s">
        <v>3</v>
      </c>
      <c r="AT81">
        <v>0.56000000000000005</v>
      </c>
      <c r="AU81" t="s">
        <v>3</v>
      </c>
      <c r="AV81">
        <v>2</v>
      </c>
      <c r="AW81">
        <v>2</v>
      </c>
      <c r="AX81">
        <v>144043235</v>
      </c>
      <c r="AY81">
        <v>1</v>
      </c>
      <c r="AZ81">
        <v>2048</v>
      </c>
      <c r="BA81">
        <v>82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CX81">
        <f>Y81*Source!I46</f>
        <v>1.1200000000000002E-2</v>
      </c>
      <c r="CY81">
        <f>AD81</f>
        <v>0</v>
      </c>
      <c r="CZ81">
        <f>AH81</f>
        <v>0</v>
      </c>
      <c r="DA81">
        <f>AL81</f>
        <v>1</v>
      </c>
      <c r="DB81">
        <f>ROUND(ROUND(AT81*CZ81,2),2)</f>
        <v>0</v>
      </c>
      <c r="DC81">
        <f>ROUND(ROUND(AT81*AG81,2),2)</f>
        <v>0</v>
      </c>
    </row>
    <row r="82" spans="1:107" x14ac:dyDescent="0.2">
      <c r="A82">
        <f>ROW(Source!A46)</f>
        <v>46</v>
      </c>
      <c r="B82">
        <v>144042116</v>
      </c>
      <c r="C82">
        <v>144043224</v>
      </c>
      <c r="D82">
        <v>130405149</v>
      </c>
      <c r="E82">
        <v>1</v>
      </c>
      <c r="F82">
        <v>1</v>
      </c>
      <c r="G82">
        <v>1</v>
      </c>
      <c r="H82">
        <v>2</v>
      </c>
      <c r="I82" t="s">
        <v>1144</v>
      </c>
      <c r="J82" t="s">
        <v>1145</v>
      </c>
      <c r="K82" t="s">
        <v>1146</v>
      </c>
      <c r="L82">
        <v>1368</v>
      </c>
      <c r="N82">
        <v>1011</v>
      </c>
      <c r="O82" t="s">
        <v>550</v>
      </c>
      <c r="P82" t="s">
        <v>550</v>
      </c>
      <c r="Q82">
        <v>1</v>
      </c>
      <c r="W82">
        <v>0</v>
      </c>
      <c r="X82">
        <v>1969200529</v>
      </c>
      <c r="Y82">
        <v>0.44800000000000001</v>
      </c>
      <c r="AA82">
        <v>0</v>
      </c>
      <c r="AB82">
        <v>795.09</v>
      </c>
      <c r="AC82">
        <v>380.83</v>
      </c>
      <c r="AD82">
        <v>0</v>
      </c>
      <c r="AE82">
        <v>0</v>
      </c>
      <c r="AF82">
        <v>65.709999999999994</v>
      </c>
      <c r="AG82">
        <v>11.6</v>
      </c>
      <c r="AH82">
        <v>0</v>
      </c>
      <c r="AI82">
        <v>1</v>
      </c>
      <c r="AJ82">
        <v>12.1</v>
      </c>
      <c r="AK82">
        <v>32.83</v>
      </c>
      <c r="AL82">
        <v>1</v>
      </c>
      <c r="AN82">
        <v>0</v>
      </c>
      <c r="AO82">
        <v>1</v>
      </c>
      <c r="AP82">
        <v>1</v>
      </c>
      <c r="AQ82">
        <v>0</v>
      </c>
      <c r="AR82">
        <v>0</v>
      </c>
      <c r="AS82" t="s">
        <v>3</v>
      </c>
      <c r="AT82">
        <v>0.56000000000000005</v>
      </c>
      <c r="AU82" t="s">
        <v>23</v>
      </c>
      <c r="AV82">
        <v>0</v>
      </c>
      <c r="AW82">
        <v>2</v>
      </c>
      <c r="AX82">
        <v>144043236</v>
      </c>
      <c r="AY82">
        <v>1</v>
      </c>
      <c r="AZ82">
        <v>2048</v>
      </c>
      <c r="BA82">
        <v>83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CX82">
        <f>Y82*Source!I46</f>
        <v>8.9600000000000009E-3</v>
      </c>
      <c r="CY82">
        <f>AB82</f>
        <v>795.09</v>
      </c>
      <c r="CZ82">
        <f>AF82</f>
        <v>65.709999999999994</v>
      </c>
      <c r="DA82">
        <f>AJ82</f>
        <v>12.1</v>
      </c>
      <c r="DB82">
        <f>ROUND((ROUND(AT82*CZ82,2)*0.8),2)</f>
        <v>29.44</v>
      </c>
      <c r="DC82">
        <f>ROUND((ROUND(AT82*AG82,2)*0.8),2)</f>
        <v>5.2</v>
      </c>
    </row>
    <row r="83" spans="1:107" x14ac:dyDescent="0.2">
      <c r="A83">
        <f>ROW(Source!A46)</f>
        <v>46</v>
      </c>
      <c r="B83">
        <v>144042116</v>
      </c>
      <c r="C83">
        <v>144043224</v>
      </c>
      <c r="D83">
        <v>130260850</v>
      </c>
      <c r="E83">
        <v>1</v>
      </c>
      <c r="F83">
        <v>1</v>
      </c>
      <c r="G83">
        <v>1</v>
      </c>
      <c r="H83">
        <v>3</v>
      </c>
      <c r="I83" t="s">
        <v>1221</v>
      </c>
      <c r="J83" t="s">
        <v>1222</v>
      </c>
      <c r="K83" t="s">
        <v>1223</v>
      </c>
      <c r="L83">
        <v>1348</v>
      </c>
      <c r="N83">
        <v>1009</v>
      </c>
      <c r="O83" t="s">
        <v>31</v>
      </c>
      <c r="P83" t="s">
        <v>31</v>
      </c>
      <c r="Q83">
        <v>1000</v>
      </c>
      <c r="W83">
        <v>0</v>
      </c>
      <c r="X83">
        <v>-1480437292</v>
      </c>
      <c r="Y83">
        <v>0</v>
      </c>
      <c r="AA83">
        <v>86190.75</v>
      </c>
      <c r="AB83">
        <v>0</v>
      </c>
      <c r="AC83">
        <v>0</v>
      </c>
      <c r="AD83">
        <v>0</v>
      </c>
      <c r="AE83">
        <v>8475</v>
      </c>
      <c r="AF83">
        <v>0</v>
      </c>
      <c r="AG83">
        <v>0</v>
      </c>
      <c r="AH83">
        <v>0</v>
      </c>
      <c r="AI83">
        <v>10.17</v>
      </c>
      <c r="AJ83">
        <v>1</v>
      </c>
      <c r="AK83">
        <v>1</v>
      </c>
      <c r="AL83">
        <v>1</v>
      </c>
      <c r="AN83">
        <v>0</v>
      </c>
      <c r="AO83">
        <v>1</v>
      </c>
      <c r="AP83">
        <v>1</v>
      </c>
      <c r="AQ83">
        <v>0</v>
      </c>
      <c r="AR83">
        <v>0</v>
      </c>
      <c r="AS83" t="s">
        <v>3</v>
      </c>
      <c r="AT83">
        <v>7.2500000000000004E-3</v>
      </c>
      <c r="AU83" t="s">
        <v>22</v>
      </c>
      <c r="AV83">
        <v>0</v>
      </c>
      <c r="AW83">
        <v>2</v>
      </c>
      <c r="AX83">
        <v>144043237</v>
      </c>
      <c r="AY83">
        <v>1</v>
      </c>
      <c r="AZ83">
        <v>0</v>
      </c>
      <c r="BA83">
        <v>84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CX83">
        <f>Y83*Source!I46</f>
        <v>0</v>
      </c>
      <c r="CY83">
        <f t="shared" ref="CY83:CY88" si="17">AA83</f>
        <v>86190.75</v>
      </c>
      <c r="CZ83">
        <f t="shared" ref="CZ83:CZ88" si="18">AE83</f>
        <v>8475</v>
      </c>
      <c r="DA83">
        <f t="shared" ref="DA83:DA88" si="19">AI83</f>
        <v>10.17</v>
      </c>
      <c r="DB83">
        <f>ROUND((ROUND(AT83*CZ83,2)*0),2)</f>
        <v>0</v>
      </c>
      <c r="DC83">
        <f>ROUND((ROUND(AT83*AG83,2)*0),2)</f>
        <v>0</v>
      </c>
    </row>
    <row r="84" spans="1:107" x14ac:dyDescent="0.2">
      <c r="A84">
        <f>ROW(Source!A46)</f>
        <v>46</v>
      </c>
      <c r="B84">
        <v>144042116</v>
      </c>
      <c r="C84">
        <v>144043224</v>
      </c>
      <c r="D84">
        <v>130260865</v>
      </c>
      <c r="E84">
        <v>1</v>
      </c>
      <c r="F84">
        <v>1</v>
      </c>
      <c r="G84">
        <v>1</v>
      </c>
      <c r="H84">
        <v>3</v>
      </c>
      <c r="I84" t="s">
        <v>1224</v>
      </c>
      <c r="J84" t="s">
        <v>1225</v>
      </c>
      <c r="K84" t="s">
        <v>1226</v>
      </c>
      <c r="L84">
        <v>1348</v>
      </c>
      <c r="N84">
        <v>1009</v>
      </c>
      <c r="O84" t="s">
        <v>31</v>
      </c>
      <c r="P84" t="s">
        <v>31</v>
      </c>
      <c r="Q84">
        <v>1000</v>
      </c>
      <c r="W84">
        <v>0</v>
      </c>
      <c r="X84">
        <v>1308891405</v>
      </c>
      <c r="Y84">
        <v>0</v>
      </c>
      <c r="AA84">
        <v>83733</v>
      </c>
      <c r="AB84">
        <v>0</v>
      </c>
      <c r="AC84">
        <v>0</v>
      </c>
      <c r="AD84">
        <v>0</v>
      </c>
      <c r="AE84">
        <v>8475</v>
      </c>
      <c r="AF84">
        <v>0</v>
      </c>
      <c r="AG84">
        <v>0</v>
      </c>
      <c r="AH84">
        <v>0</v>
      </c>
      <c r="AI84">
        <v>9.8800000000000008</v>
      </c>
      <c r="AJ84">
        <v>1</v>
      </c>
      <c r="AK84">
        <v>1</v>
      </c>
      <c r="AL84">
        <v>1</v>
      </c>
      <c r="AN84">
        <v>0</v>
      </c>
      <c r="AO84">
        <v>1</v>
      </c>
      <c r="AP84">
        <v>1</v>
      </c>
      <c r="AQ84">
        <v>0</v>
      </c>
      <c r="AR84">
        <v>0</v>
      </c>
      <c r="AS84" t="s">
        <v>3</v>
      </c>
      <c r="AT84">
        <v>2.2000000000000001E-3</v>
      </c>
      <c r="AU84" t="s">
        <v>22</v>
      </c>
      <c r="AV84">
        <v>0</v>
      </c>
      <c r="AW84">
        <v>2</v>
      </c>
      <c r="AX84">
        <v>144043238</v>
      </c>
      <c r="AY84">
        <v>1</v>
      </c>
      <c r="AZ84">
        <v>0</v>
      </c>
      <c r="BA84">
        <v>85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CX84">
        <f>Y84*Source!I46</f>
        <v>0</v>
      </c>
      <c r="CY84">
        <f t="shared" si="17"/>
        <v>83733</v>
      </c>
      <c r="CZ84">
        <f t="shared" si="18"/>
        <v>8475</v>
      </c>
      <c r="DA84">
        <f t="shared" si="19"/>
        <v>9.8800000000000008</v>
      </c>
      <c r="DB84">
        <f>ROUND((ROUND(AT84*CZ84,2)*0),2)</f>
        <v>0</v>
      </c>
      <c r="DC84">
        <f>ROUND((ROUND(AT84*AG84,2)*0),2)</f>
        <v>0</v>
      </c>
    </row>
    <row r="85" spans="1:107" x14ac:dyDescent="0.2">
      <c r="A85">
        <f>ROW(Source!A46)</f>
        <v>46</v>
      </c>
      <c r="B85">
        <v>144042116</v>
      </c>
      <c r="C85">
        <v>144043224</v>
      </c>
      <c r="D85">
        <v>130280844</v>
      </c>
      <c r="E85">
        <v>1</v>
      </c>
      <c r="F85">
        <v>1</v>
      </c>
      <c r="G85">
        <v>1</v>
      </c>
      <c r="H85">
        <v>3</v>
      </c>
      <c r="I85" t="s">
        <v>1227</v>
      </c>
      <c r="J85" t="s">
        <v>1228</v>
      </c>
      <c r="K85" t="s">
        <v>1229</v>
      </c>
      <c r="L85">
        <v>1339</v>
      </c>
      <c r="N85">
        <v>1007</v>
      </c>
      <c r="O85" t="s">
        <v>50</v>
      </c>
      <c r="P85" t="s">
        <v>50</v>
      </c>
      <c r="Q85">
        <v>1</v>
      </c>
      <c r="W85">
        <v>0</v>
      </c>
      <c r="X85">
        <v>1437831967</v>
      </c>
      <c r="Y85">
        <v>0</v>
      </c>
      <c r="AA85">
        <v>16983.68</v>
      </c>
      <c r="AB85">
        <v>0</v>
      </c>
      <c r="AC85">
        <v>0</v>
      </c>
      <c r="AD85">
        <v>0</v>
      </c>
      <c r="AE85">
        <v>1784</v>
      </c>
      <c r="AF85">
        <v>0</v>
      </c>
      <c r="AG85">
        <v>0</v>
      </c>
      <c r="AH85">
        <v>0</v>
      </c>
      <c r="AI85">
        <v>9.52</v>
      </c>
      <c r="AJ85">
        <v>1</v>
      </c>
      <c r="AK85">
        <v>1</v>
      </c>
      <c r="AL85">
        <v>1</v>
      </c>
      <c r="AN85">
        <v>0</v>
      </c>
      <c r="AO85">
        <v>1</v>
      </c>
      <c r="AP85">
        <v>1</v>
      </c>
      <c r="AQ85">
        <v>0</v>
      </c>
      <c r="AR85">
        <v>0</v>
      </c>
      <c r="AS85" t="s">
        <v>3</v>
      </c>
      <c r="AT85">
        <v>1.43</v>
      </c>
      <c r="AU85" t="s">
        <v>22</v>
      </c>
      <c r="AV85">
        <v>0</v>
      </c>
      <c r="AW85">
        <v>2</v>
      </c>
      <c r="AX85">
        <v>144043239</v>
      </c>
      <c r="AY85">
        <v>1</v>
      </c>
      <c r="AZ85">
        <v>0</v>
      </c>
      <c r="BA85">
        <v>86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CX85">
        <f>Y85*Source!I46</f>
        <v>0</v>
      </c>
      <c r="CY85">
        <f t="shared" si="17"/>
        <v>16983.68</v>
      </c>
      <c r="CZ85">
        <f t="shared" si="18"/>
        <v>1784</v>
      </c>
      <c r="DA85">
        <f t="shared" si="19"/>
        <v>9.52</v>
      </c>
      <c r="DB85">
        <f>ROUND((ROUND(AT85*CZ85,2)*0),2)</f>
        <v>0</v>
      </c>
      <c r="DC85">
        <f>ROUND((ROUND(AT85*AG85,2)*0),2)</f>
        <v>0</v>
      </c>
    </row>
    <row r="86" spans="1:107" x14ac:dyDescent="0.2">
      <c r="A86">
        <f>ROW(Source!A46)</f>
        <v>46</v>
      </c>
      <c r="B86">
        <v>144042116</v>
      </c>
      <c r="C86">
        <v>144043224</v>
      </c>
      <c r="D86">
        <v>130281320</v>
      </c>
      <c r="E86">
        <v>1</v>
      </c>
      <c r="F86">
        <v>1</v>
      </c>
      <c r="G86">
        <v>1</v>
      </c>
      <c r="H86">
        <v>3</v>
      </c>
      <c r="I86" t="s">
        <v>1230</v>
      </c>
      <c r="J86" t="s">
        <v>1231</v>
      </c>
      <c r="K86" t="s">
        <v>1232</v>
      </c>
      <c r="L86">
        <v>1339</v>
      </c>
      <c r="N86">
        <v>1007</v>
      </c>
      <c r="O86" t="s">
        <v>50</v>
      </c>
      <c r="P86" t="s">
        <v>50</v>
      </c>
      <c r="Q86">
        <v>1</v>
      </c>
      <c r="W86">
        <v>0</v>
      </c>
      <c r="X86">
        <v>-399198303</v>
      </c>
      <c r="Y86">
        <v>0</v>
      </c>
      <c r="AA86">
        <v>6063.75</v>
      </c>
      <c r="AB86">
        <v>0</v>
      </c>
      <c r="AC86">
        <v>0</v>
      </c>
      <c r="AD86">
        <v>0</v>
      </c>
      <c r="AE86">
        <v>1375</v>
      </c>
      <c r="AF86">
        <v>0</v>
      </c>
      <c r="AG86">
        <v>0</v>
      </c>
      <c r="AH86">
        <v>0</v>
      </c>
      <c r="AI86">
        <v>4.41</v>
      </c>
      <c r="AJ86">
        <v>1</v>
      </c>
      <c r="AK86">
        <v>1</v>
      </c>
      <c r="AL86">
        <v>1</v>
      </c>
      <c r="AN86">
        <v>0</v>
      </c>
      <c r="AO86">
        <v>1</v>
      </c>
      <c r="AP86">
        <v>1</v>
      </c>
      <c r="AQ86">
        <v>0</v>
      </c>
      <c r="AR86">
        <v>0</v>
      </c>
      <c r="AS86" t="s">
        <v>3</v>
      </c>
      <c r="AT86">
        <v>0.14000000000000001</v>
      </c>
      <c r="AU86" t="s">
        <v>22</v>
      </c>
      <c r="AV86">
        <v>0</v>
      </c>
      <c r="AW86">
        <v>2</v>
      </c>
      <c r="AX86">
        <v>144043240</v>
      </c>
      <c r="AY86">
        <v>1</v>
      </c>
      <c r="AZ86">
        <v>0</v>
      </c>
      <c r="BA86">
        <v>87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CX86">
        <f>Y86*Source!I46</f>
        <v>0</v>
      </c>
      <c r="CY86">
        <f t="shared" si="17"/>
        <v>6063.75</v>
      </c>
      <c r="CZ86">
        <f t="shared" si="18"/>
        <v>1375</v>
      </c>
      <c r="DA86">
        <f t="shared" si="19"/>
        <v>4.41</v>
      </c>
      <c r="DB86">
        <f>ROUND((ROUND(AT86*CZ86,2)*0),2)</f>
        <v>0</v>
      </c>
      <c r="DC86">
        <f>ROUND((ROUND(AT86*AG86,2)*0),2)</f>
        <v>0</v>
      </c>
    </row>
    <row r="87" spans="1:107" x14ac:dyDescent="0.2">
      <c r="A87">
        <f>ROW(Source!A46)</f>
        <v>46</v>
      </c>
      <c r="B87">
        <v>144042116</v>
      </c>
      <c r="C87">
        <v>144043224</v>
      </c>
      <c r="D87">
        <v>130283692</v>
      </c>
      <c r="E87">
        <v>1</v>
      </c>
      <c r="F87">
        <v>1</v>
      </c>
      <c r="G87">
        <v>1</v>
      </c>
      <c r="H87">
        <v>3</v>
      </c>
      <c r="I87" t="s">
        <v>1233</v>
      </c>
      <c r="J87" t="s">
        <v>1234</v>
      </c>
      <c r="K87" t="s">
        <v>1235</v>
      </c>
      <c r="L87">
        <v>1327</v>
      </c>
      <c r="N87">
        <v>1005</v>
      </c>
      <c r="O87" t="s">
        <v>269</v>
      </c>
      <c r="P87" t="s">
        <v>269</v>
      </c>
      <c r="Q87">
        <v>1</v>
      </c>
      <c r="W87">
        <v>0</v>
      </c>
      <c r="X87">
        <v>-1588870532</v>
      </c>
      <c r="Y87">
        <v>0</v>
      </c>
      <c r="AA87">
        <v>16.190000000000001</v>
      </c>
      <c r="AB87">
        <v>0</v>
      </c>
      <c r="AC87">
        <v>0</v>
      </c>
      <c r="AD87">
        <v>0</v>
      </c>
      <c r="AE87">
        <v>3.25</v>
      </c>
      <c r="AF87">
        <v>0</v>
      </c>
      <c r="AG87">
        <v>0</v>
      </c>
      <c r="AH87">
        <v>0</v>
      </c>
      <c r="AI87">
        <v>4.9800000000000004</v>
      </c>
      <c r="AJ87">
        <v>1</v>
      </c>
      <c r="AK87">
        <v>1</v>
      </c>
      <c r="AL87">
        <v>1</v>
      </c>
      <c r="AN87">
        <v>0</v>
      </c>
      <c r="AO87">
        <v>1</v>
      </c>
      <c r="AP87">
        <v>1</v>
      </c>
      <c r="AQ87">
        <v>0</v>
      </c>
      <c r="AR87">
        <v>0</v>
      </c>
      <c r="AS87" t="s">
        <v>3</v>
      </c>
      <c r="AT87">
        <v>105</v>
      </c>
      <c r="AU87" t="s">
        <v>22</v>
      </c>
      <c r="AV87">
        <v>0</v>
      </c>
      <c r="AW87">
        <v>2</v>
      </c>
      <c r="AX87">
        <v>144043241</v>
      </c>
      <c r="AY87">
        <v>1</v>
      </c>
      <c r="AZ87">
        <v>0</v>
      </c>
      <c r="BA87">
        <v>88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CX87">
        <f>Y87*Source!I46</f>
        <v>0</v>
      </c>
      <c r="CY87">
        <f t="shared" si="17"/>
        <v>16.190000000000001</v>
      </c>
      <c r="CZ87">
        <f t="shared" si="18"/>
        <v>3.25</v>
      </c>
      <c r="DA87">
        <f t="shared" si="19"/>
        <v>4.9800000000000004</v>
      </c>
      <c r="DB87">
        <f>ROUND((ROUND(AT87*CZ87,2)*0),2)</f>
        <v>0</v>
      </c>
      <c r="DC87">
        <f>ROUND((ROUND(AT87*AG87,2)*0),2)</f>
        <v>0</v>
      </c>
    </row>
    <row r="88" spans="1:107" x14ac:dyDescent="0.2">
      <c r="A88">
        <f>ROW(Source!A46)</f>
        <v>46</v>
      </c>
      <c r="B88">
        <v>144042116</v>
      </c>
      <c r="C88">
        <v>144043224</v>
      </c>
      <c r="D88">
        <v>0</v>
      </c>
      <c r="E88">
        <v>0</v>
      </c>
      <c r="F88">
        <v>1</v>
      </c>
      <c r="G88">
        <v>1</v>
      </c>
      <c r="H88">
        <v>3</v>
      </c>
      <c r="I88" t="s">
        <v>29</v>
      </c>
      <c r="J88" t="s">
        <v>3</v>
      </c>
      <c r="K88" t="s">
        <v>30</v>
      </c>
      <c r="L88">
        <v>1348</v>
      </c>
      <c r="N88">
        <v>1009</v>
      </c>
      <c r="O88" t="s">
        <v>31</v>
      </c>
      <c r="P88" t="s">
        <v>31</v>
      </c>
      <c r="Q88">
        <v>1000</v>
      </c>
      <c r="W88">
        <v>0</v>
      </c>
      <c r="X88">
        <v>2102561428</v>
      </c>
      <c r="Y88">
        <v>1.2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1</v>
      </c>
      <c r="AJ88">
        <v>1</v>
      </c>
      <c r="AK88">
        <v>1</v>
      </c>
      <c r="AL88">
        <v>1</v>
      </c>
      <c r="AN88">
        <v>0</v>
      </c>
      <c r="AO88">
        <v>0</v>
      </c>
      <c r="AP88">
        <v>1</v>
      </c>
      <c r="AQ88">
        <v>0</v>
      </c>
      <c r="AR88">
        <v>0</v>
      </c>
      <c r="AS88" t="s">
        <v>3</v>
      </c>
      <c r="AT88">
        <v>1.2</v>
      </c>
      <c r="AU88" t="s">
        <v>3</v>
      </c>
      <c r="AV88">
        <v>0</v>
      </c>
      <c r="AW88">
        <v>1</v>
      </c>
      <c r="AX88">
        <v>-1</v>
      </c>
      <c r="AY88">
        <v>0</v>
      </c>
      <c r="AZ88">
        <v>0</v>
      </c>
      <c r="BA88" t="s">
        <v>3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CX88">
        <f>Y88*Source!I46</f>
        <v>2.4E-2</v>
      </c>
      <c r="CY88">
        <f t="shared" si="17"/>
        <v>0</v>
      </c>
      <c r="CZ88">
        <f t="shared" si="18"/>
        <v>0</v>
      </c>
      <c r="DA88">
        <f t="shared" si="19"/>
        <v>1</v>
      </c>
      <c r="DB88">
        <f t="shared" ref="DB88:DB100" si="20">ROUND(ROUND(AT88*CZ88,2),2)</f>
        <v>0</v>
      </c>
      <c r="DC88">
        <f t="shared" ref="DC88:DC100" si="21">ROUND(ROUND(AT88*AG88,2),2)</f>
        <v>0</v>
      </c>
    </row>
    <row r="89" spans="1:107" x14ac:dyDescent="0.2">
      <c r="A89">
        <f>ROW(Source!A48)</f>
        <v>48</v>
      </c>
      <c r="B89">
        <v>144042116</v>
      </c>
      <c r="C89">
        <v>144043243</v>
      </c>
      <c r="D89">
        <v>128862183</v>
      </c>
      <c r="E89">
        <v>28876687</v>
      </c>
      <c r="F89">
        <v>1</v>
      </c>
      <c r="G89">
        <v>1</v>
      </c>
      <c r="H89">
        <v>1</v>
      </c>
      <c r="I89" t="s">
        <v>1236</v>
      </c>
      <c r="J89" t="s">
        <v>3</v>
      </c>
      <c r="K89" t="s">
        <v>1237</v>
      </c>
      <c r="L89">
        <v>1191</v>
      </c>
      <c r="N89">
        <v>1013</v>
      </c>
      <c r="O89" t="s">
        <v>1125</v>
      </c>
      <c r="P89" t="s">
        <v>1125</v>
      </c>
      <c r="Q89">
        <v>1</v>
      </c>
      <c r="W89">
        <v>0</v>
      </c>
      <c r="X89">
        <v>199832030</v>
      </c>
      <c r="Y89">
        <v>14.7</v>
      </c>
      <c r="AA89">
        <v>0</v>
      </c>
      <c r="AB89">
        <v>0</v>
      </c>
      <c r="AC89">
        <v>0</v>
      </c>
      <c r="AD89">
        <v>7.74</v>
      </c>
      <c r="AE89">
        <v>0</v>
      </c>
      <c r="AF89">
        <v>0</v>
      </c>
      <c r="AG89">
        <v>0</v>
      </c>
      <c r="AH89">
        <v>7.74</v>
      </c>
      <c r="AI89">
        <v>1</v>
      </c>
      <c r="AJ89">
        <v>1</v>
      </c>
      <c r="AK89">
        <v>1</v>
      </c>
      <c r="AL89">
        <v>1</v>
      </c>
      <c r="AN89">
        <v>0</v>
      </c>
      <c r="AO89">
        <v>1</v>
      </c>
      <c r="AP89">
        <v>0</v>
      </c>
      <c r="AQ89">
        <v>0</v>
      </c>
      <c r="AR89">
        <v>0</v>
      </c>
      <c r="AS89" t="s">
        <v>3</v>
      </c>
      <c r="AT89">
        <v>14.7</v>
      </c>
      <c r="AU89" t="s">
        <v>3</v>
      </c>
      <c r="AV89">
        <v>1</v>
      </c>
      <c r="AW89">
        <v>2</v>
      </c>
      <c r="AX89">
        <v>144043246</v>
      </c>
      <c r="AY89">
        <v>1</v>
      </c>
      <c r="AZ89">
        <v>0</v>
      </c>
      <c r="BA89">
        <v>89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CX89">
        <f>Y89*Source!I48</f>
        <v>0.22344</v>
      </c>
      <c r="CY89">
        <f>AD89</f>
        <v>7.74</v>
      </c>
      <c r="CZ89">
        <f>AH89</f>
        <v>7.74</v>
      </c>
      <c r="DA89">
        <f>AL89</f>
        <v>1</v>
      </c>
      <c r="DB89">
        <f t="shared" si="20"/>
        <v>113.78</v>
      </c>
      <c r="DC89">
        <f t="shared" si="21"/>
        <v>0</v>
      </c>
    </row>
    <row r="90" spans="1:107" x14ac:dyDescent="0.2">
      <c r="A90">
        <f>ROW(Source!A48)</f>
        <v>48</v>
      </c>
      <c r="B90">
        <v>144042116</v>
      </c>
      <c r="C90">
        <v>144043243</v>
      </c>
      <c r="D90">
        <v>128862661</v>
      </c>
      <c r="E90">
        <v>28876687</v>
      </c>
      <c r="F90">
        <v>1</v>
      </c>
      <c r="G90">
        <v>1</v>
      </c>
      <c r="H90">
        <v>3</v>
      </c>
      <c r="I90" t="s">
        <v>29</v>
      </c>
      <c r="J90" t="s">
        <v>3</v>
      </c>
      <c r="K90" t="s">
        <v>30</v>
      </c>
      <c r="L90">
        <v>1348</v>
      </c>
      <c r="N90">
        <v>1009</v>
      </c>
      <c r="O90" t="s">
        <v>31</v>
      </c>
      <c r="P90" t="s">
        <v>31</v>
      </c>
      <c r="Q90">
        <v>1000</v>
      </c>
      <c r="W90">
        <v>0</v>
      </c>
      <c r="X90">
        <v>2102561428</v>
      </c>
      <c r="Y90">
        <v>0.7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1</v>
      </c>
      <c r="AJ90">
        <v>1</v>
      </c>
      <c r="AK90">
        <v>1</v>
      </c>
      <c r="AL90">
        <v>1</v>
      </c>
      <c r="AN90">
        <v>0</v>
      </c>
      <c r="AO90">
        <v>0</v>
      </c>
      <c r="AP90">
        <v>0</v>
      </c>
      <c r="AQ90">
        <v>0</v>
      </c>
      <c r="AR90">
        <v>0</v>
      </c>
      <c r="AS90" t="s">
        <v>3</v>
      </c>
      <c r="AT90">
        <v>0.7</v>
      </c>
      <c r="AU90" t="s">
        <v>3</v>
      </c>
      <c r="AV90">
        <v>0</v>
      </c>
      <c r="AW90">
        <v>2</v>
      </c>
      <c r="AX90">
        <v>144043247</v>
      </c>
      <c r="AY90">
        <v>1</v>
      </c>
      <c r="AZ90">
        <v>0</v>
      </c>
      <c r="BA90">
        <v>90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CX90">
        <f>Y90*Source!I48</f>
        <v>1.064E-2</v>
      </c>
      <c r="CY90">
        <f>AA90</f>
        <v>0</v>
      </c>
      <c r="CZ90">
        <f>AE90</f>
        <v>0</v>
      </c>
      <c r="DA90">
        <f>AI90</f>
        <v>1</v>
      </c>
      <c r="DB90">
        <f t="shared" si="20"/>
        <v>0</v>
      </c>
      <c r="DC90">
        <f t="shared" si="21"/>
        <v>0</v>
      </c>
    </row>
    <row r="91" spans="1:107" x14ac:dyDescent="0.2">
      <c r="A91">
        <f>ROW(Source!A50)</f>
        <v>50</v>
      </c>
      <c r="B91">
        <v>144042116</v>
      </c>
      <c r="C91">
        <v>144043249</v>
      </c>
      <c r="D91">
        <v>128862221</v>
      </c>
      <c r="E91">
        <v>28876687</v>
      </c>
      <c r="F91">
        <v>1</v>
      </c>
      <c r="G91">
        <v>1</v>
      </c>
      <c r="H91">
        <v>1</v>
      </c>
      <c r="I91" t="s">
        <v>1238</v>
      </c>
      <c r="J91" t="s">
        <v>3</v>
      </c>
      <c r="K91" t="s">
        <v>1239</v>
      </c>
      <c r="L91">
        <v>1191</v>
      </c>
      <c r="N91">
        <v>1013</v>
      </c>
      <c r="O91" t="s">
        <v>1125</v>
      </c>
      <c r="P91" t="s">
        <v>1125</v>
      </c>
      <c r="Q91">
        <v>1</v>
      </c>
      <c r="W91">
        <v>0</v>
      </c>
      <c r="X91">
        <v>-509590494</v>
      </c>
      <c r="Y91">
        <v>128.72999999999999</v>
      </c>
      <c r="AA91">
        <v>0</v>
      </c>
      <c r="AB91">
        <v>0</v>
      </c>
      <c r="AC91">
        <v>0</v>
      </c>
      <c r="AD91">
        <v>8.17</v>
      </c>
      <c r="AE91">
        <v>0</v>
      </c>
      <c r="AF91">
        <v>0</v>
      </c>
      <c r="AG91">
        <v>0</v>
      </c>
      <c r="AH91">
        <v>8.17</v>
      </c>
      <c r="AI91">
        <v>1</v>
      </c>
      <c r="AJ91">
        <v>1</v>
      </c>
      <c r="AK91">
        <v>1</v>
      </c>
      <c r="AL91">
        <v>1</v>
      </c>
      <c r="AN91">
        <v>0</v>
      </c>
      <c r="AO91">
        <v>1</v>
      </c>
      <c r="AP91">
        <v>0</v>
      </c>
      <c r="AQ91">
        <v>0</v>
      </c>
      <c r="AR91">
        <v>0</v>
      </c>
      <c r="AS91" t="s">
        <v>3</v>
      </c>
      <c r="AT91">
        <v>128.72999999999999</v>
      </c>
      <c r="AU91" t="s">
        <v>3</v>
      </c>
      <c r="AV91">
        <v>1</v>
      </c>
      <c r="AW91">
        <v>2</v>
      </c>
      <c r="AX91">
        <v>144043256</v>
      </c>
      <c r="AY91">
        <v>1</v>
      </c>
      <c r="AZ91">
        <v>0</v>
      </c>
      <c r="BA91">
        <v>91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CX91">
        <f>Y91*Source!I50</f>
        <v>2.5745999999999998</v>
      </c>
      <c r="CY91">
        <f>AD91</f>
        <v>8.17</v>
      </c>
      <c r="CZ91">
        <f>AH91</f>
        <v>8.17</v>
      </c>
      <c r="DA91">
        <f>AL91</f>
        <v>1</v>
      </c>
      <c r="DB91">
        <f t="shared" si="20"/>
        <v>1051.72</v>
      </c>
      <c r="DC91">
        <f t="shared" si="21"/>
        <v>0</v>
      </c>
    </row>
    <row r="92" spans="1:107" x14ac:dyDescent="0.2">
      <c r="A92">
        <f>ROW(Source!A50)</f>
        <v>50</v>
      </c>
      <c r="B92">
        <v>144042116</v>
      </c>
      <c r="C92">
        <v>144043249</v>
      </c>
      <c r="D92">
        <v>128862608</v>
      </c>
      <c r="E92">
        <v>28876687</v>
      </c>
      <c r="F92">
        <v>1</v>
      </c>
      <c r="G92">
        <v>1</v>
      </c>
      <c r="H92">
        <v>1</v>
      </c>
      <c r="I92" t="s">
        <v>1128</v>
      </c>
      <c r="J92" t="s">
        <v>3</v>
      </c>
      <c r="K92" t="s">
        <v>1129</v>
      </c>
      <c r="L92">
        <v>1191</v>
      </c>
      <c r="N92">
        <v>1013</v>
      </c>
      <c r="O92" t="s">
        <v>1125</v>
      </c>
      <c r="P92" t="s">
        <v>1125</v>
      </c>
      <c r="Q92">
        <v>1</v>
      </c>
      <c r="W92">
        <v>0</v>
      </c>
      <c r="X92">
        <v>-1417349443</v>
      </c>
      <c r="Y92">
        <v>0.7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1</v>
      </c>
      <c r="AJ92">
        <v>1</v>
      </c>
      <c r="AK92">
        <v>1</v>
      </c>
      <c r="AL92">
        <v>1</v>
      </c>
      <c r="AN92">
        <v>0</v>
      </c>
      <c r="AO92">
        <v>1</v>
      </c>
      <c r="AP92">
        <v>0</v>
      </c>
      <c r="AQ92">
        <v>0</v>
      </c>
      <c r="AR92">
        <v>0</v>
      </c>
      <c r="AS92" t="s">
        <v>3</v>
      </c>
      <c r="AT92">
        <v>0.7</v>
      </c>
      <c r="AU92" t="s">
        <v>3</v>
      </c>
      <c r="AV92">
        <v>2</v>
      </c>
      <c r="AW92">
        <v>2</v>
      </c>
      <c r="AX92">
        <v>144043257</v>
      </c>
      <c r="AY92">
        <v>1</v>
      </c>
      <c r="AZ92">
        <v>0</v>
      </c>
      <c r="BA92">
        <v>92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CX92">
        <f>Y92*Source!I50</f>
        <v>1.3999999999999999E-2</v>
      </c>
      <c r="CY92">
        <f>AD92</f>
        <v>0</v>
      </c>
      <c r="CZ92">
        <f>AH92</f>
        <v>0</v>
      </c>
      <c r="DA92">
        <f>AL92</f>
        <v>1</v>
      </c>
      <c r="DB92">
        <f t="shared" si="20"/>
        <v>0</v>
      </c>
      <c r="DC92">
        <f t="shared" si="21"/>
        <v>0</v>
      </c>
    </row>
    <row r="93" spans="1:107" x14ac:dyDescent="0.2">
      <c r="A93">
        <f>ROW(Source!A50)</f>
        <v>50</v>
      </c>
      <c r="B93">
        <v>144042116</v>
      </c>
      <c r="C93">
        <v>144043249</v>
      </c>
      <c r="D93">
        <v>130404565</v>
      </c>
      <c r="E93">
        <v>1</v>
      </c>
      <c r="F93">
        <v>1</v>
      </c>
      <c r="G93">
        <v>1</v>
      </c>
      <c r="H93">
        <v>2</v>
      </c>
      <c r="I93" t="s">
        <v>1130</v>
      </c>
      <c r="J93" t="s">
        <v>1131</v>
      </c>
      <c r="K93" t="s">
        <v>1132</v>
      </c>
      <c r="L93">
        <v>1368</v>
      </c>
      <c r="N93">
        <v>1011</v>
      </c>
      <c r="O93" t="s">
        <v>550</v>
      </c>
      <c r="P93" t="s">
        <v>550</v>
      </c>
      <c r="Q93">
        <v>1</v>
      </c>
      <c r="W93">
        <v>0</v>
      </c>
      <c r="X93">
        <v>757256372</v>
      </c>
      <c r="Y93">
        <v>0.7</v>
      </c>
      <c r="AA93">
        <v>0</v>
      </c>
      <c r="AB93">
        <v>447.64</v>
      </c>
      <c r="AC93">
        <v>443.21</v>
      </c>
      <c r="AD93">
        <v>0</v>
      </c>
      <c r="AE93">
        <v>0</v>
      </c>
      <c r="AF93">
        <v>31.26</v>
      </c>
      <c r="AG93">
        <v>13.5</v>
      </c>
      <c r="AH93">
        <v>0</v>
      </c>
      <c r="AI93">
        <v>1</v>
      </c>
      <c r="AJ93">
        <v>14.32</v>
      </c>
      <c r="AK93">
        <v>32.83</v>
      </c>
      <c r="AL93">
        <v>1</v>
      </c>
      <c r="AN93">
        <v>0</v>
      </c>
      <c r="AO93">
        <v>1</v>
      </c>
      <c r="AP93">
        <v>0</v>
      </c>
      <c r="AQ93">
        <v>0</v>
      </c>
      <c r="AR93">
        <v>0</v>
      </c>
      <c r="AS93" t="s">
        <v>3</v>
      </c>
      <c r="AT93">
        <v>0.7</v>
      </c>
      <c r="AU93" t="s">
        <v>3</v>
      </c>
      <c r="AV93">
        <v>0</v>
      </c>
      <c r="AW93">
        <v>2</v>
      </c>
      <c r="AX93">
        <v>144043258</v>
      </c>
      <c r="AY93">
        <v>1</v>
      </c>
      <c r="AZ93">
        <v>0</v>
      </c>
      <c r="BA93">
        <v>93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CX93">
        <f>Y93*Source!I50</f>
        <v>1.3999999999999999E-2</v>
      </c>
      <c r="CY93">
        <f>AB93</f>
        <v>447.64</v>
      </c>
      <c r="CZ93">
        <f>AF93</f>
        <v>31.26</v>
      </c>
      <c r="DA93">
        <f>AJ93</f>
        <v>14.32</v>
      </c>
      <c r="DB93">
        <f t="shared" si="20"/>
        <v>21.88</v>
      </c>
      <c r="DC93">
        <f t="shared" si="21"/>
        <v>9.4499999999999993</v>
      </c>
    </row>
    <row r="94" spans="1:107" x14ac:dyDescent="0.2">
      <c r="A94">
        <f>ROW(Source!A50)</f>
        <v>50</v>
      </c>
      <c r="B94">
        <v>144042116</v>
      </c>
      <c r="C94">
        <v>144043249</v>
      </c>
      <c r="D94">
        <v>130405346</v>
      </c>
      <c r="E94">
        <v>1</v>
      </c>
      <c r="F94">
        <v>1</v>
      </c>
      <c r="G94">
        <v>1</v>
      </c>
      <c r="H94">
        <v>2</v>
      </c>
      <c r="I94" t="s">
        <v>1133</v>
      </c>
      <c r="J94" t="s">
        <v>1134</v>
      </c>
      <c r="K94" t="s">
        <v>1135</v>
      </c>
      <c r="L94">
        <v>1368</v>
      </c>
      <c r="N94">
        <v>1011</v>
      </c>
      <c r="O94" t="s">
        <v>550</v>
      </c>
      <c r="P94" t="s">
        <v>550</v>
      </c>
      <c r="Q94">
        <v>1</v>
      </c>
      <c r="W94">
        <v>0</v>
      </c>
      <c r="X94">
        <v>-851536864</v>
      </c>
      <c r="Y94">
        <v>1.45</v>
      </c>
      <c r="AA94">
        <v>0</v>
      </c>
      <c r="AB94">
        <v>132.28</v>
      </c>
      <c r="AC94">
        <v>0</v>
      </c>
      <c r="AD94">
        <v>0</v>
      </c>
      <c r="AE94">
        <v>0</v>
      </c>
      <c r="AF94">
        <v>48.81</v>
      </c>
      <c r="AG94">
        <v>0</v>
      </c>
      <c r="AH94">
        <v>0</v>
      </c>
      <c r="AI94">
        <v>1</v>
      </c>
      <c r="AJ94">
        <v>2.71</v>
      </c>
      <c r="AK94">
        <v>32.83</v>
      </c>
      <c r="AL94">
        <v>1</v>
      </c>
      <c r="AN94">
        <v>0</v>
      </c>
      <c r="AO94">
        <v>1</v>
      </c>
      <c r="AP94">
        <v>0</v>
      </c>
      <c r="AQ94">
        <v>0</v>
      </c>
      <c r="AR94">
        <v>0</v>
      </c>
      <c r="AS94" t="s">
        <v>3</v>
      </c>
      <c r="AT94">
        <v>1.45</v>
      </c>
      <c r="AU94" t="s">
        <v>3</v>
      </c>
      <c r="AV94">
        <v>0</v>
      </c>
      <c r="AW94">
        <v>2</v>
      </c>
      <c r="AX94">
        <v>144043259</v>
      </c>
      <c r="AY94">
        <v>1</v>
      </c>
      <c r="AZ94">
        <v>0</v>
      </c>
      <c r="BA94">
        <v>94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CX94">
        <f>Y94*Source!I50</f>
        <v>2.8999999999999998E-2</v>
      </c>
      <c r="CY94">
        <f>AB94</f>
        <v>132.28</v>
      </c>
      <c r="CZ94">
        <f>AF94</f>
        <v>48.81</v>
      </c>
      <c r="DA94">
        <f>AJ94</f>
        <v>2.71</v>
      </c>
      <c r="DB94">
        <f t="shared" si="20"/>
        <v>70.77</v>
      </c>
      <c r="DC94">
        <f t="shared" si="21"/>
        <v>0</v>
      </c>
    </row>
    <row r="95" spans="1:107" x14ac:dyDescent="0.2">
      <c r="A95">
        <f>ROW(Source!A50)</f>
        <v>50</v>
      </c>
      <c r="B95">
        <v>144042116</v>
      </c>
      <c r="C95">
        <v>144043249</v>
      </c>
      <c r="D95">
        <v>130405700</v>
      </c>
      <c r="E95">
        <v>1</v>
      </c>
      <c r="F95">
        <v>1</v>
      </c>
      <c r="G95">
        <v>1</v>
      </c>
      <c r="H95">
        <v>2</v>
      </c>
      <c r="I95" t="s">
        <v>1136</v>
      </c>
      <c r="J95" t="s">
        <v>1137</v>
      </c>
      <c r="K95" t="s">
        <v>1138</v>
      </c>
      <c r="L95">
        <v>1368</v>
      </c>
      <c r="N95">
        <v>1011</v>
      </c>
      <c r="O95" t="s">
        <v>550</v>
      </c>
      <c r="P95" t="s">
        <v>550</v>
      </c>
      <c r="Q95">
        <v>1</v>
      </c>
      <c r="W95">
        <v>0</v>
      </c>
      <c r="X95">
        <v>1201305725</v>
      </c>
      <c r="Y95">
        <v>2.89</v>
      </c>
      <c r="AA95">
        <v>0</v>
      </c>
      <c r="AB95">
        <v>5.58</v>
      </c>
      <c r="AC95">
        <v>0</v>
      </c>
      <c r="AD95">
        <v>0</v>
      </c>
      <c r="AE95">
        <v>0</v>
      </c>
      <c r="AF95">
        <v>1.53</v>
      </c>
      <c r="AG95">
        <v>0</v>
      </c>
      <c r="AH95">
        <v>0</v>
      </c>
      <c r="AI95">
        <v>1</v>
      </c>
      <c r="AJ95">
        <v>3.65</v>
      </c>
      <c r="AK95">
        <v>32.83</v>
      </c>
      <c r="AL95">
        <v>1</v>
      </c>
      <c r="AN95">
        <v>0</v>
      </c>
      <c r="AO95">
        <v>1</v>
      </c>
      <c r="AP95">
        <v>0</v>
      </c>
      <c r="AQ95">
        <v>0</v>
      </c>
      <c r="AR95">
        <v>0</v>
      </c>
      <c r="AS95" t="s">
        <v>3</v>
      </c>
      <c r="AT95">
        <v>2.89</v>
      </c>
      <c r="AU95" t="s">
        <v>3</v>
      </c>
      <c r="AV95">
        <v>0</v>
      </c>
      <c r="AW95">
        <v>2</v>
      </c>
      <c r="AX95">
        <v>144043260</v>
      </c>
      <c r="AY95">
        <v>1</v>
      </c>
      <c r="AZ95">
        <v>0</v>
      </c>
      <c r="BA95">
        <v>95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CX95">
        <f>Y95*Source!I50</f>
        <v>5.7800000000000004E-2</v>
      </c>
      <c r="CY95">
        <f>AB95</f>
        <v>5.58</v>
      </c>
      <c r="CZ95">
        <f>AF95</f>
        <v>1.53</v>
      </c>
      <c r="DA95">
        <f>AJ95</f>
        <v>3.65</v>
      </c>
      <c r="DB95">
        <f t="shared" si="20"/>
        <v>4.42</v>
      </c>
      <c r="DC95">
        <f t="shared" si="21"/>
        <v>0</v>
      </c>
    </row>
    <row r="96" spans="1:107" x14ac:dyDescent="0.2">
      <c r="A96">
        <f>ROW(Source!A50)</f>
        <v>50</v>
      </c>
      <c r="B96">
        <v>144042116</v>
      </c>
      <c r="C96">
        <v>144043249</v>
      </c>
      <c r="D96">
        <v>128862661</v>
      </c>
      <c r="E96">
        <v>28876687</v>
      </c>
      <c r="F96">
        <v>1</v>
      </c>
      <c r="G96">
        <v>1</v>
      </c>
      <c r="H96">
        <v>3</v>
      </c>
      <c r="I96" t="s">
        <v>29</v>
      </c>
      <c r="J96" t="s">
        <v>3</v>
      </c>
      <c r="K96" t="s">
        <v>30</v>
      </c>
      <c r="L96">
        <v>1348</v>
      </c>
      <c r="N96">
        <v>1009</v>
      </c>
      <c r="O96" t="s">
        <v>31</v>
      </c>
      <c r="P96" t="s">
        <v>31</v>
      </c>
      <c r="Q96">
        <v>1000</v>
      </c>
      <c r="W96">
        <v>0</v>
      </c>
      <c r="X96">
        <v>2102561428</v>
      </c>
      <c r="Y96">
        <v>10.66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1</v>
      </c>
      <c r="AJ96">
        <v>1</v>
      </c>
      <c r="AK96">
        <v>1</v>
      </c>
      <c r="AL96">
        <v>1</v>
      </c>
      <c r="AN96">
        <v>0</v>
      </c>
      <c r="AO96">
        <v>0</v>
      </c>
      <c r="AP96">
        <v>0</v>
      </c>
      <c r="AQ96">
        <v>0</v>
      </c>
      <c r="AR96">
        <v>0</v>
      </c>
      <c r="AS96" t="s">
        <v>3</v>
      </c>
      <c r="AT96">
        <v>10.66</v>
      </c>
      <c r="AU96" t="s">
        <v>3</v>
      </c>
      <c r="AV96">
        <v>0</v>
      </c>
      <c r="AW96">
        <v>2</v>
      </c>
      <c r="AX96">
        <v>144043261</v>
      </c>
      <c r="AY96">
        <v>1</v>
      </c>
      <c r="AZ96">
        <v>0</v>
      </c>
      <c r="BA96">
        <v>96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CX96">
        <f>Y96*Source!I50</f>
        <v>0.2132</v>
      </c>
      <c r="CY96">
        <f>AA96</f>
        <v>0</v>
      </c>
      <c r="CZ96">
        <f>AE96</f>
        <v>0</v>
      </c>
      <c r="DA96">
        <f>AI96</f>
        <v>1</v>
      </c>
      <c r="DB96">
        <f t="shared" si="20"/>
        <v>0</v>
      </c>
      <c r="DC96">
        <f t="shared" si="21"/>
        <v>0</v>
      </c>
    </row>
    <row r="97" spans="1:107" x14ac:dyDescent="0.2">
      <c r="A97">
        <f>ROW(Source!A52)</f>
        <v>52</v>
      </c>
      <c r="B97">
        <v>144042116</v>
      </c>
      <c r="C97">
        <v>144043263</v>
      </c>
      <c r="D97">
        <v>128862205</v>
      </c>
      <c r="E97">
        <v>28876687</v>
      </c>
      <c r="F97">
        <v>1</v>
      </c>
      <c r="G97">
        <v>1</v>
      </c>
      <c r="H97">
        <v>1</v>
      </c>
      <c r="I97" t="s">
        <v>1240</v>
      </c>
      <c r="J97" t="s">
        <v>3</v>
      </c>
      <c r="K97" t="s">
        <v>1241</v>
      </c>
      <c r="L97">
        <v>1191</v>
      </c>
      <c r="N97">
        <v>1013</v>
      </c>
      <c r="O97" t="s">
        <v>1125</v>
      </c>
      <c r="P97" t="s">
        <v>1125</v>
      </c>
      <c r="Q97">
        <v>1</v>
      </c>
      <c r="W97">
        <v>0</v>
      </c>
      <c r="X97">
        <v>-228054128</v>
      </c>
      <c r="Y97">
        <v>46.11</v>
      </c>
      <c r="AA97">
        <v>0</v>
      </c>
      <c r="AB97">
        <v>0</v>
      </c>
      <c r="AC97">
        <v>0</v>
      </c>
      <c r="AD97">
        <v>8.02</v>
      </c>
      <c r="AE97">
        <v>0</v>
      </c>
      <c r="AF97">
        <v>0</v>
      </c>
      <c r="AG97">
        <v>0</v>
      </c>
      <c r="AH97">
        <v>8.02</v>
      </c>
      <c r="AI97">
        <v>1</v>
      </c>
      <c r="AJ97">
        <v>1</v>
      </c>
      <c r="AK97">
        <v>1</v>
      </c>
      <c r="AL97">
        <v>1</v>
      </c>
      <c r="AN97">
        <v>0</v>
      </c>
      <c r="AO97">
        <v>1</v>
      </c>
      <c r="AP97">
        <v>0</v>
      </c>
      <c r="AQ97">
        <v>0</v>
      </c>
      <c r="AR97">
        <v>0</v>
      </c>
      <c r="AS97" t="s">
        <v>3</v>
      </c>
      <c r="AT97">
        <v>46.11</v>
      </c>
      <c r="AU97" t="s">
        <v>3</v>
      </c>
      <c r="AV97">
        <v>1</v>
      </c>
      <c r="AW97">
        <v>2</v>
      </c>
      <c r="AX97">
        <v>144043268</v>
      </c>
      <c r="AY97">
        <v>1</v>
      </c>
      <c r="AZ97">
        <v>0</v>
      </c>
      <c r="BA97">
        <v>97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CX97">
        <f>Y97*Source!I52</f>
        <v>0.48876599999999998</v>
      </c>
      <c r="CY97">
        <f>AD97</f>
        <v>8.02</v>
      </c>
      <c r="CZ97">
        <f>AH97</f>
        <v>8.02</v>
      </c>
      <c r="DA97">
        <f>AL97</f>
        <v>1</v>
      </c>
      <c r="DB97">
        <f t="shared" si="20"/>
        <v>369.8</v>
      </c>
      <c r="DC97">
        <f t="shared" si="21"/>
        <v>0</v>
      </c>
    </row>
    <row r="98" spans="1:107" x14ac:dyDescent="0.2">
      <c r="A98">
        <f>ROW(Source!A52)</f>
        <v>52</v>
      </c>
      <c r="B98">
        <v>144042116</v>
      </c>
      <c r="C98">
        <v>144043263</v>
      </c>
      <c r="D98">
        <v>128862608</v>
      </c>
      <c r="E98">
        <v>28876687</v>
      </c>
      <c r="F98">
        <v>1</v>
      </c>
      <c r="G98">
        <v>1</v>
      </c>
      <c r="H98">
        <v>1</v>
      </c>
      <c r="I98" t="s">
        <v>1128</v>
      </c>
      <c r="J98" t="s">
        <v>3</v>
      </c>
      <c r="K98" t="s">
        <v>1129</v>
      </c>
      <c r="L98">
        <v>1191</v>
      </c>
      <c r="N98">
        <v>1013</v>
      </c>
      <c r="O98" t="s">
        <v>1125</v>
      </c>
      <c r="P98" t="s">
        <v>1125</v>
      </c>
      <c r="Q98">
        <v>1</v>
      </c>
      <c r="W98">
        <v>0</v>
      </c>
      <c r="X98">
        <v>-1417349443</v>
      </c>
      <c r="Y98">
        <v>0.93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1</v>
      </c>
      <c r="AJ98">
        <v>1</v>
      </c>
      <c r="AK98">
        <v>1</v>
      </c>
      <c r="AL98">
        <v>1</v>
      </c>
      <c r="AN98">
        <v>0</v>
      </c>
      <c r="AO98">
        <v>1</v>
      </c>
      <c r="AP98">
        <v>0</v>
      </c>
      <c r="AQ98">
        <v>0</v>
      </c>
      <c r="AR98">
        <v>0</v>
      </c>
      <c r="AS98" t="s">
        <v>3</v>
      </c>
      <c r="AT98">
        <v>0.93</v>
      </c>
      <c r="AU98" t="s">
        <v>3</v>
      </c>
      <c r="AV98">
        <v>2</v>
      </c>
      <c r="AW98">
        <v>2</v>
      </c>
      <c r="AX98">
        <v>144043269</v>
      </c>
      <c r="AY98">
        <v>1</v>
      </c>
      <c r="AZ98">
        <v>0</v>
      </c>
      <c r="BA98">
        <v>98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CX98">
        <f>Y98*Source!I52</f>
        <v>9.8580000000000004E-3</v>
      </c>
      <c r="CY98">
        <f>AD98</f>
        <v>0</v>
      </c>
      <c r="CZ98">
        <f>AH98</f>
        <v>0</v>
      </c>
      <c r="DA98">
        <f>AL98</f>
        <v>1</v>
      </c>
      <c r="DB98">
        <f t="shared" si="20"/>
        <v>0</v>
      </c>
      <c r="DC98">
        <f t="shared" si="21"/>
        <v>0</v>
      </c>
    </row>
    <row r="99" spans="1:107" x14ac:dyDescent="0.2">
      <c r="A99">
        <f>ROW(Source!A52)</f>
        <v>52</v>
      </c>
      <c r="B99">
        <v>144042116</v>
      </c>
      <c r="C99">
        <v>144043263</v>
      </c>
      <c r="D99">
        <v>130404565</v>
      </c>
      <c r="E99">
        <v>1</v>
      </c>
      <c r="F99">
        <v>1</v>
      </c>
      <c r="G99">
        <v>1</v>
      </c>
      <c r="H99">
        <v>2</v>
      </c>
      <c r="I99" t="s">
        <v>1130</v>
      </c>
      <c r="J99" t="s">
        <v>1131</v>
      </c>
      <c r="K99" t="s">
        <v>1132</v>
      </c>
      <c r="L99">
        <v>1368</v>
      </c>
      <c r="N99">
        <v>1011</v>
      </c>
      <c r="O99" t="s">
        <v>550</v>
      </c>
      <c r="P99" t="s">
        <v>550</v>
      </c>
      <c r="Q99">
        <v>1</v>
      </c>
      <c r="W99">
        <v>0</v>
      </c>
      <c r="X99">
        <v>757256372</v>
      </c>
      <c r="Y99">
        <v>0.93</v>
      </c>
      <c r="AA99">
        <v>0</v>
      </c>
      <c r="AB99">
        <v>447.64</v>
      </c>
      <c r="AC99">
        <v>443.21</v>
      </c>
      <c r="AD99">
        <v>0</v>
      </c>
      <c r="AE99">
        <v>0</v>
      </c>
      <c r="AF99">
        <v>31.26</v>
      </c>
      <c r="AG99">
        <v>13.5</v>
      </c>
      <c r="AH99">
        <v>0</v>
      </c>
      <c r="AI99">
        <v>1</v>
      </c>
      <c r="AJ99">
        <v>14.32</v>
      </c>
      <c r="AK99">
        <v>32.83</v>
      </c>
      <c r="AL99">
        <v>1</v>
      </c>
      <c r="AN99">
        <v>0</v>
      </c>
      <c r="AO99">
        <v>1</v>
      </c>
      <c r="AP99">
        <v>0</v>
      </c>
      <c r="AQ99">
        <v>0</v>
      </c>
      <c r="AR99">
        <v>0</v>
      </c>
      <c r="AS99" t="s">
        <v>3</v>
      </c>
      <c r="AT99">
        <v>0.93</v>
      </c>
      <c r="AU99" t="s">
        <v>3</v>
      </c>
      <c r="AV99">
        <v>0</v>
      </c>
      <c r="AW99">
        <v>2</v>
      </c>
      <c r="AX99">
        <v>144043270</v>
      </c>
      <c r="AY99">
        <v>1</v>
      </c>
      <c r="AZ99">
        <v>0</v>
      </c>
      <c r="BA99">
        <v>99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CX99">
        <f>Y99*Source!I52</f>
        <v>9.8580000000000004E-3</v>
      </c>
      <c r="CY99">
        <f>AB99</f>
        <v>447.64</v>
      </c>
      <c r="CZ99">
        <f>AF99</f>
        <v>31.26</v>
      </c>
      <c r="DA99">
        <f>AJ99</f>
        <v>14.32</v>
      </c>
      <c r="DB99">
        <f t="shared" si="20"/>
        <v>29.07</v>
      </c>
      <c r="DC99">
        <f t="shared" si="21"/>
        <v>12.56</v>
      </c>
    </row>
    <row r="100" spans="1:107" x14ac:dyDescent="0.2">
      <c r="A100">
        <f>ROW(Source!A52)</f>
        <v>52</v>
      </c>
      <c r="B100">
        <v>144042116</v>
      </c>
      <c r="C100">
        <v>144043263</v>
      </c>
      <c r="D100">
        <v>128862661</v>
      </c>
      <c r="E100">
        <v>28876687</v>
      </c>
      <c r="F100">
        <v>1</v>
      </c>
      <c r="G100">
        <v>1</v>
      </c>
      <c r="H100">
        <v>3</v>
      </c>
      <c r="I100" t="s">
        <v>29</v>
      </c>
      <c r="J100" t="s">
        <v>3</v>
      </c>
      <c r="K100" t="s">
        <v>30</v>
      </c>
      <c r="L100">
        <v>1348</v>
      </c>
      <c r="N100">
        <v>1009</v>
      </c>
      <c r="O100" t="s">
        <v>31</v>
      </c>
      <c r="P100" t="s">
        <v>31</v>
      </c>
      <c r="Q100">
        <v>1000</v>
      </c>
      <c r="W100">
        <v>0</v>
      </c>
      <c r="X100">
        <v>2102561428</v>
      </c>
      <c r="Y100">
        <v>3.42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1</v>
      </c>
      <c r="AJ100">
        <v>1</v>
      </c>
      <c r="AK100">
        <v>1</v>
      </c>
      <c r="AL100">
        <v>1</v>
      </c>
      <c r="AN100">
        <v>0</v>
      </c>
      <c r="AO100">
        <v>0</v>
      </c>
      <c r="AP100">
        <v>0</v>
      </c>
      <c r="AQ100">
        <v>0</v>
      </c>
      <c r="AR100">
        <v>0</v>
      </c>
      <c r="AS100" t="s">
        <v>3</v>
      </c>
      <c r="AT100">
        <v>3.42</v>
      </c>
      <c r="AU100" t="s">
        <v>3</v>
      </c>
      <c r="AV100">
        <v>0</v>
      </c>
      <c r="AW100">
        <v>2</v>
      </c>
      <c r="AX100">
        <v>144043271</v>
      </c>
      <c r="AY100">
        <v>1</v>
      </c>
      <c r="AZ100">
        <v>0</v>
      </c>
      <c r="BA100">
        <v>100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CX100">
        <f>Y100*Source!I52</f>
        <v>3.6252E-2</v>
      </c>
      <c r="CY100">
        <f>AA100</f>
        <v>0</v>
      </c>
      <c r="CZ100">
        <f>AE100</f>
        <v>0</v>
      </c>
      <c r="DA100">
        <f>AI100</f>
        <v>1</v>
      </c>
      <c r="DB100">
        <f t="shared" si="20"/>
        <v>0</v>
      </c>
      <c r="DC100">
        <f t="shared" si="21"/>
        <v>0</v>
      </c>
    </row>
    <row r="101" spans="1:107" x14ac:dyDescent="0.2">
      <c r="A101">
        <f>ROW(Source!A54)</f>
        <v>54</v>
      </c>
      <c r="B101">
        <v>144042116</v>
      </c>
      <c r="C101">
        <v>144043273</v>
      </c>
      <c r="D101">
        <v>128862296</v>
      </c>
      <c r="E101">
        <v>28876687</v>
      </c>
      <c r="F101">
        <v>1</v>
      </c>
      <c r="G101">
        <v>1</v>
      </c>
      <c r="H101">
        <v>1</v>
      </c>
      <c r="I101" t="s">
        <v>1242</v>
      </c>
      <c r="J101" t="s">
        <v>3</v>
      </c>
      <c r="K101" t="s">
        <v>1243</v>
      </c>
      <c r="L101">
        <v>1191</v>
      </c>
      <c r="N101">
        <v>1013</v>
      </c>
      <c r="O101" t="s">
        <v>1125</v>
      </c>
      <c r="P101" t="s">
        <v>1125</v>
      </c>
      <c r="Q101">
        <v>1</v>
      </c>
      <c r="W101">
        <v>0</v>
      </c>
      <c r="X101">
        <v>1983201532</v>
      </c>
      <c r="Y101">
        <v>38.78</v>
      </c>
      <c r="AA101">
        <v>0</v>
      </c>
      <c r="AB101">
        <v>0</v>
      </c>
      <c r="AC101">
        <v>0</v>
      </c>
      <c r="AD101">
        <v>9.51</v>
      </c>
      <c r="AE101">
        <v>0</v>
      </c>
      <c r="AF101">
        <v>0</v>
      </c>
      <c r="AG101">
        <v>0</v>
      </c>
      <c r="AH101">
        <v>9.51</v>
      </c>
      <c r="AI101">
        <v>1</v>
      </c>
      <c r="AJ101">
        <v>1</v>
      </c>
      <c r="AK101">
        <v>1</v>
      </c>
      <c r="AL101">
        <v>1</v>
      </c>
      <c r="AN101">
        <v>0</v>
      </c>
      <c r="AO101">
        <v>1</v>
      </c>
      <c r="AP101">
        <v>1</v>
      </c>
      <c r="AQ101">
        <v>0</v>
      </c>
      <c r="AR101">
        <v>0</v>
      </c>
      <c r="AS101" t="s">
        <v>3</v>
      </c>
      <c r="AT101">
        <v>96.95</v>
      </c>
      <c r="AU101" t="s">
        <v>102</v>
      </c>
      <c r="AV101">
        <v>1</v>
      </c>
      <c r="AW101">
        <v>2</v>
      </c>
      <c r="AX101">
        <v>144043286</v>
      </c>
      <c r="AY101">
        <v>1</v>
      </c>
      <c r="AZ101">
        <v>0</v>
      </c>
      <c r="BA101">
        <v>101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CX101">
        <f>Y101*Source!I54</f>
        <v>18.847080000000002</v>
      </c>
      <c r="CY101">
        <f>AD101</f>
        <v>9.51</v>
      </c>
      <c r="CZ101">
        <f>AH101</f>
        <v>9.51</v>
      </c>
      <c r="DA101">
        <f>AL101</f>
        <v>1</v>
      </c>
      <c r="DB101">
        <f>ROUND((ROUND(AT101*CZ101,2)*0.4),2)</f>
        <v>368.8</v>
      </c>
      <c r="DC101">
        <f>ROUND((ROUND(AT101*AG101,2)*0.4),2)</f>
        <v>0</v>
      </c>
    </row>
    <row r="102" spans="1:107" x14ac:dyDescent="0.2">
      <c r="A102">
        <f>ROW(Source!A54)</f>
        <v>54</v>
      </c>
      <c r="B102">
        <v>144042116</v>
      </c>
      <c r="C102">
        <v>144043273</v>
      </c>
      <c r="D102">
        <v>128862608</v>
      </c>
      <c r="E102">
        <v>28876687</v>
      </c>
      <c r="F102">
        <v>1</v>
      </c>
      <c r="G102">
        <v>1</v>
      </c>
      <c r="H102">
        <v>1</v>
      </c>
      <c r="I102" t="s">
        <v>1128</v>
      </c>
      <c r="J102" t="s">
        <v>3</v>
      </c>
      <c r="K102" t="s">
        <v>1129</v>
      </c>
      <c r="L102">
        <v>1191</v>
      </c>
      <c r="N102">
        <v>1013</v>
      </c>
      <c r="O102" t="s">
        <v>1125</v>
      </c>
      <c r="P102" t="s">
        <v>1125</v>
      </c>
      <c r="Q102">
        <v>1</v>
      </c>
      <c r="W102">
        <v>0</v>
      </c>
      <c r="X102">
        <v>-1417349443</v>
      </c>
      <c r="Y102">
        <v>0.01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1</v>
      </c>
      <c r="AJ102">
        <v>1</v>
      </c>
      <c r="AK102">
        <v>1</v>
      </c>
      <c r="AL102">
        <v>1</v>
      </c>
      <c r="AN102">
        <v>0</v>
      </c>
      <c r="AO102">
        <v>1</v>
      </c>
      <c r="AP102">
        <v>0</v>
      </c>
      <c r="AQ102">
        <v>0</v>
      </c>
      <c r="AR102">
        <v>0</v>
      </c>
      <c r="AS102" t="s">
        <v>3</v>
      </c>
      <c r="AT102">
        <v>0.01</v>
      </c>
      <c r="AU102" t="s">
        <v>3</v>
      </c>
      <c r="AV102">
        <v>2</v>
      </c>
      <c r="AW102">
        <v>2</v>
      </c>
      <c r="AX102">
        <v>144043287</v>
      </c>
      <c r="AY102">
        <v>1</v>
      </c>
      <c r="AZ102">
        <v>2048</v>
      </c>
      <c r="BA102">
        <v>102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CX102">
        <f>Y102*Source!I54</f>
        <v>4.8599999999999997E-3</v>
      </c>
      <c r="CY102">
        <f>AD102</f>
        <v>0</v>
      </c>
      <c r="CZ102">
        <f>AH102</f>
        <v>0</v>
      </c>
      <c r="DA102">
        <f>AL102</f>
        <v>1</v>
      </c>
      <c r="DB102">
        <f>ROUND(ROUND(AT102*CZ102,2),2)</f>
        <v>0</v>
      </c>
      <c r="DC102">
        <f>ROUND(ROUND(AT102*AG102,2),2)</f>
        <v>0</v>
      </c>
    </row>
    <row r="103" spans="1:107" x14ac:dyDescent="0.2">
      <c r="A103">
        <f>ROW(Source!A54)</f>
        <v>54</v>
      </c>
      <c r="B103">
        <v>144042116</v>
      </c>
      <c r="C103">
        <v>144043273</v>
      </c>
      <c r="D103">
        <v>130404355</v>
      </c>
      <c r="E103">
        <v>1</v>
      </c>
      <c r="F103">
        <v>1</v>
      </c>
      <c r="G103">
        <v>1</v>
      </c>
      <c r="H103">
        <v>2</v>
      </c>
      <c r="I103" t="s">
        <v>1244</v>
      </c>
      <c r="J103" t="s">
        <v>1245</v>
      </c>
      <c r="K103" t="s">
        <v>1246</v>
      </c>
      <c r="L103">
        <v>1368</v>
      </c>
      <c r="N103">
        <v>1011</v>
      </c>
      <c r="O103" t="s">
        <v>550</v>
      </c>
      <c r="P103" t="s">
        <v>550</v>
      </c>
      <c r="Q103">
        <v>1</v>
      </c>
      <c r="W103">
        <v>0</v>
      </c>
      <c r="X103">
        <v>-1539718629</v>
      </c>
      <c r="Y103">
        <v>1.1999999999999999E-3</v>
      </c>
      <c r="AA103">
        <v>0</v>
      </c>
      <c r="AB103">
        <v>706.65</v>
      </c>
      <c r="AC103">
        <v>443.21</v>
      </c>
      <c r="AD103">
        <v>0</v>
      </c>
      <c r="AE103">
        <v>0</v>
      </c>
      <c r="AF103">
        <v>83.43</v>
      </c>
      <c r="AG103">
        <v>13.5</v>
      </c>
      <c r="AH103">
        <v>0</v>
      </c>
      <c r="AI103">
        <v>1</v>
      </c>
      <c r="AJ103">
        <v>8.4700000000000006</v>
      </c>
      <c r="AK103">
        <v>32.83</v>
      </c>
      <c r="AL103">
        <v>1</v>
      </c>
      <c r="AN103">
        <v>0</v>
      </c>
      <c r="AO103">
        <v>1</v>
      </c>
      <c r="AP103">
        <v>1</v>
      </c>
      <c r="AQ103">
        <v>0</v>
      </c>
      <c r="AR103">
        <v>0</v>
      </c>
      <c r="AS103" t="s">
        <v>3</v>
      </c>
      <c r="AT103">
        <v>3.0000000000000001E-3</v>
      </c>
      <c r="AU103" t="s">
        <v>102</v>
      </c>
      <c r="AV103">
        <v>0</v>
      </c>
      <c r="AW103">
        <v>2</v>
      </c>
      <c r="AX103">
        <v>144043288</v>
      </c>
      <c r="AY103">
        <v>1</v>
      </c>
      <c r="AZ103">
        <v>2048</v>
      </c>
      <c r="BA103">
        <v>103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CX103">
        <f>Y103*Source!I54</f>
        <v>5.8319999999999997E-4</v>
      </c>
      <c r="CY103">
        <f>AB103</f>
        <v>706.65</v>
      </c>
      <c r="CZ103">
        <f>AF103</f>
        <v>83.43</v>
      </c>
      <c r="DA103">
        <f>AJ103</f>
        <v>8.4700000000000006</v>
      </c>
      <c r="DB103">
        <f>ROUND((ROUND(AT103*CZ103,2)*0.4),2)</f>
        <v>0.1</v>
      </c>
      <c r="DC103">
        <f>ROUND((ROUND(AT103*AG103,2)*0.4),2)</f>
        <v>0.02</v>
      </c>
    </row>
    <row r="104" spans="1:107" x14ac:dyDescent="0.2">
      <c r="A104">
        <f>ROW(Source!A54)</f>
        <v>54</v>
      </c>
      <c r="B104">
        <v>144042116</v>
      </c>
      <c r="C104">
        <v>144043273</v>
      </c>
      <c r="D104">
        <v>130404404</v>
      </c>
      <c r="E104">
        <v>1</v>
      </c>
      <c r="F104">
        <v>1</v>
      </c>
      <c r="G104">
        <v>1</v>
      </c>
      <c r="H104">
        <v>2</v>
      </c>
      <c r="I104" t="s">
        <v>1141</v>
      </c>
      <c r="J104" t="s">
        <v>1142</v>
      </c>
      <c r="K104" t="s">
        <v>1143</v>
      </c>
      <c r="L104">
        <v>1368</v>
      </c>
      <c r="N104">
        <v>1011</v>
      </c>
      <c r="O104" t="s">
        <v>550</v>
      </c>
      <c r="P104" t="s">
        <v>550</v>
      </c>
      <c r="Q104">
        <v>1</v>
      </c>
      <c r="W104">
        <v>0</v>
      </c>
      <c r="X104">
        <v>-2113614907</v>
      </c>
      <c r="Y104">
        <v>1.6000000000000001E-3</v>
      </c>
      <c r="AA104">
        <v>0</v>
      </c>
      <c r="AB104">
        <v>1023.6</v>
      </c>
      <c r="AC104">
        <v>443.21</v>
      </c>
      <c r="AD104">
        <v>0</v>
      </c>
      <c r="AE104">
        <v>0</v>
      </c>
      <c r="AF104">
        <v>115.4</v>
      </c>
      <c r="AG104">
        <v>13.5</v>
      </c>
      <c r="AH104">
        <v>0</v>
      </c>
      <c r="AI104">
        <v>1</v>
      </c>
      <c r="AJ104">
        <v>8.8699999999999992</v>
      </c>
      <c r="AK104">
        <v>32.83</v>
      </c>
      <c r="AL104">
        <v>1</v>
      </c>
      <c r="AN104">
        <v>0</v>
      </c>
      <c r="AO104">
        <v>1</v>
      </c>
      <c r="AP104">
        <v>1</v>
      </c>
      <c r="AQ104">
        <v>0</v>
      </c>
      <c r="AR104">
        <v>0</v>
      </c>
      <c r="AS104" t="s">
        <v>3</v>
      </c>
      <c r="AT104">
        <v>4.0000000000000001E-3</v>
      </c>
      <c r="AU104" t="s">
        <v>102</v>
      </c>
      <c r="AV104">
        <v>0</v>
      </c>
      <c r="AW104">
        <v>2</v>
      </c>
      <c r="AX104">
        <v>144043289</v>
      </c>
      <c r="AY104">
        <v>1</v>
      </c>
      <c r="AZ104">
        <v>0</v>
      </c>
      <c r="BA104">
        <v>104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CX104">
        <f>Y104*Source!I54</f>
        <v>7.7760000000000004E-4</v>
      </c>
      <c r="CY104">
        <f>AB104</f>
        <v>1023.6</v>
      </c>
      <c r="CZ104">
        <f>AF104</f>
        <v>115.4</v>
      </c>
      <c r="DA104">
        <f>AJ104</f>
        <v>8.8699999999999992</v>
      </c>
      <c r="DB104">
        <f>ROUND((ROUND(AT104*CZ104,2)*0.4),2)</f>
        <v>0.18</v>
      </c>
      <c r="DC104">
        <f>ROUND((ROUND(AT104*AG104,2)*0.4),2)</f>
        <v>0.02</v>
      </c>
    </row>
    <row r="105" spans="1:107" x14ac:dyDescent="0.2">
      <c r="A105">
        <f>ROW(Source!A54)</f>
        <v>54</v>
      </c>
      <c r="B105">
        <v>144042116</v>
      </c>
      <c r="C105">
        <v>144043273</v>
      </c>
      <c r="D105">
        <v>130405006</v>
      </c>
      <c r="E105">
        <v>1</v>
      </c>
      <c r="F105">
        <v>1</v>
      </c>
      <c r="G105">
        <v>1</v>
      </c>
      <c r="H105">
        <v>2</v>
      </c>
      <c r="I105" t="s">
        <v>1247</v>
      </c>
      <c r="J105" t="s">
        <v>1248</v>
      </c>
      <c r="K105" t="s">
        <v>1249</v>
      </c>
      <c r="L105">
        <v>1368</v>
      </c>
      <c r="N105">
        <v>1011</v>
      </c>
      <c r="O105" t="s">
        <v>550</v>
      </c>
      <c r="P105" t="s">
        <v>550</v>
      </c>
      <c r="Q105">
        <v>1</v>
      </c>
      <c r="W105">
        <v>0</v>
      </c>
      <c r="X105">
        <v>-1434632732</v>
      </c>
      <c r="Y105">
        <v>0.50800000000000001</v>
      </c>
      <c r="AA105">
        <v>0</v>
      </c>
      <c r="AB105">
        <v>114.53</v>
      </c>
      <c r="AC105">
        <v>0</v>
      </c>
      <c r="AD105">
        <v>0</v>
      </c>
      <c r="AE105">
        <v>0</v>
      </c>
      <c r="AF105">
        <v>29.67</v>
      </c>
      <c r="AG105">
        <v>0</v>
      </c>
      <c r="AH105">
        <v>0</v>
      </c>
      <c r="AI105">
        <v>1</v>
      </c>
      <c r="AJ105">
        <v>3.86</v>
      </c>
      <c r="AK105">
        <v>32.83</v>
      </c>
      <c r="AL105">
        <v>1</v>
      </c>
      <c r="AN105">
        <v>0</v>
      </c>
      <c r="AO105">
        <v>1</v>
      </c>
      <c r="AP105">
        <v>1</v>
      </c>
      <c r="AQ105">
        <v>0</v>
      </c>
      <c r="AR105">
        <v>0</v>
      </c>
      <c r="AS105" t="s">
        <v>3</v>
      </c>
      <c r="AT105">
        <v>1.27</v>
      </c>
      <c r="AU105" t="s">
        <v>102</v>
      </c>
      <c r="AV105">
        <v>0</v>
      </c>
      <c r="AW105">
        <v>2</v>
      </c>
      <c r="AX105">
        <v>144043290</v>
      </c>
      <c r="AY105">
        <v>1</v>
      </c>
      <c r="AZ105">
        <v>0</v>
      </c>
      <c r="BA105">
        <v>105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CX105">
        <f>Y105*Source!I54</f>
        <v>0.246888</v>
      </c>
      <c r="CY105">
        <f>AB105</f>
        <v>114.53</v>
      </c>
      <c r="CZ105">
        <f>AF105</f>
        <v>29.67</v>
      </c>
      <c r="DA105">
        <f>AJ105</f>
        <v>3.86</v>
      </c>
      <c r="DB105">
        <f>ROUND((ROUND(AT105*CZ105,2)*0.4),2)</f>
        <v>15.07</v>
      </c>
      <c r="DC105">
        <f>ROUND((ROUND(AT105*AG105,2)*0.4),2)</f>
        <v>0</v>
      </c>
    </row>
    <row r="106" spans="1:107" x14ac:dyDescent="0.2">
      <c r="A106">
        <f>ROW(Source!A54)</f>
        <v>54</v>
      </c>
      <c r="B106">
        <v>144042116</v>
      </c>
      <c r="C106">
        <v>144043273</v>
      </c>
      <c r="D106">
        <v>130405272</v>
      </c>
      <c r="E106">
        <v>1</v>
      </c>
      <c r="F106">
        <v>1</v>
      </c>
      <c r="G106">
        <v>1</v>
      </c>
      <c r="H106">
        <v>2</v>
      </c>
      <c r="I106" t="s">
        <v>1250</v>
      </c>
      <c r="J106" t="s">
        <v>1251</v>
      </c>
      <c r="K106" t="s">
        <v>1252</v>
      </c>
      <c r="L106">
        <v>1368</v>
      </c>
      <c r="N106">
        <v>1011</v>
      </c>
      <c r="O106" t="s">
        <v>550</v>
      </c>
      <c r="P106" t="s">
        <v>550</v>
      </c>
      <c r="Q106">
        <v>1</v>
      </c>
      <c r="W106">
        <v>0</v>
      </c>
      <c r="X106">
        <v>1744367359</v>
      </c>
      <c r="Y106">
        <v>6.5519999999999996</v>
      </c>
      <c r="AA106">
        <v>0</v>
      </c>
      <c r="AB106">
        <v>77.44</v>
      </c>
      <c r="AC106">
        <v>0</v>
      </c>
      <c r="AD106">
        <v>0</v>
      </c>
      <c r="AE106">
        <v>0</v>
      </c>
      <c r="AF106">
        <v>26.25</v>
      </c>
      <c r="AG106">
        <v>0</v>
      </c>
      <c r="AH106">
        <v>0</v>
      </c>
      <c r="AI106">
        <v>1</v>
      </c>
      <c r="AJ106">
        <v>2.95</v>
      </c>
      <c r="AK106">
        <v>32.83</v>
      </c>
      <c r="AL106">
        <v>1</v>
      </c>
      <c r="AN106">
        <v>0</v>
      </c>
      <c r="AO106">
        <v>1</v>
      </c>
      <c r="AP106">
        <v>1</v>
      </c>
      <c r="AQ106">
        <v>0</v>
      </c>
      <c r="AR106">
        <v>0</v>
      </c>
      <c r="AS106" t="s">
        <v>3</v>
      </c>
      <c r="AT106">
        <v>16.38</v>
      </c>
      <c r="AU106" t="s">
        <v>102</v>
      </c>
      <c r="AV106">
        <v>0</v>
      </c>
      <c r="AW106">
        <v>2</v>
      </c>
      <c r="AX106">
        <v>144043291</v>
      </c>
      <c r="AY106">
        <v>1</v>
      </c>
      <c r="AZ106">
        <v>0</v>
      </c>
      <c r="BA106">
        <v>106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CX106">
        <f>Y106*Source!I54</f>
        <v>3.1842719999999995</v>
      </c>
      <c r="CY106">
        <f>AB106</f>
        <v>77.44</v>
      </c>
      <c r="CZ106">
        <f>AF106</f>
        <v>26.25</v>
      </c>
      <c r="DA106">
        <f>AJ106</f>
        <v>2.95</v>
      </c>
      <c r="DB106">
        <f>ROUND((ROUND(AT106*CZ106,2)*0.4),2)</f>
        <v>171.99</v>
      </c>
      <c r="DC106">
        <f>ROUND((ROUND(AT106*AG106,2)*0.4),2)</f>
        <v>0</v>
      </c>
    </row>
    <row r="107" spans="1:107" x14ac:dyDescent="0.2">
      <c r="A107">
        <f>ROW(Source!A54)</f>
        <v>54</v>
      </c>
      <c r="B107">
        <v>144042116</v>
      </c>
      <c r="C107">
        <v>144043273</v>
      </c>
      <c r="D107">
        <v>130258534</v>
      </c>
      <c r="E107">
        <v>1</v>
      </c>
      <c r="F107">
        <v>1</v>
      </c>
      <c r="G107">
        <v>1</v>
      </c>
      <c r="H107">
        <v>3</v>
      </c>
      <c r="I107" t="s">
        <v>1150</v>
      </c>
      <c r="J107" t="s">
        <v>1151</v>
      </c>
      <c r="K107" t="s">
        <v>1152</v>
      </c>
      <c r="L107">
        <v>1339</v>
      </c>
      <c r="N107">
        <v>1007</v>
      </c>
      <c r="O107" t="s">
        <v>50</v>
      </c>
      <c r="P107" t="s">
        <v>50</v>
      </c>
      <c r="Q107">
        <v>1</v>
      </c>
      <c r="W107">
        <v>0</v>
      </c>
      <c r="X107">
        <v>1835689634</v>
      </c>
      <c r="Y107">
        <v>0</v>
      </c>
      <c r="AA107">
        <v>29.3</v>
      </c>
      <c r="AB107">
        <v>0</v>
      </c>
      <c r="AC107">
        <v>0</v>
      </c>
      <c r="AD107">
        <v>0</v>
      </c>
      <c r="AE107">
        <v>2.44</v>
      </c>
      <c r="AF107">
        <v>0</v>
      </c>
      <c r="AG107">
        <v>0</v>
      </c>
      <c r="AH107">
        <v>0</v>
      </c>
      <c r="AI107">
        <v>12.01</v>
      </c>
      <c r="AJ107">
        <v>1</v>
      </c>
      <c r="AK107">
        <v>1</v>
      </c>
      <c r="AL107">
        <v>1</v>
      </c>
      <c r="AN107">
        <v>0</v>
      </c>
      <c r="AO107">
        <v>1</v>
      </c>
      <c r="AP107">
        <v>1</v>
      </c>
      <c r="AQ107">
        <v>0</v>
      </c>
      <c r="AR107">
        <v>0</v>
      </c>
      <c r="AS107" t="s">
        <v>3</v>
      </c>
      <c r="AT107">
        <v>0.14399999999999999</v>
      </c>
      <c r="AU107" t="s">
        <v>22</v>
      </c>
      <c r="AV107">
        <v>0</v>
      </c>
      <c r="AW107">
        <v>2</v>
      </c>
      <c r="AX107">
        <v>144043292</v>
      </c>
      <c r="AY107">
        <v>1</v>
      </c>
      <c r="AZ107">
        <v>0</v>
      </c>
      <c r="BA107">
        <v>107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CX107">
        <f>Y107*Source!I54</f>
        <v>0</v>
      </c>
      <c r="CY107">
        <f t="shared" ref="CY107:CY112" si="22">AA107</f>
        <v>29.3</v>
      </c>
      <c r="CZ107">
        <f t="shared" ref="CZ107:CZ112" si="23">AE107</f>
        <v>2.44</v>
      </c>
      <c r="DA107">
        <f t="shared" ref="DA107:DA112" si="24">AI107</f>
        <v>12.01</v>
      </c>
      <c r="DB107">
        <f>ROUND((ROUND(AT107*CZ107,2)*0),2)</f>
        <v>0</v>
      </c>
      <c r="DC107">
        <f>ROUND((ROUND(AT107*AG107,2)*0),2)</f>
        <v>0</v>
      </c>
    </row>
    <row r="108" spans="1:107" x14ac:dyDescent="0.2">
      <c r="A108">
        <f>ROW(Source!A54)</f>
        <v>54</v>
      </c>
      <c r="B108">
        <v>144042116</v>
      </c>
      <c r="C108">
        <v>144043273</v>
      </c>
      <c r="D108">
        <v>130260768</v>
      </c>
      <c r="E108">
        <v>1</v>
      </c>
      <c r="F108">
        <v>1</v>
      </c>
      <c r="G108">
        <v>1</v>
      </c>
      <c r="H108">
        <v>3</v>
      </c>
      <c r="I108" t="s">
        <v>1253</v>
      </c>
      <c r="J108" t="s">
        <v>1254</v>
      </c>
      <c r="K108" t="s">
        <v>1255</v>
      </c>
      <c r="L108">
        <v>1348</v>
      </c>
      <c r="N108">
        <v>1009</v>
      </c>
      <c r="O108" t="s">
        <v>31</v>
      </c>
      <c r="P108" t="s">
        <v>31</v>
      </c>
      <c r="Q108">
        <v>1000</v>
      </c>
      <c r="W108">
        <v>0</v>
      </c>
      <c r="X108">
        <v>-222702713</v>
      </c>
      <c r="Y108">
        <v>0</v>
      </c>
      <c r="AA108">
        <v>93757.72</v>
      </c>
      <c r="AB108">
        <v>0</v>
      </c>
      <c r="AC108">
        <v>0</v>
      </c>
      <c r="AD108">
        <v>0</v>
      </c>
      <c r="AE108">
        <v>13186.74</v>
      </c>
      <c r="AF108">
        <v>0</v>
      </c>
      <c r="AG108">
        <v>0</v>
      </c>
      <c r="AH108">
        <v>0</v>
      </c>
      <c r="AI108">
        <v>7.11</v>
      </c>
      <c r="AJ108">
        <v>1</v>
      </c>
      <c r="AK108">
        <v>1</v>
      </c>
      <c r="AL108">
        <v>1</v>
      </c>
      <c r="AN108">
        <v>0</v>
      </c>
      <c r="AO108">
        <v>1</v>
      </c>
      <c r="AP108">
        <v>1</v>
      </c>
      <c r="AQ108">
        <v>0</v>
      </c>
      <c r="AR108">
        <v>0</v>
      </c>
      <c r="AS108" t="s">
        <v>3</v>
      </c>
      <c r="AT108">
        <v>8.9999999999999998E-4</v>
      </c>
      <c r="AU108" t="s">
        <v>22</v>
      </c>
      <c r="AV108">
        <v>0</v>
      </c>
      <c r="AW108">
        <v>2</v>
      </c>
      <c r="AX108">
        <v>144043293</v>
      </c>
      <c r="AY108">
        <v>1</v>
      </c>
      <c r="AZ108">
        <v>0</v>
      </c>
      <c r="BA108">
        <v>108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CX108">
        <f>Y108*Source!I54</f>
        <v>0</v>
      </c>
      <c r="CY108">
        <f t="shared" si="22"/>
        <v>93757.72</v>
      </c>
      <c r="CZ108">
        <f t="shared" si="23"/>
        <v>13186.74</v>
      </c>
      <c r="DA108">
        <f t="shared" si="24"/>
        <v>7.11</v>
      </c>
      <c r="DB108">
        <f>ROUND((ROUND(AT108*CZ108,2)*0),2)</f>
        <v>0</v>
      </c>
      <c r="DC108">
        <f>ROUND((ROUND(AT108*AG108,2)*0),2)</f>
        <v>0</v>
      </c>
    </row>
    <row r="109" spans="1:107" x14ac:dyDescent="0.2">
      <c r="A109">
        <f>ROW(Source!A54)</f>
        <v>54</v>
      </c>
      <c r="B109">
        <v>144042116</v>
      </c>
      <c r="C109">
        <v>144043273</v>
      </c>
      <c r="D109">
        <v>130260882</v>
      </c>
      <c r="E109">
        <v>1</v>
      </c>
      <c r="F109">
        <v>1</v>
      </c>
      <c r="G109">
        <v>1</v>
      </c>
      <c r="H109">
        <v>3</v>
      </c>
      <c r="I109" t="s">
        <v>1256</v>
      </c>
      <c r="J109" t="s">
        <v>1257</v>
      </c>
      <c r="K109" t="s">
        <v>1258</v>
      </c>
      <c r="L109">
        <v>1407</v>
      </c>
      <c r="N109">
        <v>1013</v>
      </c>
      <c r="O109" t="s">
        <v>940</v>
      </c>
      <c r="P109" t="s">
        <v>940</v>
      </c>
      <c r="Q109">
        <v>1</v>
      </c>
      <c r="W109">
        <v>0</v>
      </c>
      <c r="X109">
        <v>-1853084706</v>
      </c>
      <c r="Y109">
        <v>0</v>
      </c>
      <c r="AA109">
        <v>991.8</v>
      </c>
      <c r="AB109">
        <v>0</v>
      </c>
      <c r="AC109">
        <v>0</v>
      </c>
      <c r="AD109">
        <v>0</v>
      </c>
      <c r="AE109">
        <v>180</v>
      </c>
      <c r="AF109">
        <v>0</v>
      </c>
      <c r="AG109">
        <v>0</v>
      </c>
      <c r="AH109">
        <v>0</v>
      </c>
      <c r="AI109">
        <v>5.51</v>
      </c>
      <c r="AJ109">
        <v>1</v>
      </c>
      <c r="AK109">
        <v>1</v>
      </c>
      <c r="AL109">
        <v>1</v>
      </c>
      <c r="AN109">
        <v>0</v>
      </c>
      <c r="AO109">
        <v>1</v>
      </c>
      <c r="AP109">
        <v>1</v>
      </c>
      <c r="AQ109">
        <v>0</v>
      </c>
      <c r="AR109">
        <v>0</v>
      </c>
      <c r="AS109" t="s">
        <v>3</v>
      </c>
      <c r="AT109">
        <v>0.14299999999999999</v>
      </c>
      <c r="AU109" t="s">
        <v>22</v>
      </c>
      <c r="AV109">
        <v>0</v>
      </c>
      <c r="AW109">
        <v>2</v>
      </c>
      <c r="AX109">
        <v>144043294</v>
      </c>
      <c r="AY109">
        <v>1</v>
      </c>
      <c r="AZ109">
        <v>0</v>
      </c>
      <c r="BA109">
        <v>109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CX109">
        <f>Y109*Source!I54</f>
        <v>0</v>
      </c>
      <c r="CY109">
        <f t="shared" si="22"/>
        <v>991.8</v>
      </c>
      <c r="CZ109">
        <f t="shared" si="23"/>
        <v>180</v>
      </c>
      <c r="DA109">
        <f t="shared" si="24"/>
        <v>5.51</v>
      </c>
      <c r="DB109">
        <f>ROUND((ROUND(AT109*CZ109,2)*0),2)</f>
        <v>0</v>
      </c>
      <c r="DC109">
        <f>ROUND((ROUND(AT109*AG109,2)*0),2)</f>
        <v>0</v>
      </c>
    </row>
    <row r="110" spans="1:107" x14ac:dyDescent="0.2">
      <c r="A110">
        <f>ROW(Source!A54)</f>
        <v>54</v>
      </c>
      <c r="B110">
        <v>144042116</v>
      </c>
      <c r="C110">
        <v>144043273</v>
      </c>
      <c r="D110">
        <v>130262823</v>
      </c>
      <c r="E110">
        <v>1</v>
      </c>
      <c r="F110">
        <v>1</v>
      </c>
      <c r="G110">
        <v>1</v>
      </c>
      <c r="H110">
        <v>3</v>
      </c>
      <c r="I110" t="s">
        <v>1259</v>
      </c>
      <c r="J110" t="s">
        <v>1260</v>
      </c>
      <c r="K110" t="s">
        <v>1261</v>
      </c>
      <c r="L110">
        <v>1346</v>
      </c>
      <c r="N110">
        <v>1009</v>
      </c>
      <c r="O110" t="s">
        <v>598</v>
      </c>
      <c r="P110" t="s">
        <v>598</v>
      </c>
      <c r="Q110">
        <v>1</v>
      </c>
      <c r="W110">
        <v>0</v>
      </c>
      <c r="X110">
        <v>1434874699</v>
      </c>
      <c r="Y110">
        <v>0</v>
      </c>
      <c r="AA110">
        <v>44.68</v>
      </c>
      <c r="AB110">
        <v>0</v>
      </c>
      <c r="AC110">
        <v>0</v>
      </c>
      <c r="AD110">
        <v>0</v>
      </c>
      <c r="AE110">
        <v>2.15</v>
      </c>
      <c r="AF110">
        <v>0</v>
      </c>
      <c r="AG110">
        <v>0</v>
      </c>
      <c r="AH110">
        <v>0</v>
      </c>
      <c r="AI110">
        <v>20.78</v>
      </c>
      <c r="AJ110">
        <v>1</v>
      </c>
      <c r="AK110">
        <v>1</v>
      </c>
      <c r="AL110">
        <v>1</v>
      </c>
      <c r="AN110">
        <v>0</v>
      </c>
      <c r="AO110">
        <v>1</v>
      </c>
      <c r="AP110">
        <v>1</v>
      </c>
      <c r="AQ110">
        <v>0</v>
      </c>
      <c r="AR110">
        <v>0</v>
      </c>
      <c r="AS110" t="s">
        <v>3</v>
      </c>
      <c r="AT110">
        <v>1.6000000000000001E-3</v>
      </c>
      <c r="AU110" t="s">
        <v>22</v>
      </c>
      <c r="AV110">
        <v>0</v>
      </c>
      <c r="AW110">
        <v>2</v>
      </c>
      <c r="AX110">
        <v>144043295</v>
      </c>
      <c r="AY110">
        <v>1</v>
      </c>
      <c r="AZ110">
        <v>0</v>
      </c>
      <c r="BA110">
        <v>110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CX110">
        <f>Y110*Source!I54</f>
        <v>0</v>
      </c>
      <c r="CY110">
        <f t="shared" si="22"/>
        <v>44.68</v>
      </c>
      <c r="CZ110">
        <f t="shared" si="23"/>
        <v>2.15</v>
      </c>
      <c r="DA110">
        <f t="shared" si="24"/>
        <v>20.78</v>
      </c>
      <c r="DB110">
        <f>ROUND((ROUND(AT110*CZ110,2)*0),2)</f>
        <v>0</v>
      </c>
      <c r="DC110">
        <f>ROUND((ROUND(AT110*AG110,2)*0),2)</f>
        <v>0</v>
      </c>
    </row>
    <row r="111" spans="1:107" x14ac:dyDescent="0.2">
      <c r="A111">
        <f>ROW(Source!A54)</f>
        <v>54</v>
      </c>
      <c r="B111">
        <v>144042116</v>
      </c>
      <c r="C111">
        <v>144043273</v>
      </c>
      <c r="D111">
        <v>130316667</v>
      </c>
      <c r="E111">
        <v>1</v>
      </c>
      <c r="F111">
        <v>1</v>
      </c>
      <c r="G111">
        <v>1</v>
      </c>
      <c r="H111">
        <v>3</v>
      </c>
      <c r="I111" t="s">
        <v>1262</v>
      </c>
      <c r="J111" t="s">
        <v>1263</v>
      </c>
      <c r="K111" t="s">
        <v>1264</v>
      </c>
      <c r="L111">
        <v>1371</v>
      </c>
      <c r="N111">
        <v>1013</v>
      </c>
      <c r="O111" t="s">
        <v>171</v>
      </c>
      <c r="P111" t="s">
        <v>171</v>
      </c>
      <c r="Q111">
        <v>1</v>
      </c>
      <c r="W111">
        <v>0</v>
      </c>
      <c r="X111">
        <v>-278559140</v>
      </c>
      <c r="Y111">
        <v>0</v>
      </c>
      <c r="AA111">
        <v>74.19</v>
      </c>
      <c r="AB111">
        <v>0</v>
      </c>
      <c r="AC111">
        <v>0</v>
      </c>
      <c r="AD111">
        <v>0</v>
      </c>
      <c r="AE111">
        <v>8.09</v>
      </c>
      <c r="AF111">
        <v>0</v>
      </c>
      <c r="AG111">
        <v>0</v>
      </c>
      <c r="AH111">
        <v>0</v>
      </c>
      <c r="AI111">
        <v>9.17</v>
      </c>
      <c r="AJ111">
        <v>1</v>
      </c>
      <c r="AK111">
        <v>1</v>
      </c>
      <c r="AL111">
        <v>1</v>
      </c>
      <c r="AN111">
        <v>0</v>
      </c>
      <c r="AO111">
        <v>1</v>
      </c>
      <c r="AP111">
        <v>1</v>
      </c>
      <c r="AQ111">
        <v>0</v>
      </c>
      <c r="AR111">
        <v>0</v>
      </c>
      <c r="AS111" t="s">
        <v>3</v>
      </c>
      <c r="AT111">
        <v>143</v>
      </c>
      <c r="AU111" t="s">
        <v>22</v>
      </c>
      <c r="AV111">
        <v>0</v>
      </c>
      <c r="AW111">
        <v>2</v>
      </c>
      <c r="AX111">
        <v>144043297</v>
      </c>
      <c r="AY111">
        <v>1</v>
      </c>
      <c r="AZ111">
        <v>0</v>
      </c>
      <c r="BA111">
        <v>112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CX111">
        <f>Y111*Source!I54</f>
        <v>0</v>
      </c>
      <c r="CY111">
        <f t="shared" si="22"/>
        <v>74.19</v>
      </c>
      <c r="CZ111">
        <f t="shared" si="23"/>
        <v>8.09</v>
      </c>
      <c r="DA111">
        <f t="shared" si="24"/>
        <v>9.17</v>
      </c>
      <c r="DB111">
        <f>ROUND((ROUND(AT111*CZ111,2)*0),2)</f>
        <v>0</v>
      </c>
      <c r="DC111">
        <f>ROUND((ROUND(AT111*AG111,2)*0),2)</f>
        <v>0</v>
      </c>
    </row>
    <row r="112" spans="1:107" x14ac:dyDescent="0.2">
      <c r="A112">
        <f>ROW(Source!A54)</f>
        <v>54</v>
      </c>
      <c r="B112">
        <v>144042116</v>
      </c>
      <c r="C112">
        <v>144043273</v>
      </c>
      <c r="D112">
        <v>0</v>
      </c>
      <c r="E112">
        <v>0</v>
      </c>
      <c r="F112">
        <v>1</v>
      </c>
      <c r="G112">
        <v>1</v>
      </c>
      <c r="H112">
        <v>3</v>
      </c>
      <c r="I112" t="s">
        <v>29</v>
      </c>
      <c r="J112" t="s">
        <v>3</v>
      </c>
      <c r="K112" t="s">
        <v>30</v>
      </c>
      <c r="L112">
        <v>1348</v>
      </c>
      <c r="N112">
        <v>1009</v>
      </c>
      <c r="O112" t="s">
        <v>31</v>
      </c>
      <c r="P112" t="s">
        <v>31</v>
      </c>
      <c r="Q112">
        <v>1000</v>
      </c>
      <c r="W112">
        <v>0</v>
      </c>
      <c r="X112">
        <v>2102561428</v>
      </c>
      <c r="Y112">
        <v>1.6899999999999998E-2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1</v>
      </c>
      <c r="AJ112">
        <v>1</v>
      </c>
      <c r="AK112">
        <v>1</v>
      </c>
      <c r="AL112">
        <v>1</v>
      </c>
      <c r="AN112">
        <v>0</v>
      </c>
      <c r="AO112">
        <v>0</v>
      </c>
      <c r="AP112">
        <v>1</v>
      </c>
      <c r="AQ112">
        <v>0</v>
      </c>
      <c r="AR112">
        <v>0</v>
      </c>
      <c r="AS112" t="s">
        <v>3</v>
      </c>
      <c r="AT112">
        <v>1.6899999999999998E-2</v>
      </c>
      <c r="AU112" t="s">
        <v>3</v>
      </c>
      <c r="AV112">
        <v>0</v>
      </c>
      <c r="AW112">
        <v>1</v>
      </c>
      <c r="AX112">
        <v>-1</v>
      </c>
      <c r="AY112">
        <v>0</v>
      </c>
      <c r="AZ112">
        <v>0</v>
      </c>
      <c r="BA112" t="s">
        <v>3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CX112">
        <f>Y112*Source!I54</f>
        <v>8.2133999999999992E-3</v>
      </c>
      <c r="CY112">
        <f t="shared" si="22"/>
        <v>0</v>
      </c>
      <c r="CZ112">
        <f t="shared" si="23"/>
        <v>0</v>
      </c>
      <c r="DA112">
        <f t="shared" si="24"/>
        <v>1</v>
      </c>
      <c r="DB112">
        <f>ROUND(ROUND(AT112*CZ112,2),2)</f>
        <v>0</v>
      </c>
      <c r="DC112">
        <f>ROUND(ROUND(AT112*AG112,2),2)</f>
        <v>0</v>
      </c>
    </row>
    <row r="113" spans="1:107" x14ac:dyDescent="0.2">
      <c r="A113">
        <f>ROW(Source!A56)</f>
        <v>56</v>
      </c>
      <c r="B113">
        <v>144042116</v>
      </c>
      <c r="C113">
        <v>144043301</v>
      </c>
      <c r="D113">
        <v>128862293</v>
      </c>
      <c r="E113">
        <v>28876687</v>
      </c>
      <c r="F113">
        <v>1</v>
      </c>
      <c r="G113">
        <v>1</v>
      </c>
      <c r="H113">
        <v>1</v>
      </c>
      <c r="I113" t="s">
        <v>1265</v>
      </c>
      <c r="J113" t="s">
        <v>3</v>
      </c>
      <c r="K113" t="s">
        <v>1266</v>
      </c>
      <c r="L113">
        <v>1191</v>
      </c>
      <c r="N113">
        <v>1013</v>
      </c>
      <c r="O113" t="s">
        <v>1125</v>
      </c>
      <c r="P113" t="s">
        <v>1125</v>
      </c>
      <c r="Q113">
        <v>1</v>
      </c>
      <c r="W113">
        <v>0</v>
      </c>
      <c r="X113">
        <v>-1081351934</v>
      </c>
      <c r="Y113">
        <v>22.332000000000001</v>
      </c>
      <c r="AA113">
        <v>0</v>
      </c>
      <c r="AB113">
        <v>0</v>
      </c>
      <c r="AC113">
        <v>0</v>
      </c>
      <c r="AD113">
        <v>9.4</v>
      </c>
      <c r="AE113">
        <v>0</v>
      </c>
      <c r="AF113">
        <v>0</v>
      </c>
      <c r="AG113">
        <v>0</v>
      </c>
      <c r="AH113">
        <v>9.4</v>
      </c>
      <c r="AI113">
        <v>1</v>
      </c>
      <c r="AJ113">
        <v>1</v>
      </c>
      <c r="AK113">
        <v>1</v>
      </c>
      <c r="AL113">
        <v>1</v>
      </c>
      <c r="AN113">
        <v>0</v>
      </c>
      <c r="AO113">
        <v>1</v>
      </c>
      <c r="AP113">
        <v>1</v>
      </c>
      <c r="AQ113">
        <v>0</v>
      </c>
      <c r="AR113">
        <v>0</v>
      </c>
      <c r="AS113" t="s">
        <v>3</v>
      </c>
      <c r="AT113">
        <v>55.83</v>
      </c>
      <c r="AU113" t="s">
        <v>102</v>
      </c>
      <c r="AV113">
        <v>1</v>
      </c>
      <c r="AW113">
        <v>2</v>
      </c>
      <c r="AX113">
        <v>144043311</v>
      </c>
      <c r="AY113">
        <v>1</v>
      </c>
      <c r="AZ113">
        <v>0</v>
      </c>
      <c r="BA113">
        <v>115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CX113">
        <f>Y113*Source!I56</f>
        <v>3.0371520000000003</v>
      </c>
      <c r="CY113">
        <f>AD113</f>
        <v>9.4</v>
      </c>
      <c r="CZ113">
        <f>AH113</f>
        <v>9.4</v>
      </c>
      <c r="DA113">
        <f>AL113</f>
        <v>1</v>
      </c>
      <c r="DB113">
        <f>ROUND((ROUND(AT113*CZ113,2)*0.4),2)</f>
        <v>209.92</v>
      </c>
      <c r="DC113">
        <f>ROUND((ROUND(AT113*AG113,2)*0.4),2)</f>
        <v>0</v>
      </c>
    </row>
    <row r="114" spans="1:107" x14ac:dyDescent="0.2">
      <c r="A114">
        <f>ROW(Source!A56)</f>
        <v>56</v>
      </c>
      <c r="B114">
        <v>144042116</v>
      </c>
      <c r="C114">
        <v>144043301</v>
      </c>
      <c r="D114">
        <v>128862608</v>
      </c>
      <c r="E114">
        <v>28876687</v>
      </c>
      <c r="F114">
        <v>1</v>
      </c>
      <c r="G114">
        <v>1</v>
      </c>
      <c r="H114">
        <v>1</v>
      </c>
      <c r="I114" t="s">
        <v>1128</v>
      </c>
      <c r="J114" t="s">
        <v>3</v>
      </c>
      <c r="K114" t="s">
        <v>1129</v>
      </c>
      <c r="L114">
        <v>1191</v>
      </c>
      <c r="N114">
        <v>1013</v>
      </c>
      <c r="O114" t="s">
        <v>1125</v>
      </c>
      <c r="P114" t="s">
        <v>1125</v>
      </c>
      <c r="Q114">
        <v>1</v>
      </c>
      <c r="W114">
        <v>0</v>
      </c>
      <c r="X114">
        <v>-1417349443</v>
      </c>
      <c r="Y114">
        <v>0.46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1</v>
      </c>
      <c r="AJ114">
        <v>1</v>
      </c>
      <c r="AK114">
        <v>1</v>
      </c>
      <c r="AL114">
        <v>1</v>
      </c>
      <c r="AN114">
        <v>0</v>
      </c>
      <c r="AO114">
        <v>1</v>
      </c>
      <c r="AP114">
        <v>0</v>
      </c>
      <c r="AQ114">
        <v>0</v>
      </c>
      <c r="AR114">
        <v>0</v>
      </c>
      <c r="AS114" t="s">
        <v>3</v>
      </c>
      <c r="AT114">
        <v>0.46</v>
      </c>
      <c r="AU114" t="s">
        <v>3</v>
      </c>
      <c r="AV114">
        <v>2</v>
      </c>
      <c r="AW114">
        <v>2</v>
      </c>
      <c r="AX114">
        <v>144043312</v>
      </c>
      <c r="AY114">
        <v>1</v>
      </c>
      <c r="AZ114">
        <v>2048</v>
      </c>
      <c r="BA114">
        <v>116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CX114">
        <f>Y114*Source!I56</f>
        <v>6.2560000000000004E-2</v>
      </c>
      <c r="CY114">
        <f>AD114</f>
        <v>0</v>
      </c>
      <c r="CZ114">
        <f>AH114</f>
        <v>0</v>
      </c>
      <c r="DA114">
        <f>AL114</f>
        <v>1</v>
      </c>
      <c r="DB114">
        <f>ROUND(ROUND(AT114*CZ114,2),2)</f>
        <v>0</v>
      </c>
      <c r="DC114">
        <f>ROUND(ROUND(AT114*AG114,2),2)</f>
        <v>0</v>
      </c>
    </row>
    <row r="115" spans="1:107" x14ac:dyDescent="0.2">
      <c r="A115">
        <f>ROW(Source!A56)</f>
        <v>56</v>
      </c>
      <c r="B115">
        <v>144042116</v>
      </c>
      <c r="C115">
        <v>144043301</v>
      </c>
      <c r="D115">
        <v>130404356</v>
      </c>
      <c r="E115">
        <v>1</v>
      </c>
      <c r="F115">
        <v>1</v>
      </c>
      <c r="G115">
        <v>1</v>
      </c>
      <c r="H115">
        <v>2</v>
      </c>
      <c r="I115" t="s">
        <v>1267</v>
      </c>
      <c r="J115" t="s">
        <v>1268</v>
      </c>
      <c r="K115" t="s">
        <v>1269</v>
      </c>
      <c r="L115">
        <v>1368</v>
      </c>
      <c r="N115">
        <v>1011</v>
      </c>
      <c r="O115" t="s">
        <v>550</v>
      </c>
      <c r="P115" t="s">
        <v>550</v>
      </c>
      <c r="Q115">
        <v>1</v>
      </c>
      <c r="W115">
        <v>0</v>
      </c>
      <c r="X115">
        <v>-927922530</v>
      </c>
      <c r="Y115">
        <v>0.04</v>
      </c>
      <c r="AA115">
        <v>0</v>
      </c>
      <c r="AB115">
        <v>730.08</v>
      </c>
      <c r="AC115">
        <v>443.21</v>
      </c>
      <c r="AD115">
        <v>0</v>
      </c>
      <c r="AE115">
        <v>0</v>
      </c>
      <c r="AF115">
        <v>86.4</v>
      </c>
      <c r="AG115">
        <v>13.5</v>
      </c>
      <c r="AH115">
        <v>0</v>
      </c>
      <c r="AI115">
        <v>1</v>
      </c>
      <c r="AJ115">
        <v>8.4499999999999993</v>
      </c>
      <c r="AK115">
        <v>32.83</v>
      </c>
      <c r="AL115">
        <v>1</v>
      </c>
      <c r="AN115">
        <v>0</v>
      </c>
      <c r="AO115">
        <v>1</v>
      </c>
      <c r="AP115">
        <v>1</v>
      </c>
      <c r="AQ115">
        <v>0</v>
      </c>
      <c r="AR115">
        <v>0</v>
      </c>
      <c r="AS115" t="s">
        <v>3</v>
      </c>
      <c r="AT115">
        <v>0.1</v>
      </c>
      <c r="AU115" t="s">
        <v>102</v>
      </c>
      <c r="AV115">
        <v>0</v>
      </c>
      <c r="AW115">
        <v>2</v>
      </c>
      <c r="AX115">
        <v>144043313</v>
      </c>
      <c r="AY115">
        <v>1</v>
      </c>
      <c r="AZ115">
        <v>2048</v>
      </c>
      <c r="BA115">
        <v>117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CX115">
        <f>Y115*Source!I56</f>
        <v>5.4400000000000004E-3</v>
      </c>
      <c r="CY115">
        <f>AB115</f>
        <v>730.08</v>
      </c>
      <c r="CZ115">
        <f>AF115</f>
        <v>86.4</v>
      </c>
      <c r="DA115">
        <f>AJ115</f>
        <v>8.4499999999999993</v>
      </c>
      <c r="DB115">
        <f>ROUND((ROUND(AT115*CZ115,2)*0.4),2)</f>
        <v>3.46</v>
      </c>
      <c r="DC115">
        <f>ROUND((ROUND(AT115*AG115,2)*0.4),2)</f>
        <v>0.54</v>
      </c>
    </row>
    <row r="116" spans="1:107" x14ac:dyDescent="0.2">
      <c r="A116">
        <f>ROW(Source!A56)</f>
        <v>56</v>
      </c>
      <c r="B116">
        <v>144042116</v>
      </c>
      <c r="C116">
        <v>144043301</v>
      </c>
      <c r="D116">
        <v>130404404</v>
      </c>
      <c r="E116">
        <v>1</v>
      </c>
      <c r="F116">
        <v>1</v>
      </c>
      <c r="G116">
        <v>1</v>
      </c>
      <c r="H116">
        <v>2</v>
      </c>
      <c r="I116" t="s">
        <v>1141</v>
      </c>
      <c r="J116" t="s">
        <v>1142</v>
      </c>
      <c r="K116" t="s">
        <v>1143</v>
      </c>
      <c r="L116">
        <v>1368</v>
      </c>
      <c r="N116">
        <v>1011</v>
      </c>
      <c r="O116" t="s">
        <v>550</v>
      </c>
      <c r="P116" t="s">
        <v>550</v>
      </c>
      <c r="Q116">
        <v>1</v>
      </c>
      <c r="W116">
        <v>0</v>
      </c>
      <c r="X116">
        <v>-2113614907</v>
      </c>
      <c r="Y116">
        <v>7.1999999999999995E-2</v>
      </c>
      <c r="AA116">
        <v>0</v>
      </c>
      <c r="AB116">
        <v>1023.6</v>
      </c>
      <c r="AC116">
        <v>443.21</v>
      </c>
      <c r="AD116">
        <v>0</v>
      </c>
      <c r="AE116">
        <v>0</v>
      </c>
      <c r="AF116">
        <v>115.4</v>
      </c>
      <c r="AG116">
        <v>13.5</v>
      </c>
      <c r="AH116">
        <v>0</v>
      </c>
      <c r="AI116">
        <v>1</v>
      </c>
      <c r="AJ116">
        <v>8.8699999999999992</v>
      </c>
      <c r="AK116">
        <v>32.83</v>
      </c>
      <c r="AL116">
        <v>1</v>
      </c>
      <c r="AN116">
        <v>0</v>
      </c>
      <c r="AO116">
        <v>1</v>
      </c>
      <c r="AP116">
        <v>1</v>
      </c>
      <c r="AQ116">
        <v>0</v>
      </c>
      <c r="AR116">
        <v>0</v>
      </c>
      <c r="AS116" t="s">
        <v>3</v>
      </c>
      <c r="AT116">
        <v>0.18</v>
      </c>
      <c r="AU116" t="s">
        <v>102</v>
      </c>
      <c r="AV116">
        <v>0</v>
      </c>
      <c r="AW116">
        <v>2</v>
      </c>
      <c r="AX116">
        <v>144043314</v>
      </c>
      <c r="AY116">
        <v>1</v>
      </c>
      <c r="AZ116">
        <v>0</v>
      </c>
      <c r="BA116">
        <v>118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CX116">
        <f>Y116*Source!I56</f>
        <v>9.7920000000000004E-3</v>
      </c>
      <c r="CY116">
        <f>AB116</f>
        <v>1023.6</v>
      </c>
      <c r="CZ116">
        <f>AF116</f>
        <v>115.4</v>
      </c>
      <c r="DA116">
        <f>AJ116</f>
        <v>8.8699999999999992</v>
      </c>
      <c r="DB116">
        <f>ROUND((ROUND(AT116*CZ116,2)*0.4),2)</f>
        <v>8.31</v>
      </c>
      <c r="DC116">
        <f>ROUND((ROUND(AT116*AG116,2)*0.4),2)</f>
        <v>0.97</v>
      </c>
    </row>
    <row r="117" spans="1:107" x14ac:dyDescent="0.2">
      <c r="A117">
        <f>ROW(Source!A56)</f>
        <v>56</v>
      </c>
      <c r="B117">
        <v>144042116</v>
      </c>
      <c r="C117">
        <v>144043301</v>
      </c>
      <c r="D117">
        <v>130405149</v>
      </c>
      <c r="E117">
        <v>1</v>
      </c>
      <c r="F117">
        <v>1</v>
      </c>
      <c r="G117">
        <v>1</v>
      </c>
      <c r="H117">
        <v>2</v>
      </c>
      <c r="I117" t="s">
        <v>1144</v>
      </c>
      <c r="J117" t="s">
        <v>1145</v>
      </c>
      <c r="K117" t="s">
        <v>1146</v>
      </c>
      <c r="L117">
        <v>1368</v>
      </c>
      <c r="N117">
        <v>1011</v>
      </c>
      <c r="O117" t="s">
        <v>550</v>
      </c>
      <c r="P117" t="s">
        <v>550</v>
      </c>
      <c r="Q117">
        <v>1</v>
      </c>
      <c r="W117">
        <v>0</v>
      </c>
      <c r="X117">
        <v>1969200529</v>
      </c>
      <c r="Y117">
        <v>7.1999999999999995E-2</v>
      </c>
      <c r="AA117">
        <v>0</v>
      </c>
      <c r="AB117">
        <v>795.09</v>
      </c>
      <c r="AC117">
        <v>380.83</v>
      </c>
      <c r="AD117">
        <v>0</v>
      </c>
      <c r="AE117">
        <v>0</v>
      </c>
      <c r="AF117">
        <v>65.709999999999994</v>
      </c>
      <c r="AG117">
        <v>11.6</v>
      </c>
      <c r="AH117">
        <v>0</v>
      </c>
      <c r="AI117">
        <v>1</v>
      </c>
      <c r="AJ117">
        <v>12.1</v>
      </c>
      <c r="AK117">
        <v>32.83</v>
      </c>
      <c r="AL117">
        <v>1</v>
      </c>
      <c r="AN117">
        <v>0</v>
      </c>
      <c r="AO117">
        <v>1</v>
      </c>
      <c r="AP117">
        <v>1</v>
      </c>
      <c r="AQ117">
        <v>0</v>
      </c>
      <c r="AR117">
        <v>0</v>
      </c>
      <c r="AS117" t="s">
        <v>3</v>
      </c>
      <c r="AT117">
        <v>0.18</v>
      </c>
      <c r="AU117" t="s">
        <v>102</v>
      </c>
      <c r="AV117">
        <v>0</v>
      </c>
      <c r="AW117">
        <v>2</v>
      </c>
      <c r="AX117">
        <v>144043315</v>
      </c>
      <c r="AY117">
        <v>1</v>
      </c>
      <c r="AZ117">
        <v>0</v>
      </c>
      <c r="BA117">
        <v>119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CX117">
        <f>Y117*Source!I56</f>
        <v>9.7920000000000004E-3</v>
      </c>
      <c r="CY117">
        <f>AB117</f>
        <v>795.09</v>
      </c>
      <c r="CZ117">
        <f>AF117</f>
        <v>65.709999999999994</v>
      </c>
      <c r="DA117">
        <f>AJ117</f>
        <v>12.1</v>
      </c>
      <c r="DB117">
        <f>ROUND((ROUND(AT117*CZ117,2)*0.4),2)</f>
        <v>4.7300000000000004</v>
      </c>
      <c r="DC117">
        <f>ROUND((ROUND(AT117*AG117,2)*0.4),2)</f>
        <v>0.84</v>
      </c>
    </row>
    <row r="118" spans="1:107" x14ac:dyDescent="0.2">
      <c r="A118">
        <f>ROW(Source!A56)</f>
        <v>56</v>
      </c>
      <c r="B118">
        <v>144042116</v>
      </c>
      <c r="C118">
        <v>144043301</v>
      </c>
      <c r="D118">
        <v>130258534</v>
      </c>
      <c r="E118">
        <v>1</v>
      </c>
      <c r="F118">
        <v>1</v>
      </c>
      <c r="G118">
        <v>1</v>
      </c>
      <c r="H118">
        <v>3</v>
      </c>
      <c r="I118" t="s">
        <v>1150</v>
      </c>
      <c r="J118" t="s">
        <v>1151</v>
      </c>
      <c r="K118" t="s">
        <v>1152</v>
      </c>
      <c r="L118">
        <v>1339</v>
      </c>
      <c r="N118">
        <v>1007</v>
      </c>
      <c r="O118" t="s">
        <v>50</v>
      </c>
      <c r="P118" t="s">
        <v>50</v>
      </c>
      <c r="Q118">
        <v>1</v>
      </c>
      <c r="W118">
        <v>0</v>
      </c>
      <c r="X118">
        <v>1835689634</v>
      </c>
      <c r="Y118">
        <v>0</v>
      </c>
      <c r="AA118">
        <v>29.3</v>
      </c>
      <c r="AB118">
        <v>0</v>
      </c>
      <c r="AC118">
        <v>0</v>
      </c>
      <c r="AD118">
        <v>0</v>
      </c>
      <c r="AE118">
        <v>2.44</v>
      </c>
      <c r="AF118">
        <v>0</v>
      </c>
      <c r="AG118">
        <v>0</v>
      </c>
      <c r="AH118">
        <v>0</v>
      </c>
      <c r="AI118">
        <v>12.01</v>
      </c>
      <c r="AJ118">
        <v>1</v>
      </c>
      <c r="AK118">
        <v>1</v>
      </c>
      <c r="AL118">
        <v>1</v>
      </c>
      <c r="AN118">
        <v>0</v>
      </c>
      <c r="AO118">
        <v>1</v>
      </c>
      <c r="AP118">
        <v>1</v>
      </c>
      <c r="AQ118">
        <v>0</v>
      </c>
      <c r="AR118">
        <v>0</v>
      </c>
      <c r="AS118" t="s">
        <v>3</v>
      </c>
      <c r="AT118">
        <v>0.78600000000000003</v>
      </c>
      <c r="AU118" t="s">
        <v>22</v>
      </c>
      <c r="AV118">
        <v>0</v>
      </c>
      <c r="AW118">
        <v>2</v>
      </c>
      <c r="AX118">
        <v>144043316</v>
      </c>
      <c r="AY118">
        <v>1</v>
      </c>
      <c r="AZ118">
        <v>0</v>
      </c>
      <c r="BA118">
        <v>120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CX118">
        <f>Y118*Source!I56</f>
        <v>0</v>
      </c>
      <c r="CY118">
        <f>AA118</f>
        <v>29.3</v>
      </c>
      <c r="CZ118">
        <f>AE118</f>
        <v>2.44</v>
      </c>
      <c r="DA118">
        <f>AI118</f>
        <v>12.01</v>
      </c>
      <c r="DB118">
        <f>ROUND((ROUND(AT118*CZ118,2)*0),2)</f>
        <v>0</v>
      </c>
      <c r="DC118">
        <f>ROUND((ROUND(AT118*AG118,2)*0),2)</f>
        <v>0</v>
      </c>
    </row>
    <row r="119" spans="1:107" x14ac:dyDescent="0.2">
      <c r="A119">
        <f>ROW(Source!A56)</f>
        <v>56</v>
      </c>
      <c r="B119">
        <v>144042116</v>
      </c>
      <c r="C119">
        <v>144043301</v>
      </c>
      <c r="D119">
        <v>130260734</v>
      </c>
      <c r="E119">
        <v>1</v>
      </c>
      <c r="F119">
        <v>1</v>
      </c>
      <c r="G119">
        <v>1</v>
      </c>
      <c r="H119">
        <v>3</v>
      </c>
      <c r="I119" t="s">
        <v>1270</v>
      </c>
      <c r="J119" t="s">
        <v>1271</v>
      </c>
      <c r="K119" t="s">
        <v>1272</v>
      </c>
      <c r="L119">
        <v>1348</v>
      </c>
      <c r="N119">
        <v>1009</v>
      </c>
      <c r="O119" t="s">
        <v>31</v>
      </c>
      <c r="P119" t="s">
        <v>31</v>
      </c>
      <c r="Q119">
        <v>1000</v>
      </c>
      <c r="W119">
        <v>0</v>
      </c>
      <c r="X119">
        <v>367295607</v>
      </c>
      <c r="Y119">
        <v>0</v>
      </c>
      <c r="AA119">
        <v>63324.1</v>
      </c>
      <c r="AB119">
        <v>0</v>
      </c>
      <c r="AC119">
        <v>0</v>
      </c>
      <c r="AD119">
        <v>0</v>
      </c>
      <c r="AE119">
        <v>14830</v>
      </c>
      <c r="AF119">
        <v>0</v>
      </c>
      <c r="AG119">
        <v>0</v>
      </c>
      <c r="AH119">
        <v>0</v>
      </c>
      <c r="AI119">
        <v>4.2699999999999996</v>
      </c>
      <c r="AJ119">
        <v>1</v>
      </c>
      <c r="AK119">
        <v>1</v>
      </c>
      <c r="AL119">
        <v>1</v>
      </c>
      <c r="AN119">
        <v>0</v>
      </c>
      <c r="AO119">
        <v>1</v>
      </c>
      <c r="AP119">
        <v>1</v>
      </c>
      <c r="AQ119">
        <v>0</v>
      </c>
      <c r="AR119">
        <v>0</v>
      </c>
      <c r="AS119" t="s">
        <v>3</v>
      </c>
      <c r="AT119">
        <v>2.66E-3</v>
      </c>
      <c r="AU119" t="s">
        <v>22</v>
      </c>
      <c r="AV119">
        <v>0</v>
      </c>
      <c r="AW119">
        <v>2</v>
      </c>
      <c r="AX119">
        <v>144043317</v>
      </c>
      <c r="AY119">
        <v>1</v>
      </c>
      <c r="AZ119">
        <v>0</v>
      </c>
      <c r="BA119">
        <v>121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CX119">
        <f>Y119*Source!I56</f>
        <v>0</v>
      </c>
      <c r="CY119">
        <f>AA119</f>
        <v>63324.1</v>
      </c>
      <c r="CZ119">
        <f>AE119</f>
        <v>14830</v>
      </c>
      <c r="DA119">
        <f>AI119</f>
        <v>4.2699999999999996</v>
      </c>
      <c r="DB119">
        <f>ROUND((ROUND(AT119*CZ119,2)*0),2)</f>
        <v>0</v>
      </c>
      <c r="DC119">
        <f>ROUND((ROUND(AT119*AG119,2)*0),2)</f>
        <v>0</v>
      </c>
    </row>
    <row r="120" spans="1:107" x14ac:dyDescent="0.2">
      <c r="A120">
        <f>ROW(Source!A56)</f>
        <v>56</v>
      </c>
      <c r="B120">
        <v>144042116</v>
      </c>
      <c r="C120">
        <v>144043301</v>
      </c>
      <c r="D120">
        <v>130261611</v>
      </c>
      <c r="E120">
        <v>1</v>
      </c>
      <c r="F120">
        <v>1</v>
      </c>
      <c r="G120">
        <v>1</v>
      </c>
      <c r="H120">
        <v>3</v>
      </c>
      <c r="I120" t="s">
        <v>1273</v>
      </c>
      <c r="J120" t="s">
        <v>1274</v>
      </c>
      <c r="K120" t="s">
        <v>1275</v>
      </c>
      <c r="L120">
        <v>1425</v>
      </c>
      <c r="N120">
        <v>1013</v>
      </c>
      <c r="O120" t="s">
        <v>88</v>
      </c>
      <c r="P120" t="s">
        <v>88</v>
      </c>
      <c r="Q120">
        <v>1</v>
      </c>
      <c r="W120">
        <v>0</v>
      </c>
      <c r="X120">
        <v>-940981998</v>
      </c>
      <c r="Y120">
        <v>0</v>
      </c>
      <c r="AA120">
        <v>1343.73</v>
      </c>
      <c r="AB120">
        <v>0</v>
      </c>
      <c r="AC120">
        <v>0</v>
      </c>
      <c r="AD120">
        <v>0</v>
      </c>
      <c r="AE120">
        <v>141</v>
      </c>
      <c r="AF120">
        <v>0</v>
      </c>
      <c r="AG120">
        <v>0</v>
      </c>
      <c r="AH120">
        <v>0</v>
      </c>
      <c r="AI120">
        <v>9.5299999999999994</v>
      </c>
      <c r="AJ120">
        <v>1</v>
      </c>
      <c r="AK120">
        <v>1</v>
      </c>
      <c r="AL120">
        <v>1</v>
      </c>
      <c r="AN120">
        <v>0</v>
      </c>
      <c r="AO120">
        <v>1</v>
      </c>
      <c r="AP120">
        <v>1</v>
      </c>
      <c r="AQ120">
        <v>0</v>
      </c>
      <c r="AR120">
        <v>0</v>
      </c>
      <c r="AS120" t="s">
        <v>3</v>
      </c>
      <c r="AT120">
        <v>0.12</v>
      </c>
      <c r="AU120" t="s">
        <v>22</v>
      </c>
      <c r="AV120">
        <v>0</v>
      </c>
      <c r="AW120">
        <v>2</v>
      </c>
      <c r="AX120">
        <v>144043318</v>
      </c>
      <c r="AY120">
        <v>1</v>
      </c>
      <c r="AZ120">
        <v>0</v>
      </c>
      <c r="BA120">
        <v>122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CX120">
        <f>Y120*Source!I56</f>
        <v>0</v>
      </c>
      <c r="CY120">
        <f>AA120</f>
        <v>1343.73</v>
      </c>
      <c r="CZ120">
        <f>AE120</f>
        <v>141</v>
      </c>
      <c r="DA120">
        <f>AI120</f>
        <v>9.5299999999999994</v>
      </c>
      <c r="DB120">
        <f>ROUND((ROUND(AT120*CZ120,2)*0),2)</f>
        <v>0</v>
      </c>
      <c r="DC120">
        <f>ROUND((ROUND(AT120*AG120,2)*0),2)</f>
        <v>0</v>
      </c>
    </row>
    <row r="121" spans="1:107" x14ac:dyDescent="0.2">
      <c r="A121">
        <f>ROW(Source!A56)</f>
        <v>56</v>
      </c>
      <c r="B121">
        <v>144042116</v>
      </c>
      <c r="C121">
        <v>144043301</v>
      </c>
      <c r="D121">
        <v>0</v>
      </c>
      <c r="E121">
        <v>0</v>
      </c>
      <c r="F121">
        <v>1</v>
      </c>
      <c r="G121">
        <v>1</v>
      </c>
      <c r="H121">
        <v>3</v>
      </c>
      <c r="I121" t="s">
        <v>29</v>
      </c>
      <c r="J121" t="s">
        <v>3</v>
      </c>
      <c r="K121" t="s">
        <v>30</v>
      </c>
      <c r="L121">
        <v>1348</v>
      </c>
      <c r="N121">
        <v>1009</v>
      </c>
      <c r="O121" t="s">
        <v>31</v>
      </c>
      <c r="P121" t="s">
        <v>31</v>
      </c>
      <c r="Q121">
        <v>1000</v>
      </c>
      <c r="W121">
        <v>0</v>
      </c>
      <c r="X121">
        <v>2102561428</v>
      </c>
      <c r="Y121">
        <v>0.104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1</v>
      </c>
      <c r="AJ121">
        <v>1</v>
      </c>
      <c r="AK121">
        <v>1</v>
      </c>
      <c r="AL121">
        <v>1</v>
      </c>
      <c r="AN121">
        <v>0</v>
      </c>
      <c r="AO121">
        <v>0</v>
      </c>
      <c r="AP121">
        <v>1</v>
      </c>
      <c r="AQ121">
        <v>0</v>
      </c>
      <c r="AR121">
        <v>0</v>
      </c>
      <c r="AS121" t="s">
        <v>3</v>
      </c>
      <c r="AT121">
        <v>0.104</v>
      </c>
      <c r="AU121" t="s">
        <v>3</v>
      </c>
      <c r="AV121">
        <v>0</v>
      </c>
      <c r="AW121">
        <v>1</v>
      </c>
      <c r="AX121">
        <v>-1</v>
      </c>
      <c r="AY121">
        <v>0</v>
      </c>
      <c r="AZ121">
        <v>0</v>
      </c>
      <c r="BA121" t="s">
        <v>3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CX121">
        <f>Y121*Source!I56</f>
        <v>1.4144E-2</v>
      </c>
      <c r="CY121">
        <f>AA121</f>
        <v>0</v>
      </c>
      <c r="CZ121">
        <f>AE121</f>
        <v>0</v>
      </c>
      <c r="DA121">
        <f>AI121</f>
        <v>1</v>
      </c>
      <c r="DB121">
        <f t="shared" ref="DB121:DB133" si="25">ROUND(ROUND(AT121*CZ121,2),2)</f>
        <v>0</v>
      </c>
      <c r="DC121">
        <f t="shared" ref="DC121:DC133" si="26">ROUND(ROUND(AT121*AG121,2),2)</f>
        <v>0</v>
      </c>
    </row>
    <row r="122" spans="1:107" x14ac:dyDescent="0.2">
      <c r="A122">
        <f>ROW(Source!A58)</f>
        <v>58</v>
      </c>
      <c r="B122">
        <v>144042116</v>
      </c>
      <c r="C122">
        <v>144043324</v>
      </c>
      <c r="D122">
        <v>128862197</v>
      </c>
      <c r="E122">
        <v>28876687</v>
      </c>
      <c r="F122">
        <v>1</v>
      </c>
      <c r="G122">
        <v>1</v>
      </c>
      <c r="H122">
        <v>1</v>
      </c>
      <c r="I122" t="s">
        <v>1276</v>
      </c>
      <c r="J122" t="s">
        <v>3</v>
      </c>
      <c r="K122" t="s">
        <v>1277</v>
      </c>
      <c r="L122">
        <v>1191</v>
      </c>
      <c r="N122">
        <v>1013</v>
      </c>
      <c r="O122" t="s">
        <v>1125</v>
      </c>
      <c r="P122" t="s">
        <v>1125</v>
      </c>
      <c r="Q122">
        <v>1</v>
      </c>
      <c r="W122">
        <v>0</v>
      </c>
      <c r="X122">
        <v>-1366118074</v>
      </c>
      <c r="Y122">
        <v>36.28</v>
      </c>
      <c r="AA122">
        <v>0</v>
      </c>
      <c r="AB122">
        <v>0</v>
      </c>
      <c r="AC122">
        <v>0</v>
      </c>
      <c r="AD122">
        <v>7.94</v>
      </c>
      <c r="AE122">
        <v>0</v>
      </c>
      <c r="AF122">
        <v>0</v>
      </c>
      <c r="AG122">
        <v>0</v>
      </c>
      <c r="AH122">
        <v>7.94</v>
      </c>
      <c r="AI122">
        <v>1</v>
      </c>
      <c r="AJ122">
        <v>1</v>
      </c>
      <c r="AK122">
        <v>1</v>
      </c>
      <c r="AL122">
        <v>1</v>
      </c>
      <c r="AN122">
        <v>0</v>
      </c>
      <c r="AO122">
        <v>1</v>
      </c>
      <c r="AP122">
        <v>0</v>
      </c>
      <c r="AQ122">
        <v>0</v>
      </c>
      <c r="AR122">
        <v>0</v>
      </c>
      <c r="AS122" t="s">
        <v>3</v>
      </c>
      <c r="AT122">
        <v>36.28</v>
      </c>
      <c r="AU122" t="s">
        <v>3</v>
      </c>
      <c r="AV122">
        <v>1</v>
      </c>
      <c r="AW122">
        <v>2</v>
      </c>
      <c r="AX122">
        <v>144043327</v>
      </c>
      <c r="AY122">
        <v>1</v>
      </c>
      <c r="AZ122">
        <v>0</v>
      </c>
      <c r="BA122">
        <v>127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CX122">
        <f>Y122*Source!I58</f>
        <v>1.610832</v>
      </c>
      <c r="CY122">
        <f>AD122</f>
        <v>7.94</v>
      </c>
      <c r="CZ122">
        <f>AH122</f>
        <v>7.94</v>
      </c>
      <c r="DA122">
        <f>AL122</f>
        <v>1</v>
      </c>
      <c r="DB122">
        <f t="shared" si="25"/>
        <v>288.06</v>
      </c>
      <c r="DC122">
        <f t="shared" si="26"/>
        <v>0</v>
      </c>
    </row>
    <row r="123" spans="1:107" x14ac:dyDescent="0.2">
      <c r="A123">
        <f>ROW(Source!A58)</f>
        <v>58</v>
      </c>
      <c r="B123">
        <v>144042116</v>
      </c>
      <c r="C123">
        <v>144043324</v>
      </c>
      <c r="D123">
        <v>128862661</v>
      </c>
      <c r="E123">
        <v>28876687</v>
      </c>
      <c r="F123">
        <v>1</v>
      </c>
      <c r="G123">
        <v>1</v>
      </c>
      <c r="H123">
        <v>3</v>
      </c>
      <c r="I123" t="s">
        <v>29</v>
      </c>
      <c r="J123" t="s">
        <v>3</v>
      </c>
      <c r="K123" t="s">
        <v>30</v>
      </c>
      <c r="L123">
        <v>1348</v>
      </c>
      <c r="N123">
        <v>1009</v>
      </c>
      <c r="O123" t="s">
        <v>31</v>
      </c>
      <c r="P123" t="s">
        <v>31</v>
      </c>
      <c r="Q123">
        <v>1000</v>
      </c>
      <c r="W123">
        <v>0</v>
      </c>
      <c r="X123">
        <v>2102561428</v>
      </c>
      <c r="Y123">
        <v>1.18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1</v>
      </c>
      <c r="AJ123">
        <v>1</v>
      </c>
      <c r="AK123">
        <v>1</v>
      </c>
      <c r="AL123">
        <v>1</v>
      </c>
      <c r="AN123">
        <v>0</v>
      </c>
      <c r="AO123">
        <v>0</v>
      </c>
      <c r="AP123">
        <v>0</v>
      </c>
      <c r="AQ123">
        <v>0</v>
      </c>
      <c r="AR123">
        <v>0</v>
      </c>
      <c r="AS123" t="s">
        <v>3</v>
      </c>
      <c r="AT123">
        <v>1.18</v>
      </c>
      <c r="AU123" t="s">
        <v>3</v>
      </c>
      <c r="AV123">
        <v>0</v>
      </c>
      <c r="AW123">
        <v>2</v>
      </c>
      <c r="AX123">
        <v>144043328</v>
      </c>
      <c r="AY123">
        <v>1</v>
      </c>
      <c r="AZ123">
        <v>0</v>
      </c>
      <c r="BA123">
        <v>128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CX123">
        <f>Y123*Source!I58</f>
        <v>5.2392000000000001E-2</v>
      </c>
      <c r="CY123">
        <f>AA123</f>
        <v>0</v>
      </c>
      <c r="CZ123">
        <f>AE123</f>
        <v>0</v>
      </c>
      <c r="DA123">
        <f>AI123</f>
        <v>1</v>
      </c>
      <c r="DB123">
        <f t="shared" si="25"/>
        <v>0</v>
      </c>
      <c r="DC123">
        <f t="shared" si="26"/>
        <v>0</v>
      </c>
    </row>
    <row r="124" spans="1:107" x14ac:dyDescent="0.2">
      <c r="A124">
        <f>ROW(Source!A60)</f>
        <v>60</v>
      </c>
      <c r="B124">
        <v>144042116</v>
      </c>
      <c r="C124">
        <v>144043330</v>
      </c>
      <c r="D124">
        <v>128862205</v>
      </c>
      <c r="E124">
        <v>28876687</v>
      </c>
      <c r="F124">
        <v>1</v>
      </c>
      <c r="G124">
        <v>1</v>
      </c>
      <c r="H124">
        <v>1</v>
      </c>
      <c r="I124" t="s">
        <v>1240</v>
      </c>
      <c r="J124" t="s">
        <v>3</v>
      </c>
      <c r="K124" t="s">
        <v>1241</v>
      </c>
      <c r="L124">
        <v>1191</v>
      </c>
      <c r="N124">
        <v>1013</v>
      </c>
      <c r="O124" t="s">
        <v>1125</v>
      </c>
      <c r="P124" t="s">
        <v>1125</v>
      </c>
      <c r="Q124">
        <v>1</v>
      </c>
      <c r="W124">
        <v>0</v>
      </c>
      <c r="X124">
        <v>-228054128</v>
      </c>
      <c r="Y124">
        <v>179.3</v>
      </c>
      <c r="AA124">
        <v>0</v>
      </c>
      <c r="AB124">
        <v>0</v>
      </c>
      <c r="AC124">
        <v>0</v>
      </c>
      <c r="AD124">
        <v>8.02</v>
      </c>
      <c r="AE124">
        <v>0</v>
      </c>
      <c r="AF124">
        <v>0</v>
      </c>
      <c r="AG124">
        <v>0</v>
      </c>
      <c r="AH124">
        <v>8.02</v>
      </c>
      <c r="AI124">
        <v>1</v>
      </c>
      <c r="AJ124">
        <v>1</v>
      </c>
      <c r="AK124">
        <v>1</v>
      </c>
      <c r="AL124">
        <v>1</v>
      </c>
      <c r="AN124">
        <v>0</v>
      </c>
      <c r="AO124">
        <v>1</v>
      </c>
      <c r="AP124">
        <v>0</v>
      </c>
      <c r="AQ124">
        <v>0</v>
      </c>
      <c r="AR124">
        <v>0</v>
      </c>
      <c r="AS124" t="s">
        <v>3</v>
      </c>
      <c r="AT124">
        <v>179.3</v>
      </c>
      <c r="AU124" t="s">
        <v>3</v>
      </c>
      <c r="AV124">
        <v>1</v>
      </c>
      <c r="AW124">
        <v>2</v>
      </c>
      <c r="AX124">
        <v>144043335</v>
      </c>
      <c r="AY124">
        <v>1</v>
      </c>
      <c r="AZ124">
        <v>0</v>
      </c>
      <c r="BA124">
        <v>129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CX124">
        <f>Y124*Source!I60</f>
        <v>5.3790000000000004</v>
      </c>
      <c r="CY124">
        <f>AD124</f>
        <v>8.02</v>
      </c>
      <c r="CZ124">
        <f>AH124</f>
        <v>8.02</v>
      </c>
      <c r="DA124">
        <f>AL124</f>
        <v>1</v>
      </c>
      <c r="DB124">
        <f t="shared" si="25"/>
        <v>1437.99</v>
      </c>
      <c r="DC124">
        <f t="shared" si="26"/>
        <v>0</v>
      </c>
    </row>
    <row r="125" spans="1:107" x14ac:dyDescent="0.2">
      <c r="A125">
        <f>ROW(Source!A60)</f>
        <v>60</v>
      </c>
      <c r="B125">
        <v>144042116</v>
      </c>
      <c r="C125">
        <v>144043330</v>
      </c>
      <c r="D125">
        <v>130405346</v>
      </c>
      <c r="E125">
        <v>1</v>
      </c>
      <c r="F125">
        <v>1</v>
      </c>
      <c r="G125">
        <v>1</v>
      </c>
      <c r="H125">
        <v>2</v>
      </c>
      <c r="I125" t="s">
        <v>1133</v>
      </c>
      <c r="J125" t="s">
        <v>1134</v>
      </c>
      <c r="K125" t="s">
        <v>1135</v>
      </c>
      <c r="L125">
        <v>1368</v>
      </c>
      <c r="N125">
        <v>1011</v>
      </c>
      <c r="O125" t="s">
        <v>550</v>
      </c>
      <c r="P125" t="s">
        <v>550</v>
      </c>
      <c r="Q125">
        <v>1</v>
      </c>
      <c r="W125">
        <v>0</v>
      </c>
      <c r="X125">
        <v>-851536864</v>
      </c>
      <c r="Y125">
        <v>3.97</v>
      </c>
      <c r="AA125">
        <v>0</v>
      </c>
      <c r="AB125">
        <v>132.28</v>
      </c>
      <c r="AC125">
        <v>0</v>
      </c>
      <c r="AD125">
        <v>0</v>
      </c>
      <c r="AE125">
        <v>0</v>
      </c>
      <c r="AF125">
        <v>48.81</v>
      </c>
      <c r="AG125">
        <v>0</v>
      </c>
      <c r="AH125">
        <v>0</v>
      </c>
      <c r="AI125">
        <v>1</v>
      </c>
      <c r="AJ125">
        <v>2.71</v>
      </c>
      <c r="AK125">
        <v>32.83</v>
      </c>
      <c r="AL125">
        <v>1</v>
      </c>
      <c r="AN125">
        <v>0</v>
      </c>
      <c r="AO125">
        <v>1</v>
      </c>
      <c r="AP125">
        <v>0</v>
      </c>
      <c r="AQ125">
        <v>0</v>
      </c>
      <c r="AR125">
        <v>0</v>
      </c>
      <c r="AS125" t="s">
        <v>3</v>
      </c>
      <c r="AT125">
        <v>3.97</v>
      </c>
      <c r="AU125" t="s">
        <v>3</v>
      </c>
      <c r="AV125">
        <v>0</v>
      </c>
      <c r="AW125">
        <v>2</v>
      </c>
      <c r="AX125">
        <v>144043336</v>
      </c>
      <c r="AY125">
        <v>1</v>
      </c>
      <c r="AZ125">
        <v>0</v>
      </c>
      <c r="BA125">
        <v>130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0</v>
      </c>
      <c r="CX125">
        <f>Y125*Source!I60</f>
        <v>0.1191</v>
      </c>
      <c r="CY125">
        <f>AB125</f>
        <v>132.28</v>
      </c>
      <c r="CZ125">
        <f>AF125</f>
        <v>48.81</v>
      </c>
      <c r="DA125">
        <f>AJ125</f>
        <v>2.71</v>
      </c>
      <c r="DB125">
        <f t="shared" si="25"/>
        <v>193.78</v>
      </c>
      <c r="DC125">
        <f t="shared" si="26"/>
        <v>0</v>
      </c>
    </row>
    <row r="126" spans="1:107" x14ac:dyDescent="0.2">
      <c r="A126">
        <f>ROW(Source!A60)</f>
        <v>60</v>
      </c>
      <c r="B126">
        <v>144042116</v>
      </c>
      <c r="C126">
        <v>144043330</v>
      </c>
      <c r="D126">
        <v>130405700</v>
      </c>
      <c r="E126">
        <v>1</v>
      </c>
      <c r="F126">
        <v>1</v>
      </c>
      <c r="G126">
        <v>1</v>
      </c>
      <c r="H126">
        <v>2</v>
      </c>
      <c r="I126" t="s">
        <v>1136</v>
      </c>
      <c r="J126" t="s">
        <v>1137</v>
      </c>
      <c r="K126" t="s">
        <v>1138</v>
      </c>
      <c r="L126">
        <v>1368</v>
      </c>
      <c r="N126">
        <v>1011</v>
      </c>
      <c r="O126" t="s">
        <v>550</v>
      </c>
      <c r="P126" t="s">
        <v>550</v>
      </c>
      <c r="Q126">
        <v>1</v>
      </c>
      <c r="W126">
        <v>0</v>
      </c>
      <c r="X126">
        <v>1201305725</v>
      </c>
      <c r="Y126">
        <v>7.93</v>
      </c>
      <c r="AA126">
        <v>0</v>
      </c>
      <c r="AB126">
        <v>5.58</v>
      </c>
      <c r="AC126">
        <v>0</v>
      </c>
      <c r="AD126">
        <v>0</v>
      </c>
      <c r="AE126">
        <v>0</v>
      </c>
      <c r="AF126">
        <v>1.53</v>
      </c>
      <c r="AG126">
        <v>0</v>
      </c>
      <c r="AH126">
        <v>0</v>
      </c>
      <c r="AI126">
        <v>1</v>
      </c>
      <c r="AJ126">
        <v>3.65</v>
      </c>
      <c r="AK126">
        <v>32.83</v>
      </c>
      <c r="AL126">
        <v>1</v>
      </c>
      <c r="AN126">
        <v>0</v>
      </c>
      <c r="AO126">
        <v>1</v>
      </c>
      <c r="AP126">
        <v>0</v>
      </c>
      <c r="AQ126">
        <v>0</v>
      </c>
      <c r="AR126">
        <v>0</v>
      </c>
      <c r="AS126" t="s">
        <v>3</v>
      </c>
      <c r="AT126">
        <v>7.93</v>
      </c>
      <c r="AU126" t="s">
        <v>3</v>
      </c>
      <c r="AV126">
        <v>0</v>
      </c>
      <c r="AW126">
        <v>2</v>
      </c>
      <c r="AX126">
        <v>144043337</v>
      </c>
      <c r="AY126">
        <v>1</v>
      </c>
      <c r="AZ126">
        <v>0</v>
      </c>
      <c r="BA126">
        <v>131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CX126">
        <f>Y126*Source!I60</f>
        <v>0.23789999999999997</v>
      </c>
      <c r="CY126">
        <f>AB126</f>
        <v>5.58</v>
      </c>
      <c r="CZ126">
        <f>AF126</f>
        <v>1.53</v>
      </c>
      <c r="DA126">
        <f>AJ126</f>
        <v>3.65</v>
      </c>
      <c r="DB126">
        <f t="shared" si="25"/>
        <v>12.13</v>
      </c>
      <c r="DC126">
        <f t="shared" si="26"/>
        <v>0</v>
      </c>
    </row>
    <row r="127" spans="1:107" x14ac:dyDescent="0.2">
      <c r="A127">
        <f>ROW(Source!A60)</f>
        <v>60</v>
      </c>
      <c r="B127">
        <v>144042116</v>
      </c>
      <c r="C127">
        <v>144043330</v>
      </c>
      <c r="D127">
        <v>128862661</v>
      </c>
      <c r="E127">
        <v>28876687</v>
      </c>
      <c r="F127">
        <v>1</v>
      </c>
      <c r="G127">
        <v>1</v>
      </c>
      <c r="H127">
        <v>3</v>
      </c>
      <c r="I127" t="s">
        <v>29</v>
      </c>
      <c r="J127" t="s">
        <v>3</v>
      </c>
      <c r="K127" t="s">
        <v>30</v>
      </c>
      <c r="L127">
        <v>1348</v>
      </c>
      <c r="N127">
        <v>1009</v>
      </c>
      <c r="O127" t="s">
        <v>31</v>
      </c>
      <c r="P127" t="s">
        <v>31</v>
      </c>
      <c r="Q127">
        <v>1000</v>
      </c>
      <c r="W127">
        <v>0</v>
      </c>
      <c r="X127">
        <v>2102561428</v>
      </c>
      <c r="Y127">
        <v>10.5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1</v>
      </c>
      <c r="AJ127">
        <v>1</v>
      </c>
      <c r="AK127">
        <v>1</v>
      </c>
      <c r="AL127">
        <v>1</v>
      </c>
      <c r="AN127">
        <v>0</v>
      </c>
      <c r="AO127">
        <v>0</v>
      </c>
      <c r="AP127">
        <v>0</v>
      </c>
      <c r="AQ127">
        <v>0</v>
      </c>
      <c r="AR127">
        <v>0</v>
      </c>
      <c r="AS127" t="s">
        <v>3</v>
      </c>
      <c r="AT127">
        <v>10.5</v>
      </c>
      <c r="AU127" t="s">
        <v>3</v>
      </c>
      <c r="AV127">
        <v>0</v>
      </c>
      <c r="AW127">
        <v>2</v>
      </c>
      <c r="AX127">
        <v>144043338</v>
      </c>
      <c r="AY127">
        <v>1</v>
      </c>
      <c r="AZ127">
        <v>0</v>
      </c>
      <c r="BA127">
        <v>132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CX127">
        <f>Y127*Source!I60</f>
        <v>0.315</v>
      </c>
      <c r="CY127">
        <f>AA127</f>
        <v>0</v>
      </c>
      <c r="CZ127">
        <f>AE127</f>
        <v>0</v>
      </c>
      <c r="DA127">
        <f>AI127</f>
        <v>1</v>
      </c>
      <c r="DB127">
        <f t="shared" si="25"/>
        <v>0</v>
      </c>
      <c r="DC127">
        <f t="shared" si="26"/>
        <v>0</v>
      </c>
    </row>
    <row r="128" spans="1:107" x14ac:dyDescent="0.2">
      <c r="A128">
        <f>ROW(Source!A62)</f>
        <v>62</v>
      </c>
      <c r="B128">
        <v>144042116</v>
      </c>
      <c r="C128">
        <v>144043340</v>
      </c>
      <c r="D128">
        <v>128862205</v>
      </c>
      <c r="E128">
        <v>28876687</v>
      </c>
      <c r="F128">
        <v>1</v>
      </c>
      <c r="G128">
        <v>1</v>
      </c>
      <c r="H128">
        <v>1</v>
      </c>
      <c r="I128" t="s">
        <v>1240</v>
      </c>
      <c r="J128" t="s">
        <v>3</v>
      </c>
      <c r="K128" t="s">
        <v>1241</v>
      </c>
      <c r="L128">
        <v>1191</v>
      </c>
      <c r="N128">
        <v>1013</v>
      </c>
      <c r="O128" t="s">
        <v>1125</v>
      </c>
      <c r="P128" t="s">
        <v>1125</v>
      </c>
      <c r="Q128">
        <v>1</v>
      </c>
      <c r="W128">
        <v>0</v>
      </c>
      <c r="X128">
        <v>-228054128</v>
      </c>
      <c r="Y128">
        <v>17.89</v>
      </c>
      <c r="AA128">
        <v>0</v>
      </c>
      <c r="AB128">
        <v>0</v>
      </c>
      <c r="AC128">
        <v>0</v>
      </c>
      <c r="AD128">
        <v>8.02</v>
      </c>
      <c r="AE128">
        <v>0</v>
      </c>
      <c r="AF128">
        <v>0</v>
      </c>
      <c r="AG128">
        <v>0</v>
      </c>
      <c r="AH128">
        <v>8.02</v>
      </c>
      <c r="AI128">
        <v>1</v>
      </c>
      <c r="AJ128">
        <v>1</v>
      </c>
      <c r="AK128">
        <v>1</v>
      </c>
      <c r="AL128">
        <v>1</v>
      </c>
      <c r="AN128">
        <v>0</v>
      </c>
      <c r="AO128">
        <v>1</v>
      </c>
      <c r="AP128">
        <v>0</v>
      </c>
      <c r="AQ128">
        <v>0</v>
      </c>
      <c r="AR128">
        <v>0</v>
      </c>
      <c r="AS128" t="s">
        <v>3</v>
      </c>
      <c r="AT128">
        <v>17.89</v>
      </c>
      <c r="AU128" t="s">
        <v>3</v>
      </c>
      <c r="AV128">
        <v>1</v>
      </c>
      <c r="AW128">
        <v>2</v>
      </c>
      <c r="AX128">
        <v>144043344</v>
      </c>
      <c r="AY128">
        <v>1</v>
      </c>
      <c r="AZ128">
        <v>0</v>
      </c>
      <c r="BA128">
        <v>133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CX128">
        <f>Y128*Source!I62</f>
        <v>1.6101000000000001</v>
      </c>
      <c r="CY128">
        <f>AD128</f>
        <v>8.02</v>
      </c>
      <c r="CZ128">
        <f>AH128</f>
        <v>8.02</v>
      </c>
      <c r="DA128">
        <f>AL128</f>
        <v>1</v>
      </c>
      <c r="DB128">
        <f t="shared" si="25"/>
        <v>143.47999999999999</v>
      </c>
      <c r="DC128">
        <f t="shared" si="26"/>
        <v>0</v>
      </c>
    </row>
    <row r="129" spans="1:107" x14ac:dyDescent="0.2">
      <c r="A129">
        <f>ROW(Source!A62)</f>
        <v>62</v>
      </c>
      <c r="B129">
        <v>144042116</v>
      </c>
      <c r="C129">
        <v>144043340</v>
      </c>
      <c r="D129">
        <v>128862608</v>
      </c>
      <c r="E129">
        <v>28876687</v>
      </c>
      <c r="F129">
        <v>1</v>
      </c>
      <c r="G129">
        <v>1</v>
      </c>
      <c r="H129">
        <v>1</v>
      </c>
      <c r="I129" t="s">
        <v>1128</v>
      </c>
      <c r="J129" t="s">
        <v>3</v>
      </c>
      <c r="K129" t="s">
        <v>1129</v>
      </c>
      <c r="L129">
        <v>1191</v>
      </c>
      <c r="N129">
        <v>1013</v>
      </c>
      <c r="O129" t="s">
        <v>1125</v>
      </c>
      <c r="P129" t="s">
        <v>1125</v>
      </c>
      <c r="Q129">
        <v>1</v>
      </c>
      <c r="W129">
        <v>0</v>
      </c>
      <c r="X129">
        <v>-1417349443</v>
      </c>
      <c r="Y129">
        <v>0.08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1</v>
      </c>
      <c r="AJ129">
        <v>1</v>
      </c>
      <c r="AK129">
        <v>1</v>
      </c>
      <c r="AL129">
        <v>1</v>
      </c>
      <c r="AN129">
        <v>0</v>
      </c>
      <c r="AO129">
        <v>1</v>
      </c>
      <c r="AP129">
        <v>0</v>
      </c>
      <c r="AQ129">
        <v>0</v>
      </c>
      <c r="AR129">
        <v>0</v>
      </c>
      <c r="AS129" t="s">
        <v>3</v>
      </c>
      <c r="AT129">
        <v>0.08</v>
      </c>
      <c r="AU129" t="s">
        <v>3</v>
      </c>
      <c r="AV129">
        <v>2</v>
      </c>
      <c r="AW129">
        <v>2</v>
      </c>
      <c r="AX129">
        <v>144043345</v>
      </c>
      <c r="AY129">
        <v>1</v>
      </c>
      <c r="AZ129">
        <v>0</v>
      </c>
      <c r="BA129">
        <v>134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CX129">
        <f>Y129*Source!I62</f>
        <v>7.1999999999999998E-3</v>
      </c>
      <c r="CY129">
        <f>AD129</f>
        <v>0</v>
      </c>
      <c r="CZ129">
        <f>AH129</f>
        <v>0</v>
      </c>
      <c r="DA129">
        <f>AL129</f>
        <v>1</v>
      </c>
      <c r="DB129">
        <f t="shared" si="25"/>
        <v>0</v>
      </c>
      <c r="DC129">
        <f t="shared" si="26"/>
        <v>0</v>
      </c>
    </row>
    <row r="130" spans="1:107" x14ac:dyDescent="0.2">
      <c r="A130">
        <f>ROW(Source!A62)</f>
        <v>62</v>
      </c>
      <c r="B130">
        <v>144042116</v>
      </c>
      <c r="C130">
        <v>144043340</v>
      </c>
      <c r="D130">
        <v>130404565</v>
      </c>
      <c r="E130">
        <v>1</v>
      </c>
      <c r="F130">
        <v>1</v>
      </c>
      <c r="G130">
        <v>1</v>
      </c>
      <c r="H130">
        <v>2</v>
      </c>
      <c r="I130" t="s">
        <v>1130</v>
      </c>
      <c r="J130" t="s">
        <v>1131</v>
      </c>
      <c r="K130" t="s">
        <v>1132</v>
      </c>
      <c r="L130">
        <v>1368</v>
      </c>
      <c r="N130">
        <v>1011</v>
      </c>
      <c r="O130" t="s">
        <v>550</v>
      </c>
      <c r="P130" t="s">
        <v>550</v>
      </c>
      <c r="Q130">
        <v>1</v>
      </c>
      <c r="W130">
        <v>0</v>
      </c>
      <c r="X130">
        <v>757256372</v>
      </c>
      <c r="Y130">
        <v>0.08</v>
      </c>
      <c r="AA130">
        <v>0</v>
      </c>
      <c r="AB130">
        <v>447.64</v>
      </c>
      <c r="AC130">
        <v>443.21</v>
      </c>
      <c r="AD130">
        <v>0</v>
      </c>
      <c r="AE130">
        <v>0</v>
      </c>
      <c r="AF130">
        <v>31.26</v>
      </c>
      <c r="AG130">
        <v>13.5</v>
      </c>
      <c r="AH130">
        <v>0</v>
      </c>
      <c r="AI130">
        <v>1</v>
      </c>
      <c r="AJ130">
        <v>14.32</v>
      </c>
      <c r="AK130">
        <v>32.83</v>
      </c>
      <c r="AL130">
        <v>1</v>
      </c>
      <c r="AN130">
        <v>0</v>
      </c>
      <c r="AO130">
        <v>1</v>
      </c>
      <c r="AP130">
        <v>0</v>
      </c>
      <c r="AQ130">
        <v>0</v>
      </c>
      <c r="AR130">
        <v>0</v>
      </c>
      <c r="AS130" t="s">
        <v>3</v>
      </c>
      <c r="AT130">
        <v>0.08</v>
      </c>
      <c r="AU130" t="s">
        <v>3</v>
      </c>
      <c r="AV130">
        <v>0</v>
      </c>
      <c r="AW130">
        <v>2</v>
      </c>
      <c r="AX130">
        <v>144043346</v>
      </c>
      <c r="AY130">
        <v>1</v>
      </c>
      <c r="AZ130">
        <v>0</v>
      </c>
      <c r="BA130">
        <v>135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CX130">
        <f>Y130*Source!I62</f>
        <v>7.1999999999999998E-3</v>
      </c>
      <c r="CY130">
        <f>AB130</f>
        <v>447.64</v>
      </c>
      <c r="CZ130">
        <f>AF130</f>
        <v>31.26</v>
      </c>
      <c r="DA130">
        <f>AJ130</f>
        <v>14.32</v>
      </c>
      <c r="DB130">
        <f t="shared" si="25"/>
        <v>2.5</v>
      </c>
      <c r="DC130">
        <f t="shared" si="26"/>
        <v>1.08</v>
      </c>
    </row>
    <row r="131" spans="1:107" x14ac:dyDescent="0.2">
      <c r="A131">
        <f>ROW(Source!A63)</f>
        <v>63</v>
      </c>
      <c r="B131">
        <v>144042116</v>
      </c>
      <c r="C131">
        <v>144043347</v>
      </c>
      <c r="D131">
        <v>128862187</v>
      </c>
      <c r="E131">
        <v>28876687</v>
      </c>
      <c r="F131">
        <v>1</v>
      </c>
      <c r="G131">
        <v>1</v>
      </c>
      <c r="H131">
        <v>1</v>
      </c>
      <c r="I131" t="s">
        <v>1278</v>
      </c>
      <c r="J131" t="s">
        <v>3</v>
      </c>
      <c r="K131" t="s">
        <v>1279</v>
      </c>
      <c r="L131">
        <v>1191</v>
      </c>
      <c r="N131">
        <v>1013</v>
      </c>
      <c r="O131" t="s">
        <v>1125</v>
      </c>
      <c r="P131" t="s">
        <v>1125</v>
      </c>
      <c r="Q131">
        <v>1</v>
      </c>
      <c r="W131">
        <v>0</v>
      </c>
      <c r="X131">
        <v>735429535</v>
      </c>
      <c r="Y131">
        <v>5.84</v>
      </c>
      <c r="AA131">
        <v>0</v>
      </c>
      <c r="AB131">
        <v>0</v>
      </c>
      <c r="AC131">
        <v>0</v>
      </c>
      <c r="AD131">
        <v>7.8</v>
      </c>
      <c r="AE131">
        <v>0</v>
      </c>
      <c r="AF131">
        <v>0</v>
      </c>
      <c r="AG131">
        <v>0</v>
      </c>
      <c r="AH131">
        <v>7.8</v>
      </c>
      <c r="AI131">
        <v>1</v>
      </c>
      <c r="AJ131">
        <v>1</v>
      </c>
      <c r="AK131">
        <v>1</v>
      </c>
      <c r="AL131">
        <v>1</v>
      </c>
      <c r="AN131">
        <v>0</v>
      </c>
      <c r="AO131">
        <v>1</v>
      </c>
      <c r="AP131">
        <v>0</v>
      </c>
      <c r="AQ131">
        <v>0</v>
      </c>
      <c r="AR131">
        <v>0</v>
      </c>
      <c r="AS131" t="s">
        <v>3</v>
      </c>
      <c r="AT131">
        <v>5.84</v>
      </c>
      <c r="AU131" t="s">
        <v>3</v>
      </c>
      <c r="AV131">
        <v>1</v>
      </c>
      <c r="AW131">
        <v>2</v>
      </c>
      <c r="AX131">
        <v>144043349</v>
      </c>
      <c r="AY131">
        <v>1</v>
      </c>
      <c r="AZ131">
        <v>0</v>
      </c>
      <c r="BA131">
        <v>136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CX131">
        <f>Y131*Source!I63</f>
        <v>0.1168</v>
      </c>
      <c r="CY131">
        <f>AD131</f>
        <v>7.8</v>
      </c>
      <c r="CZ131">
        <f>AH131</f>
        <v>7.8</v>
      </c>
      <c r="DA131">
        <f>AL131</f>
        <v>1</v>
      </c>
      <c r="DB131">
        <f t="shared" si="25"/>
        <v>45.55</v>
      </c>
      <c r="DC131">
        <f t="shared" si="26"/>
        <v>0</v>
      </c>
    </row>
    <row r="132" spans="1:107" x14ac:dyDescent="0.2">
      <c r="A132">
        <f>ROW(Source!A64)</f>
        <v>64</v>
      </c>
      <c r="B132">
        <v>144042116</v>
      </c>
      <c r="C132">
        <v>144043350</v>
      </c>
      <c r="D132">
        <v>128862187</v>
      </c>
      <c r="E132">
        <v>28876687</v>
      </c>
      <c r="F132">
        <v>1</v>
      </c>
      <c r="G132">
        <v>1</v>
      </c>
      <c r="H132">
        <v>1</v>
      </c>
      <c r="I132" t="s">
        <v>1278</v>
      </c>
      <c r="J132" t="s">
        <v>3</v>
      </c>
      <c r="K132" t="s">
        <v>1279</v>
      </c>
      <c r="L132">
        <v>1191</v>
      </c>
      <c r="N132">
        <v>1013</v>
      </c>
      <c r="O132" t="s">
        <v>1125</v>
      </c>
      <c r="P132" t="s">
        <v>1125</v>
      </c>
      <c r="Q132">
        <v>1</v>
      </c>
      <c r="W132">
        <v>0</v>
      </c>
      <c r="X132">
        <v>735429535</v>
      </c>
      <c r="Y132">
        <v>2.54</v>
      </c>
      <c r="AA132">
        <v>0</v>
      </c>
      <c r="AB132">
        <v>0</v>
      </c>
      <c r="AC132">
        <v>0</v>
      </c>
      <c r="AD132">
        <v>7.8</v>
      </c>
      <c r="AE132">
        <v>0</v>
      </c>
      <c r="AF132">
        <v>0</v>
      </c>
      <c r="AG132">
        <v>0</v>
      </c>
      <c r="AH132">
        <v>7.8</v>
      </c>
      <c r="AI132">
        <v>1</v>
      </c>
      <c r="AJ132">
        <v>1</v>
      </c>
      <c r="AK132">
        <v>1</v>
      </c>
      <c r="AL132">
        <v>1</v>
      </c>
      <c r="AN132">
        <v>0</v>
      </c>
      <c r="AO132">
        <v>1</v>
      </c>
      <c r="AP132">
        <v>0</v>
      </c>
      <c r="AQ132">
        <v>0</v>
      </c>
      <c r="AR132">
        <v>0</v>
      </c>
      <c r="AS132" t="s">
        <v>3</v>
      </c>
      <c r="AT132">
        <v>2.54</v>
      </c>
      <c r="AU132" t="s">
        <v>3</v>
      </c>
      <c r="AV132">
        <v>1</v>
      </c>
      <c r="AW132">
        <v>2</v>
      </c>
      <c r="AX132">
        <v>144043353</v>
      </c>
      <c r="AY132">
        <v>1</v>
      </c>
      <c r="AZ132">
        <v>0</v>
      </c>
      <c r="BA132">
        <v>137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CX132">
        <f>Y132*Source!I64</f>
        <v>2.8067000000000002</v>
      </c>
      <c r="CY132">
        <f>AD132</f>
        <v>7.8</v>
      </c>
      <c r="CZ132">
        <f>AH132</f>
        <v>7.8</v>
      </c>
      <c r="DA132">
        <f>AL132</f>
        <v>1</v>
      </c>
      <c r="DB132">
        <f t="shared" si="25"/>
        <v>19.809999999999999</v>
      </c>
      <c r="DC132">
        <f t="shared" si="26"/>
        <v>0</v>
      </c>
    </row>
    <row r="133" spans="1:107" x14ac:dyDescent="0.2">
      <c r="A133">
        <f>ROW(Source!A64)</f>
        <v>64</v>
      </c>
      <c r="B133">
        <v>144042116</v>
      </c>
      <c r="C133">
        <v>144043350</v>
      </c>
      <c r="D133">
        <v>128862661</v>
      </c>
      <c r="E133">
        <v>28876687</v>
      </c>
      <c r="F133">
        <v>1</v>
      </c>
      <c r="G133">
        <v>1</v>
      </c>
      <c r="H133">
        <v>3</v>
      </c>
      <c r="I133" t="s">
        <v>29</v>
      </c>
      <c r="J133" t="s">
        <v>3</v>
      </c>
      <c r="K133" t="s">
        <v>30</v>
      </c>
      <c r="L133">
        <v>1348</v>
      </c>
      <c r="N133">
        <v>1009</v>
      </c>
      <c r="O133" t="s">
        <v>31</v>
      </c>
      <c r="P133" t="s">
        <v>31</v>
      </c>
      <c r="Q133">
        <v>1000</v>
      </c>
      <c r="W133">
        <v>0</v>
      </c>
      <c r="X133">
        <v>2102561428</v>
      </c>
      <c r="Y133">
        <v>4.0000000000000001E-3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1</v>
      </c>
      <c r="AJ133">
        <v>1</v>
      </c>
      <c r="AK133">
        <v>1</v>
      </c>
      <c r="AL133">
        <v>1</v>
      </c>
      <c r="AN133">
        <v>0</v>
      </c>
      <c r="AO133">
        <v>0</v>
      </c>
      <c r="AP133">
        <v>0</v>
      </c>
      <c r="AQ133">
        <v>0</v>
      </c>
      <c r="AR133">
        <v>0</v>
      </c>
      <c r="AS133" t="s">
        <v>3</v>
      </c>
      <c r="AT133">
        <v>4.0000000000000001E-3</v>
      </c>
      <c r="AU133" t="s">
        <v>3</v>
      </c>
      <c r="AV133">
        <v>0</v>
      </c>
      <c r="AW133">
        <v>2</v>
      </c>
      <c r="AX133">
        <v>144043354</v>
      </c>
      <c r="AY133">
        <v>1</v>
      </c>
      <c r="AZ133">
        <v>0</v>
      </c>
      <c r="BA133">
        <v>138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CX133">
        <f>Y133*Source!I64</f>
        <v>4.4200000000000003E-3</v>
      </c>
      <c r="CY133">
        <f>AA133</f>
        <v>0</v>
      </c>
      <c r="CZ133">
        <f>AE133</f>
        <v>0</v>
      </c>
      <c r="DA133">
        <f>AI133</f>
        <v>1</v>
      </c>
      <c r="DB133">
        <f t="shared" si="25"/>
        <v>0</v>
      </c>
      <c r="DC133">
        <f t="shared" si="26"/>
        <v>0</v>
      </c>
    </row>
    <row r="134" spans="1:107" x14ac:dyDescent="0.2">
      <c r="A134">
        <f>ROW(Source!A66)</f>
        <v>66</v>
      </c>
      <c r="B134">
        <v>144042116</v>
      </c>
      <c r="C134">
        <v>144043356</v>
      </c>
      <c r="D134">
        <v>128862283</v>
      </c>
      <c r="E134">
        <v>28876687</v>
      </c>
      <c r="F134">
        <v>1</v>
      </c>
      <c r="G134">
        <v>1</v>
      </c>
      <c r="H134">
        <v>1</v>
      </c>
      <c r="I134" t="s">
        <v>1139</v>
      </c>
      <c r="J134" t="s">
        <v>3</v>
      </c>
      <c r="K134" t="s">
        <v>1140</v>
      </c>
      <c r="L134">
        <v>1191</v>
      </c>
      <c r="N134">
        <v>1013</v>
      </c>
      <c r="O134" t="s">
        <v>1125</v>
      </c>
      <c r="P134" t="s">
        <v>1125</v>
      </c>
      <c r="Q134">
        <v>1</v>
      </c>
      <c r="W134">
        <v>0</v>
      </c>
      <c r="X134">
        <v>145020957</v>
      </c>
      <c r="Y134">
        <v>69.3</v>
      </c>
      <c r="AA134">
        <v>0</v>
      </c>
      <c r="AB134">
        <v>0</v>
      </c>
      <c r="AC134">
        <v>0</v>
      </c>
      <c r="AD134">
        <v>9.07</v>
      </c>
      <c r="AE134">
        <v>0</v>
      </c>
      <c r="AF134">
        <v>0</v>
      </c>
      <c r="AG134">
        <v>0</v>
      </c>
      <c r="AH134">
        <v>9.07</v>
      </c>
      <c r="AI134">
        <v>1</v>
      </c>
      <c r="AJ134">
        <v>1</v>
      </c>
      <c r="AK134">
        <v>1</v>
      </c>
      <c r="AL134">
        <v>1</v>
      </c>
      <c r="AN134">
        <v>0</v>
      </c>
      <c r="AO134">
        <v>1</v>
      </c>
      <c r="AP134">
        <v>1</v>
      </c>
      <c r="AQ134">
        <v>0</v>
      </c>
      <c r="AR134">
        <v>0</v>
      </c>
      <c r="AS134" t="s">
        <v>3</v>
      </c>
      <c r="AT134">
        <v>99</v>
      </c>
      <c r="AU134" t="s">
        <v>60</v>
      </c>
      <c r="AV134">
        <v>1</v>
      </c>
      <c r="AW134">
        <v>2</v>
      </c>
      <c r="AX134">
        <v>144043379</v>
      </c>
      <c r="AY134">
        <v>1</v>
      </c>
      <c r="AZ134">
        <v>0</v>
      </c>
      <c r="BA134">
        <v>139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CX134">
        <f>Y134*Source!I66</f>
        <v>2.0270250000000001</v>
      </c>
      <c r="CY134">
        <f>AD134</f>
        <v>9.07</v>
      </c>
      <c r="CZ134">
        <f>AH134</f>
        <v>9.07</v>
      </c>
      <c r="DA134">
        <f>AL134</f>
        <v>1</v>
      </c>
      <c r="DB134">
        <f>ROUND((ROUND(AT134*CZ134,2)*0.7),2)</f>
        <v>628.54999999999995</v>
      </c>
      <c r="DC134">
        <f>ROUND((ROUND(AT134*AG134,2)*0.7),2)</f>
        <v>0</v>
      </c>
    </row>
    <row r="135" spans="1:107" x14ac:dyDescent="0.2">
      <c r="A135">
        <f>ROW(Source!A66)</f>
        <v>66</v>
      </c>
      <c r="B135">
        <v>144042116</v>
      </c>
      <c r="C135">
        <v>144043356</v>
      </c>
      <c r="D135">
        <v>128862608</v>
      </c>
      <c r="E135">
        <v>28876687</v>
      </c>
      <c r="F135">
        <v>1</v>
      </c>
      <c r="G135">
        <v>1</v>
      </c>
      <c r="H135">
        <v>1</v>
      </c>
      <c r="I135" t="s">
        <v>1128</v>
      </c>
      <c r="J135" t="s">
        <v>3</v>
      </c>
      <c r="K135" t="s">
        <v>1129</v>
      </c>
      <c r="L135">
        <v>1191</v>
      </c>
      <c r="N135">
        <v>1013</v>
      </c>
      <c r="O135" t="s">
        <v>1125</v>
      </c>
      <c r="P135" t="s">
        <v>1125</v>
      </c>
      <c r="Q135">
        <v>1</v>
      </c>
      <c r="W135">
        <v>0</v>
      </c>
      <c r="X135">
        <v>-1417349443</v>
      </c>
      <c r="Y135">
        <v>0.68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1</v>
      </c>
      <c r="AJ135">
        <v>1</v>
      </c>
      <c r="AK135">
        <v>1</v>
      </c>
      <c r="AL135">
        <v>1</v>
      </c>
      <c r="AN135">
        <v>0</v>
      </c>
      <c r="AO135">
        <v>1</v>
      </c>
      <c r="AP135">
        <v>0</v>
      </c>
      <c r="AQ135">
        <v>0</v>
      </c>
      <c r="AR135">
        <v>0</v>
      </c>
      <c r="AS135" t="s">
        <v>3</v>
      </c>
      <c r="AT135">
        <v>0.68</v>
      </c>
      <c r="AU135" t="s">
        <v>3</v>
      </c>
      <c r="AV135">
        <v>2</v>
      </c>
      <c r="AW135">
        <v>2</v>
      </c>
      <c r="AX135">
        <v>144043380</v>
      </c>
      <c r="AY135">
        <v>1</v>
      </c>
      <c r="AZ135">
        <v>2048</v>
      </c>
      <c r="BA135">
        <v>140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CX135">
        <f>Y135*Source!I66</f>
        <v>1.9890000000000001E-2</v>
      </c>
      <c r="CY135">
        <f>AD135</f>
        <v>0</v>
      </c>
      <c r="CZ135">
        <f>AH135</f>
        <v>0</v>
      </c>
      <c r="DA135">
        <f>AL135</f>
        <v>1</v>
      </c>
      <c r="DB135">
        <f>ROUND(ROUND(AT135*CZ135,2),2)</f>
        <v>0</v>
      </c>
      <c r="DC135">
        <f>ROUND(ROUND(AT135*AG135,2),2)</f>
        <v>0</v>
      </c>
    </row>
    <row r="136" spans="1:107" x14ac:dyDescent="0.2">
      <c r="A136">
        <f>ROW(Source!A66)</f>
        <v>66</v>
      </c>
      <c r="B136">
        <v>144042116</v>
      </c>
      <c r="C136">
        <v>144043356</v>
      </c>
      <c r="D136">
        <v>130404404</v>
      </c>
      <c r="E136">
        <v>1</v>
      </c>
      <c r="F136">
        <v>1</v>
      </c>
      <c r="G136">
        <v>1</v>
      </c>
      <c r="H136">
        <v>2</v>
      </c>
      <c r="I136" t="s">
        <v>1141</v>
      </c>
      <c r="J136" t="s">
        <v>1142</v>
      </c>
      <c r="K136" t="s">
        <v>1143</v>
      </c>
      <c r="L136">
        <v>1368</v>
      </c>
      <c r="N136">
        <v>1011</v>
      </c>
      <c r="O136" t="s">
        <v>550</v>
      </c>
      <c r="P136" t="s">
        <v>550</v>
      </c>
      <c r="Q136">
        <v>1</v>
      </c>
      <c r="W136">
        <v>0</v>
      </c>
      <c r="X136">
        <v>-2113614907</v>
      </c>
      <c r="Y136">
        <v>0.33600000000000002</v>
      </c>
      <c r="AA136">
        <v>0</v>
      </c>
      <c r="AB136">
        <v>1023.6</v>
      </c>
      <c r="AC136">
        <v>443.21</v>
      </c>
      <c r="AD136">
        <v>0</v>
      </c>
      <c r="AE136">
        <v>0</v>
      </c>
      <c r="AF136">
        <v>115.4</v>
      </c>
      <c r="AG136">
        <v>13.5</v>
      </c>
      <c r="AH136">
        <v>0</v>
      </c>
      <c r="AI136">
        <v>1</v>
      </c>
      <c r="AJ136">
        <v>8.8699999999999992</v>
      </c>
      <c r="AK136">
        <v>32.83</v>
      </c>
      <c r="AL136">
        <v>1</v>
      </c>
      <c r="AN136">
        <v>0</v>
      </c>
      <c r="AO136">
        <v>1</v>
      </c>
      <c r="AP136">
        <v>1</v>
      </c>
      <c r="AQ136">
        <v>0</v>
      </c>
      <c r="AR136">
        <v>0</v>
      </c>
      <c r="AS136" t="s">
        <v>3</v>
      </c>
      <c r="AT136">
        <v>0.48</v>
      </c>
      <c r="AU136" t="s">
        <v>60</v>
      </c>
      <c r="AV136">
        <v>0</v>
      </c>
      <c r="AW136">
        <v>2</v>
      </c>
      <c r="AX136">
        <v>144043381</v>
      </c>
      <c r="AY136">
        <v>1</v>
      </c>
      <c r="AZ136">
        <v>2048</v>
      </c>
      <c r="BA136">
        <v>141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CX136">
        <f>Y136*Source!I66</f>
        <v>9.8280000000000017E-3</v>
      </c>
      <c r="CY136">
        <f>AB136</f>
        <v>1023.6</v>
      </c>
      <c r="CZ136">
        <f>AF136</f>
        <v>115.4</v>
      </c>
      <c r="DA136">
        <f>AJ136</f>
        <v>8.8699999999999992</v>
      </c>
      <c r="DB136">
        <f>ROUND((ROUND(AT136*CZ136,2)*0.7),2)</f>
        <v>38.770000000000003</v>
      </c>
      <c r="DC136">
        <f>ROUND((ROUND(AT136*AG136,2)*0.7),2)</f>
        <v>4.54</v>
      </c>
    </row>
    <row r="137" spans="1:107" x14ac:dyDescent="0.2">
      <c r="A137">
        <f>ROW(Source!A66)</f>
        <v>66</v>
      </c>
      <c r="B137">
        <v>144042116</v>
      </c>
      <c r="C137">
        <v>144043356</v>
      </c>
      <c r="D137">
        <v>130405149</v>
      </c>
      <c r="E137">
        <v>1</v>
      </c>
      <c r="F137">
        <v>1</v>
      </c>
      <c r="G137">
        <v>1</v>
      </c>
      <c r="H137">
        <v>2</v>
      </c>
      <c r="I137" t="s">
        <v>1144</v>
      </c>
      <c r="J137" t="s">
        <v>1145</v>
      </c>
      <c r="K137" t="s">
        <v>1146</v>
      </c>
      <c r="L137">
        <v>1368</v>
      </c>
      <c r="N137">
        <v>1011</v>
      </c>
      <c r="O137" t="s">
        <v>550</v>
      </c>
      <c r="P137" t="s">
        <v>550</v>
      </c>
      <c r="Q137">
        <v>1</v>
      </c>
      <c r="W137">
        <v>0</v>
      </c>
      <c r="X137">
        <v>1969200529</v>
      </c>
      <c r="Y137">
        <v>0.14000000000000001</v>
      </c>
      <c r="AA137">
        <v>0</v>
      </c>
      <c r="AB137">
        <v>795.09</v>
      </c>
      <c r="AC137">
        <v>380.83</v>
      </c>
      <c r="AD137">
        <v>0</v>
      </c>
      <c r="AE137">
        <v>0</v>
      </c>
      <c r="AF137">
        <v>65.709999999999994</v>
      </c>
      <c r="AG137">
        <v>11.6</v>
      </c>
      <c r="AH137">
        <v>0</v>
      </c>
      <c r="AI137">
        <v>1</v>
      </c>
      <c r="AJ137">
        <v>12.1</v>
      </c>
      <c r="AK137">
        <v>32.83</v>
      </c>
      <c r="AL137">
        <v>1</v>
      </c>
      <c r="AN137">
        <v>0</v>
      </c>
      <c r="AO137">
        <v>1</v>
      </c>
      <c r="AP137">
        <v>1</v>
      </c>
      <c r="AQ137">
        <v>0</v>
      </c>
      <c r="AR137">
        <v>0</v>
      </c>
      <c r="AS137" t="s">
        <v>3</v>
      </c>
      <c r="AT137">
        <v>0.2</v>
      </c>
      <c r="AU137" t="s">
        <v>60</v>
      </c>
      <c r="AV137">
        <v>0</v>
      </c>
      <c r="AW137">
        <v>2</v>
      </c>
      <c r="AX137">
        <v>144043382</v>
      </c>
      <c r="AY137">
        <v>1</v>
      </c>
      <c r="AZ137">
        <v>2048</v>
      </c>
      <c r="BA137">
        <v>142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CX137">
        <f>Y137*Source!I66</f>
        <v>4.0950000000000005E-3</v>
      </c>
      <c r="CY137">
        <f>AB137</f>
        <v>795.09</v>
      </c>
      <c r="CZ137">
        <f>AF137</f>
        <v>65.709999999999994</v>
      </c>
      <c r="DA137">
        <f>AJ137</f>
        <v>12.1</v>
      </c>
      <c r="DB137">
        <f>ROUND((ROUND(AT137*CZ137,2)*0.7),2)</f>
        <v>9.1999999999999993</v>
      </c>
      <c r="DC137">
        <f>ROUND((ROUND(AT137*AG137,2)*0.7),2)</f>
        <v>1.62</v>
      </c>
    </row>
    <row r="138" spans="1:107" x14ac:dyDescent="0.2">
      <c r="A138">
        <f>ROW(Source!A66)</f>
        <v>66</v>
      </c>
      <c r="B138">
        <v>144042116</v>
      </c>
      <c r="C138">
        <v>144043356</v>
      </c>
      <c r="D138">
        <v>130405710</v>
      </c>
      <c r="E138">
        <v>1</v>
      </c>
      <c r="F138">
        <v>1</v>
      </c>
      <c r="G138">
        <v>1</v>
      </c>
      <c r="H138">
        <v>2</v>
      </c>
      <c r="I138" t="s">
        <v>1147</v>
      </c>
      <c r="J138" t="s">
        <v>1148</v>
      </c>
      <c r="K138" t="s">
        <v>1149</v>
      </c>
      <c r="L138">
        <v>1368</v>
      </c>
      <c r="N138">
        <v>1011</v>
      </c>
      <c r="O138" t="s">
        <v>550</v>
      </c>
      <c r="P138" t="s">
        <v>550</v>
      </c>
      <c r="Q138">
        <v>1</v>
      </c>
      <c r="W138">
        <v>0</v>
      </c>
      <c r="X138">
        <v>675149543</v>
      </c>
      <c r="Y138">
        <v>0.11899999999999999</v>
      </c>
      <c r="AA138">
        <v>0</v>
      </c>
      <c r="AB138">
        <v>19.48</v>
      </c>
      <c r="AC138">
        <v>0</v>
      </c>
      <c r="AD138">
        <v>0</v>
      </c>
      <c r="AE138">
        <v>0</v>
      </c>
      <c r="AF138">
        <v>33.590000000000003</v>
      </c>
      <c r="AG138">
        <v>0</v>
      </c>
      <c r="AH138">
        <v>0</v>
      </c>
      <c r="AI138">
        <v>1</v>
      </c>
      <c r="AJ138">
        <v>0.57999999999999996</v>
      </c>
      <c r="AK138">
        <v>32.83</v>
      </c>
      <c r="AL138">
        <v>1</v>
      </c>
      <c r="AN138">
        <v>0</v>
      </c>
      <c r="AO138">
        <v>1</v>
      </c>
      <c r="AP138">
        <v>1</v>
      </c>
      <c r="AQ138">
        <v>0</v>
      </c>
      <c r="AR138">
        <v>0</v>
      </c>
      <c r="AS138" t="s">
        <v>3</v>
      </c>
      <c r="AT138">
        <v>0.17</v>
      </c>
      <c r="AU138" t="s">
        <v>60</v>
      </c>
      <c r="AV138">
        <v>0</v>
      </c>
      <c r="AW138">
        <v>2</v>
      </c>
      <c r="AX138">
        <v>144043383</v>
      </c>
      <c r="AY138">
        <v>1</v>
      </c>
      <c r="AZ138">
        <v>0</v>
      </c>
      <c r="BA138">
        <v>143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CX138">
        <f>Y138*Source!I66</f>
        <v>3.4807499999999999E-3</v>
      </c>
      <c r="CY138">
        <f>AB138</f>
        <v>19.48</v>
      </c>
      <c r="CZ138">
        <f>AF138</f>
        <v>33.590000000000003</v>
      </c>
      <c r="DA138">
        <f>AJ138</f>
        <v>0.57999999999999996</v>
      </c>
      <c r="DB138">
        <f>ROUND((ROUND(AT138*CZ138,2)*0.7),2)</f>
        <v>4</v>
      </c>
      <c r="DC138">
        <f>ROUND((ROUND(AT138*AG138,2)*0.7),2)</f>
        <v>0</v>
      </c>
    </row>
    <row r="139" spans="1:107" x14ac:dyDescent="0.2">
      <c r="A139">
        <f>ROW(Source!A66)</f>
        <v>66</v>
      </c>
      <c r="B139">
        <v>144042116</v>
      </c>
      <c r="C139">
        <v>144043356</v>
      </c>
      <c r="D139">
        <v>130258534</v>
      </c>
      <c r="E139">
        <v>1</v>
      </c>
      <c r="F139">
        <v>1</v>
      </c>
      <c r="G139">
        <v>1</v>
      </c>
      <c r="H139">
        <v>3</v>
      </c>
      <c r="I139" t="s">
        <v>1150</v>
      </c>
      <c r="J139" t="s">
        <v>1151</v>
      </c>
      <c r="K139" t="s">
        <v>1152</v>
      </c>
      <c r="L139">
        <v>1339</v>
      </c>
      <c r="N139">
        <v>1007</v>
      </c>
      <c r="O139" t="s">
        <v>50</v>
      </c>
      <c r="P139" t="s">
        <v>50</v>
      </c>
      <c r="Q139">
        <v>1</v>
      </c>
      <c r="W139">
        <v>0</v>
      </c>
      <c r="X139">
        <v>1835689634</v>
      </c>
      <c r="Y139">
        <v>0</v>
      </c>
      <c r="AA139">
        <v>29.3</v>
      </c>
      <c r="AB139">
        <v>0</v>
      </c>
      <c r="AC139">
        <v>0</v>
      </c>
      <c r="AD139">
        <v>0</v>
      </c>
      <c r="AE139">
        <v>2.44</v>
      </c>
      <c r="AF139">
        <v>0</v>
      </c>
      <c r="AG139">
        <v>0</v>
      </c>
      <c r="AH139">
        <v>0</v>
      </c>
      <c r="AI139">
        <v>12.01</v>
      </c>
      <c r="AJ139">
        <v>1</v>
      </c>
      <c r="AK139">
        <v>1</v>
      </c>
      <c r="AL139">
        <v>1</v>
      </c>
      <c r="AN139">
        <v>0</v>
      </c>
      <c r="AO139">
        <v>1</v>
      </c>
      <c r="AP139">
        <v>1</v>
      </c>
      <c r="AQ139">
        <v>0</v>
      </c>
      <c r="AR139">
        <v>0</v>
      </c>
      <c r="AS139" t="s">
        <v>3</v>
      </c>
      <c r="AT139">
        <v>0.06</v>
      </c>
      <c r="AU139" t="s">
        <v>22</v>
      </c>
      <c r="AV139">
        <v>0</v>
      </c>
      <c r="AW139">
        <v>2</v>
      </c>
      <c r="AX139">
        <v>144043385</v>
      </c>
      <c r="AY139">
        <v>1</v>
      </c>
      <c r="AZ139">
        <v>0</v>
      </c>
      <c r="BA139">
        <v>145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CX139">
        <f>Y139*Source!I66</f>
        <v>0</v>
      </c>
      <c r="CY139">
        <f t="shared" ref="CY139:CY155" si="27">AA139</f>
        <v>29.3</v>
      </c>
      <c r="CZ139">
        <f t="shared" ref="CZ139:CZ155" si="28">AE139</f>
        <v>2.44</v>
      </c>
      <c r="DA139">
        <f t="shared" ref="DA139:DA155" si="29">AI139</f>
        <v>12.01</v>
      </c>
      <c r="DB139">
        <f t="shared" ref="DB139:DB154" si="30">ROUND((ROUND(AT139*CZ139,2)*0),2)</f>
        <v>0</v>
      </c>
      <c r="DC139">
        <f t="shared" ref="DC139:DC154" si="31">ROUND((ROUND(AT139*AG139,2)*0),2)</f>
        <v>0</v>
      </c>
    </row>
    <row r="140" spans="1:107" x14ac:dyDescent="0.2">
      <c r="A140">
        <f>ROW(Source!A66)</f>
        <v>66</v>
      </c>
      <c r="B140">
        <v>144042116</v>
      </c>
      <c r="C140">
        <v>144043356</v>
      </c>
      <c r="D140">
        <v>130258769</v>
      </c>
      <c r="E140">
        <v>1</v>
      </c>
      <c r="F140">
        <v>1</v>
      </c>
      <c r="G140">
        <v>1</v>
      </c>
      <c r="H140">
        <v>3</v>
      </c>
      <c r="I140" t="s">
        <v>1153</v>
      </c>
      <c r="J140" t="s">
        <v>1154</v>
      </c>
      <c r="K140" t="s">
        <v>1155</v>
      </c>
      <c r="L140">
        <v>1301</v>
      </c>
      <c r="N140">
        <v>1003</v>
      </c>
      <c r="O140" t="s">
        <v>328</v>
      </c>
      <c r="P140" t="s">
        <v>328</v>
      </c>
      <c r="Q140">
        <v>1</v>
      </c>
      <c r="W140">
        <v>0</v>
      </c>
      <c r="X140">
        <v>-51690788</v>
      </c>
      <c r="Y140">
        <v>0</v>
      </c>
      <c r="AA140">
        <v>3.41</v>
      </c>
      <c r="AB140">
        <v>0</v>
      </c>
      <c r="AC140">
        <v>0</v>
      </c>
      <c r="AD140">
        <v>0</v>
      </c>
      <c r="AE140">
        <v>0.37</v>
      </c>
      <c r="AF140">
        <v>0</v>
      </c>
      <c r="AG140">
        <v>0</v>
      </c>
      <c r="AH140">
        <v>0</v>
      </c>
      <c r="AI140">
        <v>9.2200000000000006</v>
      </c>
      <c r="AJ140">
        <v>1</v>
      </c>
      <c r="AK140">
        <v>1</v>
      </c>
      <c r="AL140">
        <v>1</v>
      </c>
      <c r="AN140">
        <v>0</v>
      </c>
      <c r="AO140">
        <v>1</v>
      </c>
      <c r="AP140">
        <v>1</v>
      </c>
      <c r="AQ140">
        <v>0</v>
      </c>
      <c r="AR140">
        <v>0</v>
      </c>
      <c r="AS140" t="s">
        <v>3</v>
      </c>
      <c r="AT140">
        <v>84</v>
      </c>
      <c r="AU140" t="s">
        <v>22</v>
      </c>
      <c r="AV140">
        <v>0</v>
      </c>
      <c r="AW140">
        <v>2</v>
      </c>
      <c r="AX140">
        <v>144043386</v>
      </c>
      <c r="AY140">
        <v>1</v>
      </c>
      <c r="AZ140">
        <v>0</v>
      </c>
      <c r="BA140">
        <v>146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CX140">
        <f>Y140*Source!I66</f>
        <v>0</v>
      </c>
      <c r="CY140">
        <f t="shared" si="27"/>
        <v>3.41</v>
      </c>
      <c r="CZ140">
        <f t="shared" si="28"/>
        <v>0.37</v>
      </c>
      <c r="DA140">
        <f t="shared" si="29"/>
        <v>9.2200000000000006</v>
      </c>
      <c r="DB140">
        <f t="shared" si="30"/>
        <v>0</v>
      </c>
      <c r="DC140">
        <f t="shared" si="31"/>
        <v>0</v>
      </c>
    </row>
    <row r="141" spans="1:107" x14ac:dyDescent="0.2">
      <c r="A141">
        <f>ROW(Source!A66)</f>
        <v>66</v>
      </c>
      <c r="B141">
        <v>144042116</v>
      </c>
      <c r="C141">
        <v>144043356</v>
      </c>
      <c r="D141">
        <v>130258794</v>
      </c>
      <c r="E141">
        <v>1</v>
      </c>
      <c r="F141">
        <v>1</v>
      </c>
      <c r="G141">
        <v>1</v>
      </c>
      <c r="H141">
        <v>3</v>
      </c>
      <c r="I141" t="s">
        <v>1156</v>
      </c>
      <c r="J141" t="s">
        <v>1157</v>
      </c>
      <c r="K141" t="s">
        <v>1158</v>
      </c>
      <c r="L141">
        <v>1301</v>
      </c>
      <c r="N141">
        <v>1003</v>
      </c>
      <c r="O141" t="s">
        <v>328</v>
      </c>
      <c r="P141" t="s">
        <v>328</v>
      </c>
      <c r="Q141">
        <v>1</v>
      </c>
      <c r="W141">
        <v>0</v>
      </c>
      <c r="X141">
        <v>1069800274</v>
      </c>
      <c r="Y141">
        <v>0</v>
      </c>
      <c r="AA141">
        <v>1.2</v>
      </c>
      <c r="AB141">
        <v>0</v>
      </c>
      <c r="AC141">
        <v>0</v>
      </c>
      <c r="AD141">
        <v>0</v>
      </c>
      <c r="AE141">
        <v>0.17</v>
      </c>
      <c r="AF141">
        <v>0</v>
      </c>
      <c r="AG141">
        <v>0</v>
      </c>
      <c r="AH141">
        <v>0</v>
      </c>
      <c r="AI141">
        <v>7.06</v>
      </c>
      <c r="AJ141">
        <v>1</v>
      </c>
      <c r="AK141">
        <v>1</v>
      </c>
      <c r="AL141">
        <v>1</v>
      </c>
      <c r="AN141">
        <v>0</v>
      </c>
      <c r="AO141">
        <v>1</v>
      </c>
      <c r="AP141">
        <v>1</v>
      </c>
      <c r="AQ141">
        <v>0</v>
      </c>
      <c r="AR141">
        <v>0</v>
      </c>
      <c r="AS141" t="s">
        <v>3</v>
      </c>
      <c r="AT141">
        <v>115</v>
      </c>
      <c r="AU141" t="s">
        <v>22</v>
      </c>
      <c r="AV141">
        <v>0</v>
      </c>
      <c r="AW141">
        <v>2</v>
      </c>
      <c r="AX141">
        <v>144043387</v>
      </c>
      <c r="AY141">
        <v>1</v>
      </c>
      <c r="AZ141">
        <v>0</v>
      </c>
      <c r="BA141">
        <v>147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CX141">
        <f>Y141*Source!I66</f>
        <v>0</v>
      </c>
      <c r="CY141">
        <f t="shared" si="27"/>
        <v>1.2</v>
      </c>
      <c r="CZ141">
        <f t="shared" si="28"/>
        <v>0.17</v>
      </c>
      <c r="DA141">
        <f t="shared" si="29"/>
        <v>7.06</v>
      </c>
      <c r="DB141">
        <f t="shared" si="30"/>
        <v>0</v>
      </c>
      <c r="DC141">
        <f t="shared" si="31"/>
        <v>0</v>
      </c>
    </row>
    <row r="142" spans="1:107" x14ac:dyDescent="0.2">
      <c r="A142">
        <f>ROW(Source!A66)</f>
        <v>66</v>
      </c>
      <c r="B142">
        <v>144042116</v>
      </c>
      <c r="C142">
        <v>144043356</v>
      </c>
      <c r="D142">
        <v>130258799</v>
      </c>
      <c r="E142">
        <v>1</v>
      </c>
      <c r="F142">
        <v>1</v>
      </c>
      <c r="G142">
        <v>1</v>
      </c>
      <c r="H142">
        <v>3</v>
      </c>
      <c r="I142" t="s">
        <v>1159</v>
      </c>
      <c r="J142" t="s">
        <v>1160</v>
      </c>
      <c r="K142" t="s">
        <v>1161</v>
      </c>
      <c r="L142">
        <v>1308</v>
      </c>
      <c r="N142">
        <v>1003</v>
      </c>
      <c r="O142" t="s">
        <v>99</v>
      </c>
      <c r="P142" t="s">
        <v>99</v>
      </c>
      <c r="Q142">
        <v>100</v>
      </c>
      <c r="W142">
        <v>0</v>
      </c>
      <c r="X142">
        <v>-332592297</v>
      </c>
      <c r="Y142">
        <v>0</v>
      </c>
      <c r="AA142">
        <v>1250.79</v>
      </c>
      <c r="AB142">
        <v>0</v>
      </c>
      <c r="AC142">
        <v>0</v>
      </c>
      <c r="AD142">
        <v>0</v>
      </c>
      <c r="AE142">
        <v>173</v>
      </c>
      <c r="AF142">
        <v>0</v>
      </c>
      <c r="AG142">
        <v>0</v>
      </c>
      <c r="AH142">
        <v>0</v>
      </c>
      <c r="AI142">
        <v>7.23</v>
      </c>
      <c r="AJ142">
        <v>1</v>
      </c>
      <c r="AK142">
        <v>1</v>
      </c>
      <c r="AL142">
        <v>1</v>
      </c>
      <c r="AN142">
        <v>0</v>
      </c>
      <c r="AO142">
        <v>1</v>
      </c>
      <c r="AP142">
        <v>1</v>
      </c>
      <c r="AQ142">
        <v>0</v>
      </c>
      <c r="AR142">
        <v>0</v>
      </c>
      <c r="AS142" t="s">
        <v>3</v>
      </c>
      <c r="AT142">
        <v>0.43</v>
      </c>
      <c r="AU142" t="s">
        <v>22</v>
      </c>
      <c r="AV142">
        <v>0</v>
      </c>
      <c r="AW142">
        <v>2</v>
      </c>
      <c r="AX142">
        <v>144043388</v>
      </c>
      <c r="AY142">
        <v>1</v>
      </c>
      <c r="AZ142">
        <v>0</v>
      </c>
      <c r="BA142">
        <v>148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CX142">
        <f>Y142*Source!I66</f>
        <v>0</v>
      </c>
      <c r="CY142">
        <f t="shared" si="27"/>
        <v>1250.79</v>
      </c>
      <c r="CZ142">
        <f t="shared" si="28"/>
        <v>173</v>
      </c>
      <c r="DA142">
        <f t="shared" si="29"/>
        <v>7.23</v>
      </c>
      <c r="DB142">
        <f t="shared" si="30"/>
        <v>0</v>
      </c>
      <c r="DC142">
        <f t="shared" si="31"/>
        <v>0</v>
      </c>
    </row>
    <row r="143" spans="1:107" x14ac:dyDescent="0.2">
      <c r="A143">
        <f>ROW(Source!A66)</f>
        <v>66</v>
      </c>
      <c r="B143">
        <v>144042116</v>
      </c>
      <c r="C143">
        <v>144043356</v>
      </c>
      <c r="D143">
        <v>130260956</v>
      </c>
      <c r="E143">
        <v>1</v>
      </c>
      <c r="F143">
        <v>1</v>
      </c>
      <c r="G143">
        <v>1</v>
      </c>
      <c r="H143">
        <v>3</v>
      </c>
      <c r="I143" t="s">
        <v>1162</v>
      </c>
      <c r="J143" t="s">
        <v>1163</v>
      </c>
      <c r="K143" t="s">
        <v>1164</v>
      </c>
      <c r="L143">
        <v>1425</v>
      </c>
      <c r="N143">
        <v>1013</v>
      </c>
      <c r="O143" t="s">
        <v>88</v>
      </c>
      <c r="P143" t="s">
        <v>88</v>
      </c>
      <c r="Q143">
        <v>1</v>
      </c>
      <c r="W143">
        <v>0</v>
      </c>
      <c r="X143">
        <v>576459026</v>
      </c>
      <c r="Y143">
        <v>0</v>
      </c>
      <c r="AA143">
        <v>86</v>
      </c>
      <c r="AB143">
        <v>0</v>
      </c>
      <c r="AC143">
        <v>0</v>
      </c>
      <c r="AD143">
        <v>0</v>
      </c>
      <c r="AE143">
        <v>8</v>
      </c>
      <c r="AF143">
        <v>0</v>
      </c>
      <c r="AG143">
        <v>0</v>
      </c>
      <c r="AH143">
        <v>0</v>
      </c>
      <c r="AI143">
        <v>10.75</v>
      </c>
      <c r="AJ143">
        <v>1</v>
      </c>
      <c r="AK143">
        <v>1</v>
      </c>
      <c r="AL143">
        <v>1</v>
      </c>
      <c r="AN143">
        <v>0</v>
      </c>
      <c r="AO143">
        <v>1</v>
      </c>
      <c r="AP143">
        <v>1</v>
      </c>
      <c r="AQ143">
        <v>0</v>
      </c>
      <c r="AR143">
        <v>0</v>
      </c>
      <c r="AS143" t="s">
        <v>3</v>
      </c>
      <c r="AT143">
        <v>1.77</v>
      </c>
      <c r="AU143" t="s">
        <v>22</v>
      </c>
      <c r="AV143">
        <v>0</v>
      </c>
      <c r="AW143">
        <v>2</v>
      </c>
      <c r="AX143">
        <v>144043389</v>
      </c>
      <c r="AY143">
        <v>1</v>
      </c>
      <c r="AZ143">
        <v>0</v>
      </c>
      <c r="BA143">
        <v>149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CX143">
        <f>Y143*Source!I66</f>
        <v>0</v>
      </c>
      <c r="CY143">
        <f t="shared" si="27"/>
        <v>86</v>
      </c>
      <c r="CZ143">
        <f t="shared" si="28"/>
        <v>8</v>
      </c>
      <c r="DA143">
        <f t="shared" si="29"/>
        <v>10.75</v>
      </c>
      <c r="DB143">
        <f t="shared" si="30"/>
        <v>0</v>
      </c>
      <c r="DC143">
        <f t="shared" si="31"/>
        <v>0</v>
      </c>
    </row>
    <row r="144" spans="1:107" x14ac:dyDescent="0.2">
      <c r="A144">
        <f>ROW(Source!A66)</f>
        <v>66</v>
      </c>
      <c r="B144">
        <v>144042116</v>
      </c>
      <c r="C144">
        <v>144043356</v>
      </c>
      <c r="D144">
        <v>130261197</v>
      </c>
      <c r="E144">
        <v>1</v>
      </c>
      <c r="F144">
        <v>1</v>
      </c>
      <c r="G144">
        <v>1</v>
      </c>
      <c r="H144">
        <v>3</v>
      </c>
      <c r="I144" t="s">
        <v>1165</v>
      </c>
      <c r="J144" t="s">
        <v>1166</v>
      </c>
      <c r="K144" t="s">
        <v>1167</v>
      </c>
      <c r="L144">
        <v>1425</v>
      </c>
      <c r="N144">
        <v>1013</v>
      </c>
      <c r="O144" t="s">
        <v>88</v>
      </c>
      <c r="P144" t="s">
        <v>88</v>
      </c>
      <c r="Q144">
        <v>1</v>
      </c>
      <c r="W144">
        <v>0</v>
      </c>
      <c r="X144">
        <v>1144014993</v>
      </c>
      <c r="Y144">
        <v>0</v>
      </c>
      <c r="AA144">
        <v>32</v>
      </c>
      <c r="AB144">
        <v>0</v>
      </c>
      <c r="AC144">
        <v>0</v>
      </c>
      <c r="AD144">
        <v>0</v>
      </c>
      <c r="AE144">
        <v>2</v>
      </c>
      <c r="AF144">
        <v>0</v>
      </c>
      <c r="AG144">
        <v>0</v>
      </c>
      <c r="AH144">
        <v>0</v>
      </c>
      <c r="AI144">
        <v>16</v>
      </c>
      <c r="AJ144">
        <v>1</v>
      </c>
      <c r="AK144">
        <v>1</v>
      </c>
      <c r="AL144">
        <v>1</v>
      </c>
      <c r="AN144">
        <v>0</v>
      </c>
      <c r="AO144">
        <v>1</v>
      </c>
      <c r="AP144">
        <v>1</v>
      </c>
      <c r="AQ144">
        <v>0</v>
      </c>
      <c r="AR144">
        <v>0</v>
      </c>
      <c r="AS144" t="s">
        <v>3</v>
      </c>
      <c r="AT144">
        <v>1.7</v>
      </c>
      <c r="AU144" t="s">
        <v>22</v>
      </c>
      <c r="AV144">
        <v>0</v>
      </c>
      <c r="AW144">
        <v>2</v>
      </c>
      <c r="AX144">
        <v>144043390</v>
      </c>
      <c r="AY144">
        <v>1</v>
      </c>
      <c r="AZ144">
        <v>0</v>
      </c>
      <c r="BA144">
        <v>150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CX144">
        <f>Y144*Source!I66</f>
        <v>0</v>
      </c>
      <c r="CY144">
        <f t="shared" si="27"/>
        <v>32</v>
      </c>
      <c r="CZ144">
        <f t="shared" si="28"/>
        <v>2</v>
      </c>
      <c r="DA144">
        <f t="shared" si="29"/>
        <v>16</v>
      </c>
      <c r="DB144">
        <f t="shared" si="30"/>
        <v>0</v>
      </c>
      <c r="DC144">
        <f t="shared" si="31"/>
        <v>0</v>
      </c>
    </row>
    <row r="145" spans="1:107" x14ac:dyDescent="0.2">
      <c r="A145">
        <f>ROW(Source!A66)</f>
        <v>66</v>
      </c>
      <c r="B145">
        <v>144042116</v>
      </c>
      <c r="C145">
        <v>144043356</v>
      </c>
      <c r="D145">
        <v>130261199</v>
      </c>
      <c r="E145">
        <v>1</v>
      </c>
      <c r="F145">
        <v>1</v>
      </c>
      <c r="G145">
        <v>1</v>
      </c>
      <c r="H145">
        <v>3</v>
      </c>
      <c r="I145" t="s">
        <v>1168</v>
      </c>
      <c r="J145" t="s">
        <v>1169</v>
      </c>
      <c r="K145" t="s">
        <v>1170</v>
      </c>
      <c r="L145">
        <v>1425</v>
      </c>
      <c r="N145">
        <v>1013</v>
      </c>
      <c r="O145" t="s">
        <v>88</v>
      </c>
      <c r="P145" t="s">
        <v>88</v>
      </c>
      <c r="Q145">
        <v>1</v>
      </c>
      <c r="W145">
        <v>0</v>
      </c>
      <c r="X145">
        <v>238923951</v>
      </c>
      <c r="Y145">
        <v>0</v>
      </c>
      <c r="AA145">
        <v>32</v>
      </c>
      <c r="AB145">
        <v>0</v>
      </c>
      <c r="AC145">
        <v>0</v>
      </c>
      <c r="AD145">
        <v>0</v>
      </c>
      <c r="AE145">
        <v>2</v>
      </c>
      <c r="AF145">
        <v>0</v>
      </c>
      <c r="AG145">
        <v>0</v>
      </c>
      <c r="AH145">
        <v>0</v>
      </c>
      <c r="AI145">
        <v>16</v>
      </c>
      <c r="AJ145">
        <v>1</v>
      </c>
      <c r="AK145">
        <v>1</v>
      </c>
      <c r="AL145">
        <v>1</v>
      </c>
      <c r="AN145">
        <v>0</v>
      </c>
      <c r="AO145">
        <v>1</v>
      </c>
      <c r="AP145">
        <v>1</v>
      </c>
      <c r="AQ145">
        <v>0</v>
      </c>
      <c r="AR145">
        <v>0</v>
      </c>
      <c r="AS145" t="s">
        <v>3</v>
      </c>
      <c r="AT145">
        <v>7.9</v>
      </c>
      <c r="AU145" t="s">
        <v>22</v>
      </c>
      <c r="AV145">
        <v>0</v>
      </c>
      <c r="AW145">
        <v>2</v>
      </c>
      <c r="AX145">
        <v>144043391</v>
      </c>
      <c r="AY145">
        <v>1</v>
      </c>
      <c r="AZ145">
        <v>0</v>
      </c>
      <c r="BA145">
        <v>151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CX145">
        <f>Y145*Source!I66</f>
        <v>0</v>
      </c>
      <c r="CY145">
        <f t="shared" si="27"/>
        <v>32</v>
      </c>
      <c r="CZ145">
        <f t="shared" si="28"/>
        <v>2</v>
      </c>
      <c r="DA145">
        <f t="shared" si="29"/>
        <v>16</v>
      </c>
      <c r="DB145">
        <f t="shared" si="30"/>
        <v>0</v>
      </c>
      <c r="DC145">
        <f t="shared" si="31"/>
        <v>0</v>
      </c>
    </row>
    <row r="146" spans="1:107" x14ac:dyDescent="0.2">
      <c r="A146">
        <f>ROW(Source!A66)</f>
        <v>66</v>
      </c>
      <c r="B146">
        <v>144042116</v>
      </c>
      <c r="C146">
        <v>144043356</v>
      </c>
      <c r="D146">
        <v>130261200</v>
      </c>
      <c r="E146">
        <v>1</v>
      </c>
      <c r="F146">
        <v>1</v>
      </c>
      <c r="G146">
        <v>1</v>
      </c>
      <c r="H146">
        <v>3</v>
      </c>
      <c r="I146" t="s">
        <v>1171</v>
      </c>
      <c r="J146" t="s">
        <v>1172</v>
      </c>
      <c r="K146" t="s">
        <v>1173</v>
      </c>
      <c r="L146">
        <v>1425</v>
      </c>
      <c r="N146">
        <v>1013</v>
      </c>
      <c r="O146" t="s">
        <v>88</v>
      </c>
      <c r="P146" t="s">
        <v>88</v>
      </c>
      <c r="Q146">
        <v>1</v>
      </c>
      <c r="W146">
        <v>0</v>
      </c>
      <c r="X146">
        <v>-252311784</v>
      </c>
      <c r="Y146">
        <v>0</v>
      </c>
      <c r="AA146">
        <v>47.01</v>
      </c>
      <c r="AB146">
        <v>0</v>
      </c>
      <c r="AC146">
        <v>0</v>
      </c>
      <c r="AD146">
        <v>0</v>
      </c>
      <c r="AE146">
        <v>3</v>
      </c>
      <c r="AF146">
        <v>0</v>
      </c>
      <c r="AG146">
        <v>0</v>
      </c>
      <c r="AH146">
        <v>0</v>
      </c>
      <c r="AI146">
        <v>15.67</v>
      </c>
      <c r="AJ146">
        <v>1</v>
      </c>
      <c r="AK146">
        <v>1</v>
      </c>
      <c r="AL146">
        <v>1</v>
      </c>
      <c r="AN146">
        <v>0</v>
      </c>
      <c r="AO146">
        <v>1</v>
      </c>
      <c r="AP146">
        <v>1</v>
      </c>
      <c r="AQ146">
        <v>0</v>
      </c>
      <c r="AR146">
        <v>0</v>
      </c>
      <c r="AS146" t="s">
        <v>3</v>
      </c>
      <c r="AT146">
        <v>18.440000000000001</v>
      </c>
      <c r="AU146" t="s">
        <v>22</v>
      </c>
      <c r="AV146">
        <v>0</v>
      </c>
      <c r="AW146">
        <v>2</v>
      </c>
      <c r="AX146">
        <v>144043392</v>
      </c>
      <c r="AY146">
        <v>1</v>
      </c>
      <c r="AZ146">
        <v>0</v>
      </c>
      <c r="BA146">
        <v>152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CX146">
        <f>Y146*Source!I66</f>
        <v>0</v>
      </c>
      <c r="CY146">
        <f t="shared" si="27"/>
        <v>47.01</v>
      </c>
      <c r="CZ146">
        <f t="shared" si="28"/>
        <v>3</v>
      </c>
      <c r="DA146">
        <f t="shared" si="29"/>
        <v>15.67</v>
      </c>
      <c r="DB146">
        <f t="shared" si="30"/>
        <v>0</v>
      </c>
      <c r="DC146">
        <f t="shared" si="31"/>
        <v>0</v>
      </c>
    </row>
    <row r="147" spans="1:107" x14ac:dyDescent="0.2">
      <c r="A147">
        <f>ROW(Source!A66)</f>
        <v>66</v>
      </c>
      <c r="B147">
        <v>144042116</v>
      </c>
      <c r="C147">
        <v>144043356</v>
      </c>
      <c r="D147">
        <v>130274962</v>
      </c>
      <c r="E147">
        <v>1</v>
      </c>
      <c r="F147">
        <v>1</v>
      </c>
      <c r="G147">
        <v>1</v>
      </c>
      <c r="H147">
        <v>3</v>
      </c>
      <c r="I147" t="s">
        <v>1174</v>
      </c>
      <c r="J147" t="s">
        <v>1175</v>
      </c>
      <c r="K147" t="s">
        <v>1176</v>
      </c>
      <c r="L147">
        <v>1301</v>
      </c>
      <c r="N147">
        <v>1003</v>
      </c>
      <c r="O147" t="s">
        <v>328</v>
      </c>
      <c r="P147" t="s">
        <v>328</v>
      </c>
      <c r="Q147">
        <v>1</v>
      </c>
      <c r="W147">
        <v>0</v>
      </c>
      <c r="X147">
        <v>2050236676</v>
      </c>
      <c r="Y147">
        <v>0</v>
      </c>
      <c r="AA147">
        <v>33.6</v>
      </c>
      <c r="AB147">
        <v>0</v>
      </c>
      <c r="AC147">
        <v>0</v>
      </c>
      <c r="AD147">
        <v>0</v>
      </c>
      <c r="AE147">
        <v>4</v>
      </c>
      <c r="AF147">
        <v>0</v>
      </c>
      <c r="AG147">
        <v>0</v>
      </c>
      <c r="AH147">
        <v>0</v>
      </c>
      <c r="AI147">
        <v>8.4</v>
      </c>
      <c r="AJ147">
        <v>1</v>
      </c>
      <c r="AK147">
        <v>1</v>
      </c>
      <c r="AL147">
        <v>1</v>
      </c>
      <c r="AN147">
        <v>0</v>
      </c>
      <c r="AO147">
        <v>1</v>
      </c>
      <c r="AP147">
        <v>1</v>
      </c>
      <c r="AQ147">
        <v>0</v>
      </c>
      <c r="AR147">
        <v>0</v>
      </c>
      <c r="AS147" t="s">
        <v>3</v>
      </c>
      <c r="AT147">
        <v>79</v>
      </c>
      <c r="AU147" t="s">
        <v>22</v>
      </c>
      <c r="AV147">
        <v>0</v>
      </c>
      <c r="AW147">
        <v>2</v>
      </c>
      <c r="AX147">
        <v>144043393</v>
      </c>
      <c r="AY147">
        <v>1</v>
      </c>
      <c r="AZ147">
        <v>0</v>
      </c>
      <c r="BA147">
        <v>153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CX147">
        <f>Y147*Source!I66</f>
        <v>0</v>
      </c>
      <c r="CY147">
        <f t="shared" si="27"/>
        <v>33.6</v>
      </c>
      <c r="CZ147">
        <f t="shared" si="28"/>
        <v>4</v>
      </c>
      <c r="DA147">
        <f t="shared" si="29"/>
        <v>8.4</v>
      </c>
      <c r="DB147">
        <f t="shared" si="30"/>
        <v>0</v>
      </c>
      <c r="DC147">
        <f t="shared" si="31"/>
        <v>0</v>
      </c>
    </row>
    <row r="148" spans="1:107" x14ac:dyDescent="0.2">
      <c r="A148">
        <f>ROW(Source!A66)</f>
        <v>66</v>
      </c>
      <c r="B148">
        <v>144042116</v>
      </c>
      <c r="C148">
        <v>144043356</v>
      </c>
      <c r="D148">
        <v>130274980</v>
      </c>
      <c r="E148">
        <v>1</v>
      </c>
      <c r="F148">
        <v>1</v>
      </c>
      <c r="G148">
        <v>1</v>
      </c>
      <c r="H148">
        <v>3</v>
      </c>
      <c r="I148" t="s">
        <v>1177</v>
      </c>
      <c r="J148" t="s">
        <v>1178</v>
      </c>
      <c r="K148" t="s">
        <v>1179</v>
      </c>
      <c r="L148">
        <v>1301</v>
      </c>
      <c r="N148">
        <v>1003</v>
      </c>
      <c r="O148" t="s">
        <v>328</v>
      </c>
      <c r="P148" t="s">
        <v>328</v>
      </c>
      <c r="Q148">
        <v>1</v>
      </c>
      <c r="W148">
        <v>0</v>
      </c>
      <c r="X148">
        <v>1254206812</v>
      </c>
      <c r="Y148">
        <v>0</v>
      </c>
      <c r="AA148">
        <v>36.799999999999997</v>
      </c>
      <c r="AB148">
        <v>0</v>
      </c>
      <c r="AC148">
        <v>0</v>
      </c>
      <c r="AD148">
        <v>0</v>
      </c>
      <c r="AE148">
        <v>5.5</v>
      </c>
      <c r="AF148">
        <v>0</v>
      </c>
      <c r="AG148">
        <v>0</v>
      </c>
      <c r="AH148">
        <v>0</v>
      </c>
      <c r="AI148">
        <v>6.69</v>
      </c>
      <c r="AJ148">
        <v>1</v>
      </c>
      <c r="AK148">
        <v>1</v>
      </c>
      <c r="AL148">
        <v>1</v>
      </c>
      <c r="AN148">
        <v>0</v>
      </c>
      <c r="AO148">
        <v>1</v>
      </c>
      <c r="AP148">
        <v>1</v>
      </c>
      <c r="AQ148">
        <v>0</v>
      </c>
      <c r="AR148">
        <v>0</v>
      </c>
      <c r="AS148" t="s">
        <v>3</v>
      </c>
      <c r="AT148">
        <v>241</v>
      </c>
      <c r="AU148" t="s">
        <v>22</v>
      </c>
      <c r="AV148">
        <v>0</v>
      </c>
      <c r="AW148">
        <v>2</v>
      </c>
      <c r="AX148">
        <v>144043394</v>
      </c>
      <c r="AY148">
        <v>1</v>
      </c>
      <c r="AZ148">
        <v>0</v>
      </c>
      <c r="BA148">
        <v>154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CX148">
        <f>Y148*Source!I66</f>
        <v>0</v>
      </c>
      <c r="CY148">
        <f t="shared" si="27"/>
        <v>36.799999999999997</v>
      </c>
      <c r="CZ148">
        <f t="shared" si="28"/>
        <v>5.5</v>
      </c>
      <c r="DA148">
        <f t="shared" si="29"/>
        <v>6.69</v>
      </c>
      <c r="DB148">
        <f t="shared" si="30"/>
        <v>0</v>
      </c>
      <c r="DC148">
        <f t="shared" si="31"/>
        <v>0</v>
      </c>
    </row>
    <row r="149" spans="1:107" x14ac:dyDescent="0.2">
      <c r="A149">
        <f>ROW(Source!A66)</f>
        <v>66</v>
      </c>
      <c r="B149">
        <v>144042116</v>
      </c>
      <c r="C149">
        <v>144043356</v>
      </c>
      <c r="D149">
        <v>130275052</v>
      </c>
      <c r="E149">
        <v>1</v>
      </c>
      <c r="F149">
        <v>1</v>
      </c>
      <c r="G149">
        <v>1</v>
      </c>
      <c r="H149">
        <v>3</v>
      </c>
      <c r="I149" t="s">
        <v>1180</v>
      </c>
      <c r="J149" t="s">
        <v>1181</v>
      </c>
      <c r="K149" t="s">
        <v>1182</v>
      </c>
      <c r="L149">
        <v>1425</v>
      </c>
      <c r="N149">
        <v>1013</v>
      </c>
      <c r="O149" t="s">
        <v>88</v>
      </c>
      <c r="P149" t="s">
        <v>88</v>
      </c>
      <c r="Q149">
        <v>1</v>
      </c>
      <c r="W149">
        <v>0</v>
      </c>
      <c r="X149">
        <v>344963397</v>
      </c>
      <c r="Y149">
        <v>0</v>
      </c>
      <c r="AA149">
        <v>597.04</v>
      </c>
      <c r="AB149">
        <v>0</v>
      </c>
      <c r="AC149">
        <v>0</v>
      </c>
      <c r="AD149">
        <v>0</v>
      </c>
      <c r="AE149">
        <v>68</v>
      </c>
      <c r="AF149">
        <v>0</v>
      </c>
      <c r="AG149">
        <v>0</v>
      </c>
      <c r="AH149">
        <v>0</v>
      </c>
      <c r="AI149">
        <v>8.7799999999999994</v>
      </c>
      <c r="AJ149">
        <v>1</v>
      </c>
      <c r="AK149">
        <v>1</v>
      </c>
      <c r="AL149">
        <v>1</v>
      </c>
      <c r="AN149">
        <v>0</v>
      </c>
      <c r="AO149">
        <v>1</v>
      </c>
      <c r="AP149">
        <v>1</v>
      </c>
      <c r="AQ149">
        <v>0</v>
      </c>
      <c r="AR149">
        <v>0</v>
      </c>
      <c r="AS149" t="s">
        <v>3</v>
      </c>
      <c r="AT149">
        <v>0.85</v>
      </c>
      <c r="AU149" t="s">
        <v>22</v>
      </c>
      <c r="AV149">
        <v>0</v>
      </c>
      <c r="AW149">
        <v>2</v>
      </c>
      <c r="AX149">
        <v>144043395</v>
      </c>
      <c r="AY149">
        <v>1</v>
      </c>
      <c r="AZ149">
        <v>0</v>
      </c>
      <c r="BA149">
        <v>155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CX149">
        <f>Y149*Source!I66</f>
        <v>0</v>
      </c>
      <c r="CY149">
        <f t="shared" si="27"/>
        <v>597.04</v>
      </c>
      <c r="CZ149">
        <f t="shared" si="28"/>
        <v>68</v>
      </c>
      <c r="DA149">
        <f t="shared" si="29"/>
        <v>8.7799999999999994</v>
      </c>
      <c r="DB149">
        <f t="shared" si="30"/>
        <v>0</v>
      </c>
      <c r="DC149">
        <f t="shared" si="31"/>
        <v>0</v>
      </c>
    </row>
    <row r="150" spans="1:107" x14ac:dyDescent="0.2">
      <c r="A150">
        <f>ROW(Source!A66)</f>
        <v>66</v>
      </c>
      <c r="B150">
        <v>144042116</v>
      </c>
      <c r="C150">
        <v>144043356</v>
      </c>
      <c r="D150">
        <v>130281096</v>
      </c>
      <c r="E150">
        <v>1</v>
      </c>
      <c r="F150">
        <v>1</v>
      </c>
      <c r="G150">
        <v>1</v>
      </c>
      <c r="H150">
        <v>3</v>
      </c>
      <c r="I150" t="s">
        <v>1183</v>
      </c>
      <c r="J150" t="s">
        <v>1184</v>
      </c>
      <c r="K150" t="s">
        <v>1185</v>
      </c>
      <c r="L150">
        <v>1301</v>
      </c>
      <c r="N150">
        <v>1003</v>
      </c>
      <c r="O150" t="s">
        <v>328</v>
      </c>
      <c r="P150" t="s">
        <v>328</v>
      </c>
      <c r="Q150">
        <v>1</v>
      </c>
      <c r="W150">
        <v>0</v>
      </c>
      <c r="X150">
        <v>-1627175379</v>
      </c>
      <c r="Y150">
        <v>0</v>
      </c>
      <c r="AA150">
        <v>12.5</v>
      </c>
      <c r="AB150">
        <v>0</v>
      </c>
      <c r="AC150">
        <v>0</v>
      </c>
      <c r="AD150">
        <v>0</v>
      </c>
      <c r="AE150">
        <v>2.7</v>
      </c>
      <c r="AF150">
        <v>0</v>
      </c>
      <c r="AG150">
        <v>0</v>
      </c>
      <c r="AH150">
        <v>0</v>
      </c>
      <c r="AI150">
        <v>4.63</v>
      </c>
      <c r="AJ150">
        <v>1</v>
      </c>
      <c r="AK150">
        <v>1</v>
      </c>
      <c r="AL150">
        <v>1</v>
      </c>
      <c r="AN150">
        <v>0</v>
      </c>
      <c r="AO150">
        <v>1</v>
      </c>
      <c r="AP150">
        <v>1</v>
      </c>
      <c r="AQ150">
        <v>0</v>
      </c>
      <c r="AR150">
        <v>0</v>
      </c>
      <c r="AS150" t="s">
        <v>3</v>
      </c>
      <c r="AT150">
        <v>37</v>
      </c>
      <c r="AU150" t="s">
        <v>22</v>
      </c>
      <c r="AV150">
        <v>0</v>
      </c>
      <c r="AW150">
        <v>2</v>
      </c>
      <c r="AX150">
        <v>144043396</v>
      </c>
      <c r="AY150">
        <v>1</v>
      </c>
      <c r="AZ150">
        <v>0</v>
      </c>
      <c r="BA150">
        <v>156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CX150">
        <f>Y150*Source!I66</f>
        <v>0</v>
      </c>
      <c r="CY150">
        <f t="shared" si="27"/>
        <v>12.5</v>
      </c>
      <c r="CZ150">
        <f t="shared" si="28"/>
        <v>2.7</v>
      </c>
      <c r="DA150">
        <f t="shared" si="29"/>
        <v>4.63</v>
      </c>
      <c r="DB150">
        <f t="shared" si="30"/>
        <v>0</v>
      </c>
      <c r="DC150">
        <f t="shared" si="31"/>
        <v>0</v>
      </c>
    </row>
    <row r="151" spans="1:107" x14ac:dyDescent="0.2">
      <c r="A151">
        <f>ROW(Source!A66)</f>
        <v>66</v>
      </c>
      <c r="B151">
        <v>144042116</v>
      </c>
      <c r="C151">
        <v>144043356</v>
      </c>
      <c r="D151">
        <v>130287788</v>
      </c>
      <c r="E151">
        <v>1</v>
      </c>
      <c r="F151">
        <v>1</v>
      </c>
      <c r="G151">
        <v>1</v>
      </c>
      <c r="H151">
        <v>3</v>
      </c>
      <c r="I151" t="s">
        <v>1186</v>
      </c>
      <c r="J151" t="s">
        <v>1187</v>
      </c>
      <c r="K151" t="s">
        <v>1188</v>
      </c>
      <c r="L151">
        <v>1346</v>
      </c>
      <c r="N151">
        <v>1009</v>
      </c>
      <c r="O151" t="s">
        <v>598</v>
      </c>
      <c r="P151" t="s">
        <v>598</v>
      </c>
      <c r="Q151">
        <v>1</v>
      </c>
      <c r="W151">
        <v>0</v>
      </c>
      <c r="X151">
        <v>-1655384128</v>
      </c>
      <c r="Y151">
        <v>0</v>
      </c>
      <c r="AA151">
        <v>10.84</v>
      </c>
      <c r="AB151">
        <v>0</v>
      </c>
      <c r="AC151">
        <v>0</v>
      </c>
      <c r="AD151">
        <v>0</v>
      </c>
      <c r="AE151">
        <v>1.58</v>
      </c>
      <c r="AF151">
        <v>0</v>
      </c>
      <c r="AG151">
        <v>0</v>
      </c>
      <c r="AH151">
        <v>0</v>
      </c>
      <c r="AI151">
        <v>6.86</v>
      </c>
      <c r="AJ151">
        <v>1</v>
      </c>
      <c r="AK151">
        <v>1</v>
      </c>
      <c r="AL151">
        <v>1</v>
      </c>
      <c r="AN151">
        <v>0</v>
      </c>
      <c r="AO151">
        <v>1</v>
      </c>
      <c r="AP151">
        <v>1</v>
      </c>
      <c r="AQ151">
        <v>0</v>
      </c>
      <c r="AR151">
        <v>0</v>
      </c>
      <c r="AS151" t="s">
        <v>3</v>
      </c>
      <c r="AT151">
        <v>153</v>
      </c>
      <c r="AU151" t="s">
        <v>22</v>
      </c>
      <c r="AV151">
        <v>0</v>
      </c>
      <c r="AW151">
        <v>2</v>
      </c>
      <c r="AX151">
        <v>144043397</v>
      </c>
      <c r="AY151">
        <v>1</v>
      </c>
      <c r="AZ151">
        <v>0</v>
      </c>
      <c r="BA151">
        <v>157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CX151">
        <f>Y151*Source!I66</f>
        <v>0</v>
      </c>
      <c r="CY151">
        <f t="shared" si="27"/>
        <v>10.84</v>
      </c>
      <c r="CZ151">
        <f t="shared" si="28"/>
        <v>1.58</v>
      </c>
      <c r="DA151">
        <f t="shared" si="29"/>
        <v>6.86</v>
      </c>
      <c r="DB151">
        <f t="shared" si="30"/>
        <v>0</v>
      </c>
      <c r="DC151">
        <f t="shared" si="31"/>
        <v>0</v>
      </c>
    </row>
    <row r="152" spans="1:107" x14ac:dyDescent="0.2">
      <c r="A152">
        <f>ROW(Source!A66)</f>
        <v>66</v>
      </c>
      <c r="B152">
        <v>144042116</v>
      </c>
      <c r="C152">
        <v>144043356</v>
      </c>
      <c r="D152">
        <v>130288591</v>
      </c>
      <c r="E152">
        <v>1</v>
      </c>
      <c r="F152">
        <v>1</v>
      </c>
      <c r="G152">
        <v>1</v>
      </c>
      <c r="H152">
        <v>3</v>
      </c>
      <c r="I152" t="s">
        <v>1189</v>
      </c>
      <c r="J152" t="s">
        <v>1190</v>
      </c>
      <c r="K152" t="s">
        <v>1191</v>
      </c>
      <c r="L152">
        <v>1346</v>
      </c>
      <c r="N152">
        <v>1009</v>
      </c>
      <c r="O152" t="s">
        <v>598</v>
      </c>
      <c r="P152" t="s">
        <v>598</v>
      </c>
      <c r="Q152">
        <v>1</v>
      </c>
      <c r="W152">
        <v>0</v>
      </c>
      <c r="X152">
        <v>427289659</v>
      </c>
      <c r="Y152">
        <v>0</v>
      </c>
      <c r="AA152">
        <v>68.150000000000006</v>
      </c>
      <c r="AB152">
        <v>0</v>
      </c>
      <c r="AC152">
        <v>0</v>
      </c>
      <c r="AD152">
        <v>0</v>
      </c>
      <c r="AE152">
        <v>13.08</v>
      </c>
      <c r="AF152">
        <v>0</v>
      </c>
      <c r="AG152">
        <v>0</v>
      </c>
      <c r="AH152">
        <v>0</v>
      </c>
      <c r="AI152">
        <v>5.21</v>
      </c>
      <c r="AJ152">
        <v>1</v>
      </c>
      <c r="AK152">
        <v>1</v>
      </c>
      <c r="AL152">
        <v>1</v>
      </c>
      <c r="AN152">
        <v>0</v>
      </c>
      <c r="AO152">
        <v>1</v>
      </c>
      <c r="AP152">
        <v>1</v>
      </c>
      <c r="AQ152">
        <v>0</v>
      </c>
      <c r="AR152">
        <v>0</v>
      </c>
      <c r="AS152" t="s">
        <v>3</v>
      </c>
      <c r="AT152">
        <v>10</v>
      </c>
      <c r="AU152" t="s">
        <v>22</v>
      </c>
      <c r="AV152">
        <v>0</v>
      </c>
      <c r="AW152">
        <v>2</v>
      </c>
      <c r="AX152">
        <v>144043398</v>
      </c>
      <c r="AY152">
        <v>1</v>
      </c>
      <c r="AZ152">
        <v>0</v>
      </c>
      <c r="BA152">
        <v>158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CX152">
        <f>Y152*Source!I66</f>
        <v>0</v>
      </c>
      <c r="CY152">
        <f t="shared" si="27"/>
        <v>68.150000000000006</v>
      </c>
      <c r="CZ152">
        <f t="shared" si="28"/>
        <v>13.08</v>
      </c>
      <c r="DA152">
        <f t="shared" si="29"/>
        <v>5.21</v>
      </c>
      <c r="DB152">
        <f t="shared" si="30"/>
        <v>0</v>
      </c>
      <c r="DC152">
        <f t="shared" si="31"/>
        <v>0</v>
      </c>
    </row>
    <row r="153" spans="1:107" x14ac:dyDescent="0.2">
      <c r="A153">
        <f>ROW(Source!A66)</f>
        <v>66</v>
      </c>
      <c r="B153">
        <v>144042116</v>
      </c>
      <c r="C153">
        <v>144043356</v>
      </c>
      <c r="D153">
        <v>130289780</v>
      </c>
      <c r="E153">
        <v>1</v>
      </c>
      <c r="F153">
        <v>1</v>
      </c>
      <c r="G153">
        <v>1</v>
      </c>
      <c r="H153">
        <v>3</v>
      </c>
      <c r="I153" t="s">
        <v>1192</v>
      </c>
      <c r="J153" t="s">
        <v>1193</v>
      </c>
      <c r="K153" t="s">
        <v>1194</v>
      </c>
      <c r="L153">
        <v>1346</v>
      </c>
      <c r="N153">
        <v>1009</v>
      </c>
      <c r="O153" t="s">
        <v>598</v>
      </c>
      <c r="P153" t="s">
        <v>598</v>
      </c>
      <c r="Q153">
        <v>1</v>
      </c>
      <c r="W153">
        <v>0</v>
      </c>
      <c r="X153">
        <v>1460538766</v>
      </c>
      <c r="Y153">
        <v>0</v>
      </c>
      <c r="AA153">
        <v>56.02</v>
      </c>
      <c r="AB153">
        <v>0</v>
      </c>
      <c r="AC153">
        <v>0</v>
      </c>
      <c r="AD153">
        <v>0</v>
      </c>
      <c r="AE153">
        <v>7.46</v>
      </c>
      <c r="AF153">
        <v>0</v>
      </c>
      <c r="AG153">
        <v>0</v>
      </c>
      <c r="AH153">
        <v>0</v>
      </c>
      <c r="AI153">
        <v>7.51</v>
      </c>
      <c r="AJ153">
        <v>1</v>
      </c>
      <c r="AK153">
        <v>1</v>
      </c>
      <c r="AL153">
        <v>1</v>
      </c>
      <c r="AN153">
        <v>0</v>
      </c>
      <c r="AO153">
        <v>1</v>
      </c>
      <c r="AP153">
        <v>1</v>
      </c>
      <c r="AQ153">
        <v>0</v>
      </c>
      <c r="AR153">
        <v>0</v>
      </c>
      <c r="AS153" t="s">
        <v>3</v>
      </c>
      <c r="AT153">
        <v>10</v>
      </c>
      <c r="AU153" t="s">
        <v>22</v>
      </c>
      <c r="AV153">
        <v>0</v>
      </c>
      <c r="AW153">
        <v>2</v>
      </c>
      <c r="AX153">
        <v>144043399</v>
      </c>
      <c r="AY153">
        <v>1</v>
      </c>
      <c r="AZ153">
        <v>0</v>
      </c>
      <c r="BA153">
        <v>159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CX153">
        <f>Y153*Source!I66</f>
        <v>0</v>
      </c>
      <c r="CY153">
        <f t="shared" si="27"/>
        <v>56.02</v>
      </c>
      <c r="CZ153">
        <f t="shared" si="28"/>
        <v>7.46</v>
      </c>
      <c r="DA153">
        <f t="shared" si="29"/>
        <v>7.51</v>
      </c>
      <c r="DB153">
        <f t="shared" si="30"/>
        <v>0</v>
      </c>
      <c r="DC153">
        <f t="shared" si="31"/>
        <v>0</v>
      </c>
    </row>
    <row r="154" spans="1:107" x14ac:dyDescent="0.2">
      <c r="A154">
        <f>ROW(Source!A66)</f>
        <v>66</v>
      </c>
      <c r="B154">
        <v>144042116</v>
      </c>
      <c r="C154">
        <v>144043356</v>
      </c>
      <c r="D154">
        <v>130289783</v>
      </c>
      <c r="E154">
        <v>1</v>
      </c>
      <c r="F154">
        <v>1</v>
      </c>
      <c r="G154">
        <v>1</v>
      </c>
      <c r="H154">
        <v>3</v>
      </c>
      <c r="I154" t="s">
        <v>1195</v>
      </c>
      <c r="J154" t="s">
        <v>1196</v>
      </c>
      <c r="K154" t="s">
        <v>1197</v>
      </c>
      <c r="L154">
        <v>1346</v>
      </c>
      <c r="N154">
        <v>1009</v>
      </c>
      <c r="O154" t="s">
        <v>598</v>
      </c>
      <c r="P154" t="s">
        <v>598</v>
      </c>
      <c r="Q154">
        <v>1</v>
      </c>
      <c r="W154">
        <v>0</v>
      </c>
      <c r="X154">
        <v>-1717886496</v>
      </c>
      <c r="Y154">
        <v>0</v>
      </c>
      <c r="AA154">
        <v>13.88</v>
      </c>
      <c r="AB154">
        <v>0</v>
      </c>
      <c r="AC154">
        <v>0</v>
      </c>
      <c r="AD154">
        <v>0</v>
      </c>
      <c r="AE154">
        <v>2.7</v>
      </c>
      <c r="AF154">
        <v>0</v>
      </c>
      <c r="AG154">
        <v>0</v>
      </c>
      <c r="AH154">
        <v>0</v>
      </c>
      <c r="AI154">
        <v>5.14</v>
      </c>
      <c r="AJ154">
        <v>1</v>
      </c>
      <c r="AK154">
        <v>1</v>
      </c>
      <c r="AL154">
        <v>1</v>
      </c>
      <c r="AN154">
        <v>0</v>
      </c>
      <c r="AO154">
        <v>1</v>
      </c>
      <c r="AP154">
        <v>1</v>
      </c>
      <c r="AQ154">
        <v>0</v>
      </c>
      <c r="AR154">
        <v>0</v>
      </c>
      <c r="AS154" t="s">
        <v>3</v>
      </c>
      <c r="AT154">
        <v>69</v>
      </c>
      <c r="AU154" t="s">
        <v>22</v>
      </c>
      <c r="AV154">
        <v>0</v>
      </c>
      <c r="AW154">
        <v>2</v>
      </c>
      <c r="AX154">
        <v>144043400</v>
      </c>
      <c r="AY154">
        <v>1</v>
      </c>
      <c r="AZ154">
        <v>0</v>
      </c>
      <c r="BA154">
        <v>160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CX154">
        <f>Y154*Source!I66</f>
        <v>0</v>
      </c>
      <c r="CY154">
        <f t="shared" si="27"/>
        <v>13.88</v>
      </c>
      <c r="CZ154">
        <f t="shared" si="28"/>
        <v>2.7</v>
      </c>
      <c r="DA154">
        <f t="shared" si="29"/>
        <v>5.14</v>
      </c>
      <c r="DB154">
        <f t="shared" si="30"/>
        <v>0</v>
      </c>
      <c r="DC154">
        <f t="shared" si="31"/>
        <v>0</v>
      </c>
    </row>
    <row r="155" spans="1:107" x14ac:dyDescent="0.2">
      <c r="A155">
        <f>ROW(Source!A66)</f>
        <v>66</v>
      </c>
      <c r="B155">
        <v>144042116</v>
      </c>
      <c r="C155">
        <v>144043356</v>
      </c>
      <c r="D155">
        <v>0</v>
      </c>
      <c r="E155">
        <v>0</v>
      </c>
      <c r="F155">
        <v>1</v>
      </c>
      <c r="G155">
        <v>1</v>
      </c>
      <c r="H155">
        <v>3</v>
      </c>
      <c r="I155" t="s">
        <v>29</v>
      </c>
      <c r="J155" t="s">
        <v>3</v>
      </c>
      <c r="K155" t="s">
        <v>30</v>
      </c>
      <c r="L155">
        <v>1348</v>
      </c>
      <c r="N155">
        <v>1009</v>
      </c>
      <c r="O155" t="s">
        <v>31</v>
      </c>
      <c r="P155" t="s">
        <v>31</v>
      </c>
      <c r="Q155">
        <v>1000</v>
      </c>
      <c r="W155">
        <v>0</v>
      </c>
      <c r="X155">
        <v>2102561428</v>
      </c>
      <c r="Y155">
        <v>1.5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1</v>
      </c>
      <c r="AJ155">
        <v>1</v>
      </c>
      <c r="AK155">
        <v>1</v>
      </c>
      <c r="AL155">
        <v>1</v>
      </c>
      <c r="AN155">
        <v>0</v>
      </c>
      <c r="AO155">
        <v>0</v>
      </c>
      <c r="AP155">
        <v>1</v>
      </c>
      <c r="AQ155">
        <v>0</v>
      </c>
      <c r="AR155">
        <v>0</v>
      </c>
      <c r="AS155" t="s">
        <v>3</v>
      </c>
      <c r="AT155">
        <v>1.5</v>
      </c>
      <c r="AU155" t="s">
        <v>3</v>
      </c>
      <c r="AV155">
        <v>0</v>
      </c>
      <c r="AW155">
        <v>1</v>
      </c>
      <c r="AX155">
        <v>-1</v>
      </c>
      <c r="AY155">
        <v>0</v>
      </c>
      <c r="AZ155">
        <v>0</v>
      </c>
      <c r="BA155" t="s">
        <v>3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CX155">
        <f>Y155*Source!I66</f>
        <v>4.3875000000000004E-2</v>
      </c>
      <c r="CY155">
        <f t="shared" si="27"/>
        <v>0</v>
      </c>
      <c r="CZ155">
        <f t="shared" si="28"/>
        <v>0</v>
      </c>
      <c r="DA155">
        <f t="shared" si="29"/>
        <v>1</v>
      </c>
      <c r="DB155">
        <f t="shared" ref="DB155:DB170" si="32">ROUND(ROUND(AT155*CZ155,2),2)</f>
        <v>0</v>
      </c>
      <c r="DC155">
        <f t="shared" ref="DC155:DC170" si="33">ROUND(ROUND(AT155*AG155,2),2)</f>
        <v>0</v>
      </c>
    </row>
    <row r="156" spans="1:107" x14ac:dyDescent="0.2">
      <c r="A156">
        <f>ROW(Source!A68)</f>
        <v>68</v>
      </c>
      <c r="B156">
        <v>144042116</v>
      </c>
      <c r="C156">
        <v>144043402</v>
      </c>
      <c r="D156">
        <v>128862253</v>
      </c>
      <c r="E156">
        <v>28876687</v>
      </c>
      <c r="F156">
        <v>1</v>
      </c>
      <c r="G156">
        <v>1</v>
      </c>
      <c r="H156">
        <v>1</v>
      </c>
      <c r="I156" t="s">
        <v>1123</v>
      </c>
      <c r="J156" t="s">
        <v>3</v>
      </c>
      <c r="K156" t="s">
        <v>1124</v>
      </c>
      <c r="L156">
        <v>1191</v>
      </c>
      <c r="N156">
        <v>1013</v>
      </c>
      <c r="O156" t="s">
        <v>1125</v>
      </c>
      <c r="P156" t="s">
        <v>1125</v>
      </c>
      <c r="Q156">
        <v>1</v>
      </c>
      <c r="W156">
        <v>0</v>
      </c>
      <c r="X156">
        <v>-400197608</v>
      </c>
      <c r="Y156">
        <v>29</v>
      </c>
      <c r="AA156">
        <v>0</v>
      </c>
      <c r="AB156">
        <v>0</v>
      </c>
      <c r="AC156">
        <v>0</v>
      </c>
      <c r="AD156">
        <v>8.5299999999999994</v>
      </c>
      <c r="AE156">
        <v>0</v>
      </c>
      <c r="AF156">
        <v>0</v>
      </c>
      <c r="AG156">
        <v>0</v>
      </c>
      <c r="AH156">
        <v>8.5299999999999994</v>
      </c>
      <c r="AI156">
        <v>1</v>
      </c>
      <c r="AJ156">
        <v>1</v>
      </c>
      <c r="AK156">
        <v>1</v>
      </c>
      <c r="AL156">
        <v>1</v>
      </c>
      <c r="AN156">
        <v>0</v>
      </c>
      <c r="AO156">
        <v>1</v>
      </c>
      <c r="AP156">
        <v>0</v>
      </c>
      <c r="AQ156">
        <v>0</v>
      </c>
      <c r="AR156">
        <v>0</v>
      </c>
      <c r="AS156" t="s">
        <v>3</v>
      </c>
      <c r="AT156">
        <v>29</v>
      </c>
      <c r="AU156" t="s">
        <v>3</v>
      </c>
      <c r="AV156">
        <v>1</v>
      </c>
      <c r="AW156">
        <v>2</v>
      </c>
      <c r="AX156">
        <v>144043407</v>
      </c>
      <c r="AY156">
        <v>1</v>
      </c>
      <c r="AZ156">
        <v>0</v>
      </c>
      <c r="BA156">
        <v>161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CX156">
        <f>Y156*Source!I68</f>
        <v>1.6965000000000001</v>
      </c>
      <c r="CY156">
        <f>AD156</f>
        <v>8.5299999999999994</v>
      </c>
      <c r="CZ156">
        <f>AH156</f>
        <v>8.5299999999999994</v>
      </c>
      <c r="DA156">
        <f>AL156</f>
        <v>1</v>
      </c>
      <c r="DB156">
        <f t="shared" si="32"/>
        <v>247.37</v>
      </c>
      <c r="DC156">
        <f t="shared" si="33"/>
        <v>0</v>
      </c>
    </row>
    <row r="157" spans="1:107" x14ac:dyDescent="0.2">
      <c r="A157">
        <f>ROW(Source!A68)</f>
        <v>68</v>
      </c>
      <c r="B157">
        <v>144042116</v>
      </c>
      <c r="C157">
        <v>144043402</v>
      </c>
      <c r="D157">
        <v>128862608</v>
      </c>
      <c r="E157">
        <v>28876687</v>
      </c>
      <c r="F157">
        <v>1</v>
      </c>
      <c r="G157">
        <v>1</v>
      </c>
      <c r="H157">
        <v>1</v>
      </c>
      <c r="I157" t="s">
        <v>1128</v>
      </c>
      <c r="J157" t="s">
        <v>3</v>
      </c>
      <c r="K157" t="s">
        <v>1129</v>
      </c>
      <c r="L157">
        <v>1191</v>
      </c>
      <c r="N157">
        <v>1013</v>
      </c>
      <c r="O157" t="s">
        <v>1125</v>
      </c>
      <c r="P157" t="s">
        <v>1125</v>
      </c>
      <c r="Q157">
        <v>1</v>
      </c>
      <c r="W157">
        <v>0</v>
      </c>
      <c r="X157">
        <v>-1417349443</v>
      </c>
      <c r="Y157">
        <v>0.75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1</v>
      </c>
      <c r="AJ157">
        <v>1</v>
      </c>
      <c r="AK157">
        <v>1</v>
      </c>
      <c r="AL157">
        <v>1</v>
      </c>
      <c r="AN157">
        <v>0</v>
      </c>
      <c r="AO157">
        <v>1</v>
      </c>
      <c r="AP157">
        <v>0</v>
      </c>
      <c r="AQ157">
        <v>0</v>
      </c>
      <c r="AR157">
        <v>0</v>
      </c>
      <c r="AS157" t="s">
        <v>3</v>
      </c>
      <c r="AT157">
        <v>0.75</v>
      </c>
      <c r="AU157" t="s">
        <v>3</v>
      </c>
      <c r="AV157">
        <v>2</v>
      </c>
      <c r="AW157">
        <v>2</v>
      </c>
      <c r="AX157">
        <v>144043408</v>
      </c>
      <c r="AY157">
        <v>1</v>
      </c>
      <c r="AZ157">
        <v>0</v>
      </c>
      <c r="BA157">
        <v>162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CX157">
        <f>Y157*Source!I68</f>
        <v>4.3875000000000004E-2</v>
      </c>
      <c r="CY157">
        <f>AD157</f>
        <v>0</v>
      </c>
      <c r="CZ157">
        <f>AH157</f>
        <v>0</v>
      </c>
      <c r="DA157">
        <f>AL157</f>
        <v>1</v>
      </c>
      <c r="DB157">
        <f t="shared" si="32"/>
        <v>0</v>
      </c>
      <c r="DC157">
        <f t="shared" si="33"/>
        <v>0</v>
      </c>
    </row>
    <row r="158" spans="1:107" x14ac:dyDescent="0.2">
      <c r="A158">
        <f>ROW(Source!A68)</f>
        <v>68</v>
      </c>
      <c r="B158">
        <v>144042116</v>
      </c>
      <c r="C158">
        <v>144043402</v>
      </c>
      <c r="D158">
        <v>130404565</v>
      </c>
      <c r="E158">
        <v>1</v>
      </c>
      <c r="F158">
        <v>1</v>
      </c>
      <c r="G158">
        <v>1</v>
      </c>
      <c r="H158">
        <v>2</v>
      </c>
      <c r="I158" t="s">
        <v>1130</v>
      </c>
      <c r="J158" t="s">
        <v>1131</v>
      </c>
      <c r="K158" t="s">
        <v>1132</v>
      </c>
      <c r="L158">
        <v>1368</v>
      </c>
      <c r="N158">
        <v>1011</v>
      </c>
      <c r="O158" t="s">
        <v>550</v>
      </c>
      <c r="P158" t="s">
        <v>550</v>
      </c>
      <c r="Q158">
        <v>1</v>
      </c>
      <c r="W158">
        <v>0</v>
      </c>
      <c r="X158">
        <v>757256372</v>
      </c>
      <c r="Y158">
        <v>0.75</v>
      </c>
      <c r="AA158">
        <v>0</v>
      </c>
      <c r="AB158">
        <v>447.64</v>
      </c>
      <c r="AC158">
        <v>443.21</v>
      </c>
      <c r="AD158">
        <v>0</v>
      </c>
      <c r="AE158">
        <v>0</v>
      </c>
      <c r="AF158">
        <v>31.26</v>
      </c>
      <c r="AG158">
        <v>13.5</v>
      </c>
      <c r="AH158">
        <v>0</v>
      </c>
      <c r="AI158">
        <v>1</v>
      </c>
      <c r="AJ158">
        <v>14.32</v>
      </c>
      <c r="AK158">
        <v>32.83</v>
      </c>
      <c r="AL158">
        <v>1</v>
      </c>
      <c r="AN158">
        <v>0</v>
      </c>
      <c r="AO158">
        <v>1</v>
      </c>
      <c r="AP158">
        <v>0</v>
      </c>
      <c r="AQ158">
        <v>0</v>
      </c>
      <c r="AR158">
        <v>0</v>
      </c>
      <c r="AS158" t="s">
        <v>3</v>
      </c>
      <c r="AT158">
        <v>0.75</v>
      </c>
      <c r="AU158" t="s">
        <v>3</v>
      </c>
      <c r="AV158">
        <v>0</v>
      </c>
      <c r="AW158">
        <v>2</v>
      </c>
      <c r="AX158">
        <v>144043409</v>
      </c>
      <c r="AY158">
        <v>1</v>
      </c>
      <c r="AZ158">
        <v>0</v>
      </c>
      <c r="BA158">
        <v>163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CX158">
        <f>Y158*Source!I68</f>
        <v>4.3875000000000004E-2</v>
      </c>
      <c r="CY158">
        <f>AB158</f>
        <v>447.64</v>
      </c>
      <c r="CZ158">
        <f>AF158</f>
        <v>31.26</v>
      </c>
      <c r="DA158">
        <f>AJ158</f>
        <v>14.32</v>
      </c>
      <c r="DB158">
        <f t="shared" si="32"/>
        <v>23.45</v>
      </c>
      <c r="DC158">
        <f t="shared" si="33"/>
        <v>10.130000000000001</v>
      </c>
    </row>
    <row r="159" spans="1:107" x14ac:dyDescent="0.2">
      <c r="A159">
        <f>ROW(Source!A68)</f>
        <v>68</v>
      </c>
      <c r="B159">
        <v>144042116</v>
      </c>
      <c r="C159">
        <v>144043402</v>
      </c>
      <c r="D159">
        <v>0</v>
      </c>
      <c r="E159">
        <v>0</v>
      </c>
      <c r="F159">
        <v>1</v>
      </c>
      <c r="G159">
        <v>1</v>
      </c>
      <c r="H159">
        <v>3</v>
      </c>
      <c r="I159" t="s">
        <v>29</v>
      </c>
      <c r="J159" t="s">
        <v>3</v>
      </c>
      <c r="K159" t="s">
        <v>30</v>
      </c>
      <c r="L159">
        <v>1348</v>
      </c>
      <c r="N159">
        <v>1009</v>
      </c>
      <c r="O159" t="s">
        <v>31</v>
      </c>
      <c r="P159" t="s">
        <v>31</v>
      </c>
      <c r="Q159">
        <v>1000</v>
      </c>
      <c r="W159">
        <v>0</v>
      </c>
      <c r="X159">
        <v>2102561428</v>
      </c>
      <c r="Y159">
        <v>1.08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1</v>
      </c>
      <c r="AJ159">
        <v>1</v>
      </c>
      <c r="AK159">
        <v>1</v>
      </c>
      <c r="AL159">
        <v>1</v>
      </c>
      <c r="AN159">
        <v>0</v>
      </c>
      <c r="AO159">
        <v>0</v>
      </c>
      <c r="AP159">
        <v>0</v>
      </c>
      <c r="AQ159">
        <v>0</v>
      </c>
      <c r="AR159">
        <v>0</v>
      </c>
      <c r="AS159" t="s">
        <v>3</v>
      </c>
      <c r="AT159">
        <v>1.08</v>
      </c>
      <c r="AU159" t="s">
        <v>3</v>
      </c>
      <c r="AV159">
        <v>0</v>
      </c>
      <c r="AW159">
        <v>1</v>
      </c>
      <c r="AX159">
        <v>-1</v>
      </c>
      <c r="AY159">
        <v>0</v>
      </c>
      <c r="AZ159">
        <v>0</v>
      </c>
      <c r="BA159" t="s">
        <v>3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CX159">
        <f>Y159*Source!I68</f>
        <v>6.3180000000000014E-2</v>
      </c>
      <c r="CY159">
        <f>AA159</f>
        <v>0</v>
      </c>
      <c r="CZ159">
        <f>AE159</f>
        <v>0</v>
      </c>
      <c r="DA159">
        <f>AI159</f>
        <v>1</v>
      </c>
      <c r="DB159">
        <f t="shared" si="32"/>
        <v>0</v>
      </c>
      <c r="DC159">
        <f t="shared" si="33"/>
        <v>0</v>
      </c>
    </row>
    <row r="160" spans="1:107" x14ac:dyDescent="0.2">
      <c r="A160">
        <f>ROW(Source!A70)</f>
        <v>70</v>
      </c>
      <c r="B160">
        <v>144042116</v>
      </c>
      <c r="C160">
        <v>144043411</v>
      </c>
      <c r="D160">
        <v>128862253</v>
      </c>
      <c r="E160">
        <v>28876687</v>
      </c>
      <c r="F160">
        <v>1</v>
      </c>
      <c r="G160">
        <v>1</v>
      </c>
      <c r="H160">
        <v>1</v>
      </c>
      <c r="I160" t="s">
        <v>1123</v>
      </c>
      <c r="J160" t="s">
        <v>3</v>
      </c>
      <c r="K160" t="s">
        <v>1124</v>
      </c>
      <c r="L160">
        <v>1191</v>
      </c>
      <c r="N160">
        <v>1013</v>
      </c>
      <c r="O160" t="s">
        <v>1125</v>
      </c>
      <c r="P160" t="s">
        <v>1125</v>
      </c>
      <c r="Q160">
        <v>1</v>
      </c>
      <c r="W160">
        <v>0</v>
      </c>
      <c r="X160">
        <v>-400197608</v>
      </c>
      <c r="Y160">
        <v>460</v>
      </c>
      <c r="AA160">
        <v>0</v>
      </c>
      <c r="AB160">
        <v>0</v>
      </c>
      <c r="AC160">
        <v>0</v>
      </c>
      <c r="AD160">
        <v>8.5299999999999994</v>
      </c>
      <c r="AE160">
        <v>0</v>
      </c>
      <c r="AF160">
        <v>0</v>
      </c>
      <c r="AG160">
        <v>0</v>
      </c>
      <c r="AH160">
        <v>8.5299999999999994</v>
      </c>
      <c r="AI160">
        <v>1</v>
      </c>
      <c r="AJ160">
        <v>1</v>
      </c>
      <c r="AK160">
        <v>1</v>
      </c>
      <c r="AL160">
        <v>1</v>
      </c>
      <c r="AN160">
        <v>0</v>
      </c>
      <c r="AO160">
        <v>1</v>
      </c>
      <c r="AP160">
        <v>0</v>
      </c>
      <c r="AQ160">
        <v>0</v>
      </c>
      <c r="AR160">
        <v>0</v>
      </c>
      <c r="AS160" t="s">
        <v>3</v>
      </c>
      <c r="AT160">
        <v>460</v>
      </c>
      <c r="AU160" t="s">
        <v>3</v>
      </c>
      <c r="AV160">
        <v>1</v>
      </c>
      <c r="AW160">
        <v>2</v>
      </c>
      <c r="AX160">
        <v>144043415</v>
      </c>
      <c r="AY160">
        <v>1</v>
      </c>
      <c r="AZ160">
        <v>0</v>
      </c>
      <c r="BA160">
        <v>164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CX160">
        <f>Y160*Source!I70</f>
        <v>4.6000000000000005</v>
      </c>
      <c r="CY160">
        <f>AD160</f>
        <v>8.5299999999999994</v>
      </c>
      <c r="CZ160">
        <f>AH160</f>
        <v>8.5299999999999994</v>
      </c>
      <c r="DA160">
        <f>AL160</f>
        <v>1</v>
      </c>
      <c r="DB160">
        <f t="shared" si="32"/>
        <v>3923.8</v>
      </c>
      <c r="DC160">
        <f t="shared" si="33"/>
        <v>0</v>
      </c>
    </row>
    <row r="161" spans="1:107" x14ac:dyDescent="0.2">
      <c r="A161">
        <f>ROW(Source!A70)</f>
        <v>70</v>
      </c>
      <c r="B161">
        <v>144042116</v>
      </c>
      <c r="C161">
        <v>144043411</v>
      </c>
      <c r="D161">
        <v>128862608</v>
      </c>
      <c r="E161">
        <v>28876687</v>
      </c>
      <c r="F161">
        <v>1</v>
      </c>
      <c r="G161">
        <v>1</v>
      </c>
      <c r="H161">
        <v>1</v>
      </c>
      <c r="I161" t="s">
        <v>1128</v>
      </c>
      <c r="J161" t="s">
        <v>3</v>
      </c>
      <c r="K161" t="s">
        <v>1129</v>
      </c>
      <c r="L161">
        <v>1191</v>
      </c>
      <c r="N161">
        <v>1013</v>
      </c>
      <c r="O161" t="s">
        <v>1125</v>
      </c>
      <c r="P161" t="s">
        <v>1125</v>
      </c>
      <c r="Q161">
        <v>1</v>
      </c>
      <c r="W161">
        <v>0</v>
      </c>
      <c r="X161">
        <v>-1417349443</v>
      </c>
      <c r="Y161">
        <v>0.75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1</v>
      </c>
      <c r="AJ161">
        <v>1</v>
      </c>
      <c r="AK161">
        <v>1</v>
      </c>
      <c r="AL161">
        <v>1</v>
      </c>
      <c r="AN161">
        <v>0</v>
      </c>
      <c r="AO161">
        <v>1</v>
      </c>
      <c r="AP161">
        <v>0</v>
      </c>
      <c r="AQ161">
        <v>0</v>
      </c>
      <c r="AR161">
        <v>0</v>
      </c>
      <c r="AS161" t="s">
        <v>3</v>
      </c>
      <c r="AT161">
        <v>0.75</v>
      </c>
      <c r="AU161" t="s">
        <v>3</v>
      </c>
      <c r="AV161">
        <v>2</v>
      </c>
      <c r="AW161">
        <v>2</v>
      </c>
      <c r="AX161">
        <v>144043416</v>
      </c>
      <c r="AY161">
        <v>1</v>
      </c>
      <c r="AZ161">
        <v>0</v>
      </c>
      <c r="BA161">
        <v>165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CX161">
        <f>Y161*Source!I70</f>
        <v>7.4999999999999997E-3</v>
      </c>
      <c r="CY161">
        <f>AD161</f>
        <v>0</v>
      </c>
      <c r="CZ161">
        <f>AH161</f>
        <v>0</v>
      </c>
      <c r="DA161">
        <f>AL161</f>
        <v>1</v>
      </c>
      <c r="DB161">
        <f t="shared" si="32"/>
        <v>0</v>
      </c>
      <c r="DC161">
        <f t="shared" si="33"/>
        <v>0</v>
      </c>
    </row>
    <row r="162" spans="1:107" x14ac:dyDescent="0.2">
      <c r="A162">
        <f>ROW(Source!A70)</f>
        <v>70</v>
      </c>
      <c r="B162">
        <v>144042116</v>
      </c>
      <c r="C162">
        <v>144043411</v>
      </c>
      <c r="D162">
        <v>130404565</v>
      </c>
      <c r="E162">
        <v>1</v>
      </c>
      <c r="F162">
        <v>1</v>
      </c>
      <c r="G162">
        <v>1</v>
      </c>
      <c r="H162">
        <v>2</v>
      </c>
      <c r="I162" t="s">
        <v>1130</v>
      </c>
      <c r="J162" t="s">
        <v>1131</v>
      </c>
      <c r="K162" t="s">
        <v>1132</v>
      </c>
      <c r="L162">
        <v>1368</v>
      </c>
      <c r="N162">
        <v>1011</v>
      </c>
      <c r="O162" t="s">
        <v>550</v>
      </c>
      <c r="P162" t="s">
        <v>550</v>
      </c>
      <c r="Q162">
        <v>1</v>
      </c>
      <c r="W162">
        <v>0</v>
      </c>
      <c r="X162">
        <v>757256372</v>
      </c>
      <c r="Y162">
        <v>0.75</v>
      </c>
      <c r="AA162">
        <v>0</v>
      </c>
      <c r="AB162">
        <v>447.64</v>
      </c>
      <c r="AC162">
        <v>443.21</v>
      </c>
      <c r="AD162">
        <v>0</v>
      </c>
      <c r="AE162">
        <v>0</v>
      </c>
      <c r="AF162">
        <v>31.26</v>
      </c>
      <c r="AG162">
        <v>13.5</v>
      </c>
      <c r="AH162">
        <v>0</v>
      </c>
      <c r="AI162">
        <v>1</v>
      </c>
      <c r="AJ162">
        <v>14.32</v>
      </c>
      <c r="AK162">
        <v>32.83</v>
      </c>
      <c r="AL162">
        <v>1</v>
      </c>
      <c r="AN162">
        <v>0</v>
      </c>
      <c r="AO162">
        <v>1</v>
      </c>
      <c r="AP162">
        <v>0</v>
      </c>
      <c r="AQ162">
        <v>0</v>
      </c>
      <c r="AR162">
        <v>0</v>
      </c>
      <c r="AS162" t="s">
        <v>3</v>
      </c>
      <c r="AT162">
        <v>0.75</v>
      </c>
      <c r="AU162" t="s">
        <v>3</v>
      </c>
      <c r="AV162">
        <v>0</v>
      </c>
      <c r="AW162">
        <v>2</v>
      </c>
      <c r="AX162">
        <v>144043417</v>
      </c>
      <c r="AY162">
        <v>1</v>
      </c>
      <c r="AZ162">
        <v>0</v>
      </c>
      <c r="BA162">
        <v>166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CX162">
        <f>Y162*Source!I70</f>
        <v>7.4999999999999997E-3</v>
      </c>
      <c r="CY162">
        <f>AB162</f>
        <v>447.64</v>
      </c>
      <c r="CZ162">
        <f>AF162</f>
        <v>31.26</v>
      </c>
      <c r="DA162">
        <f>AJ162</f>
        <v>14.32</v>
      </c>
      <c r="DB162">
        <f t="shared" si="32"/>
        <v>23.45</v>
      </c>
      <c r="DC162">
        <f t="shared" si="33"/>
        <v>10.130000000000001</v>
      </c>
    </row>
    <row r="163" spans="1:107" x14ac:dyDescent="0.2">
      <c r="A163">
        <f>ROW(Source!A71)</f>
        <v>71</v>
      </c>
      <c r="B163">
        <v>144042116</v>
      </c>
      <c r="C163">
        <v>144043418</v>
      </c>
      <c r="D163">
        <v>128862253</v>
      </c>
      <c r="E163">
        <v>28876687</v>
      </c>
      <c r="F163">
        <v>1</v>
      </c>
      <c r="G163">
        <v>1</v>
      </c>
      <c r="H163">
        <v>1</v>
      </c>
      <c r="I163" t="s">
        <v>1123</v>
      </c>
      <c r="J163" t="s">
        <v>3</v>
      </c>
      <c r="K163" t="s">
        <v>1124</v>
      </c>
      <c r="L163">
        <v>1191</v>
      </c>
      <c r="N163">
        <v>1013</v>
      </c>
      <c r="O163" t="s">
        <v>1125</v>
      </c>
      <c r="P163" t="s">
        <v>1125</v>
      </c>
      <c r="Q163">
        <v>1</v>
      </c>
      <c r="W163">
        <v>0</v>
      </c>
      <c r="X163">
        <v>-400197608</v>
      </c>
      <c r="Y163">
        <v>63.84</v>
      </c>
      <c r="AA163">
        <v>0</v>
      </c>
      <c r="AB163">
        <v>0</v>
      </c>
      <c r="AC163">
        <v>0</v>
      </c>
      <c r="AD163">
        <v>8.5299999999999994</v>
      </c>
      <c r="AE163">
        <v>0</v>
      </c>
      <c r="AF163">
        <v>0</v>
      </c>
      <c r="AG163">
        <v>0</v>
      </c>
      <c r="AH163">
        <v>8.5299999999999994</v>
      </c>
      <c r="AI163">
        <v>1</v>
      </c>
      <c r="AJ163">
        <v>1</v>
      </c>
      <c r="AK163">
        <v>1</v>
      </c>
      <c r="AL163">
        <v>1</v>
      </c>
      <c r="AN163">
        <v>0</v>
      </c>
      <c r="AO163">
        <v>1</v>
      </c>
      <c r="AP163">
        <v>0</v>
      </c>
      <c r="AQ163">
        <v>0</v>
      </c>
      <c r="AR163">
        <v>0</v>
      </c>
      <c r="AS163" t="s">
        <v>3</v>
      </c>
      <c r="AT163">
        <v>63.84</v>
      </c>
      <c r="AU163" t="s">
        <v>3</v>
      </c>
      <c r="AV163">
        <v>1</v>
      </c>
      <c r="AW163">
        <v>2</v>
      </c>
      <c r="AX163">
        <v>144043423</v>
      </c>
      <c r="AY163">
        <v>1</v>
      </c>
      <c r="AZ163">
        <v>0</v>
      </c>
      <c r="BA163">
        <v>167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CX163">
        <f>Y163*Source!I71</f>
        <v>5.7456000000000005</v>
      </c>
      <c r="CY163">
        <f>AD163</f>
        <v>8.5299999999999994</v>
      </c>
      <c r="CZ163">
        <f>AH163</f>
        <v>8.5299999999999994</v>
      </c>
      <c r="DA163">
        <f>AL163</f>
        <v>1</v>
      </c>
      <c r="DB163">
        <f t="shared" si="32"/>
        <v>544.55999999999995</v>
      </c>
      <c r="DC163">
        <f t="shared" si="33"/>
        <v>0</v>
      </c>
    </row>
    <row r="164" spans="1:107" x14ac:dyDescent="0.2">
      <c r="A164">
        <f>ROW(Source!A71)</f>
        <v>71</v>
      </c>
      <c r="B164">
        <v>144042116</v>
      </c>
      <c r="C164">
        <v>144043418</v>
      </c>
      <c r="D164">
        <v>128862608</v>
      </c>
      <c r="E164">
        <v>28876687</v>
      </c>
      <c r="F164">
        <v>1</v>
      </c>
      <c r="G164">
        <v>1</v>
      </c>
      <c r="H164">
        <v>1</v>
      </c>
      <c r="I164" t="s">
        <v>1128</v>
      </c>
      <c r="J164" t="s">
        <v>3</v>
      </c>
      <c r="K164" t="s">
        <v>1129</v>
      </c>
      <c r="L164">
        <v>1191</v>
      </c>
      <c r="N164">
        <v>1013</v>
      </c>
      <c r="O164" t="s">
        <v>1125</v>
      </c>
      <c r="P164" t="s">
        <v>1125</v>
      </c>
      <c r="Q164">
        <v>1</v>
      </c>
      <c r="W164">
        <v>0</v>
      </c>
      <c r="X164">
        <v>-1417349443</v>
      </c>
      <c r="Y164">
        <v>0.28999999999999998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1</v>
      </c>
      <c r="AJ164">
        <v>1</v>
      </c>
      <c r="AK164">
        <v>1</v>
      </c>
      <c r="AL164">
        <v>1</v>
      </c>
      <c r="AN164">
        <v>0</v>
      </c>
      <c r="AO164">
        <v>1</v>
      </c>
      <c r="AP164">
        <v>0</v>
      </c>
      <c r="AQ164">
        <v>0</v>
      </c>
      <c r="AR164">
        <v>0</v>
      </c>
      <c r="AS164" t="s">
        <v>3</v>
      </c>
      <c r="AT164">
        <v>0.28999999999999998</v>
      </c>
      <c r="AU164" t="s">
        <v>3</v>
      </c>
      <c r="AV164">
        <v>2</v>
      </c>
      <c r="AW164">
        <v>2</v>
      </c>
      <c r="AX164">
        <v>144043424</v>
      </c>
      <c r="AY164">
        <v>1</v>
      </c>
      <c r="AZ164">
        <v>0</v>
      </c>
      <c r="BA164">
        <v>168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CX164">
        <f>Y164*Source!I71</f>
        <v>2.6099999999999998E-2</v>
      </c>
      <c r="CY164">
        <f>AD164</f>
        <v>0</v>
      </c>
      <c r="CZ164">
        <f>AH164</f>
        <v>0</v>
      </c>
      <c r="DA164">
        <f>AL164</f>
        <v>1</v>
      </c>
      <c r="DB164">
        <f t="shared" si="32"/>
        <v>0</v>
      </c>
      <c r="DC164">
        <f t="shared" si="33"/>
        <v>0</v>
      </c>
    </row>
    <row r="165" spans="1:107" x14ac:dyDescent="0.2">
      <c r="A165">
        <f>ROW(Source!A71)</f>
        <v>71</v>
      </c>
      <c r="B165">
        <v>144042116</v>
      </c>
      <c r="C165">
        <v>144043418</v>
      </c>
      <c r="D165">
        <v>130404565</v>
      </c>
      <c r="E165">
        <v>1</v>
      </c>
      <c r="F165">
        <v>1</v>
      </c>
      <c r="G165">
        <v>1</v>
      </c>
      <c r="H165">
        <v>2</v>
      </c>
      <c r="I165" t="s">
        <v>1130</v>
      </c>
      <c r="J165" t="s">
        <v>1131</v>
      </c>
      <c r="K165" t="s">
        <v>1132</v>
      </c>
      <c r="L165">
        <v>1368</v>
      </c>
      <c r="N165">
        <v>1011</v>
      </c>
      <c r="O165" t="s">
        <v>550</v>
      </c>
      <c r="P165" t="s">
        <v>550</v>
      </c>
      <c r="Q165">
        <v>1</v>
      </c>
      <c r="W165">
        <v>0</v>
      </c>
      <c r="X165">
        <v>757256372</v>
      </c>
      <c r="Y165">
        <v>0.28999999999999998</v>
      </c>
      <c r="AA165">
        <v>0</v>
      </c>
      <c r="AB165">
        <v>447.64</v>
      </c>
      <c r="AC165">
        <v>443.21</v>
      </c>
      <c r="AD165">
        <v>0</v>
      </c>
      <c r="AE165">
        <v>0</v>
      </c>
      <c r="AF165">
        <v>31.26</v>
      </c>
      <c r="AG165">
        <v>13.5</v>
      </c>
      <c r="AH165">
        <v>0</v>
      </c>
      <c r="AI165">
        <v>1</v>
      </c>
      <c r="AJ165">
        <v>14.32</v>
      </c>
      <c r="AK165">
        <v>32.83</v>
      </c>
      <c r="AL165">
        <v>1</v>
      </c>
      <c r="AN165">
        <v>0</v>
      </c>
      <c r="AO165">
        <v>1</v>
      </c>
      <c r="AP165">
        <v>0</v>
      </c>
      <c r="AQ165">
        <v>0</v>
      </c>
      <c r="AR165">
        <v>0</v>
      </c>
      <c r="AS165" t="s">
        <v>3</v>
      </c>
      <c r="AT165">
        <v>0.28999999999999998</v>
      </c>
      <c r="AU165" t="s">
        <v>3</v>
      </c>
      <c r="AV165">
        <v>0</v>
      </c>
      <c r="AW165">
        <v>2</v>
      </c>
      <c r="AX165">
        <v>144043425</v>
      </c>
      <c r="AY165">
        <v>1</v>
      </c>
      <c r="AZ165">
        <v>0</v>
      </c>
      <c r="BA165">
        <v>169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CX165">
        <f>Y165*Source!I71</f>
        <v>2.6099999999999998E-2</v>
      </c>
      <c r="CY165">
        <f>AB165</f>
        <v>447.64</v>
      </c>
      <c r="CZ165">
        <f>AF165</f>
        <v>31.26</v>
      </c>
      <c r="DA165">
        <f>AJ165</f>
        <v>14.32</v>
      </c>
      <c r="DB165">
        <f t="shared" si="32"/>
        <v>9.07</v>
      </c>
      <c r="DC165">
        <f t="shared" si="33"/>
        <v>3.92</v>
      </c>
    </row>
    <row r="166" spans="1:107" x14ac:dyDescent="0.2">
      <c r="A166">
        <f>ROW(Source!A71)</f>
        <v>71</v>
      </c>
      <c r="B166">
        <v>144042116</v>
      </c>
      <c r="C166">
        <v>144043418</v>
      </c>
      <c r="D166">
        <v>128862661</v>
      </c>
      <c r="E166">
        <v>28876687</v>
      </c>
      <c r="F166">
        <v>1</v>
      </c>
      <c r="G166">
        <v>1</v>
      </c>
      <c r="H166">
        <v>3</v>
      </c>
      <c r="I166" t="s">
        <v>29</v>
      </c>
      <c r="J166" t="s">
        <v>3</v>
      </c>
      <c r="K166" t="s">
        <v>30</v>
      </c>
      <c r="L166">
        <v>1348</v>
      </c>
      <c r="N166">
        <v>1009</v>
      </c>
      <c r="O166" t="s">
        <v>31</v>
      </c>
      <c r="P166" t="s">
        <v>31</v>
      </c>
      <c r="Q166">
        <v>1000</v>
      </c>
      <c r="W166">
        <v>0</v>
      </c>
      <c r="X166">
        <v>2102561428</v>
      </c>
      <c r="Y166">
        <v>2.65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1</v>
      </c>
      <c r="AJ166">
        <v>1</v>
      </c>
      <c r="AK166">
        <v>1</v>
      </c>
      <c r="AL166">
        <v>1</v>
      </c>
      <c r="AN166">
        <v>0</v>
      </c>
      <c r="AO166">
        <v>0</v>
      </c>
      <c r="AP166">
        <v>0</v>
      </c>
      <c r="AQ166">
        <v>0</v>
      </c>
      <c r="AR166">
        <v>0</v>
      </c>
      <c r="AS166" t="s">
        <v>3</v>
      </c>
      <c r="AT166">
        <v>2.65</v>
      </c>
      <c r="AU166" t="s">
        <v>3</v>
      </c>
      <c r="AV166">
        <v>0</v>
      </c>
      <c r="AW166">
        <v>2</v>
      </c>
      <c r="AX166">
        <v>144043427</v>
      </c>
      <c r="AY166">
        <v>1</v>
      </c>
      <c r="AZ166">
        <v>0</v>
      </c>
      <c r="BA166">
        <v>171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CX166">
        <f>Y166*Source!I71</f>
        <v>0.23849999999999999</v>
      </c>
      <c r="CY166">
        <f>AA166</f>
        <v>0</v>
      </c>
      <c r="CZ166">
        <f>AE166</f>
        <v>0</v>
      </c>
      <c r="DA166">
        <f>AI166</f>
        <v>1</v>
      </c>
      <c r="DB166">
        <f t="shared" si="32"/>
        <v>0</v>
      </c>
      <c r="DC166">
        <f t="shared" si="33"/>
        <v>0</v>
      </c>
    </row>
    <row r="167" spans="1:107" x14ac:dyDescent="0.2">
      <c r="A167">
        <f>ROW(Source!A73)</f>
        <v>73</v>
      </c>
      <c r="B167">
        <v>144042116</v>
      </c>
      <c r="C167">
        <v>144043429</v>
      </c>
      <c r="D167">
        <v>128862253</v>
      </c>
      <c r="E167">
        <v>28876687</v>
      </c>
      <c r="F167">
        <v>1</v>
      </c>
      <c r="G167">
        <v>1</v>
      </c>
      <c r="H167">
        <v>1</v>
      </c>
      <c r="I167" t="s">
        <v>1123</v>
      </c>
      <c r="J167" t="s">
        <v>3</v>
      </c>
      <c r="K167" t="s">
        <v>1124</v>
      </c>
      <c r="L167">
        <v>1191</v>
      </c>
      <c r="N167">
        <v>1013</v>
      </c>
      <c r="O167" t="s">
        <v>1125</v>
      </c>
      <c r="P167" t="s">
        <v>1125</v>
      </c>
      <c r="Q167">
        <v>1</v>
      </c>
      <c r="W167">
        <v>0</v>
      </c>
      <c r="X167">
        <v>-400197608</v>
      </c>
      <c r="Y167">
        <v>51.3</v>
      </c>
      <c r="AA167">
        <v>0</v>
      </c>
      <c r="AB167">
        <v>0</v>
      </c>
      <c r="AC167">
        <v>0</v>
      </c>
      <c r="AD167">
        <v>8.5299999999999994</v>
      </c>
      <c r="AE167">
        <v>0</v>
      </c>
      <c r="AF167">
        <v>0</v>
      </c>
      <c r="AG167">
        <v>0</v>
      </c>
      <c r="AH167">
        <v>8.5299999999999994</v>
      </c>
      <c r="AI167">
        <v>1</v>
      </c>
      <c r="AJ167">
        <v>1</v>
      </c>
      <c r="AK167">
        <v>1</v>
      </c>
      <c r="AL167">
        <v>1</v>
      </c>
      <c r="AN167">
        <v>0</v>
      </c>
      <c r="AO167">
        <v>1</v>
      </c>
      <c r="AP167">
        <v>0</v>
      </c>
      <c r="AQ167">
        <v>0</v>
      </c>
      <c r="AR167">
        <v>0</v>
      </c>
      <c r="AS167" t="s">
        <v>3</v>
      </c>
      <c r="AT167">
        <v>51.3</v>
      </c>
      <c r="AU167" t="s">
        <v>3</v>
      </c>
      <c r="AV167">
        <v>1</v>
      </c>
      <c r="AW167">
        <v>2</v>
      </c>
      <c r="AX167">
        <v>144043434</v>
      </c>
      <c r="AY167">
        <v>1</v>
      </c>
      <c r="AZ167">
        <v>0</v>
      </c>
      <c r="BA167">
        <v>172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CX167">
        <f>Y167*Source!I73</f>
        <v>2.5649999999999999</v>
      </c>
      <c r="CY167">
        <f>AD167</f>
        <v>8.5299999999999994</v>
      </c>
      <c r="CZ167">
        <f>AH167</f>
        <v>8.5299999999999994</v>
      </c>
      <c r="DA167">
        <f>AL167</f>
        <v>1</v>
      </c>
      <c r="DB167">
        <f t="shared" si="32"/>
        <v>437.59</v>
      </c>
      <c r="DC167">
        <f t="shared" si="33"/>
        <v>0</v>
      </c>
    </row>
    <row r="168" spans="1:107" x14ac:dyDescent="0.2">
      <c r="A168">
        <f>ROW(Source!A73)</f>
        <v>73</v>
      </c>
      <c r="B168">
        <v>144042116</v>
      </c>
      <c r="C168">
        <v>144043429</v>
      </c>
      <c r="D168">
        <v>128862608</v>
      </c>
      <c r="E168">
        <v>28876687</v>
      </c>
      <c r="F168">
        <v>1</v>
      </c>
      <c r="G168">
        <v>1</v>
      </c>
      <c r="H168">
        <v>1</v>
      </c>
      <c r="I168" t="s">
        <v>1128</v>
      </c>
      <c r="J168" t="s">
        <v>3</v>
      </c>
      <c r="K168" t="s">
        <v>1129</v>
      </c>
      <c r="L168">
        <v>1191</v>
      </c>
      <c r="N168">
        <v>1013</v>
      </c>
      <c r="O168" t="s">
        <v>1125</v>
      </c>
      <c r="P168" t="s">
        <v>1125</v>
      </c>
      <c r="Q168">
        <v>1</v>
      </c>
      <c r="W168">
        <v>0</v>
      </c>
      <c r="X168">
        <v>-1417349443</v>
      </c>
      <c r="Y168">
        <v>0.26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1</v>
      </c>
      <c r="AJ168">
        <v>1</v>
      </c>
      <c r="AK168">
        <v>1</v>
      </c>
      <c r="AL168">
        <v>1</v>
      </c>
      <c r="AN168">
        <v>0</v>
      </c>
      <c r="AO168">
        <v>1</v>
      </c>
      <c r="AP168">
        <v>0</v>
      </c>
      <c r="AQ168">
        <v>0</v>
      </c>
      <c r="AR168">
        <v>0</v>
      </c>
      <c r="AS168" t="s">
        <v>3</v>
      </c>
      <c r="AT168">
        <v>0.26</v>
      </c>
      <c r="AU168" t="s">
        <v>3</v>
      </c>
      <c r="AV168">
        <v>2</v>
      </c>
      <c r="AW168">
        <v>2</v>
      </c>
      <c r="AX168">
        <v>144043435</v>
      </c>
      <c r="AY168">
        <v>1</v>
      </c>
      <c r="AZ168">
        <v>0</v>
      </c>
      <c r="BA168">
        <v>173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CX168">
        <f>Y168*Source!I73</f>
        <v>1.3000000000000001E-2</v>
      </c>
      <c r="CY168">
        <f>AD168</f>
        <v>0</v>
      </c>
      <c r="CZ168">
        <f>AH168</f>
        <v>0</v>
      </c>
      <c r="DA168">
        <f>AL168</f>
        <v>1</v>
      </c>
      <c r="DB168">
        <f t="shared" si="32"/>
        <v>0</v>
      </c>
      <c r="DC168">
        <f t="shared" si="33"/>
        <v>0</v>
      </c>
    </row>
    <row r="169" spans="1:107" x14ac:dyDescent="0.2">
      <c r="A169">
        <f>ROW(Source!A73)</f>
        <v>73</v>
      </c>
      <c r="B169">
        <v>144042116</v>
      </c>
      <c r="C169">
        <v>144043429</v>
      </c>
      <c r="D169">
        <v>130404565</v>
      </c>
      <c r="E169">
        <v>1</v>
      </c>
      <c r="F169">
        <v>1</v>
      </c>
      <c r="G169">
        <v>1</v>
      </c>
      <c r="H169">
        <v>2</v>
      </c>
      <c r="I169" t="s">
        <v>1130</v>
      </c>
      <c r="J169" t="s">
        <v>1131</v>
      </c>
      <c r="K169" t="s">
        <v>1132</v>
      </c>
      <c r="L169">
        <v>1368</v>
      </c>
      <c r="N169">
        <v>1011</v>
      </c>
      <c r="O169" t="s">
        <v>550</v>
      </c>
      <c r="P169" t="s">
        <v>550</v>
      </c>
      <c r="Q169">
        <v>1</v>
      </c>
      <c r="W169">
        <v>0</v>
      </c>
      <c r="X169">
        <v>757256372</v>
      </c>
      <c r="Y169">
        <v>0.26</v>
      </c>
      <c r="AA169">
        <v>0</v>
      </c>
      <c r="AB169">
        <v>447.64</v>
      </c>
      <c r="AC169">
        <v>443.21</v>
      </c>
      <c r="AD169">
        <v>0</v>
      </c>
      <c r="AE169">
        <v>0</v>
      </c>
      <c r="AF169">
        <v>31.26</v>
      </c>
      <c r="AG169">
        <v>13.5</v>
      </c>
      <c r="AH169">
        <v>0</v>
      </c>
      <c r="AI169">
        <v>1</v>
      </c>
      <c r="AJ169">
        <v>14.32</v>
      </c>
      <c r="AK169">
        <v>32.83</v>
      </c>
      <c r="AL169">
        <v>1</v>
      </c>
      <c r="AN169">
        <v>0</v>
      </c>
      <c r="AO169">
        <v>1</v>
      </c>
      <c r="AP169">
        <v>0</v>
      </c>
      <c r="AQ169">
        <v>0</v>
      </c>
      <c r="AR169">
        <v>0</v>
      </c>
      <c r="AS169" t="s">
        <v>3</v>
      </c>
      <c r="AT169">
        <v>0.26</v>
      </c>
      <c r="AU169" t="s">
        <v>3</v>
      </c>
      <c r="AV169">
        <v>0</v>
      </c>
      <c r="AW169">
        <v>2</v>
      </c>
      <c r="AX169">
        <v>144043436</v>
      </c>
      <c r="AY169">
        <v>1</v>
      </c>
      <c r="AZ169">
        <v>0</v>
      </c>
      <c r="BA169">
        <v>174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CX169">
        <f>Y169*Source!I73</f>
        <v>1.3000000000000001E-2</v>
      </c>
      <c r="CY169">
        <f>AB169</f>
        <v>447.64</v>
      </c>
      <c r="CZ169">
        <f>AF169</f>
        <v>31.26</v>
      </c>
      <c r="DA169">
        <f>AJ169</f>
        <v>14.32</v>
      </c>
      <c r="DB169">
        <f t="shared" si="32"/>
        <v>8.1300000000000008</v>
      </c>
      <c r="DC169">
        <f t="shared" si="33"/>
        <v>3.51</v>
      </c>
    </row>
    <row r="170" spans="1:107" x14ac:dyDescent="0.2">
      <c r="A170">
        <f>ROW(Source!A73)</f>
        <v>73</v>
      </c>
      <c r="B170">
        <v>144042116</v>
      </c>
      <c r="C170">
        <v>144043429</v>
      </c>
      <c r="D170">
        <v>128862661</v>
      </c>
      <c r="E170">
        <v>28876687</v>
      </c>
      <c r="F170">
        <v>1</v>
      </c>
      <c r="G170">
        <v>1</v>
      </c>
      <c r="H170">
        <v>3</v>
      </c>
      <c r="I170" t="s">
        <v>29</v>
      </c>
      <c r="J170" t="s">
        <v>3</v>
      </c>
      <c r="K170" t="s">
        <v>30</v>
      </c>
      <c r="L170">
        <v>1348</v>
      </c>
      <c r="N170">
        <v>1009</v>
      </c>
      <c r="O170" t="s">
        <v>31</v>
      </c>
      <c r="P170" t="s">
        <v>31</v>
      </c>
      <c r="Q170">
        <v>1000</v>
      </c>
      <c r="W170">
        <v>0</v>
      </c>
      <c r="X170">
        <v>2102561428</v>
      </c>
      <c r="Y170">
        <v>1.66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1</v>
      </c>
      <c r="AJ170">
        <v>1</v>
      </c>
      <c r="AK170">
        <v>1</v>
      </c>
      <c r="AL170">
        <v>1</v>
      </c>
      <c r="AN170">
        <v>0</v>
      </c>
      <c r="AO170">
        <v>0</v>
      </c>
      <c r="AP170">
        <v>0</v>
      </c>
      <c r="AQ170">
        <v>0</v>
      </c>
      <c r="AR170">
        <v>0</v>
      </c>
      <c r="AS170" t="s">
        <v>3</v>
      </c>
      <c r="AT170">
        <v>1.66</v>
      </c>
      <c r="AU170" t="s">
        <v>3</v>
      </c>
      <c r="AV170">
        <v>0</v>
      </c>
      <c r="AW170">
        <v>2</v>
      </c>
      <c r="AX170">
        <v>144043438</v>
      </c>
      <c r="AY170">
        <v>1</v>
      </c>
      <c r="AZ170">
        <v>0</v>
      </c>
      <c r="BA170">
        <v>176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CX170">
        <f>Y170*Source!I73</f>
        <v>8.3000000000000004E-2</v>
      </c>
      <c r="CY170">
        <f>AA170</f>
        <v>0</v>
      </c>
      <c r="CZ170">
        <f>AE170</f>
        <v>0</v>
      </c>
      <c r="DA170">
        <f>AI170</f>
        <v>1</v>
      </c>
      <c r="DB170">
        <f t="shared" si="32"/>
        <v>0</v>
      </c>
      <c r="DC170">
        <f t="shared" si="33"/>
        <v>0</v>
      </c>
    </row>
    <row r="171" spans="1:107" x14ac:dyDescent="0.2">
      <c r="A171">
        <f>ROW(Source!A75)</f>
        <v>75</v>
      </c>
      <c r="B171">
        <v>144042116</v>
      </c>
      <c r="C171">
        <v>144043440</v>
      </c>
      <c r="D171">
        <v>128862298</v>
      </c>
      <c r="E171">
        <v>28876687</v>
      </c>
      <c r="F171">
        <v>1</v>
      </c>
      <c r="G171">
        <v>1</v>
      </c>
      <c r="H171">
        <v>1</v>
      </c>
      <c r="I171" t="s">
        <v>1280</v>
      </c>
      <c r="J171" t="s">
        <v>3</v>
      </c>
      <c r="K171" t="s">
        <v>1281</v>
      </c>
      <c r="L171">
        <v>1191</v>
      </c>
      <c r="N171">
        <v>1013</v>
      </c>
      <c r="O171" t="s">
        <v>1125</v>
      </c>
      <c r="P171" t="s">
        <v>1125</v>
      </c>
      <c r="Q171">
        <v>1</v>
      </c>
      <c r="W171">
        <v>0</v>
      </c>
      <c r="X171">
        <v>1069510174</v>
      </c>
      <c r="Y171">
        <v>2.2400000000000002</v>
      </c>
      <c r="AA171">
        <v>0</v>
      </c>
      <c r="AB171">
        <v>0</v>
      </c>
      <c r="AC171">
        <v>0</v>
      </c>
      <c r="AD171">
        <v>9.6199999999999992</v>
      </c>
      <c r="AE171">
        <v>0</v>
      </c>
      <c r="AF171">
        <v>0</v>
      </c>
      <c r="AG171">
        <v>0</v>
      </c>
      <c r="AH171">
        <v>9.6199999999999992</v>
      </c>
      <c r="AI171">
        <v>1</v>
      </c>
      <c r="AJ171">
        <v>1</v>
      </c>
      <c r="AK171">
        <v>1</v>
      </c>
      <c r="AL171">
        <v>1</v>
      </c>
      <c r="AN171">
        <v>0</v>
      </c>
      <c r="AO171">
        <v>1</v>
      </c>
      <c r="AP171">
        <v>1</v>
      </c>
      <c r="AQ171">
        <v>0</v>
      </c>
      <c r="AR171">
        <v>0</v>
      </c>
      <c r="AS171" t="s">
        <v>3</v>
      </c>
      <c r="AT171">
        <v>2.8</v>
      </c>
      <c r="AU171" t="s">
        <v>23</v>
      </c>
      <c r="AV171">
        <v>1</v>
      </c>
      <c r="AW171">
        <v>2</v>
      </c>
      <c r="AX171">
        <v>144043445</v>
      </c>
      <c r="AY171">
        <v>1</v>
      </c>
      <c r="AZ171">
        <v>2048</v>
      </c>
      <c r="BA171">
        <v>177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CX171">
        <f>Y171*Source!I75</f>
        <v>0.44800000000000006</v>
      </c>
      <c r="CY171">
        <f>AD171</f>
        <v>9.6199999999999992</v>
      </c>
      <c r="CZ171">
        <f>AH171</f>
        <v>9.6199999999999992</v>
      </c>
      <c r="DA171">
        <f>AL171</f>
        <v>1</v>
      </c>
      <c r="DB171">
        <f>ROUND((ROUND(AT171*CZ171,2)*0.8),2)</f>
        <v>21.55</v>
      </c>
      <c r="DC171">
        <f>ROUND((ROUND(AT171*AG171,2)*0.8),2)</f>
        <v>0</v>
      </c>
    </row>
    <row r="172" spans="1:107" x14ac:dyDescent="0.2">
      <c r="A172">
        <f>ROW(Source!A75)</f>
        <v>75</v>
      </c>
      <c r="B172">
        <v>144042116</v>
      </c>
      <c r="C172">
        <v>144043440</v>
      </c>
      <c r="D172">
        <v>130260882</v>
      </c>
      <c r="E172">
        <v>1</v>
      </c>
      <c r="F172">
        <v>1</v>
      </c>
      <c r="G172">
        <v>1</v>
      </c>
      <c r="H172">
        <v>3</v>
      </c>
      <c r="I172" t="s">
        <v>1256</v>
      </c>
      <c r="J172" t="s">
        <v>1257</v>
      </c>
      <c r="K172" t="s">
        <v>1258</v>
      </c>
      <c r="L172">
        <v>1407</v>
      </c>
      <c r="N172">
        <v>1013</v>
      </c>
      <c r="O172" t="s">
        <v>940</v>
      </c>
      <c r="P172" t="s">
        <v>940</v>
      </c>
      <c r="Q172">
        <v>1</v>
      </c>
      <c r="W172">
        <v>0</v>
      </c>
      <c r="X172">
        <v>-1853084706</v>
      </c>
      <c r="Y172">
        <v>0</v>
      </c>
      <c r="AA172">
        <v>991.8</v>
      </c>
      <c r="AB172">
        <v>0</v>
      </c>
      <c r="AC172">
        <v>0</v>
      </c>
      <c r="AD172">
        <v>0</v>
      </c>
      <c r="AE172">
        <v>180</v>
      </c>
      <c r="AF172">
        <v>0</v>
      </c>
      <c r="AG172">
        <v>0</v>
      </c>
      <c r="AH172">
        <v>0</v>
      </c>
      <c r="AI172">
        <v>5.51</v>
      </c>
      <c r="AJ172">
        <v>1</v>
      </c>
      <c r="AK172">
        <v>1</v>
      </c>
      <c r="AL172">
        <v>1</v>
      </c>
      <c r="AN172">
        <v>0</v>
      </c>
      <c r="AO172">
        <v>1</v>
      </c>
      <c r="AP172">
        <v>1</v>
      </c>
      <c r="AQ172">
        <v>0</v>
      </c>
      <c r="AR172">
        <v>0</v>
      </c>
      <c r="AS172" t="s">
        <v>3</v>
      </c>
      <c r="AT172">
        <v>0.02</v>
      </c>
      <c r="AU172" t="s">
        <v>22</v>
      </c>
      <c r="AV172">
        <v>0</v>
      </c>
      <c r="AW172">
        <v>2</v>
      </c>
      <c r="AX172">
        <v>144043446</v>
      </c>
      <c r="AY172">
        <v>1</v>
      </c>
      <c r="AZ172">
        <v>0</v>
      </c>
      <c r="BA172">
        <v>178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CX172">
        <f>Y172*Source!I75</f>
        <v>0</v>
      </c>
      <c r="CY172">
        <f>AA172</f>
        <v>991.8</v>
      </c>
      <c r="CZ172">
        <f>AE172</f>
        <v>180</v>
      </c>
      <c r="DA172">
        <f>AI172</f>
        <v>5.51</v>
      </c>
      <c r="DB172">
        <f>ROUND((ROUND(AT172*CZ172,2)*0),2)</f>
        <v>0</v>
      </c>
      <c r="DC172">
        <f>ROUND((ROUND(AT172*AG172,2)*0),2)</f>
        <v>0</v>
      </c>
    </row>
    <row r="173" spans="1:107" x14ac:dyDescent="0.2">
      <c r="A173">
        <f>ROW(Source!A75)</f>
        <v>75</v>
      </c>
      <c r="B173">
        <v>144042116</v>
      </c>
      <c r="C173">
        <v>144043440</v>
      </c>
      <c r="D173">
        <v>130261253</v>
      </c>
      <c r="E173">
        <v>1</v>
      </c>
      <c r="F173">
        <v>1</v>
      </c>
      <c r="G173">
        <v>1</v>
      </c>
      <c r="H173">
        <v>3</v>
      </c>
      <c r="I173" t="s">
        <v>1282</v>
      </c>
      <c r="J173" t="s">
        <v>1283</v>
      </c>
      <c r="K173" t="s">
        <v>1284</v>
      </c>
      <c r="L173">
        <v>1348</v>
      </c>
      <c r="N173">
        <v>1009</v>
      </c>
      <c r="O173" t="s">
        <v>31</v>
      </c>
      <c r="P173" t="s">
        <v>31</v>
      </c>
      <c r="Q173">
        <v>1000</v>
      </c>
      <c r="W173">
        <v>0</v>
      </c>
      <c r="X173">
        <v>-1782782093</v>
      </c>
      <c r="Y173">
        <v>0</v>
      </c>
      <c r="AA173">
        <v>64138.8</v>
      </c>
      <c r="AB173">
        <v>0</v>
      </c>
      <c r="AC173">
        <v>0</v>
      </c>
      <c r="AD173">
        <v>0</v>
      </c>
      <c r="AE173">
        <v>12430</v>
      </c>
      <c r="AF173">
        <v>0</v>
      </c>
      <c r="AG173">
        <v>0</v>
      </c>
      <c r="AH173">
        <v>0</v>
      </c>
      <c r="AI173">
        <v>5.16</v>
      </c>
      <c r="AJ173">
        <v>1</v>
      </c>
      <c r="AK173">
        <v>1</v>
      </c>
      <c r="AL173">
        <v>1</v>
      </c>
      <c r="AN173">
        <v>0</v>
      </c>
      <c r="AO173">
        <v>1</v>
      </c>
      <c r="AP173">
        <v>1</v>
      </c>
      <c r="AQ173">
        <v>0</v>
      </c>
      <c r="AR173">
        <v>0</v>
      </c>
      <c r="AS173" t="s">
        <v>3</v>
      </c>
      <c r="AT173">
        <v>1.3999999999999999E-4</v>
      </c>
      <c r="AU173" t="s">
        <v>22</v>
      </c>
      <c r="AV173">
        <v>0</v>
      </c>
      <c r="AW173">
        <v>2</v>
      </c>
      <c r="AX173">
        <v>144043447</v>
      </c>
      <c r="AY173">
        <v>1</v>
      </c>
      <c r="AZ173">
        <v>0</v>
      </c>
      <c r="BA173">
        <v>179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CX173">
        <f>Y173*Source!I75</f>
        <v>0</v>
      </c>
      <c r="CY173">
        <f>AA173</f>
        <v>64138.8</v>
      </c>
      <c r="CZ173">
        <f>AE173</f>
        <v>12430</v>
      </c>
      <c r="DA173">
        <f>AI173</f>
        <v>5.16</v>
      </c>
      <c r="DB173">
        <f>ROUND((ROUND(AT173*CZ173,2)*0),2)</f>
        <v>0</v>
      </c>
      <c r="DC173">
        <f>ROUND((ROUND(AT173*AG173,2)*0),2)</f>
        <v>0</v>
      </c>
    </row>
    <row r="174" spans="1:107" x14ac:dyDescent="0.2">
      <c r="A174">
        <f>ROW(Source!A75)</f>
        <v>75</v>
      </c>
      <c r="B174">
        <v>144042116</v>
      </c>
      <c r="C174">
        <v>144043440</v>
      </c>
      <c r="D174">
        <v>130276321</v>
      </c>
      <c r="E174">
        <v>1</v>
      </c>
      <c r="F174">
        <v>1</v>
      </c>
      <c r="G174">
        <v>1</v>
      </c>
      <c r="H174">
        <v>3</v>
      </c>
      <c r="I174" t="s">
        <v>1285</v>
      </c>
      <c r="J174" t="s">
        <v>1286</v>
      </c>
      <c r="K174" t="s">
        <v>1287</v>
      </c>
      <c r="L174">
        <v>1348</v>
      </c>
      <c r="N174">
        <v>1009</v>
      </c>
      <c r="O174" t="s">
        <v>31</v>
      </c>
      <c r="P174" t="s">
        <v>31</v>
      </c>
      <c r="Q174">
        <v>1000</v>
      </c>
      <c r="W174">
        <v>0</v>
      </c>
      <c r="X174">
        <v>404541374</v>
      </c>
      <c r="Y174">
        <v>0</v>
      </c>
      <c r="AA174">
        <v>51265.84</v>
      </c>
      <c r="AB174">
        <v>0</v>
      </c>
      <c r="AC174">
        <v>0</v>
      </c>
      <c r="AD174">
        <v>0</v>
      </c>
      <c r="AE174">
        <v>5989</v>
      </c>
      <c r="AF174">
        <v>0</v>
      </c>
      <c r="AG174">
        <v>0</v>
      </c>
      <c r="AH174">
        <v>0</v>
      </c>
      <c r="AI174">
        <v>8.56</v>
      </c>
      <c r="AJ174">
        <v>1</v>
      </c>
      <c r="AK174">
        <v>1</v>
      </c>
      <c r="AL174">
        <v>1</v>
      </c>
      <c r="AN174">
        <v>0</v>
      </c>
      <c r="AO174">
        <v>1</v>
      </c>
      <c r="AP174">
        <v>1</v>
      </c>
      <c r="AQ174">
        <v>0</v>
      </c>
      <c r="AR174">
        <v>0</v>
      </c>
      <c r="AS174" t="s">
        <v>3</v>
      </c>
      <c r="AT174">
        <v>1E-4</v>
      </c>
      <c r="AU174" t="s">
        <v>22</v>
      </c>
      <c r="AV174">
        <v>0</v>
      </c>
      <c r="AW174">
        <v>2</v>
      </c>
      <c r="AX174">
        <v>144043448</v>
      </c>
      <c r="AY174">
        <v>1</v>
      </c>
      <c r="AZ174">
        <v>0</v>
      </c>
      <c r="BA174">
        <v>180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CX174">
        <f>Y174*Source!I75</f>
        <v>0</v>
      </c>
      <c r="CY174">
        <f>AA174</f>
        <v>51265.84</v>
      </c>
      <c r="CZ174">
        <f>AE174</f>
        <v>5989</v>
      </c>
      <c r="DA174">
        <f>AI174</f>
        <v>8.56</v>
      </c>
      <c r="DB174">
        <f>ROUND((ROUND(AT174*CZ174,2)*0),2)</f>
        <v>0</v>
      </c>
      <c r="DC174">
        <f>ROUND((ROUND(AT174*AG174,2)*0),2)</f>
        <v>0</v>
      </c>
    </row>
    <row r="175" spans="1:107" x14ac:dyDescent="0.2">
      <c r="A175">
        <f>ROW(Source!A76)</f>
        <v>76</v>
      </c>
      <c r="B175">
        <v>144042116</v>
      </c>
      <c r="C175">
        <v>144043450</v>
      </c>
      <c r="D175">
        <v>128862253</v>
      </c>
      <c r="E175">
        <v>28876687</v>
      </c>
      <c r="F175">
        <v>1</v>
      </c>
      <c r="G175">
        <v>1</v>
      </c>
      <c r="H175">
        <v>1</v>
      </c>
      <c r="I175" t="s">
        <v>1123</v>
      </c>
      <c r="J175" t="s">
        <v>3</v>
      </c>
      <c r="K175" t="s">
        <v>1124</v>
      </c>
      <c r="L175">
        <v>1191</v>
      </c>
      <c r="N175">
        <v>1013</v>
      </c>
      <c r="O175" t="s">
        <v>1125</v>
      </c>
      <c r="P175" t="s">
        <v>1125</v>
      </c>
      <c r="Q175">
        <v>1</v>
      </c>
      <c r="W175">
        <v>0</v>
      </c>
      <c r="X175">
        <v>-400197608</v>
      </c>
      <c r="Y175">
        <v>0.34799999999999998</v>
      </c>
      <c r="AA175">
        <v>0</v>
      </c>
      <c r="AB175">
        <v>0</v>
      </c>
      <c r="AC175">
        <v>0</v>
      </c>
      <c r="AD175">
        <v>8.5299999999999994</v>
      </c>
      <c r="AE175">
        <v>0</v>
      </c>
      <c r="AF175">
        <v>0</v>
      </c>
      <c r="AG175">
        <v>0</v>
      </c>
      <c r="AH175">
        <v>8.5299999999999994</v>
      </c>
      <c r="AI175">
        <v>1</v>
      </c>
      <c r="AJ175">
        <v>1</v>
      </c>
      <c r="AK175">
        <v>1</v>
      </c>
      <c r="AL175">
        <v>1</v>
      </c>
      <c r="AN175">
        <v>0</v>
      </c>
      <c r="AO175">
        <v>1</v>
      </c>
      <c r="AP175">
        <v>1</v>
      </c>
      <c r="AQ175">
        <v>0</v>
      </c>
      <c r="AR175">
        <v>0</v>
      </c>
      <c r="AS175" t="s">
        <v>3</v>
      </c>
      <c r="AT175">
        <v>0.87</v>
      </c>
      <c r="AU175" t="s">
        <v>102</v>
      </c>
      <c r="AV175">
        <v>1</v>
      </c>
      <c r="AW175">
        <v>2</v>
      </c>
      <c r="AX175">
        <v>144043453</v>
      </c>
      <c r="AY175">
        <v>1</v>
      </c>
      <c r="AZ175">
        <v>2048</v>
      </c>
      <c r="BA175">
        <v>182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CX175">
        <f>Y175*Source!I76</f>
        <v>0.69599999999999995</v>
      </c>
      <c r="CY175">
        <f>AD175</f>
        <v>8.5299999999999994</v>
      </c>
      <c r="CZ175">
        <f>AH175</f>
        <v>8.5299999999999994</v>
      </c>
      <c r="DA175">
        <f>AL175</f>
        <v>1</v>
      </c>
      <c r="DB175">
        <f>ROUND((ROUND(AT175*CZ175,2)*0.4),2)</f>
        <v>2.97</v>
      </c>
      <c r="DC175">
        <f>ROUND((ROUND(AT175*AG175,2)*0.4),2)</f>
        <v>0</v>
      </c>
    </row>
    <row r="176" spans="1:107" x14ac:dyDescent="0.2">
      <c r="A176">
        <f>ROW(Source!A76)</f>
        <v>76</v>
      </c>
      <c r="B176">
        <v>144042116</v>
      </c>
      <c r="C176">
        <v>144043450</v>
      </c>
      <c r="D176">
        <v>130258868</v>
      </c>
      <c r="E176">
        <v>1</v>
      </c>
      <c r="F176">
        <v>1</v>
      </c>
      <c r="G176">
        <v>1</v>
      </c>
      <c r="H176">
        <v>3</v>
      </c>
      <c r="I176" t="s">
        <v>1288</v>
      </c>
      <c r="J176" t="s">
        <v>1289</v>
      </c>
      <c r="K176" t="s">
        <v>1290</v>
      </c>
      <c r="L176">
        <v>1346</v>
      </c>
      <c r="N176">
        <v>1009</v>
      </c>
      <c r="O176" t="s">
        <v>598</v>
      </c>
      <c r="P176" t="s">
        <v>598</v>
      </c>
      <c r="Q176">
        <v>1</v>
      </c>
      <c r="W176">
        <v>0</v>
      </c>
      <c r="X176">
        <v>-312962399</v>
      </c>
      <c r="Y176">
        <v>0</v>
      </c>
      <c r="AA176">
        <v>936.84</v>
      </c>
      <c r="AB176">
        <v>0</v>
      </c>
      <c r="AC176">
        <v>0</v>
      </c>
      <c r="AD176">
        <v>0</v>
      </c>
      <c r="AE176">
        <v>444</v>
      </c>
      <c r="AF176">
        <v>0</v>
      </c>
      <c r="AG176">
        <v>0</v>
      </c>
      <c r="AH176">
        <v>0</v>
      </c>
      <c r="AI176">
        <v>2.11</v>
      </c>
      <c r="AJ176">
        <v>1</v>
      </c>
      <c r="AK176">
        <v>1</v>
      </c>
      <c r="AL176">
        <v>1</v>
      </c>
      <c r="AN176">
        <v>0</v>
      </c>
      <c r="AO176">
        <v>1</v>
      </c>
      <c r="AP176">
        <v>1</v>
      </c>
      <c r="AQ176">
        <v>0</v>
      </c>
      <c r="AR176">
        <v>0</v>
      </c>
      <c r="AS176" t="s">
        <v>3</v>
      </c>
      <c r="AT176">
        <v>2E-3</v>
      </c>
      <c r="AU176" t="s">
        <v>22</v>
      </c>
      <c r="AV176">
        <v>0</v>
      </c>
      <c r="AW176">
        <v>2</v>
      </c>
      <c r="AX176">
        <v>144043454</v>
      </c>
      <c r="AY176">
        <v>1</v>
      </c>
      <c r="AZ176">
        <v>0</v>
      </c>
      <c r="BA176">
        <v>183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CX176">
        <f>Y176*Source!I76</f>
        <v>0</v>
      </c>
      <c r="CY176">
        <f>AA176</f>
        <v>936.84</v>
      </c>
      <c r="CZ176">
        <f>AE176</f>
        <v>444</v>
      </c>
      <c r="DA176">
        <f>AI176</f>
        <v>2.11</v>
      </c>
      <c r="DB176">
        <f>ROUND((ROUND(AT176*CZ176,2)*0),2)</f>
        <v>0</v>
      </c>
      <c r="DC176">
        <f>ROUND((ROUND(AT176*AG176,2)*0),2)</f>
        <v>0</v>
      </c>
    </row>
    <row r="177" spans="1:107" x14ac:dyDescent="0.2">
      <c r="A177">
        <f>ROW(Source!A77)</f>
        <v>77</v>
      </c>
      <c r="B177">
        <v>144042116</v>
      </c>
      <c r="C177">
        <v>144043456</v>
      </c>
      <c r="D177">
        <v>128862189</v>
      </c>
      <c r="E177">
        <v>28876687</v>
      </c>
      <c r="F177">
        <v>1</v>
      </c>
      <c r="G177">
        <v>1</v>
      </c>
      <c r="H177">
        <v>1</v>
      </c>
      <c r="I177" t="s">
        <v>1126</v>
      </c>
      <c r="J177" t="s">
        <v>3</v>
      </c>
      <c r="K177" t="s">
        <v>1127</v>
      </c>
      <c r="L177">
        <v>1191</v>
      </c>
      <c r="N177">
        <v>1013</v>
      </c>
      <c r="O177" t="s">
        <v>1125</v>
      </c>
      <c r="P177" t="s">
        <v>1125</v>
      </c>
      <c r="Q177">
        <v>1</v>
      </c>
      <c r="W177">
        <v>0</v>
      </c>
      <c r="X177">
        <v>152375061</v>
      </c>
      <c r="Y177">
        <v>158</v>
      </c>
      <c r="AA177">
        <v>0</v>
      </c>
      <c r="AB177">
        <v>0</v>
      </c>
      <c r="AC177">
        <v>0</v>
      </c>
      <c r="AD177">
        <v>7.87</v>
      </c>
      <c r="AE177">
        <v>0</v>
      </c>
      <c r="AF177">
        <v>0</v>
      </c>
      <c r="AG177">
        <v>0</v>
      </c>
      <c r="AH177">
        <v>7.87</v>
      </c>
      <c r="AI177">
        <v>1</v>
      </c>
      <c r="AJ177">
        <v>1</v>
      </c>
      <c r="AK177">
        <v>1</v>
      </c>
      <c r="AL177">
        <v>1</v>
      </c>
      <c r="AN177">
        <v>0</v>
      </c>
      <c r="AO177">
        <v>1</v>
      </c>
      <c r="AP177">
        <v>0</v>
      </c>
      <c r="AQ177">
        <v>0</v>
      </c>
      <c r="AR177">
        <v>0</v>
      </c>
      <c r="AS177" t="s">
        <v>3</v>
      </c>
      <c r="AT177">
        <v>158</v>
      </c>
      <c r="AU177" t="s">
        <v>3</v>
      </c>
      <c r="AV177">
        <v>1</v>
      </c>
      <c r="AW177">
        <v>2</v>
      </c>
      <c r="AX177">
        <v>144043460</v>
      </c>
      <c r="AY177">
        <v>1</v>
      </c>
      <c r="AZ177">
        <v>0</v>
      </c>
      <c r="BA177">
        <v>185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CX177">
        <f>Y177*Source!I77</f>
        <v>1.58</v>
      </c>
      <c r="CY177">
        <f>AD177</f>
        <v>7.87</v>
      </c>
      <c r="CZ177">
        <f>AH177</f>
        <v>7.87</v>
      </c>
      <c r="DA177">
        <f>AL177</f>
        <v>1</v>
      </c>
      <c r="DB177">
        <f>ROUND(ROUND(AT177*CZ177,2),2)</f>
        <v>1243.46</v>
      </c>
      <c r="DC177">
        <f>ROUND(ROUND(AT177*AG177,2),2)</f>
        <v>0</v>
      </c>
    </row>
    <row r="178" spans="1:107" x14ac:dyDescent="0.2">
      <c r="A178">
        <f>ROW(Source!A77)</f>
        <v>77</v>
      </c>
      <c r="B178">
        <v>144042116</v>
      </c>
      <c r="C178">
        <v>144043456</v>
      </c>
      <c r="D178">
        <v>128862608</v>
      </c>
      <c r="E178">
        <v>28876687</v>
      </c>
      <c r="F178">
        <v>1</v>
      </c>
      <c r="G178">
        <v>1</v>
      </c>
      <c r="H178">
        <v>1</v>
      </c>
      <c r="I178" t="s">
        <v>1128</v>
      </c>
      <c r="J178" t="s">
        <v>3</v>
      </c>
      <c r="K178" t="s">
        <v>1129</v>
      </c>
      <c r="L178">
        <v>1191</v>
      </c>
      <c r="N178">
        <v>1013</v>
      </c>
      <c r="O178" t="s">
        <v>1125</v>
      </c>
      <c r="P178" t="s">
        <v>1125</v>
      </c>
      <c r="Q178">
        <v>1</v>
      </c>
      <c r="W178">
        <v>0</v>
      </c>
      <c r="X178">
        <v>-1417349443</v>
      </c>
      <c r="Y178">
        <v>3.82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1</v>
      </c>
      <c r="AJ178">
        <v>1</v>
      </c>
      <c r="AK178">
        <v>1</v>
      </c>
      <c r="AL178">
        <v>1</v>
      </c>
      <c r="AN178">
        <v>0</v>
      </c>
      <c r="AO178">
        <v>1</v>
      </c>
      <c r="AP178">
        <v>0</v>
      </c>
      <c r="AQ178">
        <v>0</v>
      </c>
      <c r="AR178">
        <v>0</v>
      </c>
      <c r="AS178" t="s">
        <v>3</v>
      </c>
      <c r="AT178">
        <v>3.82</v>
      </c>
      <c r="AU178" t="s">
        <v>3</v>
      </c>
      <c r="AV178">
        <v>2</v>
      </c>
      <c r="AW178">
        <v>2</v>
      </c>
      <c r="AX178">
        <v>144043461</v>
      </c>
      <c r="AY178">
        <v>1</v>
      </c>
      <c r="AZ178">
        <v>0</v>
      </c>
      <c r="BA178">
        <v>186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CX178">
        <f>Y178*Source!I77</f>
        <v>3.8199999999999998E-2</v>
      </c>
      <c r="CY178">
        <f>AD178</f>
        <v>0</v>
      </c>
      <c r="CZ178">
        <f>AH178</f>
        <v>0</v>
      </c>
      <c r="DA178">
        <f>AL178</f>
        <v>1</v>
      </c>
      <c r="DB178">
        <f>ROUND(ROUND(AT178*CZ178,2),2)</f>
        <v>0</v>
      </c>
      <c r="DC178">
        <f>ROUND(ROUND(AT178*AG178,2),2)</f>
        <v>0</v>
      </c>
    </row>
    <row r="179" spans="1:107" x14ac:dyDescent="0.2">
      <c r="A179">
        <f>ROW(Source!A77)</f>
        <v>77</v>
      </c>
      <c r="B179">
        <v>144042116</v>
      </c>
      <c r="C179">
        <v>144043456</v>
      </c>
      <c r="D179">
        <v>130404565</v>
      </c>
      <c r="E179">
        <v>1</v>
      </c>
      <c r="F179">
        <v>1</v>
      </c>
      <c r="G179">
        <v>1</v>
      </c>
      <c r="H179">
        <v>2</v>
      </c>
      <c r="I179" t="s">
        <v>1130</v>
      </c>
      <c r="J179" t="s">
        <v>1131</v>
      </c>
      <c r="K179" t="s">
        <v>1132</v>
      </c>
      <c r="L179">
        <v>1368</v>
      </c>
      <c r="N179">
        <v>1011</v>
      </c>
      <c r="O179" t="s">
        <v>550</v>
      </c>
      <c r="P179" t="s">
        <v>550</v>
      </c>
      <c r="Q179">
        <v>1</v>
      </c>
      <c r="W179">
        <v>0</v>
      </c>
      <c r="X179">
        <v>757256372</v>
      </c>
      <c r="Y179">
        <v>3.82</v>
      </c>
      <c r="AA179">
        <v>0</v>
      </c>
      <c r="AB179">
        <v>447.64</v>
      </c>
      <c r="AC179">
        <v>443.21</v>
      </c>
      <c r="AD179">
        <v>0</v>
      </c>
      <c r="AE179">
        <v>0</v>
      </c>
      <c r="AF179">
        <v>31.26</v>
      </c>
      <c r="AG179">
        <v>13.5</v>
      </c>
      <c r="AH179">
        <v>0</v>
      </c>
      <c r="AI179">
        <v>1</v>
      </c>
      <c r="AJ179">
        <v>14.32</v>
      </c>
      <c r="AK179">
        <v>32.83</v>
      </c>
      <c r="AL179">
        <v>1</v>
      </c>
      <c r="AN179">
        <v>0</v>
      </c>
      <c r="AO179">
        <v>1</v>
      </c>
      <c r="AP179">
        <v>0</v>
      </c>
      <c r="AQ179">
        <v>0</v>
      </c>
      <c r="AR179">
        <v>0</v>
      </c>
      <c r="AS179" t="s">
        <v>3</v>
      </c>
      <c r="AT179">
        <v>3.82</v>
      </c>
      <c r="AU179" t="s">
        <v>3</v>
      </c>
      <c r="AV179">
        <v>0</v>
      </c>
      <c r="AW179">
        <v>2</v>
      </c>
      <c r="AX179">
        <v>144043462</v>
      </c>
      <c r="AY179">
        <v>1</v>
      </c>
      <c r="AZ179">
        <v>0</v>
      </c>
      <c r="BA179">
        <v>187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CX179">
        <f>Y179*Source!I77</f>
        <v>3.8199999999999998E-2</v>
      </c>
      <c r="CY179">
        <f>AB179</f>
        <v>447.64</v>
      </c>
      <c r="CZ179">
        <f>AF179</f>
        <v>31.26</v>
      </c>
      <c r="DA179">
        <f>AJ179</f>
        <v>14.32</v>
      </c>
      <c r="DB179">
        <f>ROUND(ROUND(AT179*CZ179,2),2)</f>
        <v>119.41</v>
      </c>
      <c r="DC179">
        <f>ROUND(ROUND(AT179*AG179,2),2)</f>
        <v>51.57</v>
      </c>
    </row>
    <row r="180" spans="1:107" x14ac:dyDescent="0.2">
      <c r="A180">
        <f>ROW(Source!A78)</f>
        <v>78</v>
      </c>
      <c r="B180">
        <v>144042116</v>
      </c>
      <c r="C180">
        <v>144043463</v>
      </c>
      <c r="D180">
        <v>128862307</v>
      </c>
      <c r="E180">
        <v>28876687</v>
      </c>
      <c r="F180">
        <v>1</v>
      </c>
      <c r="G180">
        <v>1</v>
      </c>
      <c r="H180">
        <v>1</v>
      </c>
      <c r="I180" t="s">
        <v>1291</v>
      </c>
      <c r="J180" t="s">
        <v>3</v>
      </c>
      <c r="K180" t="s">
        <v>1292</v>
      </c>
      <c r="L180">
        <v>1191</v>
      </c>
      <c r="N180">
        <v>1013</v>
      </c>
      <c r="O180" t="s">
        <v>1125</v>
      </c>
      <c r="P180" t="s">
        <v>1125</v>
      </c>
      <c r="Q180">
        <v>1</v>
      </c>
      <c r="W180">
        <v>0</v>
      </c>
      <c r="X180">
        <v>912892513</v>
      </c>
      <c r="Y180">
        <v>0.67200000000000004</v>
      </c>
      <c r="AA180">
        <v>0</v>
      </c>
      <c r="AB180">
        <v>0</v>
      </c>
      <c r="AC180">
        <v>0</v>
      </c>
      <c r="AD180">
        <v>9.92</v>
      </c>
      <c r="AE180">
        <v>0</v>
      </c>
      <c r="AF180">
        <v>0</v>
      </c>
      <c r="AG180">
        <v>0</v>
      </c>
      <c r="AH180">
        <v>9.92</v>
      </c>
      <c r="AI180">
        <v>1</v>
      </c>
      <c r="AJ180">
        <v>1</v>
      </c>
      <c r="AK180">
        <v>1</v>
      </c>
      <c r="AL180">
        <v>1</v>
      </c>
      <c r="AN180">
        <v>0</v>
      </c>
      <c r="AO180">
        <v>1</v>
      </c>
      <c r="AP180">
        <v>1</v>
      </c>
      <c r="AQ180">
        <v>0</v>
      </c>
      <c r="AR180">
        <v>0</v>
      </c>
      <c r="AS180" t="s">
        <v>3</v>
      </c>
      <c r="AT180">
        <v>0.96</v>
      </c>
      <c r="AU180" t="s">
        <v>60</v>
      </c>
      <c r="AV180">
        <v>1</v>
      </c>
      <c r="AW180">
        <v>2</v>
      </c>
      <c r="AX180">
        <v>144043470</v>
      </c>
      <c r="AY180">
        <v>1</v>
      </c>
      <c r="AZ180">
        <v>2048</v>
      </c>
      <c r="BA180">
        <v>188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CX180">
        <f>Y180*Source!I78</f>
        <v>1.3440000000000001</v>
      </c>
      <c r="CY180">
        <f>AD180</f>
        <v>9.92</v>
      </c>
      <c r="CZ180">
        <f>AH180</f>
        <v>9.92</v>
      </c>
      <c r="DA180">
        <f>AL180</f>
        <v>1</v>
      </c>
      <c r="DB180">
        <f>ROUND((ROUND(AT180*CZ180,2)*0.7),2)</f>
        <v>6.66</v>
      </c>
      <c r="DC180">
        <f>ROUND((ROUND(AT180*AG180,2)*0.7),2)</f>
        <v>0</v>
      </c>
    </row>
    <row r="181" spans="1:107" x14ac:dyDescent="0.2">
      <c r="A181">
        <f>ROW(Source!A78)</f>
        <v>78</v>
      </c>
      <c r="B181">
        <v>144042116</v>
      </c>
      <c r="C181">
        <v>144043463</v>
      </c>
      <c r="D181">
        <v>128862608</v>
      </c>
      <c r="E181">
        <v>28876687</v>
      </c>
      <c r="F181">
        <v>1</v>
      </c>
      <c r="G181">
        <v>1</v>
      </c>
      <c r="H181">
        <v>1</v>
      </c>
      <c r="I181" t="s">
        <v>1128</v>
      </c>
      <c r="J181" t="s">
        <v>3</v>
      </c>
      <c r="K181" t="s">
        <v>1129</v>
      </c>
      <c r="L181">
        <v>1191</v>
      </c>
      <c r="N181">
        <v>1013</v>
      </c>
      <c r="O181" t="s">
        <v>1125</v>
      </c>
      <c r="P181" t="s">
        <v>1125</v>
      </c>
      <c r="Q181">
        <v>1</v>
      </c>
      <c r="W181">
        <v>0</v>
      </c>
      <c r="X181">
        <v>-1417349443</v>
      </c>
      <c r="Y181">
        <v>0.02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1</v>
      </c>
      <c r="AJ181">
        <v>1</v>
      </c>
      <c r="AK181">
        <v>1</v>
      </c>
      <c r="AL181">
        <v>1</v>
      </c>
      <c r="AN181">
        <v>0</v>
      </c>
      <c r="AO181">
        <v>1</v>
      </c>
      <c r="AP181">
        <v>0</v>
      </c>
      <c r="AQ181">
        <v>0</v>
      </c>
      <c r="AR181">
        <v>0</v>
      </c>
      <c r="AS181" t="s">
        <v>3</v>
      </c>
      <c r="AT181">
        <v>0.02</v>
      </c>
      <c r="AU181" t="s">
        <v>3</v>
      </c>
      <c r="AV181">
        <v>2</v>
      </c>
      <c r="AW181">
        <v>2</v>
      </c>
      <c r="AX181">
        <v>144043471</v>
      </c>
      <c r="AY181">
        <v>1</v>
      </c>
      <c r="AZ181">
        <v>2048</v>
      </c>
      <c r="BA181">
        <v>189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CX181">
        <f>Y181*Source!I78</f>
        <v>0.04</v>
      </c>
      <c r="CY181">
        <f>AD181</f>
        <v>0</v>
      </c>
      <c r="CZ181">
        <f>AH181</f>
        <v>0</v>
      </c>
      <c r="DA181">
        <f>AL181</f>
        <v>1</v>
      </c>
      <c r="DB181">
        <f>ROUND(ROUND(AT181*CZ181,2),2)</f>
        <v>0</v>
      </c>
      <c r="DC181">
        <f>ROUND(ROUND(AT181*AG181,2),2)</f>
        <v>0</v>
      </c>
    </row>
    <row r="182" spans="1:107" x14ac:dyDescent="0.2">
      <c r="A182">
        <f>ROW(Source!A78)</f>
        <v>78</v>
      </c>
      <c r="B182">
        <v>144042116</v>
      </c>
      <c r="C182">
        <v>144043463</v>
      </c>
      <c r="D182">
        <v>130404404</v>
      </c>
      <c r="E182">
        <v>1</v>
      </c>
      <c r="F182">
        <v>1</v>
      </c>
      <c r="G182">
        <v>1</v>
      </c>
      <c r="H182">
        <v>2</v>
      </c>
      <c r="I182" t="s">
        <v>1141</v>
      </c>
      <c r="J182" t="s">
        <v>1142</v>
      </c>
      <c r="K182" t="s">
        <v>1143</v>
      </c>
      <c r="L182">
        <v>1368</v>
      </c>
      <c r="N182">
        <v>1011</v>
      </c>
      <c r="O182" t="s">
        <v>550</v>
      </c>
      <c r="P182" t="s">
        <v>550</v>
      </c>
      <c r="Q182">
        <v>1</v>
      </c>
      <c r="W182">
        <v>0</v>
      </c>
      <c r="X182">
        <v>-2113614907</v>
      </c>
      <c r="Y182">
        <v>7.0000000000000001E-3</v>
      </c>
      <c r="AA182">
        <v>0</v>
      </c>
      <c r="AB182">
        <v>1023.6</v>
      </c>
      <c r="AC182">
        <v>443.21</v>
      </c>
      <c r="AD182">
        <v>0</v>
      </c>
      <c r="AE182">
        <v>0</v>
      </c>
      <c r="AF182">
        <v>115.4</v>
      </c>
      <c r="AG182">
        <v>13.5</v>
      </c>
      <c r="AH182">
        <v>0</v>
      </c>
      <c r="AI182">
        <v>1</v>
      </c>
      <c r="AJ182">
        <v>8.8699999999999992</v>
      </c>
      <c r="AK182">
        <v>32.83</v>
      </c>
      <c r="AL182">
        <v>1</v>
      </c>
      <c r="AN182">
        <v>0</v>
      </c>
      <c r="AO182">
        <v>1</v>
      </c>
      <c r="AP182">
        <v>1</v>
      </c>
      <c r="AQ182">
        <v>0</v>
      </c>
      <c r="AR182">
        <v>0</v>
      </c>
      <c r="AS182" t="s">
        <v>3</v>
      </c>
      <c r="AT182">
        <v>0.01</v>
      </c>
      <c r="AU182" t="s">
        <v>60</v>
      </c>
      <c r="AV182">
        <v>0</v>
      </c>
      <c r="AW182">
        <v>2</v>
      </c>
      <c r="AX182">
        <v>144043472</v>
      </c>
      <c r="AY182">
        <v>1</v>
      </c>
      <c r="AZ182">
        <v>2048</v>
      </c>
      <c r="BA182">
        <v>190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CX182">
        <f>Y182*Source!I78</f>
        <v>1.4E-2</v>
      </c>
      <c r="CY182">
        <f>AB182</f>
        <v>1023.6</v>
      </c>
      <c r="CZ182">
        <f>AF182</f>
        <v>115.4</v>
      </c>
      <c r="DA182">
        <f>AJ182</f>
        <v>8.8699999999999992</v>
      </c>
      <c r="DB182">
        <f>ROUND((ROUND(AT182*CZ182,2)*0.7),2)</f>
        <v>0.81</v>
      </c>
      <c r="DC182">
        <f>ROUND((ROUND(AT182*AG182,2)*0.7),2)</f>
        <v>0.1</v>
      </c>
    </row>
    <row r="183" spans="1:107" x14ac:dyDescent="0.2">
      <c r="A183">
        <f>ROW(Source!A78)</f>
        <v>78</v>
      </c>
      <c r="B183">
        <v>144042116</v>
      </c>
      <c r="C183">
        <v>144043463</v>
      </c>
      <c r="D183">
        <v>130405149</v>
      </c>
      <c r="E183">
        <v>1</v>
      </c>
      <c r="F183">
        <v>1</v>
      </c>
      <c r="G183">
        <v>1</v>
      </c>
      <c r="H183">
        <v>2</v>
      </c>
      <c r="I183" t="s">
        <v>1144</v>
      </c>
      <c r="J183" t="s">
        <v>1145</v>
      </c>
      <c r="K183" t="s">
        <v>1146</v>
      </c>
      <c r="L183">
        <v>1368</v>
      </c>
      <c r="N183">
        <v>1011</v>
      </c>
      <c r="O183" t="s">
        <v>550</v>
      </c>
      <c r="P183" t="s">
        <v>550</v>
      </c>
      <c r="Q183">
        <v>1</v>
      </c>
      <c r="W183">
        <v>0</v>
      </c>
      <c r="X183">
        <v>1969200529</v>
      </c>
      <c r="Y183">
        <v>7.0000000000000001E-3</v>
      </c>
      <c r="AA183">
        <v>0</v>
      </c>
      <c r="AB183">
        <v>795.09</v>
      </c>
      <c r="AC183">
        <v>380.83</v>
      </c>
      <c r="AD183">
        <v>0</v>
      </c>
      <c r="AE183">
        <v>0</v>
      </c>
      <c r="AF183">
        <v>65.709999999999994</v>
      </c>
      <c r="AG183">
        <v>11.6</v>
      </c>
      <c r="AH183">
        <v>0</v>
      </c>
      <c r="AI183">
        <v>1</v>
      </c>
      <c r="AJ183">
        <v>12.1</v>
      </c>
      <c r="AK183">
        <v>32.83</v>
      </c>
      <c r="AL183">
        <v>1</v>
      </c>
      <c r="AN183">
        <v>0</v>
      </c>
      <c r="AO183">
        <v>1</v>
      </c>
      <c r="AP183">
        <v>1</v>
      </c>
      <c r="AQ183">
        <v>0</v>
      </c>
      <c r="AR183">
        <v>0</v>
      </c>
      <c r="AS183" t="s">
        <v>3</v>
      </c>
      <c r="AT183">
        <v>0.01</v>
      </c>
      <c r="AU183" t="s">
        <v>60</v>
      </c>
      <c r="AV183">
        <v>0</v>
      </c>
      <c r="AW183">
        <v>2</v>
      </c>
      <c r="AX183">
        <v>144043473</v>
      </c>
      <c r="AY183">
        <v>1</v>
      </c>
      <c r="AZ183">
        <v>2048</v>
      </c>
      <c r="BA183">
        <v>191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CX183">
        <f>Y183*Source!I78</f>
        <v>1.4E-2</v>
      </c>
      <c r="CY183">
        <f>AB183</f>
        <v>795.09</v>
      </c>
      <c r="CZ183">
        <f>AF183</f>
        <v>65.709999999999994</v>
      </c>
      <c r="DA183">
        <f>AJ183</f>
        <v>12.1</v>
      </c>
      <c r="DB183">
        <f>ROUND((ROUND(AT183*CZ183,2)*0.7),2)</f>
        <v>0.46</v>
      </c>
      <c r="DC183">
        <f>ROUND((ROUND(AT183*AG183,2)*0.7),2)</f>
        <v>0.08</v>
      </c>
    </row>
    <row r="184" spans="1:107" x14ac:dyDescent="0.2">
      <c r="A184">
        <f>ROW(Source!A78)</f>
        <v>78</v>
      </c>
      <c r="B184">
        <v>144042116</v>
      </c>
      <c r="C184">
        <v>144043463</v>
      </c>
      <c r="D184">
        <v>130260880</v>
      </c>
      <c r="E184">
        <v>1</v>
      </c>
      <c r="F184">
        <v>1</v>
      </c>
      <c r="G184">
        <v>1</v>
      </c>
      <c r="H184">
        <v>3</v>
      </c>
      <c r="I184" t="s">
        <v>1293</v>
      </c>
      <c r="J184" t="s">
        <v>1294</v>
      </c>
      <c r="K184" t="s">
        <v>1295</v>
      </c>
      <c r="L184">
        <v>1425</v>
      </c>
      <c r="N184">
        <v>1013</v>
      </c>
      <c r="O184" t="s">
        <v>88</v>
      </c>
      <c r="P184" t="s">
        <v>88</v>
      </c>
      <c r="Q184">
        <v>1</v>
      </c>
      <c r="W184">
        <v>0</v>
      </c>
      <c r="X184">
        <v>1545327118</v>
      </c>
      <c r="Y184">
        <v>0</v>
      </c>
      <c r="AA184">
        <v>352.6</v>
      </c>
      <c r="AB184">
        <v>0</v>
      </c>
      <c r="AC184">
        <v>0</v>
      </c>
      <c r="AD184">
        <v>0</v>
      </c>
      <c r="AE184">
        <v>86</v>
      </c>
      <c r="AF184">
        <v>0</v>
      </c>
      <c r="AG184">
        <v>0</v>
      </c>
      <c r="AH184">
        <v>0</v>
      </c>
      <c r="AI184">
        <v>4.0999999999999996</v>
      </c>
      <c r="AJ184">
        <v>1</v>
      </c>
      <c r="AK184">
        <v>1</v>
      </c>
      <c r="AL184">
        <v>1</v>
      </c>
      <c r="AN184">
        <v>0</v>
      </c>
      <c r="AO184">
        <v>1</v>
      </c>
      <c r="AP184">
        <v>1</v>
      </c>
      <c r="AQ184">
        <v>0</v>
      </c>
      <c r="AR184">
        <v>0</v>
      </c>
      <c r="AS184" t="s">
        <v>3</v>
      </c>
      <c r="AT184">
        <v>2.7E-2</v>
      </c>
      <c r="AU184" t="s">
        <v>22</v>
      </c>
      <c r="AV184">
        <v>0</v>
      </c>
      <c r="AW184">
        <v>2</v>
      </c>
      <c r="AX184">
        <v>144043474</v>
      </c>
      <c r="AY184">
        <v>1</v>
      </c>
      <c r="AZ184">
        <v>0</v>
      </c>
      <c r="BA184">
        <v>192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CX184">
        <f>Y184*Source!I78</f>
        <v>0</v>
      </c>
      <c r="CY184">
        <f>AA184</f>
        <v>352.6</v>
      </c>
      <c r="CZ184">
        <f>AE184</f>
        <v>86</v>
      </c>
      <c r="DA184">
        <f>AI184</f>
        <v>4.0999999999999996</v>
      </c>
      <c r="DB184">
        <f>ROUND((ROUND(AT184*CZ184,2)*0),2)</f>
        <v>0</v>
      </c>
      <c r="DC184">
        <f>ROUND((ROUND(AT184*AG184,2)*0),2)</f>
        <v>0</v>
      </c>
    </row>
    <row r="185" spans="1:107" x14ac:dyDescent="0.2">
      <c r="A185">
        <f>ROW(Source!A78)</f>
        <v>78</v>
      </c>
      <c r="B185">
        <v>144042116</v>
      </c>
      <c r="C185">
        <v>144043463</v>
      </c>
      <c r="D185">
        <v>128862548</v>
      </c>
      <c r="E185">
        <v>28876687</v>
      </c>
      <c r="F185">
        <v>1</v>
      </c>
      <c r="G185">
        <v>1</v>
      </c>
      <c r="H185">
        <v>3</v>
      </c>
      <c r="I185" t="s">
        <v>1296</v>
      </c>
      <c r="J185" t="s">
        <v>3</v>
      </c>
      <c r="K185" t="s">
        <v>1297</v>
      </c>
      <c r="L185">
        <v>1374</v>
      </c>
      <c r="N185">
        <v>1013</v>
      </c>
      <c r="O185" t="s">
        <v>1298</v>
      </c>
      <c r="P185" t="s">
        <v>1298</v>
      </c>
      <c r="Q185">
        <v>1</v>
      </c>
      <c r="W185">
        <v>0</v>
      </c>
      <c r="X185">
        <v>-1731369543</v>
      </c>
      <c r="Y185">
        <v>0</v>
      </c>
      <c r="AA185">
        <v>1</v>
      </c>
      <c r="AB185">
        <v>0</v>
      </c>
      <c r="AC185">
        <v>0</v>
      </c>
      <c r="AD185">
        <v>0</v>
      </c>
      <c r="AE185">
        <v>1</v>
      </c>
      <c r="AF185">
        <v>0</v>
      </c>
      <c r="AG185">
        <v>0</v>
      </c>
      <c r="AH185">
        <v>0</v>
      </c>
      <c r="AI185">
        <v>1</v>
      </c>
      <c r="AJ185">
        <v>1</v>
      </c>
      <c r="AK185">
        <v>1</v>
      </c>
      <c r="AL185">
        <v>1</v>
      </c>
      <c r="AN185">
        <v>0</v>
      </c>
      <c r="AO185">
        <v>1</v>
      </c>
      <c r="AP185">
        <v>1</v>
      </c>
      <c r="AQ185">
        <v>0</v>
      </c>
      <c r="AR185">
        <v>0</v>
      </c>
      <c r="AS185" t="s">
        <v>3</v>
      </c>
      <c r="AT185">
        <v>0.19</v>
      </c>
      <c r="AU185" t="s">
        <v>22</v>
      </c>
      <c r="AV185">
        <v>0</v>
      </c>
      <c r="AW185">
        <v>2</v>
      </c>
      <c r="AX185">
        <v>144043475</v>
      </c>
      <c r="AY185">
        <v>1</v>
      </c>
      <c r="AZ185">
        <v>0</v>
      </c>
      <c r="BA185">
        <v>193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CX185">
        <f>Y185*Source!I78</f>
        <v>0</v>
      </c>
      <c r="CY185">
        <f>AA185</f>
        <v>1</v>
      </c>
      <c r="CZ185">
        <f>AE185</f>
        <v>1</v>
      </c>
      <c r="DA185">
        <f>AI185</f>
        <v>1</v>
      </c>
      <c r="DB185">
        <f>ROUND((ROUND(AT185*CZ185,2)*0),2)</f>
        <v>0</v>
      </c>
      <c r="DC185">
        <f>ROUND((ROUND(AT185*AG185,2)*0),2)</f>
        <v>0</v>
      </c>
    </row>
    <row r="186" spans="1:107" x14ac:dyDescent="0.2">
      <c r="A186">
        <f>ROW(Source!A79)</f>
        <v>79</v>
      </c>
      <c r="B186">
        <v>144042116</v>
      </c>
      <c r="C186">
        <v>144043476</v>
      </c>
      <c r="D186">
        <v>128862111</v>
      </c>
      <c r="E186">
        <v>28876687</v>
      </c>
      <c r="F186">
        <v>1</v>
      </c>
      <c r="G186">
        <v>1</v>
      </c>
      <c r="H186">
        <v>1</v>
      </c>
      <c r="I186" t="s">
        <v>1299</v>
      </c>
      <c r="J186" t="s">
        <v>3</v>
      </c>
      <c r="K186" t="s">
        <v>1300</v>
      </c>
      <c r="L186">
        <v>1191</v>
      </c>
      <c r="N186">
        <v>1013</v>
      </c>
      <c r="O186" t="s">
        <v>1125</v>
      </c>
      <c r="P186" t="s">
        <v>1125</v>
      </c>
      <c r="Q186">
        <v>1</v>
      </c>
      <c r="W186">
        <v>0</v>
      </c>
      <c r="X186">
        <v>-576067263</v>
      </c>
      <c r="Y186">
        <v>1.03</v>
      </c>
      <c r="AA186">
        <v>0</v>
      </c>
      <c r="AB186">
        <v>0</v>
      </c>
      <c r="AC186">
        <v>0</v>
      </c>
      <c r="AD186">
        <v>7.19</v>
      </c>
      <c r="AE186">
        <v>0</v>
      </c>
      <c r="AF186">
        <v>0</v>
      </c>
      <c r="AG186">
        <v>0</v>
      </c>
      <c r="AH186">
        <v>7.19</v>
      </c>
      <c r="AI186">
        <v>1</v>
      </c>
      <c r="AJ186">
        <v>1</v>
      </c>
      <c r="AK186">
        <v>1</v>
      </c>
      <c r="AL186">
        <v>1</v>
      </c>
      <c r="AN186">
        <v>0</v>
      </c>
      <c r="AO186">
        <v>1</v>
      </c>
      <c r="AP186">
        <v>0</v>
      </c>
      <c r="AQ186">
        <v>0</v>
      </c>
      <c r="AR186">
        <v>0</v>
      </c>
      <c r="AS186" t="s">
        <v>3</v>
      </c>
      <c r="AT186">
        <v>1.03</v>
      </c>
      <c r="AU186" t="s">
        <v>3</v>
      </c>
      <c r="AV186">
        <v>1</v>
      </c>
      <c r="AW186">
        <v>2</v>
      </c>
      <c r="AX186">
        <v>144043479</v>
      </c>
      <c r="AY186">
        <v>1</v>
      </c>
      <c r="AZ186">
        <v>0</v>
      </c>
      <c r="BA186">
        <v>194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CX186">
        <f>Y186*Source!I79</f>
        <v>19.601971200000001</v>
      </c>
      <c r="CY186">
        <f>AD186</f>
        <v>7.19</v>
      </c>
      <c r="CZ186">
        <f>AH186</f>
        <v>7.19</v>
      </c>
      <c r="DA186">
        <f>AL186</f>
        <v>1</v>
      </c>
      <c r="DB186">
        <f>ROUND(ROUND(AT186*CZ186,2),2)</f>
        <v>7.41</v>
      </c>
      <c r="DC186">
        <f>ROUND(ROUND(AT186*AG186,2),2)</f>
        <v>0</v>
      </c>
    </row>
    <row r="187" spans="1:107" x14ac:dyDescent="0.2">
      <c r="A187">
        <f>ROW(Source!A79)</f>
        <v>79</v>
      </c>
      <c r="B187">
        <v>144042116</v>
      </c>
      <c r="C187">
        <v>144043476</v>
      </c>
      <c r="D187">
        <v>130261811</v>
      </c>
      <c r="E187">
        <v>1</v>
      </c>
      <c r="F187">
        <v>1</v>
      </c>
      <c r="G187">
        <v>1</v>
      </c>
      <c r="H187">
        <v>3</v>
      </c>
      <c r="I187" t="s">
        <v>1301</v>
      </c>
      <c r="J187" t="s">
        <v>1302</v>
      </c>
      <c r="K187" t="s">
        <v>1303</v>
      </c>
      <c r="L187">
        <v>1425</v>
      </c>
      <c r="N187">
        <v>1013</v>
      </c>
      <c r="O187" t="s">
        <v>88</v>
      </c>
      <c r="P187" t="s">
        <v>88</v>
      </c>
      <c r="Q187">
        <v>1</v>
      </c>
      <c r="W187">
        <v>0</v>
      </c>
      <c r="X187">
        <v>-1485006943</v>
      </c>
      <c r="Y187">
        <v>0.2</v>
      </c>
      <c r="AA187">
        <v>463.3</v>
      </c>
      <c r="AB187">
        <v>0</v>
      </c>
      <c r="AC187">
        <v>0</v>
      </c>
      <c r="AD187">
        <v>0</v>
      </c>
      <c r="AE187">
        <v>82</v>
      </c>
      <c r="AF187">
        <v>0</v>
      </c>
      <c r="AG187">
        <v>0</v>
      </c>
      <c r="AH187">
        <v>0</v>
      </c>
      <c r="AI187">
        <v>5.65</v>
      </c>
      <c r="AJ187">
        <v>1</v>
      </c>
      <c r="AK187">
        <v>1</v>
      </c>
      <c r="AL187">
        <v>1</v>
      </c>
      <c r="AN187">
        <v>0</v>
      </c>
      <c r="AO187">
        <v>1</v>
      </c>
      <c r="AP187">
        <v>0</v>
      </c>
      <c r="AQ187">
        <v>0</v>
      </c>
      <c r="AR187">
        <v>0</v>
      </c>
      <c r="AS187" t="s">
        <v>3</v>
      </c>
      <c r="AT187">
        <v>0.2</v>
      </c>
      <c r="AU187" t="s">
        <v>3</v>
      </c>
      <c r="AV187">
        <v>0</v>
      </c>
      <c r="AW187">
        <v>2</v>
      </c>
      <c r="AX187">
        <v>144043480</v>
      </c>
      <c r="AY187">
        <v>1</v>
      </c>
      <c r="AZ187">
        <v>0</v>
      </c>
      <c r="BA187">
        <v>195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CX187">
        <f>Y187*Source!I79</f>
        <v>3.8062080000000003</v>
      </c>
      <c r="CY187">
        <f>AA187</f>
        <v>463.3</v>
      </c>
      <c r="CZ187">
        <f>AE187</f>
        <v>82</v>
      </c>
      <c r="DA187">
        <f>AI187</f>
        <v>5.65</v>
      </c>
      <c r="DB187">
        <f>ROUND(ROUND(AT187*CZ187,2),2)</f>
        <v>16.399999999999999</v>
      </c>
      <c r="DC187">
        <f>ROUND(ROUND(AT187*AG187,2),2)</f>
        <v>0</v>
      </c>
    </row>
    <row r="188" spans="1:107" x14ac:dyDescent="0.2">
      <c r="A188">
        <f>ROW(Source!A117)</f>
        <v>117</v>
      </c>
      <c r="B188">
        <v>144042116</v>
      </c>
      <c r="C188">
        <v>144043483</v>
      </c>
      <c r="D188">
        <v>128862253</v>
      </c>
      <c r="E188">
        <v>28876687</v>
      </c>
      <c r="F188">
        <v>1</v>
      </c>
      <c r="G188">
        <v>1</v>
      </c>
      <c r="H188">
        <v>1</v>
      </c>
      <c r="I188" t="s">
        <v>1123</v>
      </c>
      <c r="J188" t="s">
        <v>3</v>
      </c>
      <c r="K188" t="s">
        <v>1124</v>
      </c>
      <c r="L188">
        <v>1191</v>
      </c>
      <c r="N188">
        <v>1013</v>
      </c>
      <c r="O188" t="s">
        <v>1125</v>
      </c>
      <c r="P188" t="s">
        <v>1125</v>
      </c>
      <c r="Q188">
        <v>1</v>
      </c>
      <c r="W188">
        <v>0</v>
      </c>
      <c r="X188">
        <v>-400197608</v>
      </c>
      <c r="Y188">
        <v>39.744</v>
      </c>
      <c r="AA188">
        <v>0</v>
      </c>
      <c r="AB188">
        <v>0</v>
      </c>
      <c r="AC188">
        <v>0</v>
      </c>
      <c r="AD188">
        <v>8.5299999999999994</v>
      </c>
      <c r="AE188">
        <v>0</v>
      </c>
      <c r="AF188">
        <v>0</v>
      </c>
      <c r="AG188">
        <v>0</v>
      </c>
      <c r="AH188">
        <v>8.5299999999999994</v>
      </c>
      <c r="AI188">
        <v>1</v>
      </c>
      <c r="AJ188">
        <v>1</v>
      </c>
      <c r="AK188">
        <v>1</v>
      </c>
      <c r="AL188">
        <v>1</v>
      </c>
      <c r="AN188">
        <v>0</v>
      </c>
      <c r="AO188">
        <v>1</v>
      </c>
      <c r="AP188">
        <v>1</v>
      </c>
      <c r="AQ188">
        <v>0</v>
      </c>
      <c r="AR188">
        <v>0</v>
      </c>
      <c r="AS188" t="s">
        <v>3</v>
      </c>
      <c r="AT188">
        <v>34.56</v>
      </c>
      <c r="AU188" t="s">
        <v>264</v>
      </c>
      <c r="AV188">
        <v>1</v>
      </c>
      <c r="AW188">
        <v>2</v>
      </c>
      <c r="AX188">
        <v>144043487</v>
      </c>
      <c r="AY188">
        <v>1</v>
      </c>
      <c r="AZ188">
        <v>0</v>
      </c>
      <c r="BA188">
        <v>196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CX188">
        <f>Y188*Source!I117</f>
        <v>10.33344</v>
      </c>
      <c r="CY188">
        <f>AD188</f>
        <v>8.5299999999999994</v>
      </c>
      <c r="CZ188">
        <f>AH188</f>
        <v>8.5299999999999994</v>
      </c>
      <c r="DA188">
        <f>AL188</f>
        <v>1</v>
      </c>
      <c r="DB188">
        <f>ROUND((ROUND(AT188*CZ188,2)*1.15),2)</f>
        <v>339.02</v>
      </c>
      <c r="DC188">
        <f>ROUND((ROUND(AT188*AG188,2)*1.15),2)</f>
        <v>0</v>
      </c>
    </row>
    <row r="189" spans="1:107" x14ac:dyDescent="0.2">
      <c r="A189">
        <f>ROW(Source!A117)</f>
        <v>117</v>
      </c>
      <c r="B189">
        <v>144042116</v>
      </c>
      <c r="C189">
        <v>144043483</v>
      </c>
      <c r="D189">
        <v>130278888</v>
      </c>
      <c r="E189">
        <v>1</v>
      </c>
      <c r="F189">
        <v>1</v>
      </c>
      <c r="G189">
        <v>1</v>
      </c>
      <c r="H189">
        <v>3</v>
      </c>
      <c r="I189" t="s">
        <v>267</v>
      </c>
      <c r="J189" t="s">
        <v>270</v>
      </c>
      <c r="K189" t="s">
        <v>268</v>
      </c>
      <c r="L189">
        <v>1327</v>
      </c>
      <c r="N189">
        <v>1005</v>
      </c>
      <c r="O189" t="s">
        <v>269</v>
      </c>
      <c r="P189" t="s">
        <v>269</v>
      </c>
      <c r="Q189">
        <v>1</v>
      </c>
      <c r="W189">
        <v>1</v>
      </c>
      <c r="X189">
        <v>1741837729</v>
      </c>
      <c r="Y189">
        <v>-100</v>
      </c>
      <c r="AA189">
        <v>3997.47</v>
      </c>
      <c r="AB189">
        <v>0</v>
      </c>
      <c r="AC189">
        <v>0</v>
      </c>
      <c r="AD189">
        <v>0</v>
      </c>
      <c r="AE189">
        <v>701.31</v>
      </c>
      <c r="AF189">
        <v>0</v>
      </c>
      <c r="AG189">
        <v>0</v>
      </c>
      <c r="AH189">
        <v>0</v>
      </c>
      <c r="AI189">
        <v>5.7</v>
      </c>
      <c r="AJ189">
        <v>1</v>
      </c>
      <c r="AK189">
        <v>1</v>
      </c>
      <c r="AL189">
        <v>1</v>
      </c>
      <c r="AN189">
        <v>0</v>
      </c>
      <c r="AO189">
        <v>1</v>
      </c>
      <c r="AP189">
        <v>0</v>
      </c>
      <c r="AQ189">
        <v>0</v>
      </c>
      <c r="AR189">
        <v>0</v>
      </c>
      <c r="AS189" t="s">
        <v>3</v>
      </c>
      <c r="AT189">
        <v>-100</v>
      </c>
      <c r="AU189" t="s">
        <v>3</v>
      </c>
      <c r="AV189">
        <v>0</v>
      </c>
      <c r="AW189">
        <v>2</v>
      </c>
      <c r="AX189">
        <v>144043488</v>
      </c>
      <c r="AY189">
        <v>1</v>
      </c>
      <c r="AZ189">
        <v>6144</v>
      </c>
      <c r="BA189">
        <v>197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CX189">
        <f>Y189*Source!I117</f>
        <v>-26</v>
      </c>
      <c r="CY189">
        <f>AA189</f>
        <v>3997.47</v>
      </c>
      <c r="CZ189">
        <f>AE189</f>
        <v>701.31</v>
      </c>
      <c r="DA189">
        <f>AI189</f>
        <v>5.7</v>
      </c>
      <c r="DB189">
        <f>ROUND(ROUND(AT189*CZ189,2),2)</f>
        <v>-70131</v>
      </c>
      <c r="DC189">
        <f>ROUND(ROUND(AT189*AG189,2),2)</f>
        <v>0</v>
      </c>
    </row>
    <row r="190" spans="1:107" x14ac:dyDescent="0.2">
      <c r="A190">
        <f>ROW(Source!A117)</f>
        <v>117</v>
      </c>
      <c r="B190">
        <v>144042116</v>
      </c>
      <c r="C190">
        <v>144043483</v>
      </c>
      <c r="D190">
        <v>0</v>
      </c>
      <c r="E190">
        <v>0</v>
      </c>
      <c r="F190">
        <v>1</v>
      </c>
      <c r="G190">
        <v>1</v>
      </c>
      <c r="H190">
        <v>3</v>
      </c>
      <c r="I190" t="s">
        <v>272</v>
      </c>
      <c r="J190" t="s">
        <v>3</v>
      </c>
      <c r="K190" t="s">
        <v>273</v>
      </c>
      <c r="L190">
        <v>1327</v>
      </c>
      <c r="N190">
        <v>1005</v>
      </c>
      <c r="O190" t="s">
        <v>269</v>
      </c>
      <c r="P190" t="s">
        <v>269</v>
      </c>
      <c r="Q190">
        <v>1</v>
      </c>
      <c r="W190">
        <v>0</v>
      </c>
      <c r="X190">
        <v>1589450103</v>
      </c>
      <c r="Y190">
        <v>100</v>
      </c>
      <c r="AA190">
        <v>1916.02</v>
      </c>
      <c r="AB190">
        <v>0</v>
      </c>
      <c r="AC190">
        <v>0</v>
      </c>
      <c r="AD190">
        <v>0</v>
      </c>
      <c r="AE190">
        <v>353.51</v>
      </c>
      <c r="AF190">
        <v>0</v>
      </c>
      <c r="AG190">
        <v>0</v>
      </c>
      <c r="AH190">
        <v>0</v>
      </c>
      <c r="AI190">
        <v>5.42</v>
      </c>
      <c r="AJ190">
        <v>1</v>
      </c>
      <c r="AK190">
        <v>1</v>
      </c>
      <c r="AL190">
        <v>1</v>
      </c>
      <c r="AN190">
        <v>0</v>
      </c>
      <c r="AO190">
        <v>0</v>
      </c>
      <c r="AP190">
        <v>0</v>
      </c>
      <c r="AQ190">
        <v>0</v>
      </c>
      <c r="AR190">
        <v>0</v>
      </c>
      <c r="AS190" t="s">
        <v>3</v>
      </c>
      <c r="AT190">
        <v>100</v>
      </c>
      <c r="AU190" t="s">
        <v>3</v>
      </c>
      <c r="AV190">
        <v>0</v>
      </c>
      <c r="AW190">
        <v>1</v>
      </c>
      <c r="AX190">
        <v>-1</v>
      </c>
      <c r="AY190">
        <v>0</v>
      </c>
      <c r="AZ190">
        <v>0</v>
      </c>
      <c r="BA190" t="s">
        <v>3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CX190">
        <f>Y190*Source!I117</f>
        <v>26</v>
      </c>
      <c r="CY190">
        <f>AA190</f>
        <v>1916.02</v>
      </c>
      <c r="CZ190">
        <f>AE190</f>
        <v>353.51</v>
      </c>
      <c r="DA190">
        <f>AI190</f>
        <v>5.42</v>
      </c>
      <c r="DB190">
        <f>ROUND(ROUND(AT190*CZ190,2),2)</f>
        <v>35351</v>
      </c>
      <c r="DC190">
        <f>ROUND(ROUND(AT190*AG190,2),2)</f>
        <v>0</v>
      </c>
    </row>
    <row r="191" spans="1:107" x14ac:dyDescent="0.2">
      <c r="A191">
        <f>ROW(Source!A120)</f>
        <v>120</v>
      </c>
      <c r="B191">
        <v>144042116</v>
      </c>
      <c r="C191">
        <v>144043491</v>
      </c>
      <c r="D191">
        <v>128862288</v>
      </c>
      <c r="E191">
        <v>28876687</v>
      </c>
      <c r="F191">
        <v>1</v>
      </c>
      <c r="G191">
        <v>1</v>
      </c>
      <c r="H191">
        <v>1</v>
      </c>
      <c r="I191" t="s">
        <v>1304</v>
      </c>
      <c r="J191" t="s">
        <v>3</v>
      </c>
      <c r="K191" t="s">
        <v>1305</v>
      </c>
      <c r="L191">
        <v>1191</v>
      </c>
      <c r="N191">
        <v>1013</v>
      </c>
      <c r="O191" t="s">
        <v>1125</v>
      </c>
      <c r="P191" t="s">
        <v>1125</v>
      </c>
      <c r="Q191">
        <v>1</v>
      </c>
      <c r="W191">
        <v>0</v>
      </c>
      <c r="X191">
        <v>-1027537862</v>
      </c>
      <c r="Y191">
        <v>239.2</v>
      </c>
      <c r="AA191">
        <v>0</v>
      </c>
      <c r="AB191">
        <v>0</v>
      </c>
      <c r="AC191">
        <v>0</v>
      </c>
      <c r="AD191">
        <v>9.18</v>
      </c>
      <c r="AE191">
        <v>0</v>
      </c>
      <c r="AF191">
        <v>0</v>
      </c>
      <c r="AG191">
        <v>0</v>
      </c>
      <c r="AH191">
        <v>9.18</v>
      </c>
      <c r="AI191">
        <v>1</v>
      </c>
      <c r="AJ191">
        <v>1</v>
      </c>
      <c r="AK191">
        <v>1</v>
      </c>
      <c r="AL191">
        <v>1</v>
      </c>
      <c r="AN191">
        <v>0</v>
      </c>
      <c r="AO191">
        <v>1</v>
      </c>
      <c r="AP191">
        <v>1</v>
      </c>
      <c r="AQ191">
        <v>0</v>
      </c>
      <c r="AR191">
        <v>0</v>
      </c>
      <c r="AS191" t="s">
        <v>3</v>
      </c>
      <c r="AT191">
        <v>208</v>
      </c>
      <c r="AU191" t="s">
        <v>264</v>
      </c>
      <c r="AV191">
        <v>1</v>
      </c>
      <c r="AW191">
        <v>2</v>
      </c>
      <c r="AX191">
        <v>144043504</v>
      </c>
      <c r="AY191">
        <v>1</v>
      </c>
      <c r="AZ191">
        <v>0</v>
      </c>
      <c r="BA191">
        <v>198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CX191">
        <f>Y191*Source!I120</f>
        <v>340.42944</v>
      </c>
      <c r="CY191">
        <f>AD191</f>
        <v>9.18</v>
      </c>
      <c r="CZ191">
        <f>AH191</f>
        <v>9.18</v>
      </c>
      <c r="DA191">
        <f>AL191</f>
        <v>1</v>
      </c>
      <c r="DB191">
        <f>ROUND((ROUND(AT191*CZ191,2)*1.15),2)</f>
        <v>2195.86</v>
      </c>
      <c r="DC191">
        <f>ROUND((ROUND(AT191*AG191,2)*1.15),2)</f>
        <v>0</v>
      </c>
    </row>
    <row r="192" spans="1:107" x14ac:dyDescent="0.2">
      <c r="A192">
        <f>ROW(Source!A120)</f>
        <v>120</v>
      </c>
      <c r="B192">
        <v>144042116</v>
      </c>
      <c r="C192">
        <v>144043491</v>
      </c>
      <c r="D192">
        <v>128862608</v>
      </c>
      <c r="E192">
        <v>28876687</v>
      </c>
      <c r="F192">
        <v>1</v>
      </c>
      <c r="G192">
        <v>1</v>
      </c>
      <c r="H192">
        <v>1</v>
      </c>
      <c r="I192" t="s">
        <v>1128</v>
      </c>
      <c r="J192" t="s">
        <v>3</v>
      </c>
      <c r="K192" t="s">
        <v>1129</v>
      </c>
      <c r="L192">
        <v>1191</v>
      </c>
      <c r="N192">
        <v>1013</v>
      </c>
      <c r="O192" t="s">
        <v>1125</v>
      </c>
      <c r="P192" t="s">
        <v>1125</v>
      </c>
      <c r="Q192">
        <v>1</v>
      </c>
      <c r="W192">
        <v>0</v>
      </c>
      <c r="X192">
        <v>-1417349443</v>
      </c>
      <c r="Y192">
        <v>0.86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1</v>
      </c>
      <c r="AJ192">
        <v>1</v>
      </c>
      <c r="AK192">
        <v>1</v>
      </c>
      <c r="AL192">
        <v>1</v>
      </c>
      <c r="AN192">
        <v>0</v>
      </c>
      <c r="AO192">
        <v>1</v>
      </c>
      <c r="AP192">
        <v>0</v>
      </c>
      <c r="AQ192">
        <v>0</v>
      </c>
      <c r="AR192">
        <v>0</v>
      </c>
      <c r="AS192" t="s">
        <v>3</v>
      </c>
      <c r="AT192">
        <v>0.86</v>
      </c>
      <c r="AU192" t="s">
        <v>3</v>
      </c>
      <c r="AV192">
        <v>2</v>
      </c>
      <c r="AW192">
        <v>2</v>
      </c>
      <c r="AX192">
        <v>144043505</v>
      </c>
      <c r="AY192">
        <v>1</v>
      </c>
      <c r="AZ192">
        <v>2048</v>
      </c>
      <c r="BA192">
        <v>199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CX192">
        <f>Y192*Source!I120</f>
        <v>1.2239519999999999</v>
      </c>
      <c r="CY192">
        <f>AD192</f>
        <v>0</v>
      </c>
      <c r="CZ192">
        <f>AH192</f>
        <v>0</v>
      </c>
      <c r="DA192">
        <f>AL192</f>
        <v>1</v>
      </c>
      <c r="DB192">
        <f>ROUND(ROUND(AT192*CZ192,2),2)</f>
        <v>0</v>
      </c>
      <c r="DC192">
        <f>ROUND(ROUND(AT192*AG192,2),2)</f>
        <v>0</v>
      </c>
    </row>
    <row r="193" spans="1:107" x14ac:dyDescent="0.2">
      <c r="A193">
        <f>ROW(Source!A120)</f>
        <v>120</v>
      </c>
      <c r="B193">
        <v>144042116</v>
      </c>
      <c r="C193">
        <v>144043491</v>
      </c>
      <c r="D193">
        <v>130404529</v>
      </c>
      <c r="E193">
        <v>1</v>
      </c>
      <c r="F193">
        <v>1</v>
      </c>
      <c r="G193">
        <v>1</v>
      </c>
      <c r="H193">
        <v>2</v>
      </c>
      <c r="I193" t="s">
        <v>1306</v>
      </c>
      <c r="J193" t="s">
        <v>1307</v>
      </c>
      <c r="K193" t="s">
        <v>1308</v>
      </c>
      <c r="L193">
        <v>1368</v>
      </c>
      <c r="N193">
        <v>1011</v>
      </c>
      <c r="O193" t="s">
        <v>550</v>
      </c>
      <c r="P193" t="s">
        <v>550</v>
      </c>
      <c r="Q193">
        <v>1</v>
      </c>
      <c r="W193">
        <v>0</v>
      </c>
      <c r="X193">
        <v>-99217351</v>
      </c>
      <c r="Y193">
        <v>6.25E-2</v>
      </c>
      <c r="AA193">
        <v>0</v>
      </c>
      <c r="AB193">
        <v>673.13</v>
      </c>
      <c r="AC193">
        <v>330.27</v>
      </c>
      <c r="AD193">
        <v>0</v>
      </c>
      <c r="AE193">
        <v>0</v>
      </c>
      <c r="AF193">
        <v>89.99</v>
      </c>
      <c r="AG193">
        <v>10.06</v>
      </c>
      <c r="AH193">
        <v>0</v>
      </c>
      <c r="AI193">
        <v>1</v>
      </c>
      <c r="AJ193">
        <v>7.48</v>
      </c>
      <c r="AK193">
        <v>32.83</v>
      </c>
      <c r="AL193">
        <v>1</v>
      </c>
      <c r="AN193">
        <v>0</v>
      </c>
      <c r="AO193">
        <v>1</v>
      </c>
      <c r="AP193">
        <v>1</v>
      </c>
      <c r="AQ193">
        <v>0</v>
      </c>
      <c r="AR193">
        <v>0</v>
      </c>
      <c r="AS193" t="s">
        <v>3</v>
      </c>
      <c r="AT193">
        <v>0.05</v>
      </c>
      <c r="AU193" t="s">
        <v>279</v>
      </c>
      <c r="AV193">
        <v>0</v>
      </c>
      <c r="AW193">
        <v>2</v>
      </c>
      <c r="AX193">
        <v>144043506</v>
      </c>
      <c r="AY193">
        <v>1</v>
      </c>
      <c r="AZ193">
        <v>0</v>
      </c>
      <c r="BA193">
        <v>200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CX193">
        <f>Y193*Source!I120</f>
        <v>8.8950000000000001E-2</v>
      </c>
      <c r="CY193">
        <f>AB193</f>
        <v>673.13</v>
      </c>
      <c r="CZ193">
        <f>AF193</f>
        <v>89.99</v>
      </c>
      <c r="DA193">
        <f>AJ193</f>
        <v>7.48</v>
      </c>
      <c r="DB193">
        <f>ROUND((ROUND(AT193*CZ193,2)*1.25),2)</f>
        <v>5.63</v>
      </c>
      <c r="DC193">
        <f>ROUND((ROUND(AT193*AG193,2)*1.25),2)</f>
        <v>0.63</v>
      </c>
    </row>
    <row r="194" spans="1:107" x14ac:dyDescent="0.2">
      <c r="A194">
        <f>ROW(Source!A120)</f>
        <v>120</v>
      </c>
      <c r="B194">
        <v>144042116</v>
      </c>
      <c r="C194">
        <v>144043491</v>
      </c>
      <c r="D194">
        <v>130404565</v>
      </c>
      <c r="E194">
        <v>1</v>
      </c>
      <c r="F194">
        <v>1</v>
      </c>
      <c r="G194">
        <v>1</v>
      </c>
      <c r="H194">
        <v>2</v>
      </c>
      <c r="I194" t="s">
        <v>1130</v>
      </c>
      <c r="J194" t="s">
        <v>1131</v>
      </c>
      <c r="K194" t="s">
        <v>1132</v>
      </c>
      <c r="L194">
        <v>1368</v>
      </c>
      <c r="N194">
        <v>1011</v>
      </c>
      <c r="O194" t="s">
        <v>550</v>
      </c>
      <c r="P194" t="s">
        <v>550</v>
      </c>
      <c r="Q194">
        <v>1</v>
      </c>
      <c r="W194">
        <v>0</v>
      </c>
      <c r="X194">
        <v>757256372</v>
      </c>
      <c r="Y194">
        <v>1.0125</v>
      </c>
      <c r="AA194">
        <v>0</v>
      </c>
      <c r="AB194">
        <v>447.64</v>
      </c>
      <c r="AC194">
        <v>443.21</v>
      </c>
      <c r="AD194">
        <v>0</v>
      </c>
      <c r="AE194">
        <v>0</v>
      </c>
      <c r="AF194">
        <v>31.26</v>
      </c>
      <c r="AG194">
        <v>13.5</v>
      </c>
      <c r="AH194">
        <v>0</v>
      </c>
      <c r="AI194">
        <v>1</v>
      </c>
      <c r="AJ194">
        <v>14.32</v>
      </c>
      <c r="AK194">
        <v>32.83</v>
      </c>
      <c r="AL194">
        <v>1</v>
      </c>
      <c r="AN194">
        <v>0</v>
      </c>
      <c r="AO194">
        <v>1</v>
      </c>
      <c r="AP194">
        <v>1</v>
      </c>
      <c r="AQ194">
        <v>0</v>
      </c>
      <c r="AR194">
        <v>0</v>
      </c>
      <c r="AS194" t="s">
        <v>3</v>
      </c>
      <c r="AT194">
        <v>0.81</v>
      </c>
      <c r="AU194" t="s">
        <v>279</v>
      </c>
      <c r="AV194">
        <v>0</v>
      </c>
      <c r="AW194">
        <v>2</v>
      </c>
      <c r="AX194">
        <v>144043507</v>
      </c>
      <c r="AY194">
        <v>1</v>
      </c>
      <c r="AZ194">
        <v>2048</v>
      </c>
      <c r="BA194">
        <v>201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CX194">
        <f>Y194*Source!I120</f>
        <v>1.44099</v>
      </c>
      <c r="CY194">
        <f>AB194</f>
        <v>447.64</v>
      </c>
      <c r="CZ194">
        <f>AF194</f>
        <v>31.26</v>
      </c>
      <c r="DA194">
        <f>AJ194</f>
        <v>14.32</v>
      </c>
      <c r="DB194">
        <f>ROUND((ROUND(AT194*CZ194,2)*1.25),2)</f>
        <v>31.65</v>
      </c>
      <c r="DC194">
        <f>ROUND((ROUND(AT194*AG194,2)*1.25),2)</f>
        <v>13.68</v>
      </c>
    </row>
    <row r="195" spans="1:107" x14ac:dyDescent="0.2">
      <c r="A195">
        <f>ROW(Source!A120)</f>
        <v>120</v>
      </c>
      <c r="B195">
        <v>144042116</v>
      </c>
      <c r="C195">
        <v>144043491</v>
      </c>
      <c r="D195">
        <v>130258534</v>
      </c>
      <c r="E195">
        <v>1</v>
      </c>
      <c r="F195">
        <v>1</v>
      </c>
      <c r="G195">
        <v>1</v>
      </c>
      <c r="H195">
        <v>3</v>
      </c>
      <c r="I195" t="s">
        <v>1150</v>
      </c>
      <c r="J195" t="s">
        <v>1151</v>
      </c>
      <c r="K195" t="s">
        <v>1152</v>
      </c>
      <c r="L195">
        <v>1339</v>
      </c>
      <c r="N195">
        <v>1007</v>
      </c>
      <c r="O195" t="s">
        <v>50</v>
      </c>
      <c r="P195" t="s">
        <v>50</v>
      </c>
      <c r="Q195">
        <v>1</v>
      </c>
      <c r="W195">
        <v>0</v>
      </c>
      <c r="X195">
        <v>1835689634</v>
      </c>
      <c r="Y195">
        <v>0.46500000000000002</v>
      </c>
      <c r="AA195">
        <v>29.3</v>
      </c>
      <c r="AB195">
        <v>0</v>
      </c>
      <c r="AC195">
        <v>0</v>
      </c>
      <c r="AD195">
        <v>0</v>
      </c>
      <c r="AE195">
        <v>2.44</v>
      </c>
      <c r="AF195">
        <v>0</v>
      </c>
      <c r="AG195">
        <v>0</v>
      </c>
      <c r="AH195">
        <v>0</v>
      </c>
      <c r="AI195">
        <v>12.01</v>
      </c>
      <c r="AJ195">
        <v>1</v>
      </c>
      <c r="AK195">
        <v>1</v>
      </c>
      <c r="AL195">
        <v>1</v>
      </c>
      <c r="AN195">
        <v>0</v>
      </c>
      <c r="AO195">
        <v>1</v>
      </c>
      <c r="AP195">
        <v>0</v>
      </c>
      <c r="AQ195">
        <v>0</v>
      </c>
      <c r="AR195">
        <v>0</v>
      </c>
      <c r="AS195" t="s">
        <v>3</v>
      </c>
      <c r="AT195">
        <v>0.46500000000000002</v>
      </c>
      <c r="AU195" t="s">
        <v>3</v>
      </c>
      <c r="AV195">
        <v>0</v>
      </c>
      <c r="AW195">
        <v>2</v>
      </c>
      <c r="AX195">
        <v>144043508</v>
      </c>
      <c r="AY195">
        <v>1</v>
      </c>
      <c r="AZ195">
        <v>0</v>
      </c>
      <c r="BA195">
        <v>202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CX195">
        <f>Y195*Source!I120</f>
        <v>0.66178800000000004</v>
      </c>
      <c r="CY195">
        <f t="shared" ref="CY195:CY202" si="34">AA195</f>
        <v>29.3</v>
      </c>
      <c r="CZ195">
        <f t="shared" ref="CZ195:CZ202" si="35">AE195</f>
        <v>2.44</v>
      </c>
      <c r="DA195">
        <f t="shared" ref="DA195:DA202" si="36">AI195</f>
        <v>12.01</v>
      </c>
      <c r="DB195">
        <f t="shared" ref="DB195:DB209" si="37">ROUND(ROUND(AT195*CZ195,2),2)</f>
        <v>1.1299999999999999</v>
      </c>
      <c r="DC195">
        <f t="shared" ref="DC195:DC209" si="38">ROUND(ROUND(AT195*AG195,2),2)</f>
        <v>0</v>
      </c>
    </row>
    <row r="196" spans="1:107" x14ac:dyDescent="0.2">
      <c r="A196">
        <f>ROW(Source!A120)</f>
        <v>120</v>
      </c>
      <c r="B196">
        <v>144042116</v>
      </c>
      <c r="C196">
        <v>144043491</v>
      </c>
      <c r="D196">
        <v>130259175</v>
      </c>
      <c r="E196">
        <v>1</v>
      </c>
      <c r="F196">
        <v>1</v>
      </c>
      <c r="G196">
        <v>1</v>
      </c>
      <c r="H196">
        <v>3</v>
      </c>
      <c r="I196" t="s">
        <v>1309</v>
      </c>
      <c r="J196" t="s">
        <v>1310</v>
      </c>
      <c r="K196" t="s">
        <v>1311</v>
      </c>
      <c r="L196">
        <v>1339</v>
      </c>
      <c r="N196">
        <v>1007</v>
      </c>
      <c r="O196" t="s">
        <v>50</v>
      </c>
      <c r="P196" t="s">
        <v>50</v>
      </c>
      <c r="Q196">
        <v>1</v>
      </c>
      <c r="W196">
        <v>0</v>
      </c>
      <c r="X196">
        <v>-1283742931</v>
      </c>
      <c r="Y196">
        <v>0.1</v>
      </c>
      <c r="AA196">
        <v>551.39</v>
      </c>
      <c r="AB196">
        <v>0</v>
      </c>
      <c r="AC196">
        <v>0</v>
      </c>
      <c r="AD196">
        <v>0</v>
      </c>
      <c r="AE196">
        <v>34.92</v>
      </c>
      <c r="AF196">
        <v>0</v>
      </c>
      <c r="AG196">
        <v>0</v>
      </c>
      <c r="AH196">
        <v>0</v>
      </c>
      <c r="AI196">
        <v>15.79</v>
      </c>
      <c r="AJ196">
        <v>1</v>
      </c>
      <c r="AK196">
        <v>1</v>
      </c>
      <c r="AL196">
        <v>1</v>
      </c>
      <c r="AN196">
        <v>0</v>
      </c>
      <c r="AO196">
        <v>1</v>
      </c>
      <c r="AP196">
        <v>0</v>
      </c>
      <c r="AQ196">
        <v>0</v>
      </c>
      <c r="AR196">
        <v>0</v>
      </c>
      <c r="AS196" t="s">
        <v>3</v>
      </c>
      <c r="AT196">
        <v>0.1</v>
      </c>
      <c r="AU196" t="s">
        <v>3</v>
      </c>
      <c r="AV196">
        <v>0</v>
      </c>
      <c r="AW196">
        <v>2</v>
      </c>
      <c r="AX196">
        <v>144043509</v>
      </c>
      <c r="AY196">
        <v>1</v>
      </c>
      <c r="AZ196">
        <v>0</v>
      </c>
      <c r="BA196">
        <v>203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CX196">
        <f>Y196*Source!I120</f>
        <v>0.14232</v>
      </c>
      <c r="CY196">
        <f t="shared" si="34"/>
        <v>551.39</v>
      </c>
      <c r="CZ196">
        <f t="shared" si="35"/>
        <v>34.92</v>
      </c>
      <c r="DA196">
        <f t="shared" si="36"/>
        <v>15.79</v>
      </c>
      <c r="DB196">
        <f t="shared" si="37"/>
        <v>3.49</v>
      </c>
      <c r="DC196">
        <f t="shared" si="38"/>
        <v>0</v>
      </c>
    </row>
    <row r="197" spans="1:107" x14ac:dyDescent="0.2">
      <c r="A197">
        <f>ROW(Source!A120)</f>
        <v>120</v>
      </c>
      <c r="B197">
        <v>144042116</v>
      </c>
      <c r="C197">
        <v>144043491</v>
      </c>
      <c r="D197">
        <v>130260850</v>
      </c>
      <c r="E197">
        <v>1</v>
      </c>
      <c r="F197">
        <v>1</v>
      </c>
      <c r="G197">
        <v>1</v>
      </c>
      <c r="H197">
        <v>3</v>
      </c>
      <c r="I197" t="s">
        <v>1221</v>
      </c>
      <c r="J197" t="s">
        <v>1222</v>
      </c>
      <c r="K197" t="s">
        <v>1223</v>
      </c>
      <c r="L197">
        <v>1348</v>
      </c>
      <c r="N197">
        <v>1009</v>
      </c>
      <c r="O197" t="s">
        <v>31</v>
      </c>
      <c r="P197" t="s">
        <v>31</v>
      </c>
      <c r="Q197">
        <v>1000</v>
      </c>
      <c r="W197">
        <v>0</v>
      </c>
      <c r="X197">
        <v>-1480437292</v>
      </c>
      <c r="Y197">
        <v>4.0000000000000001E-3</v>
      </c>
      <c r="AA197">
        <v>86190.75</v>
      </c>
      <c r="AB197">
        <v>0</v>
      </c>
      <c r="AC197">
        <v>0</v>
      </c>
      <c r="AD197">
        <v>0</v>
      </c>
      <c r="AE197">
        <v>8475</v>
      </c>
      <c r="AF197">
        <v>0</v>
      </c>
      <c r="AG197">
        <v>0</v>
      </c>
      <c r="AH197">
        <v>0</v>
      </c>
      <c r="AI197">
        <v>10.17</v>
      </c>
      <c r="AJ197">
        <v>1</v>
      </c>
      <c r="AK197">
        <v>1</v>
      </c>
      <c r="AL197">
        <v>1</v>
      </c>
      <c r="AN197">
        <v>0</v>
      </c>
      <c r="AO197">
        <v>1</v>
      </c>
      <c r="AP197">
        <v>0</v>
      </c>
      <c r="AQ197">
        <v>0</v>
      </c>
      <c r="AR197">
        <v>0</v>
      </c>
      <c r="AS197" t="s">
        <v>3</v>
      </c>
      <c r="AT197">
        <v>4.0000000000000001E-3</v>
      </c>
      <c r="AU197" t="s">
        <v>3</v>
      </c>
      <c r="AV197">
        <v>0</v>
      </c>
      <c r="AW197">
        <v>2</v>
      </c>
      <c r="AX197">
        <v>144043510</v>
      </c>
      <c r="AY197">
        <v>1</v>
      </c>
      <c r="AZ197">
        <v>0</v>
      </c>
      <c r="BA197">
        <v>204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CX197">
        <f>Y197*Source!I120</f>
        <v>5.6928000000000005E-3</v>
      </c>
      <c r="CY197">
        <f t="shared" si="34"/>
        <v>86190.75</v>
      </c>
      <c r="CZ197">
        <f t="shared" si="35"/>
        <v>8475</v>
      </c>
      <c r="DA197">
        <f t="shared" si="36"/>
        <v>10.17</v>
      </c>
      <c r="DB197">
        <f t="shared" si="37"/>
        <v>33.9</v>
      </c>
      <c r="DC197">
        <f t="shared" si="38"/>
        <v>0</v>
      </c>
    </row>
    <row r="198" spans="1:107" x14ac:dyDescent="0.2">
      <c r="A198">
        <f>ROW(Source!A120)</f>
        <v>120</v>
      </c>
      <c r="B198">
        <v>144042116</v>
      </c>
      <c r="C198">
        <v>144043491</v>
      </c>
      <c r="D198">
        <v>130261846</v>
      </c>
      <c r="E198">
        <v>1</v>
      </c>
      <c r="F198">
        <v>1</v>
      </c>
      <c r="G198">
        <v>1</v>
      </c>
      <c r="H198">
        <v>3</v>
      </c>
      <c r="I198" t="s">
        <v>1312</v>
      </c>
      <c r="J198" t="s">
        <v>1313</v>
      </c>
      <c r="K198" t="s">
        <v>1314</v>
      </c>
      <c r="L198">
        <v>1346</v>
      </c>
      <c r="N198">
        <v>1009</v>
      </c>
      <c r="O198" t="s">
        <v>598</v>
      </c>
      <c r="P198" t="s">
        <v>598</v>
      </c>
      <c r="Q198">
        <v>1</v>
      </c>
      <c r="W198">
        <v>0</v>
      </c>
      <c r="X198">
        <v>-1716894207</v>
      </c>
      <c r="Y198">
        <v>0.5</v>
      </c>
      <c r="AA198">
        <v>45.92</v>
      </c>
      <c r="AB198">
        <v>0</v>
      </c>
      <c r="AC198">
        <v>0</v>
      </c>
      <c r="AD198">
        <v>0</v>
      </c>
      <c r="AE198">
        <v>1.82</v>
      </c>
      <c r="AF198">
        <v>0</v>
      </c>
      <c r="AG198">
        <v>0</v>
      </c>
      <c r="AH198">
        <v>0</v>
      </c>
      <c r="AI198">
        <v>25.23</v>
      </c>
      <c r="AJ198">
        <v>1</v>
      </c>
      <c r="AK198">
        <v>1</v>
      </c>
      <c r="AL198">
        <v>1</v>
      </c>
      <c r="AN198">
        <v>0</v>
      </c>
      <c r="AO198">
        <v>1</v>
      </c>
      <c r="AP198">
        <v>0</v>
      </c>
      <c r="AQ198">
        <v>0</v>
      </c>
      <c r="AR198">
        <v>0</v>
      </c>
      <c r="AS198" t="s">
        <v>3</v>
      </c>
      <c r="AT198">
        <v>0.5</v>
      </c>
      <c r="AU198" t="s">
        <v>3</v>
      </c>
      <c r="AV198">
        <v>0</v>
      </c>
      <c r="AW198">
        <v>2</v>
      </c>
      <c r="AX198">
        <v>144043511</v>
      </c>
      <c r="AY198">
        <v>1</v>
      </c>
      <c r="AZ198">
        <v>0</v>
      </c>
      <c r="BA198">
        <v>205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CX198">
        <f>Y198*Source!I120</f>
        <v>0.71160000000000001</v>
      </c>
      <c r="CY198">
        <f t="shared" si="34"/>
        <v>45.92</v>
      </c>
      <c r="CZ198">
        <f t="shared" si="35"/>
        <v>1.82</v>
      </c>
      <c r="DA198">
        <f t="shared" si="36"/>
        <v>25.23</v>
      </c>
      <c r="DB198">
        <f t="shared" si="37"/>
        <v>0.91</v>
      </c>
      <c r="DC198">
        <f t="shared" si="38"/>
        <v>0</v>
      </c>
    </row>
    <row r="199" spans="1:107" x14ac:dyDescent="0.2">
      <c r="A199">
        <f>ROW(Source!A120)</f>
        <v>120</v>
      </c>
      <c r="B199">
        <v>144042116</v>
      </c>
      <c r="C199">
        <v>144043491</v>
      </c>
      <c r="D199">
        <v>130262841</v>
      </c>
      <c r="E199">
        <v>1</v>
      </c>
      <c r="F199">
        <v>1</v>
      </c>
      <c r="G199">
        <v>1</v>
      </c>
      <c r="H199">
        <v>3</v>
      </c>
      <c r="I199" t="s">
        <v>1315</v>
      </c>
      <c r="J199" t="s">
        <v>1316</v>
      </c>
      <c r="K199" t="s">
        <v>1317</v>
      </c>
      <c r="L199">
        <v>1348</v>
      </c>
      <c r="N199">
        <v>1009</v>
      </c>
      <c r="O199" t="s">
        <v>31</v>
      </c>
      <c r="P199" t="s">
        <v>31</v>
      </c>
      <c r="Q199">
        <v>1000</v>
      </c>
      <c r="W199">
        <v>0</v>
      </c>
      <c r="X199">
        <v>-471315788</v>
      </c>
      <c r="Y199">
        <v>0.04</v>
      </c>
      <c r="AA199">
        <v>4165.32</v>
      </c>
      <c r="AB199">
        <v>0</v>
      </c>
      <c r="AC199">
        <v>0</v>
      </c>
      <c r="AD199">
        <v>0</v>
      </c>
      <c r="AE199">
        <v>412</v>
      </c>
      <c r="AF199">
        <v>0</v>
      </c>
      <c r="AG199">
        <v>0</v>
      </c>
      <c r="AH199">
        <v>0</v>
      </c>
      <c r="AI199">
        <v>10.11</v>
      </c>
      <c r="AJ199">
        <v>1</v>
      </c>
      <c r="AK199">
        <v>1</v>
      </c>
      <c r="AL199">
        <v>1</v>
      </c>
      <c r="AN199">
        <v>0</v>
      </c>
      <c r="AO199">
        <v>1</v>
      </c>
      <c r="AP199">
        <v>0</v>
      </c>
      <c r="AQ199">
        <v>0</v>
      </c>
      <c r="AR199">
        <v>0</v>
      </c>
      <c r="AS199" t="s">
        <v>3</v>
      </c>
      <c r="AT199">
        <v>0.04</v>
      </c>
      <c r="AU199" t="s">
        <v>3</v>
      </c>
      <c r="AV199">
        <v>0</v>
      </c>
      <c r="AW199">
        <v>2</v>
      </c>
      <c r="AX199">
        <v>144043512</v>
      </c>
      <c r="AY199">
        <v>1</v>
      </c>
      <c r="AZ199">
        <v>0</v>
      </c>
      <c r="BA199">
        <v>206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CX199">
        <f>Y199*Source!I120</f>
        <v>5.6927999999999999E-2</v>
      </c>
      <c r="CY199">
        <f t="shared" si="34"/>
        <v>4165.32</v>
      </c>
      <c r="CZ199">
        <f t="shared" si="35"/>
        <v>412</v>
      </c>
      <c r="DA199">
        <f t="shared" si="36"/>
        <v>10.11</v>
      </c>
      <c r="DB199">
        <f t="shared" si="37"/>
        <v>16.48</v>
      </c>
      <c r="DC199">
        <f t="shared" si="38"/>
        <v>0</v>
      </c>
    </row>
    <row r="200" spans="1:107" x14ac:dyDescent="0.2">
      <c r="A200">
        <f>ROW(Source!A120)</f>
        <v>120</v>
      </c>
      <c r="B200">
        <v>144042116</v>
      </c>
      <c r="C200">
        <v>144043491</v>
      </c>
      <c r="D200">
        <v>130263637</v>
      </c>
      <c r="E200">
        <v>1</v>
      </c>
      <c r="F200">
        <v>1</v>
      </c>
      <c r="G200">
        <v>1</v>
      </c>
      <c r="H200">
        <v>3</v>
      </c>
      <c r="I200" t="s">
        <v>1318</v>
      </c>
      <c r="J200" t="s">
        <v>1319</v>
      </c>
      <c r="K200" t="s">
        <v>1320</v>
      </c>
      <c r="L200">
        <v>1339</v>
      </c>
      <c r="N200">
        <v>1007</v>
      </c>
      <c r="O200" t="s">
        <v>50</v>
      </c>
      <c r="P200" t="s">
        <v>50</v>
      </c>
      <c r="Q200">
        <v>1</v>
      </c>
      <c r="W200">
        <v>0</v>
      </c>
      <c r="X200">
        <v>-2071042201</v>
      </c>
      <c r="Y200">
        <v>1.5</v>
      </c>
      <c r="AA200">
        <v>3399.48</v>
      </c>
      <c r="AB200">
        <v>0</v>
      </c>
      <c r="AC200">
        <v>0</v>
      </c>
      <c r="AD200">
        <v>0</v>
      </c>
      <c r="AE200">
        <v>497</v>
      </c>
      <c r="AF200">
        <v>0</v>
      </c>
      <c r="AG200">
        <v>0</v>
      </c>
      <c r="AH200">
        <v>0</v>
      </c>
      <c r="AI200">
        <v>6.84</v>
      </c>
      <c r="AJ200">
        <v>1</v>
      </c>
      <c r="AK200">
        <v>1</v>
      </c>
      <c r="AL200">
        <v>1</v>
      </c>
      <c r="AN200">
        <v>0</v>
      </c>
      <c r="AO200">
        <v>1</v>
      </c>
      <c r="AP200">
        <v>0</v>
      </c>
      <c r="AQ200">
        <v>0</v>
      </c>
      <c r="AR200">
        <v>0</v>
      </c>
      <c r="AS200" t="s">
        <v>3</v>
      </c>
      <c r="AT200">
        <v>1.5</v>
      </c>
      <c r="AU200" t="s">
        <v>3</v>
      </c>
      <c r="AV200">
        <v>0</v>
      </c>
      <c r="AW200">
        <v>2</v>
      </c>
      <c r="AX200">
        <v>144043513</v>
      </c>
      <c r="AY200">
        <v>1</v>
      </c>
      <c r="AZ200">
        <v>0</v>
      </c>
      <c r="BA200">
        <v>207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CX200">
        <f>Y200*Source!I120</f>
        <v>2.1348000000000003</v>
      </c>
      <c r="CY200">
        <f t="shared" si="34"/>
        <v>3399.48</v>
      </c>
      <c r="CZ200">
        <f t="shared" si="35"/>
        <v>497</v>
      </c>
      <c r="DA200">
        <f t="shared" si="36"/>
        <v>6.84</v>
      </c>
      <c r="DB200">
        <f t="shared" si="37"/>
        <v>745.5</v>
      </c>
      <c r="DC200">
        <f t="shared" si="38"/>
        <v>0</v>
      </c>
    </row>
    <row r="201" spans="1:107" x14ac:dyDescent="0.2">
      <c r="A201">
        <f>ROW(Source!A120)</f>
        <v>120</v>
      </c>
      <c r="B201">
        <v>144042116</v>
      </c>
      <c r="C201">
        <v>144043491</v>
      </c>
      <c r="D201">
        <v>130273611</v>
      </c>
      <c r="E201">
        <v>1</v>
      </c>
      <c r="F201">
        <v>1</v>
      </c>
      <c r="G201">
        <v>1</v>
      </c>
      <c r="H201">
        <v>3</v>
      </c>
      <c r="I201" t="s">
        <v>1321</v>
      </c>
      <c r="J201" t="s">
        <v>1322</v>
      </c>
      <c r="K201" t="s">
        <v>1323</v>
      </c>
      <c r="L201">
        <v>1377</v>
      </c>
      <c r="N201">
        <v>1013</v>
      </c>
      <c r="O201" t="s">
        <v>395</v>
      </c>
      <c r="P201" t="s">
        <v>395</v>
      </c>
      <c r="Q201">
        <v>1</v>
      </c>
      <c r="W201">
        <v>0</v>
      </c>
      <c r="X201">
        <v>1552131892</v>
      </c>
      <c r="Y201">
        <v>7</v>
      </c>
      <c r="AA201">
        <v>1160.82</v>
      </c>
      <c r="AB201">
        <v>0</v>
      </c>
      <c r="AC201">
        <v>0</v>
      </c>
      <c r="AD201">
        <v>0</v>
      </c>
      <c r="AE201">
        <v>316.3</v>
      </c>
      <c r="AF201">
        <v>0</v>
      </c>
      <c r="AG201">
        <v>0</v>
      </c>
      <c r="AH201">
        <v>0</v>
      </c>
      <c r="AI201">
        <v>3.67</v>
      </c>
      <c r="AJ201">
        <v>1</v>
      </c>
      <c r="AK201">
        <v>1</v>
      </c>
      <c r="AL201">
        <v>1</v>
      </c>
      <c r="AN201">
        <v>0</v>
      </c>
      <c r="AO201">
        <v>1</v>
      </c>
      <c r="AP201">
        <v>0</v>
      </c>
      <c r="AQ201">
        <v>0</v>
      </c>
      <c r="AR201">
        <v>0</v>
      </c>
      <c r="AS201" t="s">
        <v>3</v>
      </c>
      <c r="AT201">
        <v>7</v>
      </c>
      <c r="AU201" t="s">
        <v>3</v>
      </c>
      <c r="AV201">
        <v>0</v>
      </c>
      <c r="AW201">
        <v>2</v>
      </c>
      <c r="AX201">
        <v>144043514</v>
      </c>
      <c r="AY201">
        <v>1</v>
      </c>
      <c r="AZ201">
        <v>0</v>
      </c>
      <c r="BA201">
        <v>208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CX201">
        <f>Y201*Source!I120</f>
        <v>9.9624000000000006</v>
      </c>
      <c r="CY201">
        <f t="shared" si="34"/>
        <v>1160.82</v>
      </c>
      <c r="CZ201">
        <f t="shared" si="35"/>
        <v>316.3</v>
      </c>
      <c r="DA201">
        <f t="shared" si="36"/>
        <v>3.67</v>
      </c>
      <c r="DB201">
        <f t="shared" si="37"/>
        <v>2214.1</v>
      </c>
      <c r="DC201">
        <f t="shared" si="38"/>
        <v>0</v>
      </c>
    </row>
    <row r="202" spans="1:107" x14ac:dyDescent="0.2">
      <c r="A202">
        <f>ROW(Source!A120)</f>
        <v>120</v>
      </c>
      <c r="B202">
        <v>144042116</v>
      </c>
      <c r="C202">
        <v>144043491</v>
      </c>
      <c r="D202">
        <v>130273617</v>
      </c>
      <c r="E202">
        <v>1</v>
      </c>
      <c r="F202">
        <v>1</v>
      </c>
      <c r="G202">
        <v>1</v>
      </c>
      <c r="H202">
        <v>3</v>
      </c>
      <c r="I202" t="s">
        <v>284</v>
      </c>
      <c r="J202" t="s">
        <v>286</v>
      </c>
      <c r="K202" t="s">
        <v>285</v>
      </c>
      <c r="L202">
        <v>1327</v>
      </c>
      <c r="N202">
        <v>1005</v>
      </c>
      <c r="O202" t="s">
        <v>269</v>
      </c>
      <c r="P202" t="s">
        <v>269</v>
      </c>
      <c r="Q202">
        <v>1</v>
      </c>
      <c r="W202">
        <v>0</v>
      </c>
      <c r="X202">
        <v>1642526241</v>
      </c>
      <c r="Y202">
        <v>99</v>
      </c>
      <c r="AA202">
        <v>396.8</v>
      </c>
      <c r="AB202">
        <v>0</v>
      </c>
      <c r="AC202">
        <v>0</v>
      </c>
      <c r="AD202">
        <v>0</v>
      </c>
      <c r="AE202">
        <v>108.12</v>
      </c>
      <c r="AF202">
        <v>0</v>
      </c>
      <c r="AG202">
        <v>0</v>
      </c>
      <c r="AH202">
        <v>0</v>
      </c>
      <c r="AI202">
        <v>3.67</v>
      </c>
      <c r="AJ202">
        <v>1</v>
      </c>
      <c r="AK202">
        <v>1</v>
      </c>
      <c r="AL202">
        <v>1</v>
      </c>
      <c r="AN202">
        <v>0</v>
      </c>
      <c r="AO202">
        <v>0</v>
      </c>
      <c r="AP202">
        <v>0</v>
      </c>
      <c r="AQ202">
        <v>0</v>
      </c>
      <c r="AR202">
        <v>0</v>
      </c>
      <c r="AS202" t="s">
        <v>3</v>
      </c>
      <c r="AT202">
        <v>99</v>
      </c>
      <c r="AU202" t="s">
        <v>3</v>
      </c>
      <c r="AV202">
        <v>0</v>
      </c>
      <c r="AW202">
        <v>1</v>
      </c>
      <c r="AX202">
        <v>-1</v>
      </c>
      <c r="AY202">
        <v>0</v>
      </c>
      <c r="AZ202">
        <v>0</v>
      </c>
      <c r="BA202" t="s">
        <v>3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CX202">
        <f>Y202*Source!I120</f>
        <v>140.89680000000001</v>
      </c>
      <c r="CY202">
        <f t="shared" si="34"/>
        <v>396.8</v>
      </c>
      <c r="CZ202">
        <f t="shared" si="35"/>
        <v>108.12</v>
      </c>
      <c r="DA202">
        <f t="shared" si="36"/>
        <v>3.67</v>
      </c>
      <c r="DB202">
        <f t="shared" si="37"/>
        <v>10703.88</v>
      </c>
      <c r="DC202">
        <f t="shared" si="38"/>
        <v>0</v>
      </c>
    </row>
    <row r="203" spans="1:107" x14ac:dyDescent="0.2">
      <c r="A203">
        <f>ROW(Source!A122)</f>
        <v>122</v>
      </c>
      <c r="B203">
        <v>144042116</v>
      </c>
      <c r="C203">
        <v>144043517</v>
      </c>
      <c r="D203">
        <v>128862197</v>
      </c>
      <c r="E203">
        <v>28876687</v>
      </c>
      <c r="F203">
        <v>1</v>
      </c>
      <c r="G203">
        <v>1</v>
      </c>
      <c r="H203">
        <v>1</v>
      </c>
      <c r="I203" t="s">
        <v>1276</v>
      </c>
      <c r="J203" t="s">
        <v>3</v>
      </c>
      <c r="K203" t="s">
        <v>1277</v>
      </c>
      <c r="L203">
        <v>1191</v>
      </c>
      <c r="N203">
        <v>1013</v>
      </c>
      <c r="O203" t="s">
        <v>1125</v>
      </c>
      <c r="P203" t="s">
        <v>1125</v>
      </c>
      <c r="Q203">
        <v>1</v>
      </c>
      <c r="W203">
        <v>0</v>
      </c>
      <c r="X203">
        <v>-1366118074</v>
      </c>
      <c r="Y203">
        <v>10.92</v>
      </c>
      <c r="AA203">
        <v>0</v>
      </c>
      <c r="AB203">
        <v>0</v>
      </c>
      <c r="AC203">
        <v>0</v>
      </c>
      <c r="AD203">
        <v>7.94</v>
      </c>
      <c r="AE203">
        <v>0</v>
      </c>
      <c r="AF203">
        <v>0</v>
      </c>
      <c r="AG203">
        <v>0</v>
      </c>
      <c r="AH203">
        <v>7.94</v>
      </c>
      <c r="AI203">
        <v>1</v>
      </c>
      <c r="AJ203">
        <v>1</v>
      </c>
      <c r="AK203">
        <v>1</v>
      </c>
      <c r="AL203">
        <v>1</v>
      </c>
      <c r="AN203">
        <v>0</v>
      </c>
      <c r="AO203">
        <v>1</v>
      </c>
      <c r="AP203">
        <v>0</v>
      </c>
      <c r="AQ203">
        <v>0</v>
      </c>
      <c r="AR203">
        <v>0</v>
      </c>
      <c r="AS203" t="s">
        <v>3</v>
      </c>
      <c r="AT203">
        <v>10.92</v>
      </c>
      <c r="AU203" t="s">
        <v>3</v>
      </c>
      <c r="AV203">
        <v>1</v>
      </c>
      <c r="AW203">
        <v>2</v>
      </c>
      <c r="AX203">
        <v>144043525</v>
      </c>
      <c r="AY203">
        <v>1</v>
      </c>
      <c r="AZ203">
        <v>0</v>
      </c>
      <c r="BA203">
        <v>210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CX203">
        <f>Y203*Source!I122</f>
        <v>6.5738399999999997</v>
      </c>
      <c r="CY203">
        <f>AD203</f>
        <v>7.94</v>
      </c>
      <c r="CZ203">
        <f>AH203</f>
        <v>7.94</v>
      </c>
      <c r="DA203">
        <f>AL203</f>
        <v>1</v>
      </c>
      <c r="DB203">
        <f t="shared" si="37"/>
        <v>86.7</v>
      </c>
      <c r="DC203">
        <f t="shared" si="38"/>
        <v>0</v>
      </c>
    </row>
    <row r="204" spans="1:107" x14ac:dyDescent="0.2">
      <c r="A204">
        <f>ROW(Source!A122)</f>
        <v>122</v>
      </c>
      <c r="B204">
        <v>144042116</v>
      </c>
      <c r="C204">
        <v>144043517</v>
      </c>
      <c r="D204">
        <v>128862608</v>
      </c>
      <c r="E204">
        <v>28876687</v>
      </c>
      <c r="F204">
        <v>1</v>
      </c>
      <c r="G204">
        <v>1</v>
      </c>
      <c r="H204">
        <v>1</v>
      </c>
      <c r="I204" t="s">
        <v>1128</v>
      </c>
      <c r="J204" t="s">
        <v>3</v>
      </c>
      <c r="K204" t="s">
        <v>1129</v>
      </c>
      <c r="L204">
        <v>1191</v>
      </c>
      <c r="N204">
        <v>1013</v>
      </c>
      <c r="O204" t="s">
        <v>1125</v>
      </c>
      <c r="P204" t="s">
        <v>1125</v>
      </c>
      <c r="Q204">
        <v>1</v>
      </c>
      <c r="W204">
        <v>0</v>
      </c>
      <c r="X204">
        <v>-1417349443</v>
      </c>
      <c r="Y204">
        <v>0.27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1</v>
      </c>
      <c r="AJ204">
        <v>1</v>
      </c>
      <c r="AK204">
        <v>1</v>
      </c>
      <c r="AL204">
        <v>1</v>
      </c>
      <c r="AN204">
        <v>0</v>
      </c>
      <c r="AO204">
        <v>1</v>
      </c>
      <c r="AP204">
        <v>0</v>
      </c>
      <c r="AQ204">
        <v>0</v>
      </c>
      <c r="AR204">
        <v>0</v>
      </c>
      <c r="AS204" t="s">
        <v>3</v>
      </c>
      <c r="AT204">
        <v>0.27</v>
      </c>
      <c r="AU204" t="s">
        <v>3</v>
      </c>
      <c r="AV204">
        <v>2</v>
      </c>
      <c r="AW204">
        <v>2</v>
      </c>
      <c r="AX204">
        <v>144043526</v>
      </c>
      <c r="AY204">
        <v>1</v>
      </c>
      <c r="AZ204">
        <v>0</v>
      </c>
      <c r="BA204">
        <v>211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CX204">
        <f>Y204*Source!I122</f>
        <v>0.16254000000000002</v>
      </c>
      <c r="CY204">
        <f>AD204</f>
        <v>0</v>
      </c>
      <c r="CZ204">
        <f>AH204</f>
        <v>0</v>
      </c>
      <c r="DA204">
        <f>AL204</f>
        <v>1</v>
      </c>
      <c r="DB204">
        <f t="shared" si="37"/>
        <v>0</v>
      </c>
      <c r="DC204">
        <f t="shared" si="38"/>
        <v>0</v>
      </c>
    </row>
    <row r="205" spans="1:107" x14ac:dyDescent="0.2">
      <c r="A205">
        <f>ROW(Source!A122)</f>
        <v>122</v>
      </c>
      <c r="B205">
        <v>144042116</v>
      </c>
      <c r="C205">
        <v>144043517</v>
      </c>
      <c r="D205">
        <v>130404663</v>
      </c>
      <c r="E205">
        <v>1</v>
      </c>
      <c r="F205">
        <v>1</v>
      </c>
      <c r="G205">
        <v>1</v>
      </c>
      <c r="H205">
        <v>2</v>
      </c>
      <c r="I205" t="s">
        <v>1324</v>
      </c>
      <c r="J205" t="s">
        <v>1325</v>
      </c>
      <c r="K205" t="s">
        <v>1326</v>
      </c>
      <c r="L205">
        <v>1368</v>
      </c>
      <c r="N205">
        <v>1011</v>
      </c>
      <c r="O205" t="s">
        <v>550</v>
      </c>
      <c r="P205" t="s">
        <v>550</v>
      </c>
      <c r="Q205">
        <v>1</v>
      </c>
      <c r="W205">
        <v>0</v>
      </c>
      <c r="X205">
        <v>966425818</v>
      </c>
      <c r="Y205">
        <v>0.13</v>
      </c>
      <c r="AA205">
        <v>0</v>
      </c>
      <c r="AB205">
        <v>333.54</v>
      </c>
      <c r="AC205">
        <v>330.27</v>
      </c>
      <c r="AD205">
        <v>0</v>
      </c>
      <c r="AE205">
        <v>0</v>
      </c>
      <c r="AF205">
        <v>12.39</v>
      </c>
      <c r="AG205">
        <v>10.06</v>
      </c>
      <c r="AH205">
        <v>0</v>
      </c>
      <c r="AI205">
        <v>1</v>
      </c>
      <c r="AJ205">
        <v>26.92</v>
      </c>
      <c r="AK205">
        <v>32.83</v>
      </c>
      <c r="AL205">
        <v>1</v>
      </c>
      <c r="AN205">
        <v>0</v>
      </c>
      <c r="AO205">
        <v>1</v>
      </c>
      <c r="AP205">
        <v>0</v>
      </c>
      <c r="AQ205">
        <v>0</v>
      </c>
      <c r="AR205">
        <v>0</v>
      </c>
      <c r="AS205" t="s">
        <v>3</v>
      </c>
      <c r="AT205">
        <v>0.13</v>
      </c>
      <c r="AU205" t="s">
        <v>3</v>
      </c>
      <c r="AV205">
        <v>0</v>
      </c>
      <c r="AW205">
        <v>2</v>
      </c>
      <c r="AX205">
        <v>144043527</v>
      </c>
      <c r="AY205">
        <v>1</v>
      </c>
      <c r="AZ205">
        <v>0</v>
      </c>
      <c r="BA205">
        <v>212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CX205">
        <f>Y205*Source!I122</f>
        <v>7.8259999999999996E-2</v>
      </c>
      <c r="CY205">
        <f>AB205</f>
        <v>333.54</v>
      </c>
      <c r="CZ205">
        <f>AF205</f>
        <v>12.39</v>
      </c>
      <c r="DA205">
        <f>AJ205</f>
        <v>26.92</v>
      </c>
      <c r="DB205">
        <f t="shared" si="37"/>
        <v>1.61</v>
      </c>
      <c r="DC205">
        <f t="shared" si="38"/>
        <v>1.31</v>
      </c>
    </row>
    <row r="206" spans="1:107" x14ac:dyDescent="0.2">
      <c r="A206">
        <f>ROW(Source!A122)</f>
        <v>122</v>
      </c>
      <c r="B206">
        <v>144042116</v>
      </c>
      <c r="C206">
        <v>144043517</v>
      </c>
      <c r="D206">
        <v>130405149</v>
      </c>
      <c r="E206">
        <v>1</v>
      </c>
      <c r="F206">
        <v>1</v>
      </c>
      <c r="G206">
        <v>1</v>
      </c>
      <c r="H206">
        <v>2</v>
      </c>
      <c r="I206" t="s">
        <v>1144</v>
      </c>
      <c r="J206" t="s">
        <v>1145</v>
      </c>
      <c r="K206" t="s">
        <v>1146</v>
      </c>
      <c r="L206">
        <v>1368</v>
      </c>
      <c r="N206">
        <v>1011</v>
      </c>
      <c r="O206" t="s">
        <v>550</v>
      </c>
      <c r="P206" t="s">
        <v>550</v>
      </c>
      <c r="Q206">
        <v>1</v>
      </c>
      <c r="W206">
        <v>0</v>
      </c>
      <c r="X206">
        <v>1969200529</v>
      </c>
      <c r="Y206">
        <v>0.14000000000000001</v>
      </c>
      <c r="AA206">
        <v>0</v>
      </c>
      <c r="AB206">
        <v>795.09</v>
      </c>
      <c r="AC206">
        <v>380.83</v>
      </c>
      <c r="AD206">
        <v>0</v>
      </c>
      <c r="AE206">
        <v>0</v>
      </c>
      <c r="AF206">
        <v>65.709999999999994</v>
      </c>
      <c r="AG206">
        <v>11.6</v>
      </c>
      <c r="AH206">
        <v>0</v>
      </c>
      <c r="AI206">
        <v>1</v>
      </c>
      <c r="AJ206">
        <v>12.1</v>
      </c>
      <c r="AK206">
        <v>32.83</v>
      </c>
      <c r="AL206">
        <v>1</v>
      </c>
      <c r="AN206">
        <v>0</v>
      </c>
      <c r="AO206">
        <v>1</v>
      </c>
      <c r="AP206">
        <v>0</v>
      </c>
      <c r="AQ206">
        <v>0</v>
      </c>
      <c r="AR206">
        <v>0</v>
      </c>
      <c r="AS206" t="s">
        <v>3</v>
      </c>
      <c r="AT206">
        <v>0.14000000000000001</v>
      </c>
      <c r="AU206" t="s">
        <v>3</v>
      </c>
      <c r="AV206">
        <v>0</v>
      </c>
      <c r="AW206">
        <v>2</v>
      </c>
      <c r="AX206">
        <v>144043528</v>
      </c>
      <c r="AY206">
        <v>1</v>
      </c>
      <c r="AZ206">
        <v>0</v>
      </c>
      <c r="BA206">
        <v>213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CX206">
        <f>Y206*Source!I122</f>
        <v>8.4280000000000008E-2</v>
      </c>
      <c r="CY206">
        <f>AB206</f>
        <v>795.09</v>
      </c>
      <c r="CZ206">
        <f>AF206</f>
        <v>65.709999999999994</v>
      </c>
      <c r="DA206">
        <f>AJ206</f>
        <v>12.1</v>
      </c>
      <c r="DB206">
        <f t="shared" si="37"/>
        <v>9.1999999999999993</v>
      </c>
      <c r="DC206">
        <f t="shared" si="38"/>
        <v>1.62</v>
      </c>
    </row>
    <row r="207" spans="1:107" x14ac:dyDescent="0.2">
      <c r="A207">
        <f>ROW(Source!A122)</f>
        <v>122</v>
      </c>
      <c r="B207">
        <v>144042116</v>
      </c>
      <c r="C207">
        <v>144043517</v>
      </c>
      <c r="D207">
        <v>130405670</v>
      </c>
      <c r="E207">
        <v>1</v>
      </c>
      <c r="F207">
        <v>1</v>
      </c>
      <c r="G207">
        <v>1</v>
      </c>
      <c r="H207">
        <v>2</v>
      </c>
      <c r="I207" t="s">
        <v>1327</v>
      </c>
      <c r="J207" t="s">
        <v>1328</v>
      </c>
      <c r="K207" t="s">
        <v>1329</v>
      </c>
      <c r="L207">
        <v>1368</v>
      </c>
      <c r="N207">
        <v>1011</v>
      </c>
      <c r="O207" t="s">
        <v>550</v>
      </c>
      <c r="P207" t="s">
        <v>550</v>
      </c>
      <c r="Q207">
        <v>1</v>
      </c>
      <c r="W207">
        <v>0</v>
      </c>
      <c r="X207">
        <v>-206652396</v>
      </c>
      <c r="Y207">
        <v>0.85</v>
      </c>
      <c r="AA207">
        <v>0</v>
      </c>
      <c r="AB207">
        <v>32.94</v>
      </c>
      <c r="AC207">
        <v>0</v>
      </c>
      <c r="AD207">
        <v>0</v>
      </c>
      <c r="AE207">
        <v>0</v>
      </c>
      <c r="AF207">
        <v>6.82</v>
      </c>
      <c r="AG207">
        <v>0</v>
      </c>
      <c r="AH207">
        <v>0</v>
      </c>
      <c r="AI207">
        <v>1</v>
      </c>
      <c r="AJ207">
        <v>4.83</v>
      </c>
      <c r="AK207">
        <v>32.83</v>
      </c>
      <c r="AL207">
        <v>1</v>
      </c>
      <c r="AN207">
        <v>0</v>
      </c>
      <c r="AO207">
        <v>1</v>
      </c>
      <c r="AP207">
        <v>0</v>
      </c>
      <c r="AQ207">
        <v>0</v>
      </c>
      <c r="AR207">
        <v>0</v>
      </c>
      <c r="AS207" t="s">
        <v>3</v>
      </c>
      <c r="AT207">
        <v>0.85</v>
      </c>
      <c r="AU207" t="s">
        <v>3</v>
      </c>
      <c r="AV207">
        <v>0</v>
      </c>
      <c r="AW207">
        <v>2</v>
      </c>
      <c r="AX207">
        <v>144043529</v>
      </c>
      <c r="AY207">
        <v>1</v>
      </c>
      <c r="AZ207">
        <v>0</v>
      </c>
      <c r="BA207">
        <v>214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CX207">
        <f>Y207*Source!I122</f>
        <v>0.51169999999999993</v>
      </c>
      <c r="CY207">
        <f>AB207</f>
        <v>32.94</v>
      </c>
      <c r="CZ207">
        <f>AF207</f>
        <v>6.82</v>
      </c>
      <c r="DA207">
        <f>AJ207</f>
        <v>4.83</v>
      </c>
      <c r="DB207">
        <f t="shared" si="37"/>
        <v>5.8</v>
      </c>
      <c r="DC207">
        <f t="shared" si="38"/>
        <v>0</v>
      </c>
    </row>
    <row r="208" spans="1:107" x14ac:dyDescent="0.2">
      <c r="A208">
        <f>ROW(Source!A122)</f>
        <v>122</v>
      </c>
      <c r="B208">
        <v>144042116</v>
      </c>
      <c r="C208">
        <v>144043517</v>
      </c>
      <c r="D208">
        <v>130258534</v>
      </c>
      <c r="E208">
        <v>1</v>
      </c>
      <c r="F208">
        <v>1</v>
      </c>
      <c r="G208">
        <v>1</v>
      </c>
      <c r="H208">
        <v>3</v>
      </c>
      <c r="I208" t="s">
        <v>1150</v>
      </c>
      <c r="J208" t="s">
        <v>1151</v>
      </c>
      <c r="K208" t="s">
        <v>1152</v>
      </c>
      <c r="L208">
        <v>1339</v>
      </c>
      <c r="N208">
        <v>1007</v>
      </c>
      <c r="O208" t="s">
        <v>50</v>
      </c>
      <c r="P208" t="s">
        <v>50</v>
      </c>
      <c r="Q208">
        <v>1</v>
      </c>
      <c r="W208">
        <v>0</v>
      </c>
      <c r="X208">
        <v>1835689634</v>
      </c>
      <c r="Y208">
        <v>0.27</v>
      </c>
      <c r="AA208">
        <v>29.3</v>
      </c>
      <c r="AB208">
        <v>0</v>
      </c>
      <c r="AC208">
        <v>0</v>
      </c>
      <c r="AD208">
        <v>0</v>
      </c>
      <c r="AE208">
        <v>2.44</v>
      </c>
      <c r="AF208">
        <v>0</v>
      </c>
      <c r="AG208">
        <v>0</v>
      </c>
      <c r="AH208">
        <v>0</v>
      </c>
      <c r="AI208">
        <v>12.01</v>
      </c>
      <c r="AJ208">
        <v>1</v>
      </c>
      <c r="AK208">
        <v>1</v>
      </c>
      <c r="AL208">
        <v>1</v>
      </c>
      <c r="AN208">
        <v>0</v>
      </c>
      <c r="AO208">
        <v>1</v>
      </c>
      <c r="AP208">
        <v>0</v>
      </c>
      <c r="AQ208">
        <v>0</v>
      </c>
      <c r="AR208">
        <v>0</v>
      </c>
      <c r="AS208" t="s">
        <v>3</v>
      </c>
      <c r="AT208">
        <v>0.27</v>
      </c>
      <c r="AU208" t="s">
        <v>3</v>
      </c>
      <c r="AV208">
        <v>0</v>
      </c>
      <c r="AW208">
        <v>2</v>
      </c>
      <c r="AX208">
        <v>144043530</v>
      </c>
      <c r="AY208">
        <v>1</v>
      </c>
      <c r="AZ208">
        <v>0</v>
      </c>
      <c r="BA208">
        <v>215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CX208">
        <f>Y208*Source!I122</f>
        <v>0.16254000000000002</v>
      </c>
      <c r="CY208">
        <f>AA208</f>
        <v>29.3</v>
      </c>
      <c r="CZ208">
        <f>AE208</f>
        <v>2.44</v>
      </c>
      <c r="DA208">
        <f>AI208</f>
        <v>12.01</v>
      </c>
      <c r="DB208">
        <f t="shared" si="37"/>
        <v>0.66</v>
      </c>
      <c r="DC208">
        <f t="shared" si="38"/>
        <v>0</v>
      </c>
    </row>
    <row r="209" spans="1:107" x14ac:dyDescent="0.2">
      <c r="A209">
        <f>ROW(Source!A122)</f>
        <v>122</v>
      </c>
      <c r="B209">
        <v>144042116</v>
      </c>
      <c r="C209">
        <v>144043517</v>
      </c>
      <c r="D209">
        <v>130263813</v>
      </c>
      <c r="E209">
        <v>1</v>
      </c>
      <c r="F209">
        <v>1</v>
      </c>
      <c r="G209">
        <v>1</v>
      </c>
      <c r="H209">
        <v>3</v>
      </c>
      <c r="I209" t="s">
        <v>294</v>
      </c>
      <c r="J209" t="s">
        <v>296</v>
      </c>
      <c r="K209" t="s">
        <v>295</v>
      </c>
      <c r="L209">
        <v>1348</v>
      </c>
      <c r="N209">
        <v>1009</v>
      </c>
      <c r="O209" t="s">
        <v>31</v>
      </c>
      <c r="P209" t="s">
        <v>31</v>
      </c>
      <c r="Q209">
        <v>1000</v>
      </c>
      <c r="W209">
        <v>0</v>
      </c>
      <c r="X209">
        <v>-788715079</v>
      </c>
      <c r="Y209">
        <v>0.315</v>
      </c>
      <c r="AA209">
        <v>95769.32</v>
      </c>
      <c r="AB209">
        <v>0</v>
      </c>
      <c r="AC209">
        <v>0</v>
      </c>
      <c r="AD209">
        <v>0</v>
      </c>
      <c r="AE209">
        <v>26238.17</v>
      </c>
      <c r="AF209">
        <v>0</v>
      </c>
      <c r="AG209">
        <v>0</v>
      </c>
      <c r="AH209">
        <v>0</v>
      </c>
      <c r="AI209">
        <v>3.65</v>
      </c>
      <c r="AJ209">
        <v>1</v>
      </c>
      <c r="AK209">
        <v>1</v>
      </c>
      <c r="AL209">
        <v>1</v>
      </c>
      <c r="AN209">
        <v>0</v>
      </c>
      <c r="AO209">
        <v>0</v>
      </c>
      <c r="AP209">
        <v>0</v>
      </c>
      <c r="AQ209">
        <v>0</v>
      </c>
      <c r="AR209">
        <v>0</v>
      </c>
      <c r="AS209" t="s">
        <v>3</v>
      </c>
      <c r="AT209">
        <v>0.315</v>
      </c>
      <c r="AU209" t="s">
        <v>3</v>
      </c>
      <c r="AV209">
        <v>0</v>
      </c>
      <c r="AW209">
        <v>1</v>
      </c>
      <c r="AX209">
        <v>-1</v>
      </c>
      <c r="AY209">
        <v>0</v>
      </c>
      <c r="AZ209">
        <v>0</v>
      </c>
      <c r="BA209" t="s">
        <v>3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CX209">
        <f>Y209*Source!I122</f>
        <v>0.18962999999999999</v>
      </c>
      <c r="CY209">
        <f>AA209</f>
        <v>95769.32</v>
      </c>
      <c r="CZ209">
        <f>AE209</f>
        <v>26238.17</v>
      </c>
      <c r="DA209">
        <f>AI209</f>
        <v>3.65</v>
      </c>
      <c r="DB209">
        <f t="shared" si="37"/>
        <v>8265.02</v>
      </c>
      <c r="DC209">
        <f t="shared" si="38"/>
        <v>0</v>
      </c>
    </row>
    <row r="210" spans="1:107" x14ac:dyDescent="0.2">
      <c r="A210">
        <f>ROW(Source!A124)</f>
        <v>124</v>
      </c>
      <c r="B210">
        <v>144042116</v>
      </c>
      <c r="C210">
        <v>144043533</v>
      </c>
      <c r="D210">
        <v>128862263</v>
      </c>
      <c r="E210">
        <v>28876687</v>
      </c>
      <c r="F210">
        <v>1</v>
      </c>
      <c r="G210">
        <v>1</v>
      </c>
      <c r="H210">
        <v>1</v>
      </c>
      <c r="I210" t="s">
        <v>1330</v>
      </c>
      <c r="J210" t="s">
        <v>3</v>
      </c>
      <c r="K210" t="s">
        <v>1331</v>
      </c>
      <c r="L210">
        <v>1191</v>
      </c>
      <c r="N210">
        <v>1013</v>
      </c>
      <c r="O210" t="s">
        <v>1125</v>
      </c>
      <c r="P210" t="s">
        <v>1125</v>
      </c>
      <c r="Q210">
        <v>1</v>
      </c>
      <c r="W210">
        <v>0</v>
      </c>
      <c r="X210">
        <v>-784637506</v>
      </c>
      <c r="Y210">
        <v>121.9</v>
      </c>
      <c r="AA210">
        <v>0</v>
      </c>
      <c r="AB210">
        <v>0</v>
      </c>
      <c r="AC210">
        <v>0</v>
      </c>
      <c r="AD210">
        <v>8.74</v>
      </c>
      <c r="AE210">
        <v>0</v>
      </c>
      <c r="AF210">
        <v>0</v>
      </c>
      <c r="AG210">
        <v>0</v>
      </c>
      <c r="AH210">
        <v>8.74</v>
      </c>
      <c r="AI210">
        <v>1</v>
      </c>
      <c r="AJ210">
        <v>1</v>
      </c>
      <c r="AK210">
        <v>1</v>
      </c>
      <c r="AL210">
        <v>1</v>
      </c>
      <c r="AN210">
        <v>0</v>
      </c>
      <c r="AO210">
        <v>1</v>
      </c>
      <c r="AP210">
        <v>1</v>
      </c>
      <c r="AQ210">
        <v>0</v>
      </c>
      <c r="AR210">
        <v>0</v>
      </c>
      <c r="AS210" t="s">
        <v>3</v>
      </c>
      <c r="AT210">
        <v>106</v>
      </c>
      <c r="AU210" t="s">
        <v>264</v>
      </c>
      <c r="AV210">
        <v>1</v>
      </c>
      <c r="AW210">
        <v>2</v>
      </c>
      <c r="AX210">
        <v>144043543</v>
      </c>
      <c r="AY210">
        <v>1</v>
      </c>
      <c r="AZ210">
        <v>2048</v>
      </c>
      <c r="BA210">
        <v>217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CX210">
        <f>Y210*Source!I124</f>
        <v>66.447690000000009</v>
      </c>
      <c r="CY210">
        <f>AD210</f>
        <v>8.74</v>
      </c>
      <c r="CZ210">
        <f>AH210</f>
        <v>8.74</v>
      </c>
      <c r="DA210">
        <f>AL210</f>
        <v>1</v>
      </c>
      <c r="DB210">
        <f>ROUND((ROUND(AT210*CZ210,2)*1.15),2)</f>
        <v>1065.4100000000001</v>
      </c>
      <c r="DC210">
        <f>ROUND((ROUND(AT210*AG210,2)*1.15),2)</f>
        <v>0</v>
      </c>
    </row>
    <row r="211" spans="1:107" x14ac:dyDescent="0.2">
      <c r="A211">
        <f>ROW(Source!A124)</f>
        <v>124</v>
      </c>
      <c r="B211">
        <v>144042116</v>
      </c>
      <c r="C211">
        <v>144043533</v>
      </c>
      <c r="D211">
        <v>128862608</v>
      </c>
      <c r="E211">
        <v>28876687</v>
      </c>
      <c r="F211">
        <v>1</v>
      </c>
      <c r="G211">
        <v>1</v>
      </c>
      <c r="H211">
        <v>1</v>
      </c>
      <c r="I211" t="s">
        <v>1128</v>
      </c>
      <c r="J211" t="s">
        <v>3</v>
      </c>
      <c r="K211" t="s">
        <v>1129</v>
      </c>
      <c r="L211">
        <v>1191</v>
      </c>
      <c r="N211">
        <v>1013</v>
      </c>
      <c r="O211" t="s">
        <v>1125</v>
      </c>
      <c r="P211" t="s">
        <v>1125</v>
      </c>
      <c r="Q211">
        <v>1</v>
      </c>
      <c r="W211">
        <v>0</v>
      </c>
      <c r="X211">
        <v>-1417349443</v>
      </c>
      <c r="Y211">
        <v>2.94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1</v>
      </c>
      <c r="AJ211">
        <v>1</v>
      </c>
      <c r="AK211">
        <v>1</v>
      </c>
      <c r="AL211">
        <v>1</v>
      </c>
      <c r="AN211">
        <v>0</v>
      </c>
      <c r="AO211">
        <v>1</v>
      </c>
      <c r="AP211">
        <v>0</v>
      </c>
      <c r="AQ211">
        <v>0</v>
      </c>
      <c r="AR211">
        <v>0</v>
      </c>
      <c r="AS211" t="s">
        <v>3</v>
      </c>
      <c r="AT211">
        <v>2.94</v>
      </c>
      <c r="AU211" t="s">
        <v>3</v>
      </c>
      <c r="AV211">
        <v>2</v>
      </c>
      <c r="AW211">
        <v>2</v>
      </c>
      <c r="AX211">
        <v>144043544</v>
      </c>
      <c r="AY211">
        <v>1</v>
      </c>
      <c r="AZ211">
        <v>2048</v>
      </c>
      <c r="BA211">
        <v>218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CX211">
        <f>Y211*Source!I124</f>
        <v>1.6025940000000001</v>
      </c>
      <c r="CY211">
        <f>AD211</f>
        <v>0</v>
      </c>
      <c r="CZ211">
        <f>AH211</f>
        <v>0</v>
      </c>
      <c r="DA211">
        <f>AL211</f>
        <v>1</v>
      </c>
      <c r="DB211">
        <f>ROUND(ROUND(AT211*CZ211,2),2)</f>
        <v>0</v>
      </c>
      <c r="DC211">
        <f>ROUND(ROUND(AT211*AG211,2),2)</f>
        <v>0</v>
      </c>
    </row>
    <row r="212" spans="1:107" x14ac:dyDescent="0.2">
      <c r="A212">
        <f>ROW(Source!A124)</f>
        <v>124</v>
      </c>
      <c r="B212">
        <v>144042116</v>
      </c>
      <c r="C212">
        <v>144043533</v>
      </c>
      <c r="D212">
        <v>130404529</v>
      </c>
      <c r="E212">
        <v>1</v>
      </c>
      <c r="F212">
        <v>1</v>
      </c>
      <c r="G212">
        <v>1</v>
      </c>
      <c r="H212">
        <v>2</v>
      </c>
      <c r="I212" t="s">
        <v>1306</v>
      </c>
      <c r="J212" t="s">
        <v>1307</v>
      </c>
      <c r="K212" t="s">
        <v>1308</v>
      </c>
      <c r="L212">
        <v>1368</v>
      </c>
      <c r="N212">
        <v>1011</v>
      </c>
      <c r="O212" t="s">
        <v>550</v>
      </c>
      <c r="P212" t="s">
        <v>550</v>
      </c>
      <c r="Q212">
        <v>1</v>
      </c>
      <c r="W212">
        <v>0</v>
      </c>
      <c r="X212">
        <v>-99217351</v>
      </c>
      <c r="Y212">
        <v>0.45</v>
      </c>
      <c r="AA212">
        <v>0</v>
      </c>
      <c r="AB212">
        <v>673.13</v>
      </c>
      <c r="AC212">
        <v>330.27</v>
      </c>
      <c r="AD212">
        <v>0</v>
      </c>
      <c r="AE212">
        <v>0</v>
      </c>
      <c r="AF212">
        <v>89.99</v>
      </c>
      <c r="AG212">
        <v>10.06</v>
      </c>
      <c r="AH212">
        <v>0</v>
      </c>
      <c r="AI212">
        <v>1</v>
      </c>
      <c r="AJ212">
        <v>7.48</v>
      </c>
      <c r="AK212">
        <v>32.83</v>
      </c>
      <c r="AL212">
        <v>1</v>
      </c>
      <c r="AN212">
        <v>0</v>
      </c>
      <c r="AO212">
        <v>1</v>
      </c>
      <c r="AP212">
        <v>1</v>
      </c>
      <c r="AQ212">
        <v>0</v>
      </c>
      <c r="AR212">
        <v>0</v>
      </c>
      <c r="AS212" t="s">
        <v>3</v>
      </c>
      <c r="AT212">
        <v>0.36</v>
      </c>
      <c r="AU212" t="s">
        <v>279</v>
      </c>
      <c r="AV212">
        <v>0</v>
      </c>
      <c r="AW212">
        <v>2</v>
      </c>
      <c r="AX212">
        <v>144043545</v>
      </c>
      <c r="AY212">
        <v>1</v>
      </c>
      <c r="AZ212">
        <v>2048</v>
      </c>
      <c r="BA212">
        <v>219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CX212">
        <f>Y212*Source!I124</f>
        <v>0.24529500000000001</v>
      </c>
      <c r="CY212">
        <f>AB212</f>
        <v>673.13</v>
      </c>
      <c r="CZ212">
        <f>AF212</f>
        <v>89.99</v>
      </c>
      <c r="DA212">
        <f>AJ212</f>
        <v>7.48</v>
      </c>
      <c r="DB212">
        <f>ROUND((ROUND(AT212*CZ212,2)*1.25),2)</f>
        <v>40.5</v>
      </c>
      <c r="DC212">
        <f>ROUND((ROUND(AT212*AG212,2)*1.25),2)</f>
        <v>4.53</v>
      </c>
    </row>
    <row r="213" spans="1:107" x14ac:dyDescent="0.2">
      <c r="A213">
        <f>ROW(Source!A124)</f>
        <v>124</v>
      </c>
      <c r="B213">
        <v>144042116</v>
      </c>
      <c r="C213">
        <v>144043533</v>
      </c>
      <c r="D213">
        <v>130404565</v>
      </c>
      <c r="E213">
        <v>1</v>
      </c>
      <c r="F213">
        <v>1</v>
      </c>
      <c r="G213">
        <v>1</v>
      </c>
      <c r="H213">
        <v>2</v>
      </c>
      <c r="I213" t="s">
        <v>1130</v>
      </c>
      <c r="J213" t="s">
        <v>1131</v>
      </c>
      <c r="K213" t="s">
        <v>1132</v>
      </c>
      <c r="L213">
        <v>1368</v>
      </c>
      <c r="N213">
        <v>1011</v>
      </c>
      <c r="O213" t="s">
        <v>550</v>
      </c>
      <c r="P213" t="s">
        <v>550</v>
      </c>
      <c r="Q213">
        <v>1</v>
      </c>
      <c r="W213">
        <v>0</v>
      </c>
      <c r="X213">
        <v>757256372</v>
      </c>
      <c r="Y213">
        <v>2.875</v>
      </c>
      <c r="AA213">
        <v>0</v>
      </c>
      <c r="AB213">
        <v>447.64</v>
      </c>
      <c r="AC213">
        <v>443.21</v>
      </c>
      <c r="AD213">
        <v>0</v>
      </c>
      <c r="AE213">
        <v>0</v>
      </c>
      <c r="AF213">
        <v>31.26</v>
      </c>
      <c r="AG213">
        <v>13.5</v>
      </c>
      <c r="AH213">
        <v>0</v>
      </c>
      <c r="AI213">
        <v>1</v>
      </c>
      <c r="AJ213">
        <v>14.32</v>
      </c>
      <c r="AK213">
        <v>32.83</v>
      </c>
      <c r="AL213">
        <v>1</v>
      </c>
      <c r="AN213">
        <v>0</v>
      </c>
      <c r="AO213">
        <v>1</v>
      </c>
      <c r="AP213">
        <v>1</v>
      </c>
      <c r="AQ213">
        <v>0</v>
      </c>
      <c r="AR213">
        <v>0</v>
      </c>
      <c r="AS213" t="s">
        <v>3</v>
      </c>
      <c r="AT213">
        <v>2.2999999999999998</v>
      </c>
      <c r="AU213" t="s">
        <v>279</v>
      </c>
      <c r="AV213">
        <v>0</v>
      </c>
      <c r="AW213">
        <v>2</v>
      </c>
      <c r="AX213">
        <v>144043546</v>
      </c>
      <c r="AY213">
        <v>1</v>
      </c>
      <c r="AZ213">
        <v>0</v>
      </c>
      <c r="BA213">
        <v>220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CX213">
        <f>Y213*Source!I124</f>
        <v>1.5671625</v>
      </c>
      <c r="CY213">
        <f>AB213</f>
        <v>447.64</v>
      </c>
      <c r="CZ213">
        <f>AF213</f>
        <v>31.26</v>
      </c>
      <c r="DA213">
        <f>AJ213</f>
        <v>14.32</v>
      </c>
      <c r="DB213">
        <f>ROUND((ROUND(AT213*CZ213,2)*1.25),2)</f>
        <v>89.88</v>
      </c>
      <c r="DC213">
        <f>ROUND((ROUND(AT213*AG213,2)*1.25),2)</f>
        <v>38.81</v>
      </c>
    </row>
    <row r="214" spans="1:107" x14ac:dyDescent="0.2">
      <c r="A214">
        <f>ROW(Source!A124)</f>
        <v>124</v>
      </c>
      <c r="B214">
        <v>144042116</v>
      </c>
      <c r="C214">
        <v>144043533</v>
      </c>
      <c r="D214">
        <v>130405149</v>
      </c>
      <c r="E214">
        <v>1</v>
      </c>
      <c r="F214">
        <v>1</v>
      </c>
      <c r="G214">
        <v>1</v>
      </c>
      <c r="H214">
        <v>2</v>
      </c>
      <c r="I214" t="s">
        <v>1144</v>
      </c>
      <c r="J214" t="s">
        <v>1145</v>
      </c>
      <c r="K214" t="s">
        <v>1146</v>
      </c>
      <c r="L214">
        <v>1368</v>
      </c>
      <c r="N214">
        <v>1011</v>
      </c>
      <c r="O214" t="s">
        <v>550</v>
      </c>
      <c r="P214" t="s">
        <v>550</v>
      </c>
      <c r="Q214">
        <v>1</v>
      </c>
      <c r="W214">
        <v>0</v>
      </c>
      <c r="X214">
        <v>1969200529</v>
      </c>
      <c r="Y214">
        <v>0.35</v>
      </c>
      <c r="AA214">
        <v>0</v>
      </c>
      <c r="AB214">
        <v>795.09</v>
      </c>
      <c r="AC214">
        <v>380.83</v>
      </c>
      <c r="AD214">
        <v>0</v>
      </c>
      <c r="AE214">
        <v>0</v>
      </c>
      <c r="AF214">
        <v>65.709999999999994</v>
      </c>
      <c r="AG214">
        <v>11.6</v>
      </c>
      <c r="AH214">
        <v>0</v>
      </c>
      <c r="AI214">
        <v>1</v>
      </c>
      <c r="AJ214">
        <v>12.1</v>
      </c>
      <c r="AK214">
        <v>32.83</v>
      </c>
      <c r="AL214">
        <v>1</v>
      </c>
      <c r="AN214">
        <v>0</v>
      </c>
      <c r="AO214">
        <v>1</v>
      </c>
      <c r="AP214">
        <v>1</v>
      </c>
      <c r="AQ214">
        <v>0</v>
      </c>
      <c r="AR214">
        <v>0</v>
      </c>
      <c r="AS214" t="s">
        <v>3</v>
      </c>
      <c r="AT214">
        <v>0.28000000000000003</v>
      </c>
      <c r="AU214" t="s">
        <v>279</v>
      </c>
      <c r="AV214">
        <v>0</v>
      </c>
      <c r="AW214">
        <v>2</v>
      </c>
      <c r="AX214">
        <v>144043547</v>
      </c>
      <c r="AY214">
        <v>1</v>
      </c>
      <c r="AZ214">
        <v>2048</v>
      </c>
      <c r="BA214">
        <v>221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CX214">
        <f>Y214*Source!I124</f>
        <v>0.19078500000000001</v>
      </c>
      <c r="CY214">
        <f>AB214</f>
        <v>795.09</v>
      </c>
      <c r="CZ214">
        <f>AF214</f>
        <v>65.709999999999994</v>
      </c>
      <c r="DA214">
        <f>AJ214</f>
        <v>12.1</v>
      </c>
      <c r="DB214">
        <f>ROUND((ROUND(AT214*CZ214,2)*1.25),2)</f>
        <v>23</v>
      </c>
      <c r="DC214">
        <f>ROUND((ROUND(AT214*AG214,2)*1.25),2)</f>
        <v>4.0599999999999996</v>
      </c>
    </row>
    <row r="215" spans="1:107" x14ac:dyDescent="0.2">
      <c r="A215">
        <f>ROW(Source!A124)</f>
        <v>124</v>
      </c>
      <c r="B215">
        <v>144042116</v>
      </c>
      <c r="C215">
        <v>144043533</v>
      </c>
      <c r="D215">
        <v>130258534</v>
      </c>
      <c r="E215">
        <v>1</v>
      </c>
      <c r="F215">
        <v>1</v>
      </c>
      <c r="G215">
        <v>1</v>
      </c>
      <c r="H215">
        <v>3</v>
      </c>
      <c r="I215" t="s">
        <v>1150</v>
      </c>
      <c r="J215" t="s">
        <v>1151</v>
      </c>
      <c r="K215" t="s">
        <v>1152</v>
      </c>
      <c r="L215">
        <v>1339</v>
      </c>
      <c r="N215">
        <v>1007</v>
      </c>
      <c r="O215" t="s">
        <v>50</v>
      </c>
      <c r="P215" t="s">
        <v>50</v>
      </c>
      <c r="Q215">
        <v>1</v>
      </c>
      <c r="W215">
        <v>0</v>
      </c>
      <c r="X215">
        <v>1835689634</v>
      </c>
      <c r="Y215">
        <v>3.85</v>
      </c>
      <c r="AA215">
        <v>29.3</v>
      </c>
      <c r="AB215">
        <v>0</v>
      </c>
      <c r="AC215">
        <v>0</v>
      </c>
      <c r="AD215">
        <v>0</v>
      </c>
      <c r="AE215">
        <v>2.44</v>
      </c>
      <c r="AF215">
        <v>0</v>
      </c>
      <c r="AG215">
        <v>0</v>
      </c>
      <c r="AH215">
        <v>0</v>
      </c>
      <c r="AI215">
        <v>12.01</v>
      </c>
      <c r="AJ215">
        <v>1</v>
      </c>
      <c r="AK215">
        <v>1</v>
      </c>
      <c r="AL215">
        <v>1</v>
      </c>
      <c r="AN215">
        <v>0</v>
      </c>
      <c r="AO215">
        <v>1</v>
      </c>
      <c r="AP215">
        <v>0</v>
      </c>
      <c r="AQ215">
        <v>0</v>
      </c>
      <c r="AR215">
        <v>0</v>
      </c>
      <c r="AS215" t="s">
        <v>3</v>
      </c>
      <c r="AT215">
        <v>3.85</v>
      </c>
      <c r="AU215" t="s">
        <v>3</v>
      </c>
      <c r="AV215">
        <v>0</v>
      </c>
      <c r="AW215">
        <v>2</v>
      </c>
      <c r="AX215">
        <v>144043548</v>
      </c>
      <c r="AY215">
        <v>1</v>
      </c>
      <c r="AZ215">
        <v>0</v>
      </c>
      <c r="BA215">
        <v>222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CX215">
        <f>Y215*Source!I124</f>
        <v>2.0986350000000003</v>
      </c>
      <c r="CY215">
        <f>AA215</f>
        <v>29.3</v>
      </c>
      <c r="CZ215">
        <f>AE215</f>
        <v>2.44</v>
      </c>
      <c r="DA215">
        <f>AI215</f>
        <v>12.01</v>
      </c>
      <c r="DB215">
        <f>ROUND(ROUND(AT215*CZ215,2),2)</f>
        <v>9.39</v>
      </c>
      <c r="DC215">
        <f>ROUND(ROUND(AT215*AG215,2),2)</f>
        <v>0</v>
      </c>
    </row>
    <row r="216" spans="1:107" x14ac:dyDescent="0.2">
      <c r="A216">
        <f>ROW(Source!A124)</f>
        <v>124</v>
      </c>
      <c r="B216">
        <v>144042116</v>
      </c>
      <c r="C216">
        <v>144043533</v>
      </c>
      <c r="D216">
        <v>130259175</v>
      </c>
      <c r="E216">
        <v>1</v>
      </c>
      <c r="F216">
        <v>1</v>
      </c>
      <c r="G216">
        <v>1</v>
      </c>
      <c r="H216">
        <v>3</v>
      </c>
      <c r="I216" t="s">
        <v>1309</v>
      </c>
      <c r="J216" t="s">
        <v>1310</v>
      </c>
      <c r="K216" t="s">
        <v>1311</v>
      </c>
      <c r="L216">
        <v>1339</v>
      </c>
      <c r="N216">
        <v>1007</v>
      </c>
      <c r="O216" t="s">
        <v>50</v>
      </c>
      <c r="P216" t="s">
        <v>50</v>
      </c>
      <c r="Q216">
        <v>1</v>
      </c>
      <c r="W216">
        <v>0</v>
      </c>
      <c r="X216">
        <v>-1283742931</v>
      </c>
      <c r="Y216">
        <v>3.06</v>
      </c>
      <c r="AA216">
        <v>551.39</v>
      </c>
      <c r="AB216">
        <v>0</v>
      </c>
      <c r="AC216">
        <v>0</v>
      </c>
      <c r="AD216">
        <v>0</v>
      </c>
      <c r="AE216">
        <v>34.92</v>
      </c>
      <c r="AF216">
        <v>0</v>
      </c>
      <c r="AG216">
        <v>0</v>
      </c>
      <c r="AH216">
        <v>0</v>
      </c>
      <c r="AI216">
        <v>15.79</v>
      </c>
      <c r="AJ216">
        <v>1</v>
      </c>
      <c r="AK216">
        <v>1</v>
      </c>
      <c r="AL216">
        <v>1</v>
      </c>
      <c r="AN216">
        <v>0</v>
      </c>
      <c r="AO216">
        <v>1</v>
      </c>
      <c r="AP216">
        <v>0</v>
      </c>
      <c r="AQ216">
        <v>0</v>
      </c>
      <c r="AR216">
        <v>0</v>
      </c>
      <c r="AS216" t="s">
        <v>3</v>
      </c>
      <c r="AT216">
        <v>3.06</v>
      </c>
      <c r="AU216" t="s">
        <v>3</v>
      </c>
      <c r="AV216">
        <v>0</v>
      </c>
      <c r="AW216">
        <v>2</v>
      </c>
      <c r="AX216">
        <v>144043549</v>
      </c>
      <c r="AY216">
        <v>1</v>
      </c>
      <c r="AZ216">
        <v>0</v>
      </c>
      <c r="BA216">
        <v>223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CX216">
        <f>Y216*Source!I124</f>
        <v>1.6680060000000001</v>
      </c>
      <c r="CY216">
        <f>AA216</f>
        <v>551.39</v>
      </c>
      <c r="CZ216">
        <f>AE216</f>
        <v>34.92</v>
      </c>
      <c r="DA216">
        <f>AI216</f>
        <v>15.79</v>
      </c>
      <c r="DB216">
        <f>ROUND(ROUND(AT216*CZ216,2),2)</f>
        <v>106.86</v>
      </c>
      <c r="DC216">
        <f>ROUND(ROUND(AT216*AG216,2),2)</f>
        <v>0</v>
      </c>
    </row>
    <row r="217" spans="1:107" x14ac:dyDescent="0.2">
      <c r="A217">
        <f>ROW(Source!A124)</f>
        <v>124</v>
      </c>
      <c r="B217">
        <v>144042116</v>
      </c>
      <c r="C217">
        <v>144043533</v>
      </c>
      <c r="D217">
        <v>130263631</v>
      </c>
      <c r="E217">
        <v>1</v>
      </c>
      <c r="F217">
        <v>1</v>
      </c>
      <c r="G217">
        <v>1</v>
      </c>
      <c r="H217">
        <v>3</v>
      </c>
      <c r="I217" t="s">
        <v>1332</v>
      </c>
      <c r="J217" t="s">
        <v>1333</v>
      </c>
      <c r="K217" t="s">
        <v>1334</v>
      </c>
      <c r="L217">
        <v>1339</v>
      </c>
      <c r="N217">
        <v>1007</v>
      </c>
      <c r="O217" t="s">
        <v>50</v>
      </c>
      <c r="P217" t="s">
        <v>50</v>
      </c>
      <c r="Q217">
        <v>1</v>
      </c>
      <c r="W217">
        <v>0</v>
      </c>
      <c r="X217">
        <v>-1555026697</v>
      </c>
      <c r="Y217">
        <v>1.3</v>
      </c>
      <c r="AA217">
        <v>4002</v>
      </c>
      <c r="AB217">
        <v>0</v>
      </c>
      <c r="AC217">
        <v>0</v>
      </c>
      <c r="AD217">
        <v>0</v>
      </c>
      <c r="AE217">
        <v>600</v>
      </c>
      <c r="AF217">
        <v>0</v>
      </c>
      <c r="AG217">
        <v>0</v>
      </c>
      <c r="AH217">
        <v>0</v>
      </c>
      <c r="AI217">
        <v>6.67</v>
      </c>
      <c r="AJ217">
        <v>1</v>
      </c>
      <c r="AK217">
        <v>1</v>
      </c>
      <c r="AL217">
        <v>1</v>
      </c>
      <c r="AN217">
        <v>0</v>
      </c>
      <c r="AO217">
        <v>1</v>
      </c>
      <c r="AP217">
        <v>0</v>
      </c>
      <c r="AQ217">
        <v>0</v>
      </c>
      <c r="AR217">
        <v>0</v>
      </c>
      <c r="AS217" t="s">
        <v>3</v>
      </c>
      <c r="AT217">
        <v>1.3</v>
      </c>
      <c r="AU217" t="s">
        <v>3</v>
      </c>
      <c r="AV217">
        <v>0</v>
      </c>
      <c r="AW217">
        <v>2</v>
      </c>
      <c r="AX217">
        <v>144043550</v>
      </c>
      <c r="AY217">
        <v>1</v>
      </c>
      <c r="AZ217">
        <v>0</v>
      </c>
      <c r="BA217">
        <v>224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CX217">
        <f>Y217*Source!I124</f>
        <v>0.70863000000000009</v>
      </c>
      <c r="CY217">
        <f>AA217</f>
        <v>4002</v>
      </c>
      <c r="CZ217">
        <f>AE217</f>
        <v>600</v>
      </c>
      <c r="DA217">
        <f>AI217</f>
        <v>6.67</v>
      </c>
      <c r="DB217">
        <f>ROUND(ROUND(AT217*CZ217,2),2)</f>
        <v>780</v>
      </c>
      <c r="DC217">
        <f>ROUND(ROUND(AT217*AG217,2),2)</f>
        <v>0</v>
      </c>
    </row>
    <row r="218" spans="1:107" x14ac:dyDescent="0.2">
      <c r="A218">
        <f>ROW(Source!A124)</f>
        <v>124</v>
      </c>
      <c r="B218">
        <v>144042116</v>
      </c>
      <c r="C218">
        <v>144043533</v>
      </c>
      <c r="D218">
        <v>130273667</v>
      </c>
      <c r="E218">
        <v>1</v>
      </c>
      <c r="F218">
        <v>1</v>
      </c>
      <c r="G218">
        <v>1</v>
      </c>
      <c r="H218">
        <v>3</v>
      </c>
      <c r="I218" t="s">
        <v>725</v>
      </c>
      <c r="J218" t="s">
        <v>727</v>
      </c>
      <c r="K218" t="s">
        <v>726</v>
      </c>
      <c r="L218">
        <v>1327</v>
      </c>
      <c r="N218">
        <v>1005</v>
      </c>
      <c r="O218" t="s">
        <v>269</v>
      </c>
      <c r="P218" t="s">
        <v>269</v>
      </c>
      <c r="Q218">
        <v>1</v>
      </c>
      <c r="W218">
        <v>0</v>
      </c>
      <c r="X218">
        <v>290940185</v>
      </c>
      <c r="Y218">
        <v>102</v>
      </c>
      <c r="AA218">
        <v>361.37</v>
      </c>
      <c r="AB218">
        <v>0</v>
      </c>
      <c r="AC218">
        <v>0</v>
      </c>
      <c r="AD218">
        <v>0</v>
      </c>
      <c r="AE218">
        <v>67.8</v>
      </c>
      <c r="AF218">
        <v>0</v>
      </c>
      <c r="AG218">
        <v>0</v>
      </c>
      <c r="AH218">
        <v>0</v>
      </c>
      <c r="AI218">
        <v>5.33</v>
      </c>
      <c r="AJ218">
        <v>1</v>
      </c>
      <c r="AK218">
        <v>1</v>
      </c>
      <c r="AL218">
        <v>1</v>
      </c>
      <c r="AN218">
        <v>0</v>
      </c>
      <c r="AO218">
        <v>1</v>
      </c>
      <c r="AP218">
        <v>0</v>
      </c>
      <c r="AQ218">
        <v>0</v>
      </c>
      <c r="AR218">
        <v>0</v>
      </c>
      <c r="AS218" t="s">
        <v>3</v>
      </c>
      <c r="AT218">
        <v>102</v>
      </c>
      <c r="AU218" t="s">
        <v>3</v>
      </c>
      <c r="AV218">
        <v>0</v>
      </c>
      <c r="AW218">
        <v>2</v>
      </c>
      <c r="AX218">
        <v>144043551</v>
      </c>
      <c r="AY218">
        <v>1</v>
      </c>
      <c r="AZ218">
        <v>0</v>
      </c>
      <c r="BA218">
        <v>225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CX218">
        <f>Y218*Source!I124</f>
        <v>55.600200000000001</v>
      </c>
      <c r="CY218">
        <f>AA218</f>
        <v>361.37</v>
      </c>
      <c r="CZ218">
        <f>AE218</f>
        <v>67.8</v>
      </c>
      <c r="DA218">
        <f>AI218</f>
        <v>5.33</v>
      </c>
      <c r="DB218">
        <f>ROUND(ROUND(AT218*CZ218,2),2)</f>
        <v>6915.6</v>
      </c>
      <c r="DC218">
        <f>ROUND(ROUND(AT218*AG218,2),2)</f>
        <v>0</v>
      </c>
    </row>
    <row r="219" spans="1:107" x14ac:dyDescent="0.2">
      <c r="A219">
        <f>ROW(Source!A125)</f>
        <v>125</v>
      </c>
      <c r="B219">
        <v>144042116</v>
      </c>
      <c r="C219">
        <v>144043552</v>
      </c>
      <c r="D219">
        <v>128862197</v>
      </c>
      <c r="E219">
        <v>28876687</v>
      </c>
      <c r="F219">
        <v>1</v>
      </c>
      <c r="G219">
        <v>1</v>
      </c>
      <c r="H219">
        <v>1</v>
      </c>
      <c r="I219" t="s">
        <v>1276</v>
      </c>
      <c r="J219" t="s">
        <v>3</v>
      </c>
      <c r="K219" t="s">
        <v>1277</v>
      </c>
      <c r="L219">
        <v>1191</v>
      </c>
      <c r="N219">
        <v>1013</v>
      </c>
      <c r="O219" t="s">
        <v>1125</v>
      </c>
      <c r="P219" t="s">
        <v>1125</v>
      </c>
      <c r="Q219">
        <v>1</v>
      </c>
      <c r="W219">
        <v>0</v>
      </c>
      <c r="X219">
        <v>-1366118074</v>
      </c>
      <c r="Y219">
        <v>26.829499999999999</v>
      </c>
      <c r="AA219">
        <v>0</v>
      </c>
      <c r="AB219">
        <v>0</v>
      </c>
      <c r="AC219">
        <v>0</v>
      </c>
      <c r="AD219">
        <v>7.94</v>
      </c>
      <c r="AE219">
        <v>0</v>
      </c>
      <c r="AF219">
        <v>0</v>
      </c>
      <c r="AG219">
        <v>0</v>
      </c>
      <c r="AH219">
        <v>7.94</v>
      </c>
      <c r="AI219">
        <v>1</v>
      </c>
      <c r="AJ219">
        <v>1</v>
      </c>
      <c r="AK219">
        <v>1</v>
      </c>
      <c r="AL219">
        <v>1</v>
      </c>
      <c r="AN219">
        <v>0</v>
      </c>
      <c r="AO219">
        <v>1</v>
      </c>
      <c r="AP219">
        <v>1</v>
      </c>
      <c r="AQ219">
        <v>0</v>
      </c>
      <c r="AR219">
        <v>0</v>
      </c>
      <c r="AS219" t="s">
        <v>3</v>
      </c>
      <c r="AT219">
        <v>23.33</v>
      </c>
      <c r="AU219" t="s">
        <v>264</v>
      </c>
      <c r="AV219">
        <v>1</v>
      </c>
      <c r="AW219">
        <v>2</v>
      </c>
      <c r="AX219">
        <v>144043559</v>
      </c>
      <c r="AY219">
        <v>1</v>
      </c>
      <c r="AZ219">
        <v>2048</v>
      </c>
      <c r="BA219">
        <v>226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CX219">
        <f>Y219*Source!I125</f>
        <v>14.62476045</v>
      </c>
      <c r="CY219">
        <f>AD219</f>
        <v>7.94</v>
      </c>
      <c r="CZ219">
        <f>AH219</f>
        <v>7.94</v>
      </c>
      <c r="DA219">
        <f>AL219</f>
        <v>1</v>
      </c>
      <c r="DB219">
        <f>ROUND((ROUND(AT219*CZ219,2)*1.15),2)</f>
        <v>213.03</v>
      </c>
      <c r="DC219">
        <f>ROUND((ROUND(AT219*AG219,2)*1.15),2)</f>
        <v>0</v>
      </c>
    </row>
    <row r="220" spans="1:107" x14ac:dyDescent="0.2">
      <c r="A220">
        <f>ROW(Source!A125)</f>
        <v>125</v>
      </c>
      <c r="B220">
        <v>144042116</v>
      </c>
      <c r="C220">
        <v>144043552</v>
      </c>
      <c r="D220">
        <v>128862608</v>
      </c>
      <c r="E220">
        <v>28876687</v>
      </c>
      <c r="F220">
        <v>1</v>
      </c>
      <c r="G220">
        <v>1</v>
      </c>
      <c r="H220">
        <v>1</v>
      </c>
      <c r="I220" t="s">
        <v>1128</v>
      </c>
      <c r="J220" t="s">
        <v>3</v>
      </c>
      <c r="K220" t="s">
        <v>1129</v>
      </c>
      <c r="L220">
        <v>1191</v>
      </c>
      <c r="N220">
        <v>1013</v>
      </c>
      <c r="O220" t="s">
        <v>1125</v>
      </c>
      <c r="P220" t="s">
        <v>1125</v>
      </c>
      <c r="Q220">
        <v>1</v>
      </c>
      <c r="W220">
        <v>0</v>
      </c>
      <c r="X220">
        <v>-1417349443</v>
      </c>
      <c r="Y220">
        <v>1.27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1</v>
      </c>
      <c r="AJ220">
        <v>1</v>
      </c>
      <c r="AK220">
        <v>1</v>
      </c>
      <c r="AL220">
        <v>1</v>
      </c>
      <c r="AN220">
        <v>0</v>
      </c>
      <c r="AO220">
        <v>1</v>
      </c>
      <c r="AP220">
        <v>0</v>
      </c>
      <c r="AQ220">
        <v>0</v>
      </c>
      <c r="AR220">
        <v>0</v>
      </c>
      <c r="AS220" t="s">
        <v>3</v>
      </c>
      <c r="AT220">
        <v>1.27</v>
      </c>
      <c r="AU220" t="s">
        <v>3</v>
      </c>
      <c r="AV220">
        <v>2</v>
      </c>
      <c r="AW220">
        <v>2</v>
      </c>
      <c r="AX220">
        <v>144043560</v>
      </c>
      <c r="AY220">
        <v>1</v>
      </c>
      <c r="AZ220">
        <v>2048</v>
      </c>
      <c r="BA220">
        <v>227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CX220">
        <f>Y220*Source!I125</f>
        <v>0.69227700000000003</v>
      </c>
      <c r="CY220">
        <f>AD220</f>
        <v>0</v>
      </c>
      <c r="CZ220">
        <f>AH220</f>
        <v>0</v>
      </c>
      <c r="DA220">
        <f>AL220</f>
        <v>1</v>
      </c>
      <c r="DB220">
        <f>ROUND(ROUND(AT220*CZ220,2),2)</f>
        <v>0</v>
      </c>
      <c r="DC220">
        <f>ROUND(ROUND(AT220*AG220,2),2)</f>
        <v>0</v>
      </c>
    </row>
    <row r="221" spans="1:107" x14ac:dyDescent="0.2">
      <c r="A221">
        <f>ROW(Source!A125)</f>
        <v>125</v>
      </c>
      <c r="B221">
        <v>144042116</v>
      </c>
      <c r="C221">
        <v>144043552</v>
      </c>
      <c r="D221">
        <v>130404565</v>
      </c>
      <c r="E221">
        <v>1</v>
      </c>
      <c r="F221">
        <v>1</v>
      </c>
      <c r="G221">
        <v>1</v>
      </c>
      <c r="H221">
        <v>2</v>
      </c>
      <c r="I221" t="s">
        <v>1130</v>
      </c>
      <c r="J221" t="s">
        <v>1131</v>
      </c>
      <c r="K221" t="s">
        <v>1132</v>
      </c>
      <c r="L221">
        <v>1368</v>
      </c>
      <c r="N221">
        <v>1011</v>
      </c>
      <c r="O221" t="s">
        <v>550</v>
      </c>
      <c r="P221" t="s">
        <v>550</v>
      </c>
      <c r="Q221">
        <v>1</v>
      </c>
      <c r="W221">
        <v>0</v>
      </c>
      <c r="X221">
        <v>757256372</v>
      </c>
      <c r="Y221">
        <v>1.5874999999999999</v>
      </c>
      <c r="AA221">
        <v>0</v>
      </c>
      <c r="AB221">
        <v>447.64</v>
      </c>
      <c r="AC221">
        <v>443.21</v>
      </c>
      <c r="AD221">
        <v>0</v>
      </c>
      <c r="AE221">
        <v>0</v>
      </c>
      <c r="AF221">
        <v>31.26</v>
      </c>
      <c r="AG221">
        <v>13.5</v>
      </c>
      <c r="AH221">
        <v>0</v>
      </c>
      <c r="AI221">
        <v>1</v>
      </c>
      <c r="AJ221">
        <v>14.32</v>
      </c>
      <c r="AK221">
        <v>32.83</v>
      </c>
      <c r="AL221">
        <v>1</v>
      </c>
      <c r="AN221">
        <v>0</v>
      </c>
      <c r="AO221">
        <v>1</v>
      </c>
      <c r="AP221">
        <v>1</v>
      </c>
      <c r="AQ221">
        <v>0</v>
      </c>
      <c r="AR221">
        <v>0</v>
      </c>
      <c r="AS221" t="s">
        <v>3</v>
      </c>
      <c r="AT221">
        <v>1.27</v>
      </c>
      <c r="AU221" t="s">
        <v>279</v>
      </c>
      <c r="AV221">
        <v>0</v>
      </c>
      <c r="AW221">
        <v>2</v>
      </c>
      <c r="AX221">
        <v>144043561</v>
      </c>
      <c r="AY221">
        <v>1</v>
      </c>
      <c r="AZ221">
        <v>0</v>
      </c>
      <c r="BA221">
        <v>228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CX221">
        <f>Y221*Source!I125</f>
        <v>0.86534624999999998</v>
      </c>
      <c r="CY221">
        <f>AB221</f>
        <v>447.64</v>
      </c>
      <c r="CZ221">
        <f>AF221</f>
        <v>31.26</v>
      </c>
      <c r="DA221">
        <f>AJ221</f>
        <v>14.32</v>
      </c>
      <c r="DB221">
        <f>ROUND((ROUND(AT221*CZ221,2)*1.25),2)</f>
        <v>49.63</v>
      </c>
      <c r="DC221">
        <f>ROUND((ROUND(AT221*AG221,2)*1.25),2)</f>
        <v>21.44</v>
      </c>
    </row>
    <row r="222" spans="1:107" x14ac:dyDescent="0.2">
      <c r="A222">
        <f>ROW(Source!A125)</f>
        <v>125</v>
      </c>
      <c r="B222">
        <v>144042116</v>
      </c>
      <c r="C222">
        <v>144043552</v>
      </c>
      <c r="D222">
        <v>130404632</v>
      </c>
      <c r="E222">
        <v>1</v>
      </c>
      <c r="F222">
        <v>1</v>
      </c>
      <c r="G222">
        <v>1</v>
      </c>
      <c r="H222">
        <v>2</v>
      </c>
      <c r="I222" t="s">
        <v>1335</v>
      </c>
      <c r="J222" t="s">
        <v>1336</v>
      </c>
      <c r="K222" t="s">
        <v>1337</v>
      </c>
      <c r="L222">
        <v>1368</v>
      </c>
      <c r="N222">
        <v>1011</v>
      </c>
      <c r="O222" t="s">
        <v>550</v>
      </c>
      <c r="P222" t="s">
        <v>550</v>
      </c>
      <c r="Q222">
        <v>1</v>
      </c>
      <c r="W222">
        <v>0</v>
      </c>
      <c r="X222">
        <v>-2119248307</v>
      </c>
      <c r="Y222">
        <v>9.7750000000000004</v>
      </c>
      <c r="AA222">
        <v>0</v>
      </c>
      <c r="AB222">
        <v>2.56</v>
      </c>
      <c r="AC222">
        <v>0</v>
      </c>
      <c r="AD222">
        <v>0</v>
      </c>
      <c r="AE222">
        <v>0</v>
      </c>
      <c r="AF222">
        <v>0.5</v>
      </c>
      <c r="AG222">
        <v>0</v>
      </c>
      <c r="AH222">
        <v>0</v>
      </c>
      <c r="AI222">
        <v>1</v>
      </c>
      <c r="AJ222">
        <v>5.1100000000000003</v>
      </c>
      <c r="AK222">
        <v>32.83</v>
      </c>
      <c r="AL222">
        <v>1</v>
      </c>
      <c r="AN222">
        <v>0</v>
      </c>
      <c r="AO222">
        <v>1</v>
      </c>
      <c r="AP222">
        <v>1</v>
      </c>
      <c r="AQ222">
        <v>0</v>
      </c>
      <c r="AR222">
        <v>0</v>
      </c>
      <c r="AS222" t="s">
        <v>3</v>
      </c>
      <c r="AT222">
        <v>7.82</v>
      </c>
      <c r="AU222" t="s">
        <v>279</v>
      </c>
      <c r="AV222">
        <v>0</v>
      </c>
      <c r="AW222">
        <v>2</v>
      </c>
      <c r="AX222">
        <v>144043562</v>
      </c>
      <c r="AY222">
        <v>1</v>
      </c>
      <c r="AZ222">
        <v>0</v>
      </c>
      <c r="BA222">
        <v>229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CX222">
        <f>Y222*Source!I125</f>
        <v>5.3283525000000003</v>
      </c>
      <c r="CY222">
        <f>AB222</f>
        <v>2.56</v>
      </c>
      <c r="CZ222">
        <f>AF222</f>
        <v>0.5</v>
      </c>
      <c r="DA222">
        <f>AJ222</f>
        <v>5.1100000000000003</v>
      </c>
      <c r="DB222">
        <f>ROUND((ROUND(AT222*CZ222,2)*1.25),2)</f>
        <v>4.8899999999999997</v>
      </c>
      <c r="DC222">
        <f>ROUND((ROUND(AT222*AG222,2)*1.25),2)</f>
        <v>0</v>
      </c>
    </row>
    <row r="223" spans="1:107" x14ac:dyDescent="0.2">
      <c r="A223">
        <f>ROW(Source!A125)</f>
        <v>125</v>
      </c>
      <c r="B223">
        <v>144042116</v>
      </c>
      <c r="C223">
        <v>144043552</v>
      </c>
      <c r="D223">
        <v>130258534</v>
      </c>
      <c r="E223">
        <v>1</v>
      </c>
      <c r="F223">
        <v>1</v>
      </c>
      <c r="G223">
        <v>1</v>
      </c>
      <c r="H223">
        <v>3</v>
      </c>
      <c r="I223" t="s">
        <v>1150</v>
      </c>
      <c r="J223" t="s">
        <v>1151</v>
      </c>
      <c r="K223" t="s">
        <v>1152</v>
      </c>
      <c r="L223">
        <v>1339</v>
      </c>
      <c r="N223">
        <v>1007</v>
      </c>
      <c r="O223" t="s">
        <v>50</v>
      </c>
      <c r="P223" t="s">
        <v>50</v>
      </c>
      <c r="Q223">
        <v>1</v>
      </c>
      <c r="W223">
        <v>0</v>
      </c>
      <c r="X223">
        <v>1835689634</v>
      </c>
      <c r="Y223">
        <v>3.5</v>
      </c>
      <c r="AA223">
        <v>29.3</v>
      </c>
      <c r="AB223">
        <v>0</v>
      </c>
      <c r="AC223">
        <v>0</v>
      </c>
      <c r="AD223">
        <v>0</v>
      </c>
      <c r="AE223">
        <v>2.44</v>
      </c>
      <c r="AF223">
        <v>0</v>
      </c>
      <c r="AG223">
        <v>0</v>
      </c>
      <c r="AH223">
        <v>0</v>
      </c>
      <c r="AI223">
        <v>12.01</v>
      </c>
      <c r="AJ223">
        <v>1</v>
      </c>
      <c r="AK223">
        <v>1</v>
      </c>
      <c r="AL223">
        <v>1</v>
      </c>
      <c r="AN223">
        <v>0</v>
      </c>
      <c r="AO223">
        <v>1</v>
      </c>
      <c r="AP223">
        <v>0</v>
      </c>
      <c r="AQ223">
        <v>0</v>
      </c>
      <c r="AR223">
        <v>0</v>
      </c>
      <c r="AS223" t="s">
        <v>3</v>
      </c>
      <c r="AT223">
        <v>3.5</v>
      </c>
      <c r="AU223" t="s">
        <v>3</v>
      </c>
      <c r="AV223">
        <v>0</v>
      </c>
      <c r="AW223">
        <v>2</v>
      </c>
      <c r="AX223">
        <v>144043563</v>
      </c>
      <c r="AY223">
        <v>1</v>
      </c>
      <c r="AZ223">
        <v>0</v>
      </c>
      <c r="BA223">
        <v>230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CX223">
        <f>Y223*Source!I125</f>
        <v>1.90785</v>
      </c>
      <c r="CY223">
        <f>AA223</f>
        <v>29.3</v>
      </c>
      <c r="CZ223">
        <f>AE223</f>
        <v>2.44</v>
      </c>
      <c r="DA223">
        <f>AI223</f>
        <v>12.01</v>
      </c>
      <c r="DB223">
        <f>ROUND(ROUND(AT223*CZ223,2),2)</f>
        <v>8.5399999999999991</v>
      </c>
      <c r="DC223">
        <f>ROUND(ROUND(AT223*AG223,2),2)</f>
        <v>0</v>
      </c>
    </row>
    <row r="224" spans="1:107" x14ac:dyDescent="0.2">
      <c r="A224">
        <f>ROW(Source!A125)</f>
        <v>125</v>
      </c>
      <c r="B224">
        <v>144042116</v>
      </c>
      <c r="C224">
        <v>144043552</v>
      </c>
      <c r="D224">
        <v>130264056</v>
      </c>
      <c r="E224">
        <v>1</v>
      </c>
      <c r="F224">
        <v>1</v>
      </c>
      <c r="G224">
        <v>1</v>
      </c>
      <c r="H224">
        <v>3</v>
      </c>
      <c r="I224" t="s">
        <v>307</v>
      </c>
      <c r="J224" t="s">
        <v>309</v>
      </c>
      <c r="K224" t="s">
        <v>308</v>
      </c>
      <c r="L224">
        <v>1348</v>
      </c>
      <c r="N224">
        <v>1009</v>
      </c>
      <c r="O224" t="s">
        <v>31</v>
      </c>
      <c r="P224" t="s">
        <v>31</v>
      </c>
      <c r="Q224">
        <v>1000</v>
      </c>
      <c r="W224">
        <v>0</v>
      </c>
      <c r="X224">
        <v>-528754041</v>
      </c>
      <c r="Y224">
        <v>3.2</v>
      </c>
      <c r="AA224">
        <v>6125.2</v>
      </c>
      <c r="AB224">
        <v>0</v>
      </c>
      <c r="AC224">
        <v>0</v>
      </c>
      <c r="AD224">
        <v>0</v>
      </c>
      <c r="AE224">
        <v>1780.58</v>
      </c>
      <c r="AF224">
        <v>0</v>
      </c>
      <c r="AG224">
        <v>0</v>
      </c>
      <c r="AH224">
        <v>0</v>
      </c>
      <c r="AI224">
        <v>3.44</v>
      </c>
      <c r="AJ224">
        <v>1</v>
      </c>
      <c r="AK224">
        <v>1</v>
      </c>
      <c r="AL224">
        <v>1</v>
      </c>
      <c r="AN224">
        <v>0</v>
      </c>
      <c r="AO224">
        <v>0</v>
      </c>
      <c r="AP224">
        <v>0</v>
      </c>
      <c r="AQ224">
        <v>0</v>
      </c>
      <c r="AR224">
        <v>0</v>
      </c>
      <c r="AS224" t="s">
        <v>3</v>
      </c>
      <c r="AT224">
        <v>3.2</v>
      </c>
      <c r="AU224" t="s">
        <v>3</v>
      </c>
      <c r="AV224">
        <v>0</v>
      </c>
      <c r="AW224">
        <v>1</v>
      </c>
      <c r="AX224">
        <v>-1</v>
      </c>
      <c r="AY224">
        <v>0</v>
      </c>
      <c r="AZ224">
        <v>0</v>
      </c>
      <c r="BA224" t="s">
        <v>3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CX224">
        <f>Y224*Source!I125</f>
        <v>1.7443200000000001</v>
      </c>
      <c r="CY224">
        <f>AA224</f>
        <v>6125.2</v>
      </c>
      <c r="CZ224">
        <f>AE224</f>
        <v>1780.58</v>
      </c>
      <c r="DA224">
        <f>AI224</f>
        <v>3.44</v>
      </c>
      <c r="DB224">
        <f>ROUND(ROUND(AT224*CZ224,2),2)</f>
        <v>5697.86</v>
      </c>
      <c r="DC224">
        <f>ROUND(ROUND(AT224*AG224,2),2)</f>
        <v>0</v>
      </c>
    </row>
    <row r="225" spans="1:107" x14ac:dyDescent="0.2">
      <c r="A225">
        <f>ROW(Source!A127)</f>
        <v>127</v>
      </c>
      <c r="B225">
        <v>144042116</v>
      </c>
      <c r="C225">
        <v>144043566</v>
      </c>
      <c r="D225">
        <v>128862197</v>
      </c>
      <c r="E225">
        <v>28876687</v>
      </c>
      <c r="F225">
        <v>1</v>
      </c>
      <c r="G225">
        <v>1</v>
      </c>
      <c r="H225">
        <v>1</v>
      </c>
      <c r="I225" t="s">
        <v>1276</v>
      </c>
      <c r="J225" t="s">
        <v>3</v>
      </c>
      <c r="K225" t="s">
        <v>1277</v>
      </c>
      <c r="L225">
        <v>1191</v>
      </c>
      <c r="N225">
        <v>1013</v>
      </c>
      <c r="O225" t="s">
        <v>1125</v>
      </c>
      <c r="P225" t="s">
        <v>1125</v>
      </c>
      <c r="Q225">
        <v>1</v>
      </c>
      <c r="W225">
        <v>0</v>
      </c>
      <c r="X225">
        <v>-1366118074</v>
      </c>
      <c r="Y225">
        <v>3.036</v>
      </c>
      <c r="AA225">
        <v>0</v>
      </c>
      <c r="AB225">
        <v>0</v>
      </c>
      <c r="AC225">
        <v>0</v>
      </c>
      <c r="AD225">
        <v>7.94</v>
      </c>
      <c r="AE225">
        <v>0</v>
      </c>
      <c r="AF225">
        <v>0</v>
      </c>
      <c r="AG225">
        <v>0</v>
      </c>
      <c r="AH225">
        <v>7.94</v>
      </c>
      <c r="AI225">
        <v>1</v>
      </c>
      <c r="AJ225">
        <v>1</v>
      </c>
      <c r="AK225">
        <v>1</v>
      </c>
      <c r="AL225">
        <v>1</v>
      </c>
      <c r="AN225">
        <v>0</v>
      </c>
      <c r="AO225">
        <v>1</v>
      </c>
      <c r="AP225">
        <v>1</v>
      </c>
      <c r="AQ225">
        <v>0</v>
      </c>
      <c r="AR225">
        <v>0</v>
      </c>
      <c r="AS225" t="s">
        <v>3</v>
      </c>
      <c r="AT225">
        <v>0.44</v>
      </c>
      <c r="AU225" t="s">
        <v>315</v>
      </c>
      <c r="AV225">
        <v>1</v>
      </c>
      <c r="AW225">
        <v>2</v>
      </c>
      <c r="AX225">
        <v>144043572</v>
      </c>
      <c r="AY225">
        <v>1</v>
      </c>
      <c r="AZ225">
        <v>0</v>
      </c>
      <c r="BA225">
        <v>232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CX225">
        <f>Y225*Source!I127</f>
        <v>1.6549236000000001</v>
      </c>
      <c r="CY225">
        <f>AD225</f>
        <v>7.94</v>
      </c>
      <c r="CZ225">
        <f>AH225</f>
        <v>7.94</v>
      </c>
      <c r="DA225">
        <f>AL225</f>
        <v>1</v>
      </c>
      <c r="DB225">
        <f>ROUND(((ROUND(AT225*CZ225,2)*6)*1.15),2)</f>
        <v>24.08</v>
      </c>
      <c r="DC225">
        <f>ROUND(((ROUND(AT225*AG225,2)*6)*1.15),2)</f>
        <v>0</v>
      </c>
    </row>
    <row r="226" spans="1:107" x14ac:dyDescent="0.2">
      <c r="A226">
        <f>ROW(Source!A127)</f>
        <v>127</v>
      </c>
      <c r="B226">
        <v>144042116</v>
      </c>
      <c r="C226">
        <v>144043566</v>
      </c>
      <c r="D226">
        <v>128862608</v>
      </c>
      <c r="E226">
        <v>28876687</v>
      </c>
      <c r="F226">
        <v>1</v>
      </c>
      <c r="G226">
        <v>1</v>
      </c>
      <c r="H226">
        <v>1</v>
      </c>
      <c r="I226" t="s">
        <v>1128</v>
      </c>
      <c r="J226" t="s">
        <v>3</v>
      </c>
      <c r="K226" t="s">
        <v>1129</v>
      </c>
      <c r="L226">
        <v>1191</v>
      </c>
      <c r="N226">
        <v>1013</v>
      </c>
      <c r="O226" t="s">
        <v>1125</v>
      </c>
      <c r="P226" t="s">
        <v>1125</v>
      </c>
      <c r="Q226">
        <v>1</v>
      </c>
      <c r="W226">
        <v>0</v>
      </c>
      <c r="X226">
        <v>-1417349443</v>
      </c>
      <c r="Y226">
        <v>0.21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1</v>
      </c>
      <c r="AJ226">
        <v>1</v>
      </c>
      <c r="AK226">
        <v>1</v>
      </c>
      <c r="AL226">
        <v>1</v>
      </c>
      <c r="AN226">
        <v>0</v>
      </c>
      <c r="AO226">
        <v>1</v>
      </c>
      <c r="AP226">
        <v>0</v>
      </c>
      <c r="AQ226">
        <v>0</v>
      </c>
      <c r="AR226">
        <v>0</v>
      </c>
      <c r="AS226" t="s">
        <v>3</v>
      </c>
      <c r="AT226">
        <v>0.21</v>
      </c>
      <c r="AU226" t="s">
        <v>3</v>
      </c>
      <c r="AV226">
        <v>2</v>
      </c>
      <c r="AW226">
        <v>2</v>
      </c>
      <c r="AX226">
        <v>144043573</v>
      </c>
      <c r="AY226">
        <v>1</v>
      </c>
      <c r="AZ226">
        <v>2048</v>
      </c>
      <c r="BA226">
        <v>233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CX226">
        <f>Y226*Source!I127</f>
        <v>0.114471</v>
      </c>
      <c r="CY226">
        <f>AD226</f>
        <v>0</v>
      </c>
      <c r="CZ226">
        <f>AH226</f>
        <v>0</v>
      </c>
      <c r="DA226">
        <f>AL226</f>
        <v>1</v>
      </c>
      <c r="DB226">
        <f>ROUND(ROUND(AT226*CZ226,2),2)</f>
        <v>0</v>
      </c>
      <c r="DC226">
        <f>ROUND(ROUND(AT226*AG226,2),2)</f>
        <v>0</v>
      </c>
    </row>
    <row r="227" spans="1:107" x14ac:dyDescent="0.2">
      <c r="A227">
        <f>ROW(Source!A127)</f>
        <v>127</v>
      </c>
      <c r="B227">
        <v>144042116</v>
      </c>
      <c r="C227">
        <v>144043566</v>
      </c>
      <c r="D227">
        <v>130404565</v>
      </c>
      <c r="E227">
        <v>1</v>
      </c>
      <c r="F227">
        <v>1</v>
      </c>
      <c r="G227">
        <v>1</v>
      </c>
      <c r="H227">
        <v>2</v>
      </c>
      <c r="I227" t="s">
        <v>1130</v>
      </c>
      <c r="J227" t="s">
        <v>1131</v>
      </c>
      <c r="K227" t="s">
        <v>1132</v>
      </c>
      <c r="L227">
        <v>1368</v>
      </c>
      <c r="N227">
        <v>1011</v>
      </c>
      <c r="O227" t="s">
        <v>550</v>
      </c>
      <c r="P227" t="s">
        <v>550</v>
      </c>
      <c r="Q227">
        <v>1</v>
      </c>
      <c r="W227">
        <v>0</v>
      </c>
      <c r="X227">
        <v>757256372</v>
      </c>
      <c r="Y227">
        <v>1.575</v>
      </c>
      <c r="AA227">
        <v>0</v>
      </c>
      <c r="AB227">
        <v>447.64</v>
      </c>
      <c r="AC227">
        <v>443.21</v>
      </c>
      <c r="AD227">
        <v>0</v>
      </c>
      <c r="AE227">
        <v>0</v>
      </c>
      <c r="AF227">
        <v>31.26</v>
      </c>
      <c r="AG227">
        <v>13.5</v>
      </c>
      <c r="AH227">
        <v>0</v>
      </c>
      <c r="AI227">
        <v>1</v>
      </c>
      <c r="AJ227">
        <v>14.32</v>
      </c>
      <c r="AK227">
        <v>32.83</v>
      </c>
      <c r="AL227">
        <v>1</v>
      </c>
      <c r="AN227">
        <v>0</v>
      </c>
      <c r="AO227">
        <v>1</v>
      </c>
      <c r="AP227">
        <v>1</v>
      </c>
      <c r="AQ227">
        <v>0</v>
      </c>
      <c r="AR227">
        <v>0</v>
      </c>
      <c r="AS227" t="s">
        <v>3</v>
      </c>
      <c r="AT227">
        <v>0.21</v>
      </c>
      <c r="AU227" t="s">
        <v>314</v>
      </c>
      <c r="AV227">
        <v>0</v>
      </c>
      <c r="AW227">
        <v>2</v>
      </c>
      <c r="AX227">
        <v>144043574</v>
      </c>
      <c r="AY227">
        <v>1</v>
      </c>
      <c r="AZ227">
        <v>0</v>
      </c>
      <c r="BA227">
        <v>234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CX227">
        <f>Y227*Source!I127</f>
        <v>0.85853250000000003</v>
      </c>
      <c r="CY227">
        <f>AB227</f>
        <v>447.64</v>
      </c>
      <c r="CZ227">
        <f>AF227</f>
        <v>31.26</v>
      </c>
      <c r="DA227">
        <f>AJ227</f>
        <v>14.32</v>
      </c>
      <c r="DB227">
        <f>ROUND(((ROUND(AT227*CZ227,2)*6)*1.25),2)</f>
        <v>49.2</v>
      </c>
      <c r="DC227">
        <f>ROUND(((ROUND(AT227*AG227,2)*6)*1.25),2)</f>
        <v>21.3</v>
      </c>
    </row>
    <row r="228" spans="1:107" x14ac:dyDescent="0.2">
      <c r="A228">
        <f>ROW(Source!A127)</f>
        <v>127</v>
      </c>
      <c r="B228">
        <v>144042116</v>
      </c>
      <c r="C228">
        <v>144043566</v>
      </c>
      <c r="D228">
        <v>130404632</v>
      </c>
      <c r="E228">
        <v>1</v>
      </c>
      <c r="F228">
        <v>1</v>
      </c>
      <c r="G228">
        <v>1</v>
      </c>
      <c r="H228">
        <v>2</v>
      </c>
      <c r="I228" t="s">
        <v>1335</v>
      </c>
      <c r="J228" t="s">
        <v>1336</v>
      </c>
      <c r="K228" t="s">
        <v>1337</v>
      </c>
      <c r="L228">
        <v>1368</v>
      </c>
      <c r="N228">
        <v>1011</v>
      </c>
      <c r="O228" t="s">
        <v>550</v>
      </c>
      <c r="P228" t="s">
        <v>550</v>
      </c>
      <c r="Q228">
        <v>1</v>
      </c>
      <c r="W228">
        <v>0</v>
      </c>
      <c r="X228">
        <v>-2119248307</v>
      </c>
      <c r="Y228">
        <v>15</v>
      </c>
      <c r="AA228">
        <v>0</v>
      </c>
      <c r="AB228">
        <v>2.56</v>
      </c>
      <c r="AC228">
        <v>0</v>
      </c>
      <c r="AD228">
        <v>0</v>
      </c>
      <c r="AE228">
        <v>0</v>
      </c>
      <c r="AF228">
        <v>0.5</v>
      </c>
      <c r="AG228">
        <v>0</v>
      </c>
      <c r="AH228">
        <v>0</v>
      </c>
      <c r="AI228">
        <v>1</v>
      </c>
      <c r="AJ228">
        <v>5.1100000000000003</v>
      </c>
      <c r="AK228">
        <v>32.83</v>
      </c>
      <c r="AL228">
        <v>1</v>
      </c>
      <c r="AN228">
        <v>0</v>
      </c>
      <c r="AO228">
        <v>1</v>
      </c>
      <c r="AP228">
        <v>1</v>
      </c>
      <c r="AQ228">
        <v>0</v>
      </c>
      <c r="AR228">
        <v>0</v>
      </c>
      <c r="AS228" t="s">
        <v>3</v>
      </c>
      <c r="AT228">
        <v>2</v>
      </c>
      <c r="AU228" t="s">
        <v>314</v>
      </c>
      <c r="AV228">
        <v>0</v>
      </c>
      <c r="AW228">
        <v>2</v>
      </c>
      <c r="AX228">
        <v>144043575</v>
      </c>
      <c r="AY228">
        <v>1</v>
      </c>
      <c r="AZ228">
        <v>0</v>
      </c>
      <c r="BA228">
        <v>235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CX228">
        <f>Y228*Source!I127</f>
        <v>8.1765000000000008</v>
      </c>
      <c r="CY228">
        <f>AB228</f>
        <v>2.56</v>
      </c>
      <c r="CZ228">
        <f>AF228</f>
        <v>0.5</v>
      </c>
      <c r="DA228">
        <f>AJ228</f>
        <v>5.1100000000000003</v>
      </c>
      <c r="DB228">
        <f>ROUND(((ROUND(AT228*CZ228,2)*6)*1.25),2)</f>
        <v>7.5</v>
      </c>
      <c r="DC228">
        <f>ROUND(((ROUND(AT228*AG228,2)*6)*1.25),2)</f>
        <v>0</v>
      </c>
    </row>
    <row r="229" spans="1:107" x14ac:dyDescent="0.2">
      <c r="A229">
        <f>ROW(Source!A127)</f>
        <v>127</v>
      </c>
      <c r="B229">
        <v>144042116</v>
      </c>
      <c r="C229">
        <v>144043566</v>
      </c>
      <c r="D229">
        <v>130264056</v>
      </c>
      <c r="E229">
        <v>1</v>
      </c>
      <c r="F229">
        <v>1</v>
      </c>
      <c r="G229">
        <v>1</v>
      </c>
      <c r="H229">
        <v>3</v>
      </c>
      <c r="I229" t="s">
        <v>307</v>
      </c>
      <c r="J229" t="s">
        <v>309</v>
      </c>
      <c r="K229" t="s">
        <v>308</v>
      </c>
      <c r="L229">
        <v>1348</v>
      </c>
      <c r="N229">
        <v>1009</v>
      </c>
      <c r="O229" t="s">
        <v>31</v>
      </c>
      <c r="P229" t="s">
        <v>31</v>
      </c>
      <c r="Q229">
        <v>1000</v>
      </c>
      <c r="W229">
        <v>0</v>
      </c>
      <c r="X229">
        <v>-528754041</v>
      </c>
      <c r="Y229">
        <v>4.8</v>
      </c>
      <c r="AA229">
        <v>6125.2</v>
      </c>
      <c r="AB229">
        <v>0</v>
      </c>
      <c r="AC229">
        <v>0</v>
      </c>
      <c r="AD229">
        <v>0</v>
      </c>
      <c r="AE229">
        <v>1780.58</v>
      </c>
      <c r="AF229">
        <v>0</v>
      </c>
      <c r="AG229">
        <v>0</v>
      </c>
      <c r="AH229">
        <v>0</v>
      </c>
      <c r="AI229">
        <v>3.44</v>
      </c>
      <c r="AJ229">
        <v>1</v>
      </c>
      <c r="AK229">
        <v>1</v>
      </c>
      <c r="AL229">
        <v>1</v>
      </c>
      <c r="AN229">
        <v>0</v>
      </c>
      <c r="AO229">
        <v>0</v>
      </c>
      <c r="AP229">
        <v>1</v>
      </c>
      <c r="AQ229">
        <v>0</v>
      </c>
      <c r="AR229">
        <v>0</v>
      </c>
      <c r="AS229" t="s">
        <v>3</v>
      </c>
      <c r="AT229">
        <v>4.8</v>
      </c>
      <c r="AU229" t="s">
        <v>3</v>
      </c>
      <c r="AV229">
        <v>0</v>
      </c>
      <c r="AW229">
        <v>1</v>
      </c>
      <c r="AX229">
        <v>-1</v>
      </c>
      <c r="AY229">
        <v>0</v>
      </c>
      <c r="AZ229">
        <v>0</v>
      </c>
      <c r="BA229" t="s">
        <v>3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CX229">
        <f>Y229*Source!I127</f>
        <v>2.6164800000000001</v>
      </c>
      <c r="CY229">
        <f>AA229</f>
        <v>6125.2</v>
      </c>
      <c r="CZ229">
        <f>AE229</f>
        <v>1780.58</v>
      </c>
      <c r="DA229">
        <f>AI229</f>
        <v>3.44</v>
      </c>
      <c r="DB229">
        <f>ROUND(ROUND(AT229*CZ229,2),2)</f>
        <v>8546.7800000000007</v>
      </c>
      <c r="DC229">
        <f>ROUND(ROUND(AT229*AG229,2),2)</f>
        <v>0</v>
      </c>
    </row>
    <row r="230" spans="1:107" x14ac:dyDescent="0.2">
      <c r="A230">
        <f>ROW(Source!A129)</f>
        <v>129</v>
      </c>
      <c r="B230">
        <v>144042116</v>
      </c>
      <c r="C230">
        <v>144043578</v>
      </c>
      <c r="D230">
        <v>128862283</v>
      </c>
      <c r="E230">
        <v>28876687</v>
      </c>
      <c r="F230">
        <v>1</v>
      </c>
      <c r="G230">
        <v>1</v>
      </c>
      <c r="H230">
        <v>1</v>
      </c>
      <c r="I230" t="s">
        <v>1139</v>
      </c>
      <c r="J230" t="s">
        <v>3</v>
      </c>
      <c r="K230" t="s">
        <v>1140</v>
      </c>
      <c r="L230">
        <v>1191</v>
      </c>
      <c r="N230">
        <v>1013</v>
      </c>
      <c r="O230" t="s">
        <v>1125</v>
      </c>
      <c r="P230" t="s">
        <v>1125</v>
      </c>
      <c r="Q230">
        <v>1</v>
      </c>
      <c r="W230">
        <v>0</v>
      </c>
      <c r="X230">
        <v>145020957</v>
      </c>
      <c r="Y230">
        <v>119.6</v>
      </c>
      <c r="AA230">
        <v>0</v>
      </c>
      <c r="AB230">
        <v>0</v>
      </c>
      <c r="AC230">
        <v>0</v>
      </c>
      <c r="AD230">
        <v>9.07</v>
      </c>
      <c r="AE230">
        <v>0</v>
      </c>
      <c r="AF230">
        <v>0</v>
      </c>
      <c r="AG230">
        <v>0</v>
      </c>
      <c r="AH230">
        <v>9.07</v>
      </c>
      <c r="AI230">
        <v>1</v>
      </c>
      <c r="AJ230">
        <v>1</v>
      </c>
      <c r="AK230">
        <v>1</v>
      </c>
      <c r="AL230">
        <v>1</v>
      </c>
      <c r="AN230">
        <v>0</v>
      </c>
      <c r="AO230">
        <v>1</v>
      </c>
      <c r="AP230">
        <v>1</v>
      </c>
      <c r="AQ230">
        <v>0</v>
      </c>
      <c r="AR230">
        <v>0</v>
      </c>
      <c r="AS230" t="s">
        <v>3</v>
      </c>
      <c r="AT230">
        <v>104</v>
      </c>
      <c r="AU230" t="s">
        <v>264</v>
      </c>
      <c r="AV230">
        <v>1</v>
      </c>
      <c r="AW230">
        <v>2</v>
      </c>
      <c r="AX230">
        <v>144043602</v>
      </c>
      <c r="AY230">
        <v>1</v>
      </c>
      <c r="AZ230">
        <v>0</v>
      </c>
      <c r="BA230">
        <v>237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CX230">
        <f>Y230*Source!I129</f>
        <v>105.3676</v>
      </c>
      <c r="CY230">
        <f>AD230</f>
        <v>9.07</v>
      </c>
      <c r="CZ230">
        <f>AH230</f>
        <v>9.07</v>
      </c>
      <c r="DA230">
        <f>AL230</f>
        <v>1</v>
      </c>
      <c r="DB230">
        <f>ROUND((ROUND(AT230*CZ230,2)*1.15),2)</f>
        <v>1084.77</v>
      </c>
      <c r="DC230">
        <f>ROUND((ROUND(AT230*AG230,2)*1.15),2)</f>
        <v>0</v>
      </c>
    </row>
    <row r="231" spans="1:107" x14ac:dyDescent="0.2">
      <c r="A231">
        <f>ROW(Source!A129)</f>
        <v>129</v>
      </c>
      <c r="B231">
        <v>144042116</v>
      </c>
      <c r="C231">
        <v>144043578</v>
      </c>
      <c r="D231">
        <v>128862608</v>
      </c>
      <c r="E231">
        <v>28876687</v>
      </c>
      <c r="F231">
        <v>1</v>
      </c>
      <c r="G231">
        <v>1</v>
      </c>
      <c r="H231">
        <v>1</v>
      </c>
      <c r="I231" t="s">
        <v>1128</v>
      </c>
      <c r="J231" t="s">
        <v>3</v>
      </c>
      <c r="K231" t="s">
        <v>1129</v>
      </c>
      <c r="L231">
        <v>1191</v>
      </c>
      <c r="N231">
        <v>1013</v>
      </c>
      <c r="O231" t="s">
        <v>1125</v>
      </c>
      <c r="P231" t="s">
        <v>1125</v>
      </c>
      <c r="Q231">
        <v>1</v>
      </c>
      <c r="W231">
        <v>0</v>
      </c>
      <c r="X231">
        <v>-1417349443</v>
      </c>
      <c r="Y231">
        <v>0.65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1</v>
      </c>
      <c r="AJ231">
        <v>1</v>
      </c>
      <c r="AK231">
        <v>1</v>
      </c>
      <c r="AL231">
        <v>1</v>
      </c>
      <c r="AN231">
        <v>0</v>
      </c>
      <c r="AO231">
        <v>1</v>
      </c>
      <c r="AP231">
        <v>0</v>
      </c>
      <c r="AQ231">
        <v>0</v>
      </c>
      <c r="AR231">
        <v>0</v>
      </c>
      <c r="AS231" t="s">
        <v>3</v>
      </c>
      <c r="AT231">
        <v>0.65</v>
      </c>
      <c r="AU231" t="s">
        <v>3</v>
      </c>
      <c r="AV231">
        <v>2</v>
      </c>
      <c r="AW231">
        <v>2</v>
      </c>
      <c r="AX231">
        <v>144043603</v>
      </c>
      <c r="AY231">
        <v>1</v>
      </c>
      <c r="AZ231">
        <v>2048</v>
      </c>
      <c r="BA231">
        <v>238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CX231">
        <f>Y231*Source!I129</f>
        <v>0.57264999999999999</v>
      </c>
      <c r="CY231">
        <f>AD231</f>
        <v>0</v>
      </c>
      <c r="CZ231">
        <f>AH231</f>
        <v>0</v>
      </c>
      <c r="DA231">
        <f>AL231</f>
        <v>1</v>
      </c>
      <c r="DB231">
        <f>ROUND(ROUND(AT231*CZ231,2),2)</f>
        <v>0</v>
      </c>
      <c r="DC231">
        <f>ROUND(ROUND(AT231*AG231,2),2)</f>
        <v>0</v>
      </c>
    </row>
    <row r="232" spans="1:107" x14ac:dyDescent="0.2">
      <c r="A232">
        <f>ROW(Source!A129)</f>
        <v>129</v>
      </c>
      <c r="B232">
        <v>144042116</v>
      </c>
      <c r="C232">
        <v>144043578</v>
      </c>
      <c r="D232">
        <v>130404404</v>
      </c>
      <c r="E232">
        <v>1</v>
      </c>
      <c r="F232">
        <v>1</v>
      </c>
      <c r="G232">
        <v>1</v>
      </c>
      <c r="H232">
        <v>2</v>
      </c>
      <c r="I232" t="s">
        <v>1141</v>
      </c>
      <c r="J232" t="s">
        <v>1142</v>
      </c>
      <c r="K232" t="s">
        <v>1143</v>
      </c>
      <c r="L232">
        <v>1368</v>
      </c>
      <c r="N232">
        <v>1011</v>
      </c>
      <c r="O232" t="s">
        <v>550</v>
      </c>
      <c r="P232" t="s">
        <v>550</v>
      </c>
      <c r="Q232">
        <v>1</v>
      </c>
      <c r="W232">
        <v>0</v>
      </c>
      <c r="X232">
        <v>-2113614907</v>
      </c>
      <c r="Y232">
        <v>0.57499999999999996</v>
      </c>
      <c r="AA232">
        <v>0</v>
      </c>
      <c r="AB232">
        <v>1023.6</v>
      </c>
      <c r="AC232">
        <v>443.21</v>
      </c>
      <c r="AD232">
        <v>0</v>
      </c>
      <c r="AE232">
        <v>0</v>
      </c>
      <c r="AF232">
        <v>115.4</v>
      </c>
      <c r="AG232">
        <v>13.5</v>
      </c>
      <c r="AH232">
        <v>0</v>
      </c>
      <c r="AI232">
        <v>1</v>
      </c>
      <c r="AJ232">
        <v>8.8699999999999992</v>
      </c>
      <c r="AK232">
        <v>32.83</v>
      </c>
      <c r="AL232">
        <v>1</v>
      </c>
      <c r="AN232">
        <v>0</v>
      </c>
      <c r="AO232">
        <v>1</v>
      </c>
      <c r="AP232">
        <v>1</v>
      </c>
      <c r="AQ232">
        <v>0</v>
      </c>
      <c r="AR232">
        <v>0</v>
      </c>
      <c r="AS232" t="s">
        <v>3</v>
      </c>
      <c r="AT232">
        <v>0.46</v>
      </c>
      <c r="AU232" t="s">
        <v>279</v>
      </c>
      <c r="AV232">
        <v>0</v>
      </c>
      <c r="AW232">
        <v>2</v>
      </c>
      <c r="AX232">
        <v>144043604</v>
      </c>
      <c r="AY232">
        <v>1</v>
      </c>
      <c r="AZ232">
        <v>2048</v>
      </c>
      <c r="BA232">
        <v>239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CX232">
        <f>Y232*Source!I129</f>
        <v>0.506575</v>
      </c>
      <c r="CY232">
        <f>AB232</f>
        <v>1023.6</v>
      </c>
      <c r="CZ232">
        <f>AF232</f>
        <v>115.4</v>
      </c>
      <c r="DA232">
        <f>AJ232</f>
        <v>8.8699999999999992</v>
      </c>
      <c r="DB232">
        <f>ROUND((ROUND(AT232*CZ232,2)*1.25),2)</f>
        <v>66.349999999999994</v>
      </c>
      <c r="DC232">
        <f>ROUND((ROUND(AT232*AG232,2)*1.25),2)</f>
        <v>7.76</v>
      </c>
    </row>
    <row r="233" spans="1:107" x14ac:dyDescent="0.2">
      <c r="A233">
        <f>ROW(Source!A129)</f>
        <v>129</v>
      </c>
      <c r="B233">
        <v>144042116</v>
      </c>
      <c r="C233">
        <v>144043578</v>
      </c>
      <c r="D233">
        <v>130405149</v>
      </c>
      <c r="E233">
        <v>1</v>
      </c>
      <c r="F233">
        <v>1</v>
      </c>
      <c r="G233">
        <v>1</v>
      </c>
      <c r="H233">
        <v>2</v>
      </c>
      <c r="I233" t="s">
        <v>1144</v>
      </c>
      <c r="J233" t="s">
        <v>1145</v>
      </c>
      <c r="K233" t="s">
        <v>1146</v>
      </c>
      <c r="L233">
        <v>1368</v>
      </c>
      <c r="N233">
        <v>1011</v>
      </c>
      <c r="O233" t="s">
        <v>550</v>
      </c>
      <c r="P233" t="s">
        <v>550</v>
      </c>
      <c r="Q233">
        <v>1</v>
      </c>
      <c r="W233">
        <v>0</v>
      </c>
      <c r="X233">
        <v>1969200529</v>
      </c>
      <c r="Y233">
        <v>0.23749999999999999</v>
      </c>
      <c r="AA233">
        <v>0</v>
      </c>
      <c r="AB233">
        <v>795.09</v>
      </c>
      <c r="AC233">
        <v>380.83</v>
      </c>
      <c r="AD233">
        <v>0</v>
      </c>
      <c r="AE233">
        <v>0</v>
      </c>
      <c r="AF233">
        <v>65.709999999999994</v>
      </c>
      <c r="AG233">
        <v>11.6</v>
      </c>
      <c r="AH233">
        <v>0</v>
      </c>
      <c r="AI233">
        <v>1</v>
      </c>
      <c r="AJ233">
        <v>12.1</v>
      </c>
      <c r="AK233">
        <v>32.83</v>
      </c>
      <c r="AL233">
        <v>1</v>
      </c>
      <c r="AN233">
        <v>0</v>
      </c>
      <c r="AO233">
        <v>1</v>
      </c>
      <c r="AP233">
        <v>1</v>
      </c>
      <c r="AQ233">
        <v>0</v>
      </c>
      <c r="AR233">
        <v>0</v>
      </c>
      <c r="AS233" t="s">
        <v>3</v>
      </c>
      <c r="AT233">
        <v>0.19</v>
      </c>
      <c r="AU233" t="s">
        <v>279</v>
      </c>
      <c r="AV233">
        <v>0</v>
      </c>
      <c r="AW233">
        <v>2</v>
      </c>
      <c r="AX233">
        <v>144043605</v>
      </c>
      <c r="AY233">
        <v>1</v>
      </c>
      <c r="AZ233">
        <v>0</v>
      </c>
      <c r="BA233">
        <v>240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CX233">
        <f>Y233*Source!I129</f>
        <v>0.20923749999999999</v>
      </c>
      <c r="CY233">
        <f>AB233</f>
        <v>795.09</v>
      </c>
      <c r="CZ233">
        <f>AF233</f>
        <v>65.709999999999994</v>
      </c>
      <c r="DA233">
        <f>AJ233</f>
        <v>12.1</v>
      </c>
      <c r="DB233">
        <f>ROUND((ROUND(AT233*CZ233,2)*1.25),2)</f>
        <v>15.6</v>
      </c>
      <c r="DC233">
        <f>ROUND((ROUND(AT233*AG233,2)*1.25),2)</f>
        <v>2.75</v>
      </c>
    </row>
    <row r="234" spans="1:107" x14ac:dyDescent="0.2">
      <c r="A234">
        <f>ROW(Source!A129)</f>
        <v>129</v>
      </c>
      <c r="B234">
        <v>144042116</v>
      </c>
      <c r="C234">
        <v>144043578</v>
      </c>
      <c r="D234">
        <v>130405710</v>
      </c>
      <c r="E234">
        <v>1</v>
      </c>
      <c r="F234">
        <v>1</v>
      </c>
      <c r="G234">
        <v>1</v>
      </c>
      <c r="H234">
        <v>2</v>
      </c>
      <c r="I234" t="s">
        <v>1147</v>
      </c>
      <c r="J234" t="s">
        <v>1148</v>
      </c>
      <c r="K234" t="s">
        <v>1149</v>
      </c>
      <c r="L234">
        <v>1368</v>
      </c>
      <c r="N234">
        <v>1011</v>
      </c>
      <c r="O234" t="s">
        <v>550</v>
      </c>
      <c r="P234" t="s">
        <v>550</v>
      </c>
      <c r="Q234">
        <v>1</v>
      </c>
      <c r="W234">
        <v>0</v>
      </c>
      <c r="X234">
        <v>675149543</v>
      </c>
      <c r="Y234">
        <v>0.22500000000000001</v>
      </c>
      <c r="AA234">
        <v>0</v>
      </c>
      <c r="AB234">
        <v>19.48</v>
      </c>
      <c r="AC234">
        <v>0</v>
      </c>
      <c r="AD234">
        <v>0</v>
      </c>
      <c r="AE234">
        <v>0</v>
      </c>
      <c r="AF234">
        <v>33.590000000000003</v>
      </c>
      <c r="AG234">
        <v>0</v>
      </c>
      <c r="AH234">
        <v>0</v>
      </c>
      <c r="AI234">
        <v>1</v>
      </c>
      <c r="AJ234">
        <v>0.57999999999999996</v>
      </c>
      <c r="AK234">
        <v>32.83</v>
      </c>
      <c r="AL234">
        <v>1</v>
      </c>
      <c r="AN234">
        <v>0</v>
      </c>
      <c r="AO234">
        <v>1</v>
      </c>
      <c r="AP234">
        <v>1</v>
      </c>
      <c r="AQ234">
        <v>0</v>
      </c>
      <c r="AR234">
        <v>0</v>
      </c>
      <c r="AS234" t="s">
        <v>3</v>
      </c>
      <c r="AT234">
        <v>0.18</v>
      </c>
      <c r="AU234" t="s">
        <v>279</v>
      </c>
      <c r="AV234">
        <v>0</v>
      </c>
      <c r="AW234">
        <v>2</v>
      </c>
      <c r="AX234">
        <v>144043606</v>
      </c>
      <c r="AY234">
        <v>1</v>
      </c>
      <c r="AZ234">
        <v>2048</v>
      </c>
      <c r="BA234">
        <v>241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CX234">
        <f>Y234*Source!I129</f>
        <v>0.19822500000000001</v>
      </c>
      <c r="CY234">
        <f>AB234</f>
        <v>19.48</v>
      </c>
      <c r="CZ234">
        <f>AF234</f>
        <v>33.590000000000003</v>
      </c>
      <c r="DA234">
        <f>AJ234</f>
        <v>0.57999999999999996</v>
      </c>
      <c r="DB234">
        <f>ROUND((ROUND(AT234*CZ234,2)*1.25),2)</f>
        <v>7.56</v>
      </c>
      <c r="DC234">
        <f>ROUND((ROUND(AT234*AG234,2)*1.25),2)</f>
        <v>0</v>
      </c>
    </row>
    <row r="235" spans="1:107" x14ac:dyDescent="0.2">
      <c r="A235">
        <f>ROW(Source!A129)</f>
        <v>129</v>
      </c>
      <c r="B235">
        <v>144042116</v>
      </c>
      <c r="C235">
        <v>144043578</v>
      </c>
      <c r="D235">
        <v>130258071</v>
      </c>
      <c r="E235">
        <v>1</v>
      </c>
      <c r="F235">
        <v>1</v>
      </c>
      <c r="G235">
        <v>1</v>
      </c>
      <c r="H235">
        <v>3</v>
      </c>
      <c r="I235" t="s">
        <v>322</v>
      </c>
      <c r="J235" t="s">
        <v>324</v>
      </c>
      <c r="K235" t="s">
        <v>323</v>
      </c>
      <c r="L235">
        <v>1327</v>
      </c>
      <c r="N235">
        <v>1005</v>
      </c>
      <c r="O235" t="s">
        <v>269</v>
      </c>
      <c r="P235" t="s">
        <v>269</v>
      </c>
      <c r="Q235">
        <v>1</v>
      </c>
      <c r="W235">
        <v>0</v>
      </c>
      <c r="X235">
        <v>682964972</v>
      </c>
      <c r="Y235">
        <v>212</v>
      </c>
      <c r="AA235">
        <v>109.31</v>
      </c>
      <c r="AB235">
        <v>0</v>
      </c>
      <c r="AC235">
        <v>0</v>
      </c>
      <c r="AD235">
        <v>0</v>
      </c>
      <c r="AE235">
        <v>20.47</v>
      </c>
      <c r="AF235">
        <v>0</v>
      </c>
      <c r="AG235">
        <v>0</v>
      </c>
      <c r="AH235">
        <v>0</v>
      </c>
      <c r="AI235">
        <v>5.34</v>
      </c>
      <c r="AJ235">
        <v>1</v>
      </c>
      <c r="AK235">
        <v>1</v>
      </c>
      <c r="AL235">
        <v>1</v>
      </c>
      <c r="AN235">
        <v>0</v>
      </c>
      <c r="AO235">
        <v>0</v>
      </c>
      <c r="AP235">
        <v>0</v>
      </c>
      <c r="AQ235">
        <v>0</v>
      </c>
      <c r="AR235">
        <v>0</v>
      </c>
      <c r="AS235" t="s">
        <v>3</v>
      </c>
      <c r="AT235">
        <v>212</v>
      </c>
      <c r="AU235" t="s">
        <v>3</v>
      </c>
      <c r="AV235">
        <v>0</v>
      </c>
      <c r="AW235">
        <v>1</v>
      </c>
      <c r="AX235">
        <v>-1</v>
      </c>
      <c r="AY235">
        <v>0</v>
      </c>
      <c r="AZ235">
        <v>0</v>
      </c>
      <c r="BA235" t="s">
        <v>3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CX235">
        <f>Y235*Source!I129</f>
        <v>186.77199999999999</v>
      </c>
      <c r="CY235">
        <f t="shared" ref="CY235:CY252" si="39">AA235</f>
        <v>109.31</v>
      </c>
      <c r="CZ235">
        <f t="shared" ref="CZ235:CZ252" si="40">AE235</f>
        <v>20.47</v>
      </c>
      <c r="DA235">
        <f t="shared" ref="DA235:DA252" si="41">AI235</f>
        <v>5.34</v>
      </c>
      <c r="DB235">
        <f t="shared" ref="DB235:DB252" si="42">ROUND(ROUND(AT235*CZ235,2),2)</f>
        <v>4339.6400000000003</v>
      </c>
      <c r="DC235">
        <f t="shared" ref="DC235:DC252" si="43">ROUND(ROUND(AT235*AG235,2),2)</f>
        <v>0</v>
      </c>
    </row>
    <row r="236" spans="1:107" x14ac:dyDescent="0.2">
      <c r="A236">
        <f>ROW(Source!A129)</f>
        <v>129</v>
      </c>
      <c r="B236">
        <v>144042116</v>
      </c>
      <c r="C236">
        <v>144043578</v>
      </c>
      <c r="D236">
        <v>130258534</v>
      </c>
      <c r="E236">
        <v>1</v>
      </c>
      <c r="F236">
        <v>1</v>
      </c>
      <c r="G236">
        <v>1</v>
      </c>
      <c r="H236">
        <v>3</v>
      </c>
      <c r="I236" t="s">
        <v>1150</v>
      </c>
      <c r="J236" t="s">
        <v>1151</v>
      </c>
      <c r="K236" t="s">
        <v>1152</v>
      </c>
      <c r="L236">
        <v>1339</v>
      </c>
      <c r="N236">
        <v>1007</v>
      </c>
      <c r="O236" t="s">
        <v>50</v>
      </c>
      <c r="P236" t="s">
        <v>50</v>
      </c>
      <c r="Q236">
        <v>1</v>
      </c>
      <c r="W236">
        <v>0</v>
      </c>
      <c r="X236">
        <v>1835689634</v>
      </c>
      <c r="Y236">
        <v>7.2999999999999995E-2</v>
      </c>
      <c r="AA236">
        <v>29.3</v>
      </c>
      <c r="AB236">
        <v>0</v>
      </c>
      <c r="AC236">
        <v>0</v>
      </c>
      <c r="AD236">
        <v>0</v>
      </c>
      <c r="AE236">
        <v>2.44</v>
      </c>
      <c r="AF236">
        <v>0</v>
      </c>
      <c r="AG236">
        <v>0</v>
      </c>
      <c r="AH236">
        <v>0</v>
      </c>
      <c r="AI236">
        <v>12.01</v>
      </c>
      <c r="AJ236">
        <v>1</v>
      </c>
      <c r="AK236">
        <v>1</v>
      </c>
      <c r="AL236">
        <v>1</v>
      </c>
      <c r="AN236">
        <v>0</v>
      </c>
      <c r="AO236">
        <v>1</v>
      </c>
      <c r="AP236">
        <v>0</v>
      </c>
      <c r="AQ236">
        <v>0</v>
      </c>
      <c r="AR236">
        <v>0</v>
      </c>
      <c r="AS236" t="s">
        <v>3</v>
      </c>
      <c r="AT236">
        <v>7.2999999999999995E-2</v>
      </c>
      <c r="AU236" t="s">
        <v>3</v>
      </c>
      <c r="AV236">
        <v>0</v>
      </c>
      <c r="AW236">
        <v>2</v>
      </c>
      <c r="AX236">
        <v>144043608</v>
      </c>
      <c r="AY236">
        <v>1</v>
      </c>
      <c r="AZ236">
        <v>0</v>
      </c>
      <c r="BA236">
        <v>243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CX236">
        <f>Y236*Source!I129</f>
        <v>6.4312999999999995E-2</v>
      </c>
      <c r="CY236">
        <f t="shared" si="39"/>
        <v>29.3</v>
      </c>
      <c r="CZ236">
        <f t="shared" si="40"/>
        <v>2.44</v>
      </c>
      <c r="DA236">
        <f t="shared" si="41"/>
        <v>12.01</v>
      </c>
      <c r="DB236">
        <f t="shared" si="42"/>
        <v>0.18</v>
      </c>
      <c r="DC236">
        <f t="shared" si="43"/>
        <v>0</v>
      </c>
    </row>
    <row r="237" spans="1:107" x14ac:dyDescent="0.2">
      <c r="A237">
        <f>ROW(Source!A129)</f>
        <v>129</v>
      </c>
      <c r="B237">
        <v>144042116</v>
      </c>
      <c r="C237">
        <v>144043578</v>
      </c>
      <c r="D237">
        <v>130258769</v>
      </c>
      <c r="E237">
        <v>1</v>
      </c>
      <c r="F237">
        <v>1</v>
      </c>
      <c r="G237">
        <v>1</v>
      </c>
      <c r="H237">
        <v>3</v>
      </c>
      <c r="I237" t="s">
        <v>1153</v>
      </c>
      <c r="J237" t="s">
        <v>1154</v>
      </c>
      <c r="K237" t="s">
        <v>1155</v>
      </c>
      <c r="L237">
        <v>1301</v>
      </c>
      <c r="N237">
        <v>1003</v>
      </c>
      <c r="O237" t="s">
        <v>328</v>
      </c>
      <c r="P237" t="s">
        <v>328</v>
      </c>
      <c r="Q237">
        <v>1</v>
      </c>
      <c r="W237">
        <v>0</v>
      </c>
      <c r="X237">
        <v>-51690788</v>
      </c>
      <c r="Y237">
        <v>83</v>
      </c>
      <c r="AA237">
        <v>3.41</v>
      </c>
      <c r="AB237">
        <v>0</v>
      </c>
      <c r="AC237">
        <v>0</v>
      </c>
      <c r="AD237">
        <v>0</v>
      </c>
      <c r="AE237">
        <v>0.37</v>
      </c>
      <c r="AF237">
        <v>0</v>
      </c>
      <c r="AG237">
        <v>0</v>
      </c>
      <c r="AH237">
        <v>0</v>
      </c>
      <c r="AI237">
        <v>9.2200000000000006</v>
      </c>
      <c r="AJ237">
        <v>1</v>
      </c>
      <c r="AK237">
        <v>1</v>
      </c>
      <c r="AL237">
        <v>1</v>
      </c>
      <c r="AN237">
        <v>0</v>
      </c>
      <c r="AO237">
        <v>1</v>
      </c>
      <c r="AP237">
        <v>0</v>
      </c>
      <c r="AQ237">
        <v>0</v>
      </c>
      <c r="AR237">
        <v>0</v>
      </c>
      <c r="AS237" t="s">
        <v>3</v>
      </c>
      <c r="AT237">
        <v>83</v>
      </c>
      <c r="AU237" t="s">
        <v>3</v>
      </c>
      <c r="AV237">
        <v>0</v>
      </c>
      <c r="AW237">
        <v>2</v>
      </c>
      <c r="AX237">
        <v>144043609</v>
      </c>
      <c r="AY237">
        <v>1</v>
      </c>
      <c r="AZ237">
        <v>0</v>
      </c>
      <c r="BA237">
        <v>244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CX237">
        <f>Y237*Source!I129</f>
        <v>73.123000000000005</v>
      </c>
      <c r="CY237">
        <f t="shared" si="39"/>
        <v>3.41</v>
      </c>
      <c r="CZ237">
        <f t="shared" si="40"/>
        <v>0.37</v>
      </c>
      <c r="DA237">
        <f t="shared" si="41"/>
        <v>9.2200000000000006</v>
      </c>
      <c r="DB237">
        <f t="shared" si="42"/>
        <v>30.71</v>
      </c>
      <c r="DC237">
        <f t="shared" si="43"/>
        <v>0</v>
      </c>
    </row>
    <row r="238" spans="1:107" x14ac:dyDescent="0.2">
      <c r="A238">
        <f>ROW(Source!A129)</f>
        <v>129</v>
      </c>
      <c r="B238">
        <v>144042116</v>
      </c>
      <c r="C238">
        <v>144043578</v>
      </c>
      <c r="D238">
        <v>130258794</v>
      </c>
      <c r="E238">
        <v>1</v>
      </c>
      <c r="F238">
        <v>1</v>
      </c>
      <c r="G238">
        <v>1</v>
      </c>
      <c r="H238">
        <v>3</v>
      </c>
      <c r="I238" t="s">
        <v>1156</v>
      </c>
      <c r="J238" t="s">
        <v>1157</v>
      </c>
      <c r="K238" t="s">
        <v>1158</v>
      </c>
      <c r="L238">
        <v>1301</v>
      </c>
      <c r="N238">
        <v>1003</v>
      </c>
      <c r="O238" t="s">
        <v>328</v>
      </c>
      <c r="P238" t="s">
        <v>328</v>
      </c>
      <c r="Q238">
        <v>1</v>
      </c>
      <c r="W238">
        <v>0</v>
      </c>
      <c r="X238">
        <v>1069800274</v>
      </c>
      <c r="Y238">
        <v>120</v>
      </c>
      <c r="AA238">
        <v>1.2</v>
      </c>
      <c r="AB238">
        <v>0</v>
      </c>
      <c r="AC238">
        <v>0</v>
      </c>
      <c r="AD238">
        <v>0</v>
      </c>
      <c r="AE238">
        <v>0.17</v>
      </c>
      <c r="AF238">
        <v>0</v>
      </c>
      <c r="AG238">
        <v>0</v>
      </c>
      <c r="AH238">
        <v>0</v>
      </c>
      <c r="AI238">
        <v>7.06</v>
      </c>
      <c r="AJ238">
        <v>1</v>
      </c>
      <c r="AK238">
        <v>1</v>
      </c>
      <c r="AL238">
        <v>1</v>
      </c>
      <c r="AN238">
        <v>0</v>
      </c>
      <c r="AO238">
        <v>1</v>
      </c>
      <c r="AP238">
        <v>0</v>
      </c>
      <c r="AQ238">
        <v>0</v>
      </c>
      <c r="AR238">
        <v>0</v>
      </c>
      <c r="AS238" t="s">
        <v>3</v>
      </c>
      <c r="AT238">
        <v>120</v>
      </c>
      <c r="AU238" t="s">
        <v>3</v>
      </c>
      <c r="AV238">
        <v>0</v>
      </c>
      <c r="AW238">
        <v>2</v>
      </c>
      <c r="AX238">
        <v>144043610</v>
      </c>
      <c r="AY238">
        <v>1</v>
      </c>
      <c r="AZ238">
        <v>0</v>
      </c>
      <c r="BA238">
        <v>245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CX238">
        <f>Y238*Source!I129</f>
        <v>105.72</v>
      </c>
      <c r="CY238">
        <f t="shared" si="39"/>
        <v>1.2</v>
      </c>
      <c r="CZ238">
        <f t="shared" si="40"/>
        <v>0.17</v>
      </c>
      <c r="DA238">
        <f t="shared" si="41"/>
        <v>7.06</v>
      </c>
      <c r="DB238">
        <f t="shared" si="42"/>
        <v>20.399999999999999</v>
      </c>
      <c r="DC238">
        <f t="shared" si="43"/>
        <v>0</v>
      </c>
    </row>
    <row r="239" spans="1:107" x14ac:dyDescent="0.2">
      <c r="A239">
        <f>ROW(Source!A129)</f>
        <v>129</v>
      </c>
      <c r="B239">
        <v>144042116</v>
      </c>
      <c r="C239">
        <v>144043578</v>
      </c>
      <c r="D239">
        <v>130258799</v>
      </c>
      <c r="E239">
        <v>1</v>
      </c>
      <c r="F239">
        <v>1</v>
      </c>
      <c r="G239">
        <v>1</v>
      </c>
      <c r="H239">
        <v>3</v>
      </c>
      <c r="I239" t="s">
        <v>1159</v>
      </c>
      <c r="J239" t="s">
        <v>1160</v>
      </c>
      <c r="K239" t="s">
        <v>1161</v>
      </c>
      <c r="L239">
        <v>1308</v>
      </c>
      <c r="N239">
        <v>1003</v>
      </c>
      <c r="O239" t="s">
        <v>99</v>
      </c>
      <c r="P239" t="s">
        <v>99</v>
      </c>
      <c r="Q239">
        <v>100</v>
      </c>
      <c r="W239">
        <v>0</v>
      </c>
      <c r="X239">
        <v>-332592297</v>
      </c>
      <c r="Y239">
        <v>0.44</v>
      </c>
      <c r="AA239">
        <v>1250.79</v>
      </c>
      <c r="AB239">
        <v>0</v>
      </c>
      <c r="AC239">
        <v>0</v>
      </c>
      <c r="AD239">
        <v>0</v>
      </c>
      <c r="AE239">
        <v>173</v>
      </c>
      <c r="AF239">
        <v>0</v>
      </c>
      <c r="AG239">
        <v>0</v>
      </c>
      <c r="AH239">
        <v>0</v>
      </c>
      <c r="AI239">
        <v>7.23</v>
      </c>
      <c r="AJ239">
        <v>1</v>
      </c>
      <c r="AK239">
        <v>1</v>
      </c>
      <c r="AL239">
        <v>1</v>
      </c>
      <c r="AN239">
        <v>0</v>
      </c>
      <c r="AO239">
        <v>1</v>
      </c>
      <c r="AP239">
        <v>0</v>
      </c>
      <c r="AQ239">
        <v>0</v>
      </c>
      <c r="AR239">
        <v>0</v>
      </c>
      <c r="AS239" t="s">
        <v>3</v>
      </c>
      <c r="AT239">
        <v>0.44</v>
      </c>
      <c r="AU239" t="s">
        <v>3</v>
      </c>
      <c r="AV239">
        <v>0</v>
      </c>
      <c r="AW239">
        <v>2</v>
      </c>
      <c r="AX239">
        <v>144043611</v>
      </c>
      <c r="AY239">
        <v>1</v>
      </c>
      <c r="AZ239">
        <v>0</v>
      </c>
      <c r="BA239">
        <v>246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CX239">
        <f>Y239*Source!I129</f>
        <v>0.38763999999999998</v>
      </c>
      <c r="CY239">
        <f t="shared" si="39"/>
        <v>1250.79</v>
      </c>
      <c r="CZ239">
        <f t="shared" si="40"/>
        <v>173</v>
      </c>
      <c r="DA239">
        <f t="shared" si="41"/>
        <v>7.23</v>
      </c>
      <c r="DB239">
        <f t="shared" si="42"/>
        <v>76.12</v>
      </c>
      <c r="DC239">
        <f t="shared" si="43"/>
        <v>0</v>
      </c>
    </row>
    <row r="240" spans="1:107" x14ac:dyDescent="0.2">
      <c r="A240">
        <f>ROW(Source!A129)</f>
        <v>129</v>
      </c>
      <c r="B240">
        <v>144042116</v>
      </c>
      <c r="C240">
        <v>144043578</v>
      </c>
      <c r="D240">
        <v>130258866</v>
      </c>
      <c r="E240">
        <v>1</v>
      </c>
      <c r="F240">
        <v>1</v>
      </c>
      <c r="G240">
        <v>1</v>
      </c>
      <c r="H240">
        <v>3</v>
      </c>
      <c r="I240" t="s">
        <v>326</v>
      </c>
      <c r="J240" t="s">
        <v>329</v>
      </c>
      <c r="K240" t="s">
        <v>327</v>
      </c>
      <c r="L240">
        <v>1301</v>
      </c>
      <c r="N240">
        <v>1003</v>
      </c>
      <c r="O240" t="s">
        <v>328</v>
      </c>
      <c r="P240" t="s">
        <v>328</v>
      </c>
      <c r="Q240">
        <v>1</v>
      </c>
      <c r="W240">
        <v>0</v>
      </c>
      <c r="X240">
        <v>-1936772962</v>
      </c>
      <c r="Y240">
        <v>83</v>
      </c>
      <c r="AA240">
        <v>3.64</v>
      </c>
      <c r="AB240">
        <v>0</v>
      </c>
      <c r="AC240">
        <v>0</v>
      </c>
      <c r="AD240">
        <v>0</v>
      </c>
      <c r="AE240">
        <v>0.83</v>
      </c>
      <c r="AF240">
        <v>0</v>
      </c>
      <c r="AG240">
        <v>0</v>
      </c>
      <c r="AH240">
        <v>0</v>
      </c>
      <c r="AI240">
        <v>4.3899999999999997</v>
      </c>
      <c r="AJ240">
        <v>1</v>
      </c>
      <c r="AK240">
        <v>1</v>
      </c>
      <c r="AL240">
        <v>1</v>
      </c>
      <c r="AN240">
        <v>0</v>
      </c>
      <c r="AO240">
        <v>0</v>
      </c>
      <c r="AP240">
        <v>0</v>
      </c>
      <c r="AQ240">
        <v>0</v>
      </c>
      <c r="AR240">
        <v>0</v>
      </c>
      <c r="AS240" t="s">
        <v>3</v>
      </c>
      <c r="AT240">
        <v>83</v>
      </c>
      <c r="AU240" t="s">
        <v>3</v>
      </c>
      <c r="AV240">
        <v>0</v>
      </c>
      <c r="AW240">
        <v>1</v>
      </c>
      <c r="AX240">
        <v>-1</v>
      </c>
      <c r="AY240">
        <v>0</v>
      </c>
      <c r="AZ240">
        <v>0</v>
      </c>
      <c r="BA240" t="s">
        <v>3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CX240">
        <f>Y240*Source!I129</f>
        <v>73.123000000000005</v>
      </c>
      <c r="CY240">
        <f t="shared" si="39"/>
        <v>3.64</v>
      </c>
      <c r="CZ240">
        <f t="shared" si="40"/>
        <v>0.83</v>
      </c>
      <c r="DA240">
        <f t="shared" si="41"/>
        <v>4.3899999999999997</v>
      </c>
      <c r="DB240">
        <f t="shared" si="42"/>
        <v>68.89</v>
      </c>
      <c r="DC240">
        <f t="shared" si="43"/>
        <v>0</v>
      </c>
    </row>
    <row r="241" spans="1:107" x14ac:dyDescent="0.2">
      <c r="A241">
        <f>ROW(Source!A129)</f>
        <v>129</v>
      </c>
      <c r="B241">
        <v>144042116</v>
      </c>
      <c r="C241">
        <v>144043578</v>
      </c>
      <c r="D241">
        <v>130260956</v>
      </c>
      <c r="E241">
        <v>1</v>
      </c>
      <c r="F241">
        <v>1</v>
      </c>
      <c r="G241">
        <v>1</v>
      </c>
      <c r="H241">
        <v>3</v>
      </c>
      <c r="I241" t="s">
        <v>1162</v>
      </c>
      <c r="J241" t="s">
        <v>1163</v>
      </c>
      <c r="K241" t="s">
        <v>1164</v>
      </c>
      <c r="L241">
        <v>1425</v>
      </c>
      <c r="N241">
        <v>1013</v>
      </c>
      <c r="O241" t="s">
        <v>88</v>
      </c>
      <c r="P241" t="s">
        <v>88</v>
      </c>
      <c r="Q241">
        <v>1</v>
      </c>
      <c r="W241">
        <v>0</v>
      </c>
      <c r="X241">
        <v>576459026</v>
      </c>
      <c r="Y241">
        <v>1.67</v>
      </c>
      <c r="AA241">
        <v>86</v>
      </c>
      <c r="AB241">
        <v>0</v>
      </c>
      <c r="AC241">
        <v>0</v>
      </c>
      <c r="AD241">
        <v>0</v>
      </c>
      <c r="AE241">
        <v>8</v>
      </c>
      <c r="AF241">
        <v>0</v>
      </c>
      <c r="AG241">
        <v>0</v>
      </c>
      <c r="AH241">
        <v>0</v>
      </c>
      <c r="AI241">
        <v>10.75</v>
      </c>
      <c r="AJ241">
        <v>1</v>
      </c>
      <c r="AK241">
        <v>1</v>
      </c>
      <c r="AL241">
        <v>1</v>
      </c>
      <c r="AN241">
        <v>0</v>
      </c>
      <c r="AO241">
        <v>1</v>
      </c>
      <c r="AP241">
        <v>0</v>
      </c>
      <c r="AQ241">
        <v>0</v>
      </c>
      <c r="AR241">
        <v>0</v>
      </c>
      <c r="AS241" t="s">
        <v>3</v>
      </c>
      <c r="AT241">
        <v>1.67</v>
      </c>
      <c r="AU241" t="s">
        <v>3</v>
      </c>
      <c r="AV241">
        <v>0</v>
      </c>
      <c r="AW241">
        <v>2</v>
      </c>
      <c r="AX241">
        <v>144043612</v>
      </c>
      <c r="AY241">
        <v>1</v>
      </c>
      <c r="AZ241">
        <v>0</v>
      </c>
      <c r="BA241">
        <v>247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CX241">
        <f>Y241*Source!I129</f>
        <v>1.4712699999999999</v>
      </c>
      <c r="CY241">
        <f t="shared" si="39"/>
        <v>86</v>
      </c>
      <c r="CZ241">
        <f t="shared" si="40"/>
        <v>8</v>
      </c>
      <c r="DA241">
        <f t="shared" si="41"/>
        <v>10.75</v>
      </c>
      <c r="DB241">
        <f t="shared" si="42"/>
        <v>13.36</v>
      </c>
      <c r="DC241">
        <f t="shared" si="43"/>
        <v>0</v>
      </c>
    </row>
    <row r="242" spans="1:107" x14ac:dyDescent="0.2">
      <c r="A242">
        <f>ROW(Source!A129)</f>
        <v>129</v>
      </c>
      <c r="B242">
        <v>144042116</v>
      </c>
      <c r="C242">
        <v>144043578</v>
      </c>
      <c r="D242">
        <v>130261197</v>
      </c>
      <c r="E242">
        <v>1</v>
      </c>
      <c r="F242">
        <v>1</v>
      </c>
      <c r="G242">
        <v>1</v>
      </c>
      <c r="H242">
        <v>3</v>
      </c>
      <c r="I242" t="s">
        <v>1165</v>
      </c>
      <c r="J242" t="s">
        <v>1166</v>
      </c>
      <c r="K242" t="s">
        <v>1167</v>
      </c>
      <c r="L242">
        <v>1425</v>
      </c>
      <c r="N242">
        <v>1013</v>
      </c>
      <c r="O242" t="s">
        <v>88</v>
      </c>
      <c r="P242" t="s">
        <v>88</v>
      </c>
      <c r="Q242">
        <v>1</v>
      </c>
      <c r="W242">
        <v>0</v>
      </c>
      <c r="X242">
        <v>1144014993</v>
      </c>
      <c r="Y242">
        <v>1.45</v>
      </c>
      <c r="AA242">
        <v>32</v>
      </c>
      <c r="AB242">
        <v>0</v>
      </c>
      <c r="AC242">
        <v>0</v>
      </c>
      <c r="AD242">
        <v>0</v>
      </c>
      <c r="AE242">
        <v>2</v>
      </c>
      <c r="AF242">
        <v>0</v>
      </c>
      <c r="AG242">
        <v>0</v>
      </c>
      <c r="AH242">
        <v>0</v>
      </c>
      <c r="AI242">
        <v>16</v>
      </c>
      <c r="AJ242">
        <v>1</v>
      </c>
      <c r="AK242">
        <v>1</v>
      </c>
      <c r="AL242">
        <v>1</v>
      </c>
      <c r="AN242">
        <v>0</v>
      </c>
      <c r="AO242">
        <v>1</v>
      </c>
      <c r="AP242">
        <v>0</v>
      </c>
      <c r="AQ242">
        <v>0</v>
      </c>
      <c r="AR242">
        <v>0</v>
      </c>
      <c r="AS242" t="s">
        <v>3</v>
      </c>
      <c r="AT242">
        <v>1.45</v>
      </c>
      <c r="AU242" t="s">
        <v>3</v>
      </c>
      <c r="AV242">
        <v>0</v>
      </c>
      <c r="AW242">
        <v>2</v>
      </c>
      <c r="AX242">
        <v>144043613</v>
      </c>
      <c r="AY242">
        <v>1</v>
      </c>
      <c r="AZ242">
        <v>0</v>
      </c>
      <c r="BA242">
        <v>248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CX242">
        <f>Y242*Source!I129</f>
        <v>1.27745</v>
      </c>
      <c r="CY242">
        <f t="shared" si="39"/>
        <v>32</v>
      </c>
      <c r="CZ242">
        <f t="shared" si="40"/>
        <v>2</v>
      </c>
      <c r="DA242">
        <f t="shared" si="41"/>
        <v>16</v>
      </c>
      <c r="DB242">
        <f t="shared" si="42"/>
        <v>2.9</v>
      </c>
      <c r="DC242">
        <f t="shared" si="43"/>
        <v>0</v>
      </c>
    </row>
    <row r="243" spans="1:107" x14ac:dyDescent="0.2">
      <c r="A243">
        <f>ROW(Source!A129)</f>
        <v>129</v>
      </c>
      <c r="B243">
        <v>144042116</v>
      </c>
      <c r="C243">
        <v>144043578</v>
      </c>
      <c r="D243">
        <v>130261199</v>
      </c>
      <c r="E243">
        <v>1</v>
      </c>
      <c r="F243">
        <v>1</v>
      </c>
      <c r="G243">
        <v>1</v>
      </c>
      <c r="H243">
        <v>3</v>
      </c>
      <c r="I243" t="s">
        <v>1168</v>
      </c>
      <c r="J243" t="s">
        <v>1169</v>
      </c>
      <c r="K243" t="s">
        <v>1170</v>
      </c>
      <c r="L243">
        <v>1425</v>
      </c>
      <c r="N243">
        <v>1013</v>
      </c>
      <c r="O243" t="s">
        <v>88</v>
      </c>
      <c r="P243" t="s">
        <v>88</v>
      </c>
      <c r="Q243">
        <v>1</v>
      </c>
      <c r="W243">
        <v>0</v>
      </c>
      <c r="X243">
        <v>238923951</v>
      </c>
      <c r="Y243">
        <v>7.35</v>
      </c>
      <c r="AA243">
        <v>32</v>
      </c>
      <c r="AB243">
        <v>0</v>
      </c>
      <c r="AC243">
        <v>0</v>
      </c>
      <c r="AD243">
        <v>0</v>
      </c>
      <c r="AE243">
        <v>2</v>
      </c>
      <c r="AF243">
        <v>0</v>
      </c>
      <c r="AG243">
        <v>0</v>
      </c>
      <c r="AH243">
        <v>0</v>
      </c>
      <c r="AI243">
        <v>16</v>
      </c>
      <c r="AJ243">
        <v>1</v>
      </c>
      <c r="AK243">
        <v>1</v>
      </c>
      <c r="AL243">
        <v>1</v>
      </c>
      <c r="AN243">
        <v>0</v>
      </c>
      <c r="AO243">
        <v>1</v>
      </c>
      <c r="AP243">
        <v>0</v>
      </c>
      <c r="AQ243">
        <v>0</v>
      </c>
      <c r="AR243">
        <v>0</v>
      </c>
      <c r="AS243" t="s">
        <v>3</v>
      </c>
      <c r="AT243">
        <v>7.35</v>
      </c>
      <c r="AU243" t="s">
        <v>3</v>
      </c>
      <c r="AV243">
        <v>0</v>
      </c>
      <c r="AW243">
        <v>2</v>
      </c>
      <c r="AX243">
        <v>144043614</v>
      </c>
      <c r="AY243">
        <v>1</v>
      </c>
      <c r="AZ243">
        <v>0</v>
      </c>
      <c r="BA243">
        <v>249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CX243">
        <f>Y243*Source!I129</f>
        <v>6.4753499999999997</v>
      </c>
      <c r="CY243">
        <f t="shared" si="39"/>
        <v>32</v>
      </c>
      <c r="CZ243">
        <f t="shared" si="40"/>
        <v>2</v>
      </c>
      <c r="DA243">
        <f t="shared" si="41"/>
        <v>16</v>
      </c>
      <c r="DB243">
        <f t="shared" si="42"/>
        <v>14.7</v>
      </c>
      <c r="DC243">
        <f t="shared" si="43"/>
        <v>0</v>
      </c>
    </row>
    <row r="244" spans="1:107" x14ac:dyDescent="0.2">
      <c r="A244">
        <f>ROW(Source!A129)</f>
        <v>129</v>
      </c>
      <c r="B244">
        <v>144042116</v>
      </c>
      <c r="C244">
        <v>144043578</v>
      </c>
      <c r="D244">
        <v>130261200</v>
      </c>
      <c r="E244">
        <v>1</v>
      </c>
      <c r="F244">
        <v>1</v>
      </c>
      <c r="G244">
        <v>1</v>
      </c>
      <c r="H244">
        <v>3</v>
      </c>
      <c r="I244" t="s">
        <v>1171</v>
      </c>
      <c r="J244" t="s">
        <v>1172</v>
      </c>
      <c r="K244" t="s">
        <v>1173</v>
      </c>
      <c r="L244">
        <v>1425</v>
      </c>
      <c r="N244">
        <v>1013</v>
      </c>
      <c r="O244" t="s">
        <v>88</v>
      </c>
      <c r="P244" t="s">
        <v>88</v>
      </c>
      <c r="Q244">
        <v>1</v>
      </c>
      <c r="W244">
        <v>0</v>
      </c>
      <c r="X244">
        <v>-252311784</v>
      </c>
      <c r="Y244">
        <v>18.55</v>
      </c>
      <c r="AA244">
        <v>47.01</v>
      </c>
      <c r="AB244">
        <v>0</v>
      </c>
      <c r="AC244">
        <v>0</v>
      </c>
      <c r="AD244">
        <v>0</v>
      </c>
      <c r="AE244">
        <v>3</v>
      </c>
      <c r="AF244">
        <v>0</v>
      </c>
      <c r="AG244">
        <v>0</v>
      </c>
      <c r="AH244">
        <v>0</v>
      </c>
      <c r="AI244">
        <v>15.67</v>
      </c>
      <c r="AJ244">
        <v>1</v>
      </c>
      <c r="AK244">
        <v>1</v>
      </c>
      <c r="AL244">
        <v>1</v>
      </c>
      <c r="AN244">
        <v>0</v>
      </c>
      <c r="AO244">
        <v>1</v>
      </c>
      <c r="AP244">
        <v>0</v>
      </c>
      <c r="AQ244">
        <v>0</v>
      </c>
      <c r="AR244">
        <v>0</v>
      </c>
      <c r="AS244" t="s">
        <v>3</v>
      </c>
      <c r="AT244">
        <v>18.55</v>
      </c>
      <c r="AU244" t="s">
        <v>3</v>
      </c>
      <c r="AV244">
        <v>0</v>
      </c>
      <c r="AW244">
        <v>2</v>
      </c>
      <c r="AX244">
        <v>144043615</v>
      </c>
      <c r="AY244">
        <v>1</v>
      </c>
      <c r="AZ244">
        <v>0</v>
      </c>
      <c r="BA244">
        <v>250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CX244">
        <f>Y244*Source!I129</f>
        <v>16.342549999999999</v>
      </c>
      <c r="CY244">
        <f t="shared" si="39"/>
        <v>47.01</v>
      </c>
      <c r="CZ244">
        <f t="shared" si="40"/>
        <v>3</v>
      </c>
      <c r="DA244">
        <f t="shared" si="41"/>
        <v>15.67</v>
      </c>
      <c r="DB244">
        <f t="shared" si="42"/>
        <v>55.65</v>
      </c>
      <c r="DC244">
        <f t="shared" si="43"/>
        <v>0</v>
      </c>
    </row>
    <row r="245" spans="1:107" x14ac:dyDescent="0.2">
      <c r="A245">
        <f>ROW(Source!A129)</f>
        <v>129</v>
      </c>
      <c r="B245">
        <v>144042116</v>
      </c>
      <c r="C245">
        <v>144043578</v>
      </c>
      <c r="D245">
        <v>130274962</v>
      </c>
      <c r="E245">
        <v>1</v>
      </c>
      <c r="F245">
        <v>1</v>
      </c>
      <c r="G245">
        <v>1</v>
      </c>
      <c r="H245">
        <v>3</v>
      </c>
      <c r="I245" t="s">
        <v>1174</v>
      </c>
      <c r="J245" t="s">
        <v>1175</v>
      </c>
      <c r="K245" t="s">
        <v>1176</v>
      </c>
      <c r="L245">
        <v>1301</v>
      </c>
      <c r="N245">
        <v>1003</v>
      </c>
      <c r="O245" t="s">
        <v>328</v>
      </c>
      <c r="P245" t="s">
        <v>328</v>
      </c>
      <c r="Q245">
        <v>1</v>
      </c>
      <c r="W245">
        <v>0</v>
      </c>
      <c r="X245">
        <v>2050236676</v>
      </c>
      <c r="Y245">
        <v>77</v>
      </c>
      <c r="AA245">
        <v>33.6</v>
      </c>
      <c r="AB245">
        <v>0</v>
      </c>
      <c r="AC245">
        <v>0</v>
      </c>
      <c r="AD245">
        <v>0</v>
      </c>
      <c r="AE245">
        <v>4</v>
      </c>
      <c r="AF245">
        <v>0</v>
      </c>
      <c r="AG245">
        <v>0</v>
      </c>
      <c r="AH245">
        <v>0</v>
      </c>
      <c r="AI245">
        <v>8.4</v>
      </c>
      <c r="AJ245">
        <v>1</v>
      </c>
      <c r="AK245">
        <v>1</v>
      </c>
      <c r="AL245">
        <v>1</v>
      </c>
      <c r="AN245">
        <v>0</v>
      </c>
      <c r="AO245">
        <v>1</v>
      </c>
      <c r="AP245">
        <v>0</v>
      </c>
      <c r="AQ245">
        <v>0</v>
      </c>
      <c r="AR245">
        <v>0</v>
      </c>
      <c r="AS245" t="s">
        <v>3</v>
      </c>
      <c r="AT245">
        <v>77</v>
      </c>
      <c r="AU245" t="s">
        <v>3</v>
      </c>
      <c r="AV245">
        <v>0</v>
      </c>
      <c r="AW245">
        <v>2</v>
      </c>
      <c r="AX245">
        <v>144043616</v>
      </c>
      <c r="AY245">
        <v>1</v>
      </c>
      <c r="AZ245">
        <v>0</v>
      </c>
      <c r="BA245">
        <v>251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CX245">
        <f>Y245*Source!I129</f>
        <v>67.837000000000003</v>
      </c>
      <c r="CY245">
        <f t="shared" si="39"/>
        <v>33.6</v>
      </c>
      <c r="CZ245">
        <f t="shared" si="40"/>
        <v>4</v>
      </c>
      <c r="DA245">
        <f t="shared" si="41"/>
        <v>8.4</v>
      </c>
      <c r="DB245">
        <f t="shared" si="42"/>
        <v>308</v>
      </c>
      <c r="DC245">
        <f t="shared" si="43"/>
        <v>0</v>
      </c>
    </row>
    <row r="246" spans="1:107" x14ac:dyDescent="0.2">
      <c r="A246">
        <f>ROW(Source!A129)</f>
        <v>129</v>
      </c>
      <c r="B246">
        <v>144042116</v>
      </c>
      <c r="C246">
        <v>144043578</v>
      </c>
      <c r="D246">
        <v>130274980</v>
      </c>
      <c r="E246">
        <v>1</v>
      </c>
      <c r="F246">
        <v>1</v>
      </c>
      <c r="G246">
        <v>1</v>
      </c>
      <c r="H246">
        <v>3</v>
      </c>
      <c r="I246" t="s">
        <v>1177</v>
      </c>
      <c r="J246" t="s">
        <v>1178</v>
      </c>
      <c r="K246" t="s">
        <v>1179</v>
      </c>
      <c r="L246">
        <v>1301</v>
      </c>
      <c r="N246">
        <v>1003</v>
      </c>
      <c r="O246" t="s">
        <v>328</v>
      </c>
      <c r="P246" t="s">
        <v>328</v>
      </c>
      <c r="Q246">
        <v>1</v>
      </c>
      <c r="W246">
        <v>0</v>
      </c>
      <c r="X246">
        <v>1254206812</v>
      </c>
      <c r="Y246">
        <v>236</v>
      </c>
      <c r="AA246">
        <v>36.799999999999997</v>
      </c>
      <c r="AB246">
        <v>0</v>
      </c>
      <c r="AC246">
        <v>0</v>
      </c>
      <c r="AD246">
        <v>0</v>
      </c>
      <c r="AE246">
        <v>5.5</v>
      </c>
      <c r="AF246">
        <v>0</v>
      </c>
      <c r="AG246">
        <v>0</v>
      </c>
      <c r="AH246">
        <v>0</v>
      </c>
      <c r="AI246">
        <v>6.69</v>
      </c>
      <c r="AJ246">
        <v>1</v>
      </c>
      <c r="AK246">
        <v>1</v>
      </c>
      <c r="AL246">
        <v>1</v>
      </c>
      <c r="AN246">
        <v>0</v>
      </c>
      <c r="AO246">
        <v>1</v>
      </c>
      <c r="AP246">
        <v>0</v>
      </c>
      <c r="AQ246">
        <v>0</v>
      </c>
      <c r="AR246">
        <v>0</v>
      </c>
      <c r="AS246" t="s">
        <v>3</v>
      </c>
      <c r="AT246">
        <v>236</v>
      </c>
      <c r="AU246" t="s">
        <v>3</v>
      </c>
      <c r="AV246">
        <v>0</v>
      </c>
      <c r="AW246">
        <v>2</v>
      </c>
      <c r="AX246">
        <v>144043617</v>
      </c>
      <c r="AY246">
        <v>1</v>
      </c>
      <c r="AZ246">
        <v>0</v>
      </c>
      <c r="BA246">
        <v>252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CX246">
        <f>Y246*Source!I129</f>
        <v>207.916</v>
      </c>
      <c r="CY246">
        <f t="shared" si="39"/>
        <v>36.799999999999997</v>
      </c>
      <c r="CZ246">
        <f t="shared" si="40"/>
        <v>5.5</v>
      </c>
      <c r="DA246">
        <f t="shared" si="41"/>
        <v>6.69</v>
      </c>
      <c r="DB246">
        <f t="shared" si="42"/>
        <v>1298</v>
      </c>
      <c r="DC246">
        <f t="shared" si="43"/>
        <v>0</v>
      </c>
    </row>
    <row r="247" spans="1:107" x14ac:dyDescent="0.2">
      <c r="A247">
        <f>ROW(Source!A129)</f>
        <v>129</v>
      </c>
      <c r="B247">
        <v>144042116</v>
      </c>
      <c r="C247">
        <v>144043578</v>
      </c>
      <c r="D247">
        <v>130275021</v>
      </c>
      <c r="E247">
        <v>1</v>
      </c>
      <c r="F247">
        <v>1</v>
      </c>
      <c r="G247">
        <v>1</v>
      </c>
      <c r="H247">
        <v>3</v>
      </c>
      <c r="I247" t="s">
        <v>1338</v>
      </c>
      <c r="J247" t="s">
        <v>1339</v>
      </c>
      <c r="K247" t="s">
        <v>1340</v>
      </c>
      <c r="L247">
        <v>1301</v>
      </c>
      <c r="N247">
        <v>1003</v>
      </c>
      <c r="O247" t="s">
        <v>328</v>
      </c>
      <c r="P247" t="s">
        <v>328</v>
      </c>
      <c r="Q247">
        <v>1</v>
      </c>
      <c r="W247">
        <v>0</v>
      </c>
      <c r="X247">
        <v>-1215773239</v>
      </c>
      <c r="Y247">
        <v>46</v>
      </c>
      <c r="AA247">
        <v>31.51</v>
      </c>
      <c r="AB247">
        <v>0</v>
      </c>
      <c r="AC247">
        <v>0</v>
      </c>
      <c r="AD247">
        <v>0</v>
      </c>
      <c r="AE247">
        <v>3.18</v>
      </c>
      <c r="AF247">
        <v>0</v>
      </c>
      <c r="AG247">
        <v>0</v>
      </c>
      <c r="AH247">
        <v>0</v>
      </c>
      <c r="AI247">
        <v>9.91</v>
      </c>
      <c r="AJ247">
        <v>1</v>
      </c>
      <c r="AK247">
        <v>1</v>
      </c>
      <c r="AL247">
        <v>1</v>
      </c>
      <c r="AN247">
        <v>0</v>
      </c>
      <c r="AO247">
        <v>1</v>
      </c>
      <c r="AP247">
        <v>0</v>
      </c>
      <c r="AQ247">
        <v>0</v>
      </c>
      <c r="AR247">
        <v>0</v>
      </c>
      <c r="AS247" t="s">
        <v>3</v>
      </c>
      <c r="AT247">
        <v>46</v>
      </c>
      <c r="AU247" t="s">
        <v>3</v>
      </c>
      <c r="AV247">
        <v>0</v>
      </c>
      <c r="AW247">
        <v>2</v>
      </c>
      <c r="AX247">
        <v>144043618</v>
      </c>
      <c r="AY247">
        <v>1</v>
      </c>
      <c r="AZ247">
        <v>0</v>
      </c>
      <c r="BA247">
        <v>253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CX247">
        <f>Y247*Source!I129</f>
        <v>40.526000000000003</v>
      </c>
      <c r="CY247">
        <f t="shared" si="39"/>
        <v>31.51</v>
      </c>
      <c r="CZ247">
        <f t="shared" si="40"/>
        <v>3.18</v>
      </c>
      <c r="DA247">
        <f t="shared" si="41"/>
        <v>9.91</v>
      </c>
      <c r="DB247">
        <f t="shared" si="42"/>
        <v>146.28</v>
      </c>
      <c r="DC247">
        <f t="shared" si="43"/>
        <v>0</v>
      </c>
    </row>
    <row r="248" spans="1:107" x14ac:dyDescent="0.2">
      <c r="A248">
        <f>ROW(Source!A129)</f>
        <v>129</v>
      </c>
      <c r="B248">
        <v>144042116</v>
      </c>
      <c r="C248">
        <v>144043578</v>
      </c>
      <c r="D248">
        <v>130275052</v>
      </c>
      <c r="E248">
        <v>1</v>
      </c>
      <c r="F248">
        <v>1</v>
      </c>
      <c r="G248">
        <v>1</v>
      </c>
      <c r="H248">
        <v>3</v>
      </c>
      <c r="I248" t="s">
        <v>1180</v>
      </c>
      <c r="J248" t="s">
        <v>1181</v>
      </c>
      <c r="K248" t="s">
        <v>1182</v>
      </c>
      <c r="L248">
        <v>1425</v>
      </c>
      <c r="N248">
        <v>1013</v>
      </c>
      <c r="O248" t="s">
        <v>88</v>
      </c>
      <c r="P248" t="s">
        <v>88</v>
      </c>
      <c r="Q248">
        <v>1</v>
      </c>
      <c r="W248">
        <v>0</v>
      </c>
      <c r="X248">
        <v>344963397</v>
      </c>
      <c r="Y248">
        <v>0.73</v>
      </c>
      <c r="AA248">
        <v>597.04</v>
      </c>
      <c r="AB248">
        <v>0</v>
      </c>
      <c r="AC248">
        <v>0</v>
      </c>
      <c r="AD248">
        <v>0</v>
      </c>
      <c r="AE248">
        <v>68</v>
      </c>
      <c r="AF248">
        <v>0</v>
      </c>
      <c r="AG248">
        <v>0</v>
      </c>
      <c r="AH248">
        <v>0</v>
      </c>
      <c r="AI248">
        <v>8.7799999999999994</v>
      </c>
      <c r="AJ248">
        <v>1</v>
      </c>
      <c r="AK248">
        <v>1</v>
      </c>
      <c r="AL248">
        <v>1</v>
      </c>
      <c r="AN248">
        <v>0</v>
      </c>
      <c r="AO248">
        <v>1</v>
      </c>
      <c r="AP248">
        <v>0</v>
      </c>
      <c r="AQ248">
        <v>0</v>
      </c>
      <c r="AR248">
        <v>0</v>
      </c>
      <c r="AS248" t="s">
        <v>3</v>
      </c>
      <c r="AT248">
        <v>0.73</v>
      </c>
      <c r="AU248" t="s">
        <v>3</v>
      </c>
      <c r="AV248">
        <v>0</v>
      </c>
      <c r="AW248">
        <v>2</v>
      </c>
      <c r="AX248">
        <v>144043619</v>
      </c>
      <c r="AY248">
        <v>1</v>
      </c>
      <c r="AZ248">
        <v>0</v>
      </c>
      <c r="BA248">
        <v>254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CX248">
        <f>Y248*Source!I129</f>
        <v>0.64312999999999998</v>
      </c>
      <c r="CY248">
        <f t="shared" si="39"/>
        <v>597.04</v>
      </c>
      <c r="CZ248">
        <f t="shared" si="40"/>
        <v>68</v>
      </c>
      <c r="DA248">
        <f t="shared" si="41"/>
        <v>8.7799999999999994</v>
      </c>
      <c r="DB248">
        <f t="shared" si="42"/>
        <v>49.64</v>
      </c>
      <c r="DC248">
        <f t="shared" si="43"/>
        <v>0</v>
      </c>
    </row>
    <row r="249" spans="1:107" x14ac:dyDescent="0.2">
      <c r="A249">
        <f>ROW(Source!A129)</f>
        <v>129</v>
      </c>
      <c r="B249">
        <v>144042116</v>
      </c>
      <c r="C249">
        <v>144043578</v>
      </c>
      <c r="D249">
        <v>130287788</v>
      </c>
      <c r="E249">
        <v>1</v>
      </c>
      <c r="F249">
        <v>1</v>
      </c>
      <c r="G249">
        <v>1</v>
      </c>
      <c r="H249">
        <v>3</v>
      </c>
      <c r="I249" t="s">
        <v>1186</v>
      </c>
      <c r="J249" t="s">
        <v>1187</v>
      </c>
      <c r="K249" t="s">
        <v>1188</v>
      </c>
      <c r="L249">
        <v>1346</v>
      </c>
      <c r="N249">
        <v>1009</v>
      </c>
      <c r="O249" t="s">
        <v>598</v>
      </c>
      <c r="P249" t="s">
        <v>598</v>
      </c>
      <c r="Q249">
        <v>1</v>
      </c>
      <c r="W249">
        <v>0</v>
      </c>
      <c r="X249">
        <v>-1655384128</v>
      </c>
      <c r="Y249">
        <v>119</v>
      </c>
      <c r="AA249">
        <v>10.84</v>
      </c>
      <c r="AB249">
        <v>0</v>
      </c>
      <c r="AC249">
        <v>0</v>
      </c>
      <c r="AD249">
        <v>0</v>
      </c>
      <c r="AE249">
        <v>1.58</v>
      </c>
      <c r="AF249">
        <v>0</v>
      </c>
      <c r="AG249">
        <v>0</v>
      </c>
      <c r="AH249">
        <v>0</v>
      </c>
      <c r="AI249">
        <v>6.86</v>
      </c>
      <c r="AJ249">
        <v>1</v>
      </c>
      <c r="AK249">
        <v>1</v>
      </c>
      <c r="AL249">
        <v>1</v>
      </c>
      <c r="AN249">
        <v>0</v>
      </c>
      <c r="AO249">
        <v>1</v>
      </c>
      <c r="AP249">
        <v>0</v>
      </c>
      <c r="AQ249">
        <v>0</v>
      </c>
      <c r="AR249">
        <v>0</v>
      </c>
      <c r="AS249" t="s">
        <v>3</v>
      </c>
      <c r="AT249">
        <v>119</v>
      </c>
      <c r="AU249" t="s">
        <v>3</v>
      </c>
      <c r="AV249">
        <v>0</v>
      </c>
      <c r="AW249">
        <v>2</v>
      </c>
      <c r="AX249">
        <v>144043620</v>
      </c>
      <c r="AY249">
        <v>1</v>
      </c>
      <c r="AZ249">
        <v>0</v>
      </c>
      <c r="BA249">
        <v>255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CX249">
        <f>Y249*Source!I129</f>
        <v>104.839</v>
      </c>
      <c r="CY249">
        <f t="shared" si="39"/>
        <v>10.84</v>
      </c>
      <c r="CZ249">
        <f t="shared" si="40"/>
        <v>1.58</v>
      </c>
      <c r="DA249">
        <f t="shared" si="41"/>
        <v>6.86</v>
      </c>
      <c r="DB249">
        <f t="shared" si="42"/>
        <v>188.02</v>
      </c>
      <c r="DC249">
        <f t="shared" si="43"/>
        <v>0</v>
      </c>
    </row>
    <row r="250" spans="1:107" x14ac:dyDescent="0.2">
      <c r="A250">
        <f>ROW(Source!A129)</f>
        <v>129</v>
      </c>
      <c r="B250">
        <v>144042116</v>
      </c>
      <c r="C250">
        <v>144043578</v>
      </c>
      <c r="D250">
        <v>130288591</v>
      </c>
      <c r="E250">
        <v>1</v>
      </c>
      <c r="F250">
        <v>1</v>
      </c>
      <c r="G250">
        <v>1</v>
      </c>
      <c r="H250">
        <v>3</v>
      </c>
      <c r="I250" t="s">
        <v>1189</v>
      </c>
      <c r="J250" t="s">
        <v>1190</v>
      </c>
      <c r="K250" t="s">
        <v>1191</v>
      </c>
      <c r="L250">
        <v>1346</v>
      </c>
      <c r="N250">
        <v>1009</v>
      </c>
      <c r="O250" t="s">
        <v>598</v>
      </c>
      <c r="P250" t="s">
        <v>598</v>
      </c>
      <c r="Q250">
        <v>1</v>
      </c>
      <c r="W250">
        <v>0</v>
      </c>
      <c r="X250">
        <v>427289659</v>
      </c>
      <c r="Y250">
        <v>10</v>
      </c>
      <c r="AA250">
        <v>68.150000000000006</v>
      </c>
      <c r="AB250">
        <v>0</v>
      </c>
      <c r="AC250">
        <v>0</v>
      </c>
      <c r="AD250">
        <v>0</v>
      </c>
      <c r="AE250">
        <v>13.08</v>
      </c>
      <c r="AF250">
        <v>0</v>
      </c>
      <c r="AG250">
        <v>0</v>
      </c>
      <c r="AH250">
        <v>0</v>
      </c>
      <c r="AI250">
        <v>5.21</v>
      </c>
      <c r="AJ250">
        <v>1</v>
      </c>
      <c r="AK250">
        <v>1</v>
      </c>
      <c r="AL250">
        <v>1</v>
      </c>
      <c r="AN250">
        <v>0</v>
      </c>
      <c r="AO250">
        <v>1</v>
      </c>
      <c r="AP250">
        <v>0</v>
      </c>
      <c r="AQ250">
        <v>0</v>
      </c>
      <c r="AR250">
        <v>0</v>
      </c>
      <c r="AS250" t="s">
        <v>3</v>
      </c>
      <c r="AT250">
        <v>10</v>
      </c>
      <c r="AU250" t="s">
        <v>3</v>
      </c>
      <c r="AV250">
        <v>0</v>
      </c>
      <c r="AW250">
        <v>2</v>
      </c>
      <c r="AX250">
        <v>144043621</v>
      </c>
      <c r="AY250">
        <v>1</v>
      </c>
      <c r="AZ250">
        <v>0</v>
      </c>
      <c r="BA250">
        <v>256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CX250">
        <f>Y250*Source!I129</f>
        <v>8.81</v>
      </c>
      <c r="CY250">
        <f t="shared" si="39"/>
        <v>68.150000000000006</v>
      </c>
      <c r="CZ250">
        <f t="shared" si="40"/>
        <v>13.08</v>
      </c>
      <c r="DA250">
        <f t="shared" si="41"/>
        <v>5.21</v>
      </c>
      <c r="DB250">
        <f t="shared" si="42"/>
        <v>130.80000000000001</v>
      </c>
      <c r="DC250">
        <f t="shared" si="43"/>
        <v>0</v>
      </c>
    </row>
    <row r="251" spans="1:107" x14ac:dyDescent="0.2">
      <c r="A251">
        <f>ROW(Source!A129)</f>
        <v>129</v>
      </c>
      <c r="B251">
        <v>144042116</v>
      </c>
      <c r="C251">
        <v>144043578</v>
      </c>
      <c r="D251">
        <v>130289780</v>
      </c>
      <c r="E251">
        <v>1</v>
      </c>
      <c r="F251">
        <v>1</v>
      </c>
      <c r="G251">
        <v>1</v>
      </c>
      <c r="H251">
        <v>3</v>
      </c>
      <c r="I251" t="s">
        <v>1192</v>
      </c>
      <c r="J251" t="s">
        <v>1193</v>
      </c>
      <c r="K251" t="s">
        <v>1194</v>
      </c>
      <c r="L251">
        <v>1346</v>
      </c>
      <c r="N251">
        <v>1009</v>
      </c>
      <c r="O251" t="s">
        <v>598</v>
      </c>
      <c r="P251" t="s">
        <v>598</v>
      </c>
      <c r="Q251">
        <v>1</v>
      </c>
      <c r="W251">
        <v>0</v>
      </c>
      <c r="X251">
        <v>1460538766</v>
      </c>
      <c r="Y251">
        <v>9</v>
      </c>
      <c r="AA251">
        <v>56.02</v>
      </c>
      <c r="AB251">
        <v>0</v>
      </c>
      <c r="AC251">
        <v>0</v>
      </c>
      <c r="AD251">
        <v>0</v>
      </c>
      <c r="AE251">
        <v>7.46</v>
      </c>
      <c r="AF251">
        <v>0</v>
      </c>
      <c r="AG251">
        <v>0</v>
      </c>
      <c r="AH251">
        <v>0</v>
      </c>
      <c r="AI251">
        <v>7.51</v>
      </c>
      <c r="AJ251">
        <v>1</v>
      </c>
      <c r="AK251">
        <v>1</v>
      </c>
      <c r="AL251">
        <v>1</v>
      </c>
      <c r="AN251">
        <v>0</v>
      </c>
      <c r="AO251">
        <v>1</v>
      </c>
      <c r="AP251">
        <v>0</v>
      </c>
      <c r="AQ251">
        <v>0</v>
      </c>
      <c r="AR251">
        <v>0</v>
      </c>
      <c r="AS251" t="s">
        <v>3</v>
      </c>
      <c r="AT251">
        <v>9</v>
      </c>
      <c r="AU251" t="s">
        <v>3</v>
      </c>
      <c r="AV251">
        <v>0</v>
      </c>
      <c r="AW251">
        <v>2</v>
      </c>
      <c r="AX251">
        <v>144043623</v>
      </c>
      <c r="AY251">
        <v>1</v>
      </c>
      <c r="AZ251">
        <v>0</v>
      </c>
      <c r="BA251">
        <v>258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CX251">
        <f>Y251*Source!I129</f>
        <v>7.9290000000000003</v>
      </c>
      <c r="CY251">
        <f t="shared" si="39"/>
        <v>56.02</v>
      </c>
      <c r="CZ251">
        <f t="shared" si="40"/>
        <v>7.46</v>
      </c>
      <c r="DA251">
        <f t="shared" si="41"/>
        <v>7.51</v>
      </c>
      <c r="DB251">
        <f t="shared" si="42"/>
        <v>67.14</v>
      </c>
      <c r="DC251">
        <f t="shared" si="43"/>
        <v>0</v>
      </c>
    </row>
    <row r="252" spans="1:107" x14ac:dyDescent="0.2">
      <c r="A252">
        <f>ROW(Source!A129)</f>
        <v>129</v>
      </c>
      <c r="B252">
        <v>144042116</v>
      </c>
      <c r="C252">
        <v>144043578</v>
      </c>
      <c r="D252">
        <v>130289783</v>
      </c>
      <c r="E252">
        <v>1</v>
      </c>
      <c r="F252">
        <v>1</v>
      </c>
      <c r="G252">
        <v>1</v>
      </c>
      <c r="H252">
        <v>3</v>
      </c>
      <c r="I252" t="s">
        <v>1195</v>
      </c>
      <c r="J252" t="s">
        <v>1196</v>
      </c>
      <c r="K252" t="s">
        <v>1197</v>
      </c>
      <c r="L252">
        <v>1346</v>
      </c>
      <c r="N252">
        <v>1009</v>
      </c>
      <c r="O252" t="s">
        <v>598</v>
      </c>
      <c r="P252" t="s">
        <v>598</v>
      </c>
      <c r="Q252">
        <v>1</v>
      </c>
      <c r="W252">
        <v>0</v>
      </c>
      <c r="X252">
        <v>-1717886496</v>
      </c>
      <c r="Y252">
        <v>85</v>
      </c>
      <c r="AA252">
        <v>13.88</v>
      </c>
      <c r="AB252">
        <v>0</v>
      </c>
      <c r="AC252">
        <v>0</v>
      </c>
      <c r="AD252">
        <v>0</v>
      </c>
      <c r="AE252">
        <v>2.7</v>
      </c>
      <c r="AF252">
        <v>0</v>
      </c>
      <c r="AG252">
        <v>0</v>
      </c>
      <c r="AH252">
        <v>0</v>
      </c>
      <c r="AI252">
        <v>5.14</v>
      </c>
      <c r="AJ252">
        <v>1</v>
      </c>
      <c r="AK252">
        <v>1</v>
      </c>
      <c r="AL252">
        <v>1</v>
      </c>
      <c r="AN252">
        <v>0</v>
      </c>
      <c r="AO252">
        <v>1</v>
      </c>
      <c r="AP252">
        <v>0</v>
      </c>
      <c r="AQ252">
        <v>0</v>
      </c>
      <c r="AR252">
        <v>0</v>
      </c>
      <c r="AS252" t="s">
        <v>3</v>
      </c>
      <c r="AT252">
        <v>85</v>
      </c>
      <c r="AU252" t="s">
        <v>3</v>
      </c>
      <c r="AV252">
        <v>0</v>
      </c>
      <c r="AW252">
        <v>2</v>
      </c>
      <c r="AX252">
        <v>144043624</v>
      </c>
      <c r="AY252">
        <v>1</v>
      </c>
      <c r="AZ252">
        <v>0</v>
      </c>
      <c r="BA252">
        <v>259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CX252">
        <f>Y252*Source!I129</f>
        <v>74.885000000000005</v>
      </c>
      <c r="CY252">
        <f t="shared" si="39"/>
        <v>13.88</v>
      </c>
      <c r="CZ252">
        <f t="shared" si="40"/>
        <v>2.7</v>
      </c>
      <c r="DA252">
        <f t="shared" si="41"/>
        <v>5.14</v>
      </c>
      <c r="DB252">
        <f t="shared" si="42"/>
        <v>229.5</v>
      </c>
      <c r="DC252">
        <f t="shared" si="43"/>
        <v>0</v>
      </c>
    </row>
    <row r="253" spans="1:107" x14ac:dyDescent="0.2">
      <c r="A253">
        <f>ROW(Source!A132)</f>
        <v>132</v>
      </c>
      <c r="B253">
        <v>144042116</v>
      </c>
      <c r="C253">
        <v>144043627</v>
      </c>
      <c r="D253">
        <v>128862283</v>
      </c>
      <c r="E253">
        <v>28876687</v>
      </c>
      <c r="F253">
        <v>1</v>
      </c>
      <c r="G253">
        <v>1</v>
      </c>
      <c r="H253">
        <v>1</v>
      </c>
      <c r="I253" t="s">
        <v>1139</v>
      </c>
      <c r="J253" t="s">
        <v>3</v>
      </c>
      <c r="K253" t="s">
        <v>1140</v>
      </c>
      <c r="L253">
        <v>1191</v>
      </c>
      <c r="N253">
        <v>1013</v>
      </c>
      <c r="O253" t="s">
        <v>1125</v>
      </c>
      <c r="P253" t="s">
        <v>1125</v>
      </c>
      <c r="Q253">
        <v>1</v>
      </c>
      <c r="W253">
        <v>0</v>
      </c>
      <c r="X253">
        <v>145020957</v>
      </c>
      <c r="Y253">
        <v>151.80000000000001</v>
      </c>
      <c r="AA253">
        <v>0</v>
      </c>
      <c r="AB253">
        <v>0</v>
      </c>
      <c r="AC253">
        <v>0</v>
      </c>
      <c r="AD253">
        <v>9.07</v>
      </c>
      <c r="AE253">
        <v>0</v>
      </c>
      <c r="AF253">
        <v>0</v>
      </c>
      <c r="AG253">
        <v>0</v>
      </c>
      <c r="AH253">
        <v>9.07</v>
      </c>
      <c r="AI253">
        <v>1</v>
      </c>
      <c r="AJ253">
        <v>1</v>
      </c>
      <c r="AK253">
        <v>1</v>
      </c>
      <c r="AL253">
        <v>1</v>
      </c>
      <c r="AN253">
        <v>0</v>
      </c>
      <c r="AO253">
        <v>1</v>
      </c>
      <c r="AP253">
        <v>1</v>
      </c>
      <c r="AQ253">
        <v>0</v>
      </c>
      <c r="AR253">
        <v>0</v>
      </c>
      <c r="AS253" t="s">
        <v>3</v>
      </c>
      <c r="AT253">
        <v>132</v>
      </c>
      <c r="AU253" t="s">
        <v>264</v>
      </c>
      <c r="AV253">
        <v>1</v>
      </c>
      <c r="AW253">
        <v>2</v>
      </c>
      <c r="AX253">
        <v>144043646</v>
      </c>
      <c r="AY253">
        <v>1</v>
      </c>
      <c r="AZ253">
        <v>2048</v>
      </c>
      <c r="BA253">
        <v>260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CX253">
        <f>Y253*Source!I132</f>
        <v>37.570500000000003</v>
      </c>
      <c r="CY253">
        <f>AD253</f>
        <v>9.07</v>
      </c>
      <c r="CZ253">
        <f>AH253</f>
        <v>9.07</v>
      </c>
      <c r="DA253">
        <f>AL253</f>
        <v>1</v>
      </c>
      <c r="DB253">
        <f>ROUND((ROUND(AT253*CZ253,2)*1.15),2)</f>
        <v>1376.83</v>
      </c>
      <c r="DC253">
        <f>ROUND((ROUND(AT253*AG253,2)*1.15),2)</f>
        <v>0</v>
      </c>
    </row>
    <row r="254" spans="1:107" x14ac:dyDescent="0.2">
      <c r="A254">
        <f>ROW(Source!A132)</f>
        <v>132</v>
      </c>
      <c r="B254">
        <v>144042116</v>
      </c>
      <c r="C254">
        <v>144043627</v>
      </c>
      <c r="D254">
        <v>128862608</v>
      </c>
      <c r="E254">
        <v>28876687</v>
      </c>
      <c r="F254">
        <v>1</v>
      </c>
      <c r="G254">
        <v>1</v>
      </c>
      <c r="H254">
        <v>1</v>
      </c>
      <c r="I254" t="s">
        <v>1128</v>
      </c>
      <c r="J254" t="s">
        <v>3</v>
      </c>
      <c r="K254" t="s">
        <v>1129</v>
      </c>
      <c r="L254">
        <v>1191</v>
      </c>
      <c r="N254">
        <v>1013</v>
      </c>
      <c r="O254" t="s">
        <v>1125</v>
      </c>
      <c r="P254" t="s">
        <v>1125</v>
      </c>
      <c r="Q254">
        <v>1</v>
      </c>
      <c r="W254">
        <v>0</v>
      </c>
      <c r="X254">
        <v>-1417349443</v>
      </c>
      <c r="Y254">
        <v>0.91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1</v>
      </c>
      <c r="AJ254">
        <v>1</v>
      </c>
      <c r="AK254">
        <v>1</v>
      </c>
      <c r="AL254">
        <v>1</v>
      </c>
      <c r="AN254">
        <v>0</v>
      </c>
      <c r="AO254">
        <v>1</v>
      </c>
      <c r="AP254">
        <v>0</v>
      </c>
      <c r="AQ254">
        <v>0</v>
      </c>
      <c r="AR254">
        <v>0</v>
      </c>
      <c r="AS254" t="s">
        <v>3</v>
      </c>
      <c r="AT254">
        <v>0.91</v>
      </c>
      <c r="AU254" t="s">
        <v>3</v>
      </c>
      <c r="AV254">
        <v>2</v>
      </c>
      <c r="AW254">
        <v>2</v>
      </c>
      <c r="AX254">
        <v>144043647</v>
      </c>
      <c r="AY254">
        <v>1</v>
      </c>
      <c r="AZ254">
        <v>2048</v>
      </c>
      <c r="BA254">
        <v>261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CX254">
        <f>Y254*Source!I132</f>
        <v>0.22522500000000001</v>
      </c>
      <c r="CY254">
        <f>AD254</f>
        <v>0</v>
      </c>
      <c r="CZ254">
        <f>AH254</f>
        <v>0</v>
      </c>
      <c r="DA254">
        <f>AL254</f>
        <v>1</v>
      </c>
      <c r="DB254">
        <f>ROUND(ROUND(AT254*CZ254,2),2)</f>
        <v>0</v>
      </c>
      <c r="DC254">
        <f>ROUND(ROUND(AT254*AG254,2),2)</f>
        <v>0</v>
      </c>
    </row>
    <row r="255" spans="1:107" x14ac:dyDescent="0.2">
      <c r="A255">
        <f>ROW(Source!A132)</f>
        <v>132</v>
      </c>
      <c r="B255">
        <v>144042116</v>
      </c>
      <c r="C255">
        <v>144043627</v>
      </c>
      <c r="D255">
        <v>130404404</v>
      </c>
      <c r="E255">
        <v>1</v>
      </c>
      <c r="F255">
        <v>1</v>
      </c>
      <c r="G255">
        <v>1</v>
      </c>
      <c r="H255">
        <v>2</v>
      </c>
      <c r="I255" t="s">
        <v>1141</v>
      </c>
      <c r="J255" t="s">
        <v>1142</v>
      </c>
      <c r="K255" t="s">
        <v>1143</v>
      </c>
      <c r="L255">
        <v>1368</v>
      </c>
      <c r="N255">
        <v>1011</v>
      </c>
      <c r="O255" t="s">
        <v>550</v>
      </c>
      <c r="P255" t="s">
        <v>550</v>
      </c>
      <c r="Q255">
        <v>1</v>
      </c>
      <c r="W255">
        <v>0</v>
      </c>
      <c r="X255">
        <v>-2113614907</v>
      </c>
      <c r="Y255">
        <v>0.7</v>
      </c>
      <c r="AA255">
        <v>0</v>
      </c>
      <c r="AB255">
        <v>1023.6</v>
      </c>
      <c r="AC255">
        <v>443.21</v>
      </c>
      <c r="AD255">
        <v>0</v>
      </c>
      <c r="AE255">
        <v>0</v>
      </c>
      <c r="AF255">
        <v>115.4</v>
      </c>
      <c r="AG255">
        <v>13.5</v>
      </c>
      <c r="AH255">
        <v>0</v>
      </c>
      <c r="AI255">
        <v>1</v>
      </c>
      <c r="AJ255">
        <v>8.8699999999999992</v>
      </c>
      <c r="AK255">
        <v>32.83</v>
      </c>
      <c r="AL255">
        <v>1</v>
      </c>
      <c r="AN255">
        <v>0</v>
      </c>
      <c r="AO255">
        <v>1</v>
      </c>
      <c r="AP255">
        <v>1</v>
      </c>
      <c r="AQ255">
        <v>0</v>
      </c>
      <c r="AR255">
        <v>0</v>
      </c>
      <c r="AS255" t="s">
        <v>3</v>
      </c>
      <c r="AT255">
        <v>0.56000000000000005</v>
      </c>
      <c r="AU255" t="s">
        <v>279</v>
      </c>
      <c r="AV255">
        <v>0</v>
      </c>
      <c r="AW255">
        <v>2</v>
      </c>
      <c r="AX255">
        <v>144043648</v>
      </c>
      <c r="AY255">
        <v>1</v>
      </c>
      <c r="AZ255">
        <v>2048</v>
      </c>
      <c r="BA255">
        <v>262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CX255">
        <f>Y255*Source!I132</f>
        <v>0.17324999999999999</v>
      </c>
      <c r="CY255">
        <f>AB255</f>
        <v>1023.6</v>
      </c>
      <c r="CZ255">
        <f>AF255</f>
        <v>115.4</v>
      </c>
      <c r="DA255">
        <f>AJ255</f>
        <v>8.8699999999999992</v>
      </c>
      <c r="DB255">
        <f>ROUND((ROUND(AT255*CZ255,2)*1.25),2)</f>
        <v>80.78</v>
      </c>
      <c r="DC255">
        <f>ROUND((ROUND(AT255*AG255,2)*1.25),2)</f>
        <v>9.4499999999999993</v>
      </c>
    </row>
    <row r="256" spans="1:107" x14ac:dyDescent="0.2">
      <c r="A256">
        <f>ROW(Source!A132)</f>
        <v>132</v>
      </c>
      <c r="B256">
        <v>144042116</v>
      </c>
      <c r="C256">
        <v>144043627</v>
      </c>
      <c r="D256">
        <v>130405149</v>
      </c>
      <c r="E256">
        <v>1</v>
      </c>
      <c r="F256">
        <v>1</v>
      </c>
      <c r="G256">
        <v>1</v>
      </c>
      <c r="H256">
        <v>2</v>
      </c>
      <c r="I256" t="s">
        <v>1144</v>
      </c>
      <c r="J256" t="s">
        <v>1145</v>
      </c>
      <c r="K256" t="s">
        <v>1146</v>
      </c>
      <c r="L256">
        <v>1368</v>
      </c>
      <c r="N256">
        <v>1011</v>
      </c>
      <c r="O256" t="s">
        <v>550</v>
      </c>
      <c r="P256" t="s">
        <v>550</v>
      </c>
      <c r="Q256">
        <v>1</v>
      </c>
      <c r="W256">
        <v>0</v>
      </c>
      <c r="X256">
        <v>1969200529</v>
      </c>
      <c r="Y256">
        <v>0.4375</v>
      </c>
      <c r="AA256">
        <v>0</v>
      </c>
      <c r="AB256">
        <v>795.09</v>
      </c>
      <c r="AC256">
        <v>380.83</v>
      </c>
      <c r="AD256">
        <v>0</v>
      </c>
      <c r="AE256">
        <v>0</v>
      </c>
      <c r="AF256">
        <v>65.709999999999994</v>
      </c>
      <c r="AG256">
        <v>11.6</v>
      </c>
      <c r="AH256">
        <v>0</v>
      </c>
      <c r="AI256">
        <v>1</v>
      </c>
      <c r="AJ256">
        <v>12.1</v>
      </c>
      <c r="AK256">
        <v>32.83</v>
      </c>
      <c r="AL256">
        <v>1</v>
      </c>
      <c r="AN256">
        <v>0</v>
      </c>
      <c r="AO256">
        <v>1</v>
      </c>
      <c r="AP256">
        <v>1</v>
      </c>
      <c r="AQ256">
        <v>0</v>
      </c>
      <c r="AR256">
        <v>0</v>
      </c>
      <c r="AS256" t="s">
        <v>3</v>
      </c>
      <c r="AT256">
        <v>0.35</v>
      </c>
      <c r="AU256" t="s">
        <v>279</v>
      </c>
      <c r="AV256">
        <v>0</v>
      </c>
      <c r="AW256">
        <v>2</v>
      </c>
      <c r="AX256">
        <v>144043649</v>
      </c>
      <c r="AY256">
        <v>1</v>
      </c>
      <c r="AZ256">
        <v>0</v>
      </c>
      <c r="BA256">
        <v>263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CX256">
        <f>Y256*Source!I132</f>
        <v>0.10828125</v>
      </c>
      <c r="CY256">
        <f>AB256</f>
        <v>795.09</v>
      </c>
      <c r="CZ256">
        <f>AF256</f>
        <v>65.709999999999994</v>
      </c>
      <c r="DA256">
        <f>AJ256</f>
        <v>12.1</v>
      </c>
      <c r="DB256">
        <f>ROUND((ROUND(AT256*CZ256,2)*1.25),2)</f>
        <v>28.75</v>
      </c>
      <c r="DC256">
        <f>ROUND((ROUND(AT256*AG256,2)*1.25),2)</f>
        <v>5.08</v>
      </c>
    </row>
    <row r="257" spans="1:107" x14ac:dyDescent="0.2">
      <c r="A257">
        <f>ROW(Source!A132)</f>
        <v>132</v>
      </c>
      <c r="B257">
        <v>144042116</v>
      </c>
      <c r="C257">
        <v>144043627</v>
      </c>
      <c r="D257">
        <v>130405710</v>
      </c>
      <c r="E257">
        <v>1</v>
      </c>
      <c r="F257">
        <v>1</v>
      </c>
      <c r="G257">
        <v>1</v>
      </c>
      <c r="H257">
        <v>2</v>
      </c>
      <c r="I257" t="s">
        <v>1147</v>
      </c>
      <c r="J257" t="s">
        <v>1148</v>
      </c>
      <c r="K257" t="s">
        <v>1149</v>
      </c>
      <c r="L257">
        <v>1368</v>
      </c>
      <c r="N257">
        <v>1011</v>
      </c>
      <c r="O257" t="s">
        <v>550</v>
      </c>
      <c r="P257" t="s">
        <v>550</v>
      </c>
      <c r="Q257">
        <v>1</v>
      </c>
      <c r="W257">
        <v>0</v>
      </c>
      <c r="X257">
        <v>675149543</v>
      </c>
      <c r="Y257">
        <v>0.125</v>
      </c>
      <c r="AA257">
        <v>0</v>
      </c>
      <c r="AB257">
        <v>19.48</v>
      </c>
      <c r="AC257">
        <v>0</v>
      </c>
      <c r="AD257">
        <v>0</v>
      </c>
      <c r="AE257">
        <v>0</v>
      </c>
      <c r="AF257">
        <v>33.590000000000003</v>
      </c>
      <c r="AG257">
        <v>0</v>
      </c>
      <c r="AH257">
        <v>0</v>
      </c>
      <c r="AI257">
        <v>1</v>
      </c>
      <c r="AJ257">
        <v>0.57999999999999996</v>
      </c>
      <c r="AK257">
        <v>32.83</v>
      </c>
      <c r="AL257">
        <v>1</v>
      </c>
      <c r="AN257">
        <v>0</v>
      </c>
      <c r="AO257">
        <v>1</v>
      </c>
      <c r="AP257">
        <v>1</v>
      </c>
      <c r="AQ257">
        <v>0</v>
      </c>
      <c r="AR257">
        <v>0</v>
      </c>
      <c r="AS257" t="s">
        <v>3</v>
      </c>
      <c r="AT257">
        <v>0.1</v>
      </c>
      <c r="AU257" t="s">
        <v>279</v>
      </c>
      <c r="AV257">
        <v>0</v>
      </c>
      <c r="AW257">
        <v>2</v>
      </c>
      <c r="AX257">
        <v>144043650</v>
      </c>
      <c r="AY257">
        <v>1</v>
      </c>
      <c r="AZ257">
        <v>0</v>
      </c>
      <c r="BA257">
        <v>264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CX257">
        <f>Y257*Source!I132</f>
        <v>3.09375E-2</v>
      </c>
      <c r="CY257">
        <f>AB257</f>
        <v>19.48</v>
      </c>
      <c r="CZ257">
        <f>AF257</f>
        <v>33.590000000000003</v>
      </c>
      <c r="DA257">
        <f>AJ257</f>
        <v>0.57999999999999996</v>
      </c>
      <c r="DB257">
        <f>ROUND((ROUND(AT257*CZ257,2)*1.25),2)</f>
        <v>4.2</v>
      </c>
      <c r="DC257">
        <f>ROUND((ROUND(AT257*AG257,2)*1.25),2)</f>
        <v>0</v>
      </c>
    </row>
    <row r="258" spans="1:107" x14ac:dyDescent="0.2">
      <c r="A258">
        <f>ROW(Source!A132)</f>
        <v>132</v>
      </c>
      <c r="B258">
        <v>144042116</v>
      </c>
      <c r="C258">
        <v>144043627</v>
      </c>
      <c r="D258">
        <v>130258071</v>
      </c>
      <c r="E258">
        <v>1</v>
      </c>
      <c r="F258">
        <v>1</v>
      </c>
      <c r="G258">
        <v>1</v>
      </c>
      <c r="H258">
        <v>3</v>
      </c>
      <c r="I258" t="s">
        <v>322</v>
      </c>
      <c r="J258" t="s">
        <v>324</v>
      </c>
      <c r="K258" t="s">
        <v>323</v>
      </c>
      <c r="L258">
        <v>1327</v>
      </c>
      <c r="N258">
        <v>1005</v>
      </c>
      <c r="O258" t="s">
        <v>269</v>
      </c>
      <c r="P258" t="s">
        <v>269</v>
      </c>
      <c r="Q258">
        <v>1</v>
      </c>
      <c r="W258">
        <v>0</v>
      </c>
      <c r="X258">
        <v>682964972</v>
      </c>
      <c r="Y258">
        <v>421</v>
      </c>
      <c r="AA258">
        <v>109.31</v>
      </c>
      <c r="AB258">
        <v>0</v>
      </c>
      <c r="AC258">
        <v>0</v>
      </c>
      <c r="AD258">
        <v>0</v>
      </c>
      <c r="AE258">
        <v>20.47</v>
      </c>
      <c r="AF258">
        <v>0</v>
      </c>
      <c r="AG258">
        <v>0</v>
      </c>
      <c r="AH258">
        <v>0</v>
      </c>
      <c r="AI258">
        <v>5.34</v>
      </c>
      <c r="AJ258">
        <v>1</v>
      </c>
      <c r="AK258">
        <v>1</v>
      </c>
      <c r="AL258">
        <v>1</v>
      </c>
      <c r="AN258">
        <v>0</v>
      </c>
      <c r="AO258">
        <v>0</v>
      </c>
      <c r="AP258">
        <v>0</v>
      </c>
      <c r="AQ258">
        <v>0</v>
      </c>
      <c r="AR258">
        <v>0</v>
      </c>
      <c r="AS258" t="s">
        <v>3</v>
      </c>
      <c r="AT258">
        <v>421</v>
      </c>
      <c r="AU258" t="s">
        <v>3</v>
      </c>
      <c r="AV258">
        <v>0</v>
      </c>
      <c r="AW258">
        <v>1</v>
      </c>
      <c r="AX258">
        <v>-1</v>
      </c>
      <c r="AY258">
        <v>0</v>
      </c>
      <c r="AZ258">
        <v>0</v>
      </c>
      <c r="BA258" t="s">
        <v>3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CX258">
        <f>Y258*Source!I132</f>
        <v>104.19750000000001</v>
      </c>
      <c r="CY258">
        <f t="shared" ref="CY258:CY270" si="44">AA258</f>
        <v>109.31</v>
      </c>
      <c r="CZ258">
        <f t="shared" ref="CZ258:CZ270" si="45">AE258</f>
        <v>20.47</v>
      </c>
      <c r="DA258">
        <f t="shared" ref="DA258:DA270" si="46">AI258</f>
        <v>5.34</v>
      </c>
      <c r="DB258">
        <f t="shared" ref="DB258:DB270" si="47">ROUND(ROUND(AT258*CZ258,2),2)</f>
        <v>8617.8700000000008</v>
      </c>
      <c r="DC258">
        <f t="shared" ref="DC258:DC270" si="48">ROUND(ROUND(AT258*AG258,2),2)</f>
        <v>0</v>
      </c>
    </row>
    <row r="259" spans="1:107" x14ac:dyDescent="0.2">
      <c r="A259">
        <f>ROW(Source!A132)</f>
        <v>132</v>
      </c>
      <c r="B259">
        <v>144042116</v>
      </c>
      <c r="C259">
        <v>144043627</v>
      </c>
      <c r="D259">
        <v>130258534</v>
      </c>
      <c r="E259">
        <v>1</v>
      </c>
      <c r="F259">
        <v>1</v>
      </c>
      <c r="G259">
        <v>1</v>
      </c>
      <c r="H259">
        <v>3</v>
      </c>
      <c r="I259" t="s">
        <v>1150</v>
      </c>
      <c r="J259" t="s">
        <v>1151</v>
      </c>
      <c r="K259" t="s">
        <v>1152</v>
      </c>
      <c r="L259">
        <v>1339</v>
      </c>
      <c r="N259">
        <v>1007</v>
      </c>
      <c r="O259" t="s">
        <v>50</v>
      </c>
      <c r="P259" t="s">
        <v>50</v>
      </c>
      <c r="Q259">
        <v>1</v>
      </c>
      <c r="W259">
        <v>0</v>
      </c>
      <c r="X259">
        <v>1835689634</v>
      </c>
      <c r="Y259">
        <v>0.13</v>
      </c>
      <c r="AA259">
        <v>29.3</v>
      </c>
      <c r="AB259">
        <v>0</v>
      </c>
      <c r="AC259">
        <v>0</v>
      </c>
      <c r="AD259">
        <v>0</v>
      </c>
      <c r="AE259">
        <v>2.44</v>
      </c>
      <c r="AF259">
        <v>0</v>
      </c>
      <c r="AG259">
        <v>0</v>
      </c>
      <c r="AH259">
        <v>0</v>
      </c>
      <c r="AI259">
        <v>12.01</v>
      </c>
      <c r="AJ259">
        <v>1</v>
      </c>
      <c r="AK259">
        <v>1</v>
      </c>
      <c r="AL259">
        <v>1</v>
      </c>
      <c r="AN259">
        <v>0</v>
      </c>
      <c r="AO259">
        <v>1</v>
      </c>
      <c r="AP259">
        <v>0</v>
      </c>
      <c r="AQ259">
        <v>0</v>
      </c>
      <c r="AR259">
        <v>0</v>
      </c>
      <c r="AS259" t="s">
        <v>3</v>
      </c>
      <c r="AT259">
        <v>0.13</v>
      </c>
      <c r="AU259" t="s">
        <v>3</v>
      </c>
      <c r="AV259">
        <v>0</v>
      </c>
      <c r="AW259">
        <v>2</v>
      </c>
      <c r="AX259">
        <v>144043652</v>
      </c>
      <c r="AY259">
        <v>1</v>
      </c>
      <c r="AZ259">
        <v>0</v>
      </c>
      <c r="BA259">
        <v>266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CX259">
        <f>Y259*Source!I132</f>
        <v>3.2175000000000002E-2</v>
      </c>
      <c r="CY259">
        <f t="shared" si="44"/>
        <v>29.3</v>
      </c>
      <c r="CZ259">
        <f t="shared" si="45"/>
        <v>2.44</v>
      </c>
      <c r="DA259">
        <f t="shared" si="46"/>
        <v>12.01</v>
      </c>
      <c r="DB259">
        <f t="shared" si="47"/>
        <v>0.32</v>
      </c>
      <c r="DC259">
        <f t="shared" si="48"/>
        <v>0</v>
      </c>
    </row>
    <row r="260" spans="1:107" x14ac:dyDescent="0.2">
      <c r="A260">
        <f>ROW(Source!A132)</f>
        <v>132</v>
      </c>
      <c r="B260">
        <v>144042116</v>
      </c>
      <c r="C260">
        <v>144043627</v>
      </c>
      <c r="D260">
        <v>130258770</v>
      </c>
      <c r="E260">
        <v>1</v>
      </c>
      <c r="F260">
        <v>1</v>
      </c>
      <c r="G260">
        <v>1</v>
      </c>
      <c r="H260">
        <v>3</v>
      </c>
      <c r="I260" t="s">
        <v>1198</v>
      </c>
      <c r="J260" t="s">
        <v>1199</v>
      </c>
      <c r="K260" t="s">
        <v>1200</v>
      </c>
      <c r="L260">
        <v>1301</v>
      </c>
      <c r="N260">
        <v>1003</v>
      </c>
      <c r="O260" t="s">
        <v>328</v>
      </c>
      <c r="P260" t="s">
        <v>328</v>
      </c>
      <c r="Q260">
        <v>1</v>
      </c>
      <c r="W260">
        <v>0</v>
      </c>
      <c r="X260">
        <v>-511082304</v>
      </c>
      <c r="Y260">
        <v>126</v>
      </c>
      <c r="AA260">
        <v>5.56</v>
      </c>
      <c r="AB260">
        <v>0</v>
      </c>
      <c r="AC260">
        <v>0</v>
      </c>
      <c r="AD260">
        <v>0</v>
      </c>
      <c r="AE260">
        <v>0.6</v>
      </c>
      <c r="AF260">
        <v>0</v>
      </c>
      <c r="AG260">
        <v>0</v>
      </c>
      <c r="AH260">
        <v>0</v>
      </c>
      <c r="AI260">
        <v>9.27</v>
      </c>
      <c r="AJ260">
        <v>1</v>
      </c>
      <c r="AK260">
        <v>1</v>
      </c>
      <c r="AL260">
        <v>1</v>
      </c>
      <c r="AN260">
        <v>0</v>
      </c>
      <c r="AO260">
        <v>1</v>
      </c>
      <c r="AP260">
        <v>0</v>
      </c>
      <c r="AQ260">
        <v>0</v>
      </c>
      <c r="AR260">
        <v>0</v>
      </c>
      <c r="AS260" t="s">
        <v>3</v>
      </c>
      <c r="AT260">
        <v>126</v>
      </c>
      <c r="AU260" t="s">
        <v>3</v>
      </c>
      <c r="AV260">
        <v>0</v>
      </c>
      <c r="AW260">
        <v>2</v>
      </c>
      <c r="AX260">
        <v>144043653</v>
      </c>
      <c r="AY260">
        <v>1</v>
      </c>
      <c r="AZ260">
        <v>0</v>
      </c>
      <c r="BA260">
        <v>267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CX260">
        <f>Y260*Source!I132</f>
        <v>31.184999999999999</v>
      </c>
      <c r="CY260">
        <f t="shared" si="44"/>
        <v>5.56</v>
      </c>
      <c r="CZ260">
        <f t="shared" si="45"/>
        <v>0.6</v>
      </c>
      <c r="DA260">
        <f t="shared" si="46"/>
        <v>9.27</v>
      </c>
      <c r="DB260">
        <f t="shared" si="47"/>
        <v>75.599999999999994</v>
      </c>
      <c r="DC260">
        <f t="shared" si="48"/>
        <v>0</v>
      </c>
    </row>
    <row r="261" spans="1:107" x14ac:dyDescent="0.2">
      <c r="A261">
        <f>ROW(Source!A132)</f>
        <v>132</v>
      </c>
      <c r="B261">
        <v>144042116</v>
      </c>
      <c r="C261">
        <v>144043627</v>
      </c>
      <c r="D261">
        <v>130258794</v>
      </c>
      <c r="E261">
        <v>1</v>
      </c>
      <c r="F261">
        <v>1</v>
      </c>
      <c r="G261">
        <v>1</v>
      </c>
      <c r="H261">
        <v>3</v>
      </c>
      <c r="I261" t="s">
        <v>1156</v>
      </c>
      <c r="J261" t="s">
        <v>1157</v>
      </c>
      <c r="K261" t="s">
        <v>1158</v>
      </c>
      <c r="L261">
        <v>1301</v>
      </c>
      <c r="N261">
        <v>1003</v>
      </c>
      <c r="O261" t="s">
        <v>328</v>
      </c>
      <c r="P261" t="s">
        <v>328</v>
      </c>
      <c r="Q261">
        <v>1</v>
      </c>
      <c r="W261">
        <v>0</v>
      </c>
      <c r="X261">
        <v>1069800274</v>
      </c>
      <c r="Y261">
        <v>152</v>
      </c>
      <c r="AA261">
        <v>1.2</v>
      </c>
      <c r="AB261">
        <v>0</v>
      </c>
      <c r="AC261">
        <v>0</v>
      </c>
      <c r="AD261">
        <v>0</v>
      </c>
      <c r="AE261">
        <v>0.17</v>
      </c>
      <c r="AF261">
        <v>0</v>
      </c>
      <c r="AG261">
        <v>0</v>
      </c>
      <c r="AH261">
        <v>0</v>
      </c>
      <c r="AI261">
        <v>7.06</v>
      </c>
      <c r="AJ261">
        <v>1</v>
      </c>
      <c r="AK261">
        <v>1</v>
      </c>
      <c r="AL261">
        <v>1</v>
      </c>
      <c r="AN261">
        <v>0</v>
      </c>
      <c r="AO261">
        <v>1</v>
      </c>
      <c r="AP261">
        <v>0</v>
      </c>
      <c r="AQ261">
        <v>0</v>
      </c>
      <c r="AR261">
        <v>0</v>
      </c>
      <c r="AS261" t="s">
        <v>3</v>
      </c>
      <c r="AT261">
        <v>152</v>
      </c>
      <c r="AU261" t="s">
        <v>3</v>
      </c>
      <c r="AV261">
        <v>0</v>
      </c>
      <c r="AW261">
        <v>2</v>
      </c>
      <c r="AX261">
        <v>144043654</v>
      </c>
      <c r="AY261">
        <v>1</v>
      </c>
      <c r="AZ261">
        <v>0</v>
      </c>
      <c r="BA261">
        <v>268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CX261">
        <f>Y261*Source!I132</f>
        <v>37.619999999999997</v>
      </c>
      <c r="CY261">
        <f t="shared" si="44"/>
        <v>1.2</v>
      </c>
      <c r="CZ261">
        <f t="shared" si="45"/>
        <v>0.17</v>
      </c>
      <c r="DA261">
        <f t="shared" si="46"/>
        <v>7.06</v>
      </c>
      <c r="DB261">
        <f t="shared" si="47"/>
        <v>25.84</v>
      </c>
      <c r="DC261">
        <f t="shared" si="48"/>
        <v>0</v>
      </c>
    </row>
    <row r="262" spans="1:107" x14ac:dyDescent="0.2">
      <c r="A262">
        <f>ROW(Source!A132)</f>
        <v>132</v>
      </c>
      <c r="B262">
        <v>144042116</v>
      </c>
      <c r="C262">
        <v>144043627</v>
      </c>
      <c r="D262">
        <v>130258799</v>
      </c>
      <c r="E262">
        <v>1</v>
      </c>
      <c r="F262">
        <v>1</v>
      </c>
      <c r="G262">
        <v>1</v>
      </c>
      <c r="H262">
        <v>3</v>
      </c>
      <c r="I262" t="s">
        <v>1159</v>
      </c>
      <c r="J262" t="s">
        <v>1160</v>
      </c>
      <c r="K262" t="s">
        <v>1161</v>
      </c>
      <c r="L262">
        <v>1308</v>
      </c>
      <c r="N262">
        <v>1003</v>
      </c>
      <c r="O262" t="s">
        <v>99</v>
      </c>
      <c r="P262" t="s">
        <v>99</v>
      </c>
      <c r="Q262">
        <v>100</v>
      </c>
      <c r="W262">
        <v>0</v>
      </c>
      <c r="X262">
        <v>-332592297</v>
      </c>
      <c r="Y262">
        <v>1.77</v>
      </c>
      <c r="AA262">
        <v>1250.79</v>
      </c>
      <c r="AB262">
        <v>0</v>
      </c>
      <c r="AC262">
        <v>0</v>
      </c>
      <c r="AD262">
        <v>0</v>
      </c>
      <c r="AE262">
        <v>173</v>
      </c>
      <c r="AF262">
        <v>0</v>
      </c>
      <c r="AG262">
        <v>0</v>
      </c>
      <c r="AH262">
        <v>0</v>
      </c>
      <c r="AI262">
        <v>7.23</v>
      </c>
      <c r="AJ262">
        <v>1</v>
      </c>
      <c r="AK262">
        <v>1</v>
      </c>
      <c r="AL262">
        <v>1</v>
      </c>
      <c r="AN262">
        <v>0</v>
      </c>
      <c r="AO262">
        <v>1</v>
      </c>
      <c r="AP262">
        <v>0</v>
      </c>
      <c r="AQ262">
        <v>0</v>
      </c>
      <c r="AR262">
        <v>0</v>
      </c>
      <c r="AS262" t="s">
        <v>3</v>
      </c>
      <c r="AT262">
        <v>1.77</v>
      </c>
      <c r="AU262" t="s">
        <v>3</v>
      </c>
      <c r="AV262">
        <v>0</v>
      </c>
      <c r="AW262">
        <v>2</v>
      </c>
      <c r="AX262">
        <v>144043655</v>
      </c>
      <c r="AY262">
        <v>1</v>
      </c>
      <c r="AZ262">
        <v>0</v>
      </c>
      <c r="BA262">
        <v>269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CX262">
        <f>Y262*Source!I132</f>
        <v>0.43807499999999999</v>
      </c>
      <c r="CY262">
        <f t="shared" si="44"/>
        <v>1250.79</v>
      </c>
      <c r="CZ262">
        <f t="shared" si="45"/>
        <v>173</v>
      </c>
      <c r="DA262">
        <f t="shared" si="46"/>
        <v>7.23</v>
      </c>
      <c r="DB262">
        <f t="shared" si="47"/>
        <v>306.20999999999998</v>
      </c>
      <c r="DC262">
        <f t="shared" si="48"/>
        <v>0</v>
      </c>
    </row>
    <row r="263" spans="1:107" x14ac:dyDescent="0.2">
      <c r="A263">
        <f>ROW(Source!A132)</f>
        <v>132</v>
      </c>
      <c r="B263">
        <v>144042116</v>
      </c>
      <c r="C263">
        <v>144043627</v>
      </c>
      <c r="D263">
        <v>130260956</v>
      </c>
      <c r="E263">
        <v>1</v>
      </c>
      <c r="F263">
        <v>1</v>
      </c>
      <c r="G263">
        <v>1</v>
      </c>
      <c r="H263">
        <v>3</v>
      </c>
      <c r="I263" t="s">
        <v>1162</v>
      </c>
      <c r="J263" t="s">
        <v>1163</v>
      </c>
      <c r="K263" t="s">
        <v>1164</v>
      </c>
      <c r="L263">
        <v>1425</v>
      </c>
      <c r="N263">
        <v>1013</v>
      </c>
      <c r="O263" t="s">
        <v>88</v>
      </c>
      <c r="P263" t="s">
        <v>88</v>
      </c>
      <c r="Q263">
        <v>1</v>
      </c>
      <c r="W263">
        <v>0</v>
      </c>
      <c r="X263">
        <v>576459026</v>
      </c>
      <c r="Y263">
        <v>1.69</v>
      </c>
      <c r="AA263">
        <v>86</v>
      </c>
      <c r="AB263">
        <v>0</v>
      </c>
      <c r="AC263">
        <v>0</v>
      </c>
      <c r="AD263">
        <v>0</v>
      </c>
      <c r="AE263">
        <v>8</v>
      </c>
      <c r="AF263">
        <v>0</v>
      </c>
      <c r="AG263">
        <v>0</v>
      </c>
      <c r="AH263">
        <v>0</v>
      </c>
      <c r="AI263">
        <v>10.75</v>
      </c>
      <c r="AJ263">
        <v>1</v>
      </c>
      <c r="AK263">
        <v>1</v>
      </c>
      <c r="AL263">
        <v>1</v>
      </c>
      <c r="AN263">
        <v>0</v>
      </c>
      <c r="AO263">
        <v>1</v>
      </c>
      <c r="AP263">
        <v>0</v>
      </c>
      <c r="AQ263">
        <v>0</v>
      </c>
      <c r="AR263">
        <v>0</v>
      </c>
      <c r="AS263" t="s">
        <v>3</v>
      </c>
      <c r="AT263">
        <v>1.69</v>
      </c>
      <c r="AU263" t="s">
        <v>3</v>
      </c>
      <c r="AV263">
        <v>0</v>
      </c>
      <c r="AW263">
        <v>2</v>
      </c>
      <c r="AX263">
        <v>144043656</v>
      </c>
      <c r="AY263">
        <v>1</v>
      </c>
      <c r="AZ263">
        <v>0</v>
      </c>
      <c r="BA263">
        <v>270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CX263">
        <f>Y263*Source!I132</f>
        <v>0.41827500000000001</v>
      </c>
      <c r="CY263">
        <f t="shared" si="44"/>
        <v>86</v>
      </c>
      <c r="CZ263">
        <f t="shared" si="45"/>
        <v>8</v>
      </c>
      <c r="DA263">
        <f t="shared" si="46"/>
        <v>10.75</v>
      </c>
      <c r="DB263">
        <f t="shared" si="47"/>
        <v>13.52</v>
      </c>
      <c r="DC263">
        <f t="shared" si="48"/>
        <v>0</v>
      </c>
    </row>
    <row r="264" spans="1:107" x14ac:dyDescent="0.2">
      <c r="A264">
        <f>ROW(Source!A132)</f>
        <v>132</v>
      </c>
      <c r="B264">
        <v>144042116</v>
      </c>
      <c r="C264">
        <v>144043627</v>
      </c>
      <c r="D264">
        <v>130261199</v>
      </c>
      <c r="E264">
        <v>1</v>
      </c>
      <c r="F264">
        <v>1</v>
      </c>
      <c r="G264">
        <v>1</v>
      </c>
      <c r="H264">
        <v>3</v>
      </c>
      <c r="I264" t="s">
        <v>1168</v>
      </c>
      <c r="J264" t="s">
        <v>1169</v>
      </c>
      <c r="K264" t="s">
        <v>1170</v>
      </c>
      <c r="L264">
        <v>1425</v>
      </c>
      <c r="N264">
        <v>1013</v>
      </c>
      <c r="O264" t="s">
        <v>88</v>
      </c>
      <c r="P264" t="s">
        <v>88</v>
      </c>
      <c r="Q264">
        <v>1</v>
      </c>
      <c r="W264">
        <v>0</v>
      </c>
      <c r="X264">
        <v>238923951</v>
      </c>
      <c r="Y264">
        <v>13.53</v>
      </c>
      <c r="AA264">
        <v>32</v>
      </c>
      <c r="AB264">
        <v>0</v>
      </c>
      <c r="AC264">
        <v>0</v>
      </c>
      <c r="AD264">
        <v>0</v>
      </c>
      <c r="AE264">
        <v>2</v>
      </c>
      <c r="AF264">
        <v>0</v>
      </c>
      <c r="AG264">
        <v>0</v>
      </c>
      <c r="AH264">
        <v>0</v>
      </c>
      <c r="AI264">
        <v>16</v>
      </c>
      <c r="AJ264">
        <v>1</v>
      </c>
      <c r="AK264">
        <v>1</v>
      </c>
      <c r="AL264">
        <v>1</v>
      </c>
      <c r="AN264">
        <v>0</v>
      </c>
      <c r="AO264">
        <v>1</v>
      </c>
      <c r="AP264">
        <v>0</v>
      </c>
      <c r="AQ264">
        <v>0</v>
      </c>
      <c r="AR264">
        <v>0</v>
      </c>
      <c r="AS264" t="s">
        <v>3</v>
      </c>
      <c r="AT264">
        <v>13.53</v>
      </c>
      <c r="AU264" t="s">
        <v>3</v>
      </c>
      <c r="AV264">
        <v>0</v>
      </c>
      <c r="AW264">
        <v>2</v>
      </c>
      <c r="AX264">
        <v>144043657</v>
      </c>
      <c r="AY264">
        <v>1</v>
      </c>
      <c r="AZ264">
        <v>0</v>
      </c>
      <c r="BA264">
        <v>271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CX264">
        <f>Y264*Source!I132</f>
        <v>3.3486749999999996</v>
      </c>
      <c r="CY264">
        <f t="shared" si="44"/>
        <v>32</v>
      </c>
      <c r="CZ264">
        <f t="shared" si="45"/>
        <v>2</v>
      </c>
      <c r="DA264">
        <f t="shared" si="46"/>
        <v>16</v>
      </c>
      <c r="DB264">
        <f t="shared" si="47"/>
        <v>27.06</v>
      </c>
      <c r="DC264">
        <f t="shared" si="48"/>
        <v>0</v>
      </c>
    </row>
    <row r="265" spans="1:107" x14ac:dyDescent="0.2">
      <c r="A265">
        <f>ROW(Source!A132)</f>
        <v>132</v>
      </c>
      <c r="B265">
        <v>144042116</v>
      </c>
      <c r="C265">
        <v>144043627</v>
      </c>
      <c r="D265">
        <v>130261200</v>
      </c>
      <c r="E265">
        <v>1</v>
      </c>
      <c r="F265">
        <v>1</v>
      </c>
      <c r="G265">
        <v>1</v>
      </c>
      <c r="H265">
        <v>3</v>
      </c>
      <c r="I265" t="s">
        <v>1171</v>
      </c>
      <c r="J265" t="s">
        <v>1172</v>
      </c>
      <c r="K265" t="s">
        <v>1173</v>
      </c>
      <c r="L265">
        <v>1425</v>
      </c>
      <c r="N265">
        <v>1013</v>
      </c>
      <c r="O265" t="s">
        <v>88</v>
      </c>
      <c r="P265" t="s">
        <v>88</v>
      </c>
      <c r="Q265">
        <v>1</v>
      </c>
      <c r="W265">
        <v>0</v>
      </c>
      <c r="X265">
        <v>-252311784</v>
      </c>
      <c r="Y265">
        <v>35.33</v>
      </c>
      <c r="AA265">
        <v>47.01</v>
      </c>
      <c r="AB265">
        <v>0</v>
      </c>
      <c r="AC265">
        <v>0</v>
      </c>
      <c r="AD265">
        <v>0</v>
      </c>
      <c r="AE265">
        <v>3</v>
      </c>
      <c r="AF265">
        <v>0</v>
      </c>
      <c r="AG265">
        <v>0</v>
      </c>
      <c r="AH265">
        <v>0</v>
      </c>
      <c r="AI265">
        <v>15.67</v>
      </c>
      <c r="AJ265">
        <v>1</v>
      </c>
      <c r="AK265">
        <v>1</v>
      </c>
      <c r="AL265">
        <v>1</v>
      </c>
      <c r="AN265">
        <v>0</v>
      </c>
      <c r="AO265">
        <v>1</v>
      </c>
      <c r="AP265">
        <v>0</v>
      </c>
      <c r="AQ265">
        <v>0</v>
      </c>
      <c r="AR265">
        <v>0</v>
      </c>
      <c r="AS265" t="s">
        <v>3</v>
      </c>
      <c r="AT265">
        <v>35.33</v>
      </c>
      <c r="AU265" t="s">
        <v>3</v>
      </c>
      <c r="AV265">
        <v>0</v>
      </c>
      <c r="AW265">
        <v>2</v>
      </c>
      <c r="AX265">
        <v>144043658</v>
      </c>
      <c r="AY265">
        <v>1</v>
      </c>
      <c r="AZ265">
        <v>0</v>
      </c>
      <c r="BA265">
        <v>272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CX265">
        <f>Y265*Source!I132</f>
        <v>8.7441750000000003</v>
      </c>
      <c r="CY265">
        <f t="shared" si="44"/>
        <v>47.01</v>
      </c>
      <c r="CZ265">
        <f t="shared" si="45"/>
        <v>3</v>
      </c>
      <c r="DA265">
        <f t="shared" si="46"/>
        <v>15.67</v>
      </c>
      <c r="DB265">
        <f t="shared" si="47"/>
        <v>105.99</v>
      </c>
      <c r="DC265">
        <f t="shared" si="48"/>
        <v>0</v>
      </c>
    </row>
    <row r="266" spans="1:107" x14ac:dyDescent="0.2">
      <c r="A266">
        <f>ROW(Source!A132)</f>
        <v>132</v>
      </c>
      <c r="B266">
        <v>144042116</v>
      </c>
      <c r="C266">
        <v>144043627</v>
      </c>
      <c r="D266">
        <v>130274955</v>
      </c>
      <c r="E266">
        <v>1</v>
      </c>
      <c r="F266">
        <v>1</v>
      </c>
      <c r="G266">
        <v>1</v>
      </c>
      <c r="H266">
        <v>3</v>
      </c>
      <c r="I266" t="s">
        <v>1201</v>
      </c>
      <c r="J266" t="s">
        <v>1202</v>
      </c>
      <c r="K266" t="s">
        <v>1203</v>
      </c>
      <c r="L266">
        <v>1301</v>
      </c>
      <c r="N266">
        <v>1003</v>
      </c>
      <c r="O266" t="s">
        <v>328</v>
      </c>
      <c r="P266" t="s">
        <v>328</v>
      </c>
      <c r="Q266">
        <v>1</v>
      </c>
      <c r="W266">
        <v>0</v>
      </c>
      <c r="X266">
        <v>-1560488738</v>
      </c>
      <c r="Y266">
        <v>76</v>
      </c>
      <c r="AA266">
        <v>56.24</v>
      </c>
      <c r="AB266">
        <v>0</v>
      </c>
      <c r="AC266">
        <v>0</v>
      </c>
      <c r="AD266">
        <v>0</v>
      </c>
      <c r="AE266">
        <v>6.16</v>
      </c>
      <c r="AF266">
        <v>0</v>
      </c>
      <c r="AG266">
        <v>0</v>
      </c>
      <c r="AH266">
        <v>0</v>
      </c>
      <c r="AI266">
        <v>9.1300000000000008</v>
      </c>
      <c r="AJ266">
        <v>1</v>
      </c>
      <c r="AK266">
        <v>1</v>
      </c>
      <c r="AL266">
        <v>1</v>
      </c>
      <c r="AN266">
        <v>0</v>
      </c>
      <c r="AO266">
        <v>1</v>
      </c>
      <c r="AP266">
        <v>0</v>
      </c>
      <c r="AQ266">
        <v>0</v>
      </c>
      <c r="AR266">
        <v>0</v>
      </c>
      <c r="AS266" t="s">
        <v>3</v>
      </c>
      <c r="AT266">
        <v>76</v>
      </c>
      <c r="AU266" t="s">
        <v>3</v>
      </c>
      <c r="AV266">
        <v>0</v>
      </c>
      <c r="AW266">
        <v>2</v>
      </c>
      <c r="AX266">
        <v>144043659</v>
      </c>
      <c r="AY266">
        <v>1</v>
      </c>
      <c r="AZ266">
        <v>0</v>
      </c>
      <c r="BA266">
        <v>273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CX266">
        <f>Y266*Source!I132</f>
        <v>18.809999999999999</v>
      </c>
      <c r="CY266">
        <f t="shared" si="44"/>
        <v>56.24</v>
      </c>
      <c r="CZ266">
        <f t="shared" si="45"/>
        <v>6.16</v>
      </c>
      <c r="DA266">
        <f t="shared" si="46"/>
        <v>9.1300000000000008</v>
      </c>
      <c r="DB266">
        <f t="shared" si="47"/>
        <v>468.16</v>
      </c>
      <c r="DC266">
        <f t="shared" si="48"/>
        <v>0</v>
      </c>
    </row>
    <row r="267" spans="1:107" x14ac:dyDescent="0.2">
      <c r="A267">
        <f>ROW(Source!A132)</f>
        <v>132</v>
      </c>
      <c r="B267">
        <v>144042116</v>
      </c>
      <c r="C267">
        <v>144043627</v>
      </c>
      <c r="D267">
        <v>130275005</v>
      </c>
      <c r="E267">
        <v>1</v>
      </c>
      <c r="F267">
        <v>1</v>
      </c>
      <c r="G267">
        <v>1</v>
      </c>
      <c r="H267">
        <v>3</v>
      </c>
      <c r="I267" t="s">
        <v>1204</v>
      </c>
      <c r="J267" t="s">
        <v>1205</v>
      </c>
      <c r="K267" t="s">
        <v>1206</v>
      </c>
      <c r="L267">
        <v>1301</v>
      </c>
      <c r="N267">
        <v>1003</v>
      </c>
      <c r="O267" t="s">
        <v>328</v>
      </c>
      <c r="P267" t="s">
        <v>328</v>
      </c>
      <c r="Q267">
        <v>1</v>
      </c>
      <c r="W267">
        <v>0</v>
      </c>
      <c r="X267">
        <v>-2029501520</v>
      </c>
      <c r="Y267">
        <v>204</v>
      </c>
      <c r="AA267">
        <v>64.349999999999994</v>
      </c>
      <c r="AB267">
        <v>0</v>
      </c>
      <c r="AC267">
        <v>0</v>
      </c>
      <c r="AD267">
        <v>0</v>
      </c>
      <c r="AE267">
        <v>6.86</v>
      </c>
      <c r="AF267">
        <v>0</v>
      </c>
      <c r="AG267">
        <v>0</v>
      </c>
      <c r="AH267">
        <v>0</v>
      </c>
      <c r="AI267">
        <v>9.3800000000000008</v>
      </c>
      <c r="AJ267">
        <v>1</v>
      </c>
      <c r="AK267">
        <v>1</v>
      </c>
      <c r="AL267">
        <v>1</v>
      </c>
      <c r="AN267">
        <v>0</v>
      </c>
      <c r="AO267">
        <v>1</v>
      </c>
      <c r="AP267">
        <v>0</v>
      </c>
      <c r="AQ267">
        <v>0</v>
      </c>
      <c r="AR267">
        <v>0</v>
      </c>
      <c r="AS267" t="s">
        <v>3</v>
      </c>
      <c r="AT267">
        <v>204</v>
      </c>
      <c r="AU267" t="s">
        <v>3</v>
      </c>
      <c r="AV267">
        <v>0</v>
      </c>
      <c r="AW267">
        <v>2</v>
      </c>
      <c r="AX267">
        <v>144043660</v>
      </c>
      <c r="AY267">
        <v>1</v>
      </c>
      <c r="AZ267">
        <v>0</v>
      </c>
      <c r="BA267">
        <v>274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CX267">
        <f>Y267*Source!I132</f>
        <v>50.49</v>
      </c>
      <c r="CY267">
        <f t="shared" si="44"/>
        <v>64.349999999999994</v>
      </c>
      <c r="CZ267">
        <f t="shared" si="45"/>
        <v>6.86</v>
      </c>
      <c r="DA267">
        <f t="shared" si="46"/>
        <v>9.3800000000000008</v>
      </c>
      <c r="DB267">
        <f t="shared" si="47"/>
        <v>1399.44</v>
      </c>
      <c r="DC267">
        <f t="shared" si="48"/>
        <v>0</v>
      </c>
    </row>
    <row r="268" spans="1:107" x14ac:dyDescent="0.2">
      <c r="A268">
        <f>ROW(Source!A132)</f>
        <v>132</v>
      </c>
      <c r="B268">
        <v>144042116</v>
      </c>
      <c r="C268">
        <v>144043627</v>
      </c>
      <c r="D268">
        <v>130288591</v>
      </c>
      <c r="E268">
        <v>1</v>
      </c>
      <c r="F268">
        <v>1</v>
      </c>
      <c r="G268">
        <v>1</v>
      </c>
      <c r="H268">
        <v>3</v>
      </c>
      <c r="I268" t="s">
        <v>1189</v>
      </c>
      <c r="J268" t="s">
        <v>1190</v>
      </c>
      <c r="K268" t="s">
        <v>1191</v>
      </c>
      <c r="L268">
        <v>1346</v>
      </c>
      <c r="N268">
        <v>1009</v>
      </c>
      <c r="O268" t="s">
        <v>598</v>
      </c>
      <c r="P268" t="s">
        <v>598</v>
      </c>
      <c r="Q268">
        <v>1</v>
      </c>
      <c r="W268">
        <v>0</v>
      </c>
      <c r="X268">
        <v>427289659</v>
      </c>
      <c r="Y268">
        <v>20</v>
      </c>
      <c r="AA268">
        <v>68.150000000000006</v>
      </c>
      <c r="AB268">
        <v>0</v>
      </c>
      <c r="AC268">
        <v>0</v>
      </c>
      <c r="AD268">
        <v>0</v>
      </c>
      <c r="AE268">
        <v>13.08</v>
      </c>
      <c r="AF268">
        <v>0</v>
      </c>
      <c r="AG268">
        <v>0</v>
      </c>
      <c r="AH268">
        <v>0</v>
      </c>
      <c r="AI268">
        <v>5.21</v>
      </c>
      <c r="AJ268">
        <v>1</v>
      </c>
      <c r="AK268">
        <v>1</v>
      </c>
      <c r="AL268">
        <v>1</v>
      </c>
      <c r="AN268">
        <v>0</v>
      </c>
      <c r="AO268">
        <v>1</v>
      </c>
      <c r="AP268">
        <v>0</v>
      </c>
      <c r="AQ268">
        <v>0</v>
      </c>
      <c r="AR268">
        <v>0</v>
      </c>
      <c r="AS268" t="s">
        <v>3</v>
      </c>
      <c r="AT268">
        <v>20</v>
      </c>
      <c r="AU268" t="s">
        <v>3</v>
      </c>
      <c r="AV268">
        <v>0</v>
      </c>
      <c r="AW268">
        <v>2</v>
      </c>
      <c r="AX268">
        <v>144043662</v>
      </c>
      <c r="AY268">
        <v>1</v>
      </c>
      <c r="AZ268">
        <v>0</v>
      </c>
      <c r="BA268">
        <v>276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CX268">
        <f>Y268*Source!I132</f>
        <v>4.95</v>
      </c>
      <c r="CY268">
        <f t="shared" si="44"/>
        <v>68.150000000000006</v>
      </c>
      <c r="CZ268">
        <f t="shared" si="45"/>
        <v>13.08</v>
      </c>
      <c r="DA268">
        <f t="shared" si="46"/>
        <v>5.21</v>
      </c>
      <c r="DB268">
        <f t="shared" si="47"/>
        <v>261.60000000000002</v>
      </c>
      <c r="DC268">
        <f t="shared" si="48"/>
        <v>0</v>
      </c>
    </row>
    <row r="269" spans="1:107" x14ac:dyDescent="0.2">
      <c r="A269">
        <f>ROW(Source!A132)</f>
        <v>132</v>
      </c>
      <c r="B269">
        <v>144042116</v>
      </c>
      <c r="C269">
        <v>144043627</v>
      </c>
      <c r="D269">
        <v>130289780</v>
      </c>
      <c r="E269">
        <v>1</v>
      </c>
      <c r="F269">
        <v>1</v>
      </c>
      <c r="G269">
        <v>1</v>
      </c>
      <c r="H269">
        <v>3</v>
      </c>
      <c r="I269" t="s">
        <v>1192</v>
      </c>
      <c r="J269" t="s">
        <v>1193</v>
      </c>
      <c r="K269" t="s">
        <v>1194</v>
      </c>
      <c r="L269">
        <v>1346</v>
      </c>
      <c r="N269">
        <v>1009</v>
      </c>
      <c r="O269" t="s">
        <v>598</v>
      </c>
      <c r="P269" t="s">
        <v>598</v>
      </c>
      <c r="Q269">
        <v>1</v>
      </c>
      <c r="W269">
        <v>0</v>
      </c>
      <c r="X269">
        <v>1460538766</v>
      </c>
      <c r="Y269">
        <v>21</v>
      </c>
      <c r="AA269">
        <v>56.02</v>
      </c>
      <c r="AB269">
        <v>0</v>
      </c>
      <c r="AC269">
        <v>0</v>
      </c>
      <c r="AD269">
        <v>0</v>
      </c>
      <c r="AE269">
        <v>7.46</v>
      </c>
      <c r="AF269">
        <v>0</v>
      </c>
      <c r="AG269">
        <v>0</v>
      </c>
      <c r="AH269">
        <v>0</v>
      </c>
      <c r="AI269">
        <v>7.51</v>
      </c>
      <c r="AJ269">
        <v>1</v>
      </c>
      <c r="AK269">
        <v>1</v>
      </c>
      <c r="AL269">
        <v>1</v>
      </c>
      <c r="AN269">
        <v>0</v>
      </c>
      <c r="AO269">
        <v>1</v>
      </c>
      <c r="AP269">
        <v>0</v>
      </c>
      <c r="AQ269">
        <v>0</v>
      </c>
      <c r="AR269">
        <v>0</v>
      </c>
      <c r="AS269" t="s">
        <v>3</v>
      </c>
      <c r="AT269">
        <v>21</v>
      </c>
      <c r="AU269" t="s">
        <v>3</v>
      </c>
      <c r="AV269">
        <v>0</v>
      </c>
      <c r="AW269">
        <v>2</v>
      </c>
      <c r="AX269">
        <v>144043663</v>
      </c>
      <c r="AY269">
        <v>1</v>
      </c>
      <c r="AZ269">
        <v>0</v>
      </c>
      <c r="BA269">
        <v>277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CX269">
        <f>Y269*Source!I132</f>
        <v>5.1974999999999998</v>
      </c>
      <c r="CY269">
        <f t="shared" si="44"/>
        <v>56.02</v>
      </c>
      <c r="CZ269">
        <f t="shared" si="45"/>
        <v>7.46</v>
      </c>
      <c r="DA269">
        <f t="shared" si="46"/>
        <v>7.51</v>
      </c>
      <c r="DB269">
        <f t="shared" si="47"/>
        <v>156.66</v>
      </c>
      <c r="DC269">
        <f t="shared" si="48"/>
        <v>0</v>
      </c>
    </row>
    <row r="270" spans="1:107" x14ac:dyDescent="0.2">
      <c r="A270">
        <f>ROW(Source!A132)</f>
        <v>132</v>
      </c>
      <c r="B270">
        <v>144042116</v>
      </c>
      <c r="C270">
        <v>144043627</v>
      </c>
      <c r="D270">
        <v>130289783</v>
      </c>
      <c r="E270">
        <v>1</v>
      </c>
      <c r="F270">
        <v>1</v>
      </c>
      <c r="G270">
        <v>1</v>
      </c>
      <c r="H270">
        <v>3</v>
      </c>
      <c r="I270" t="s">
        <v>1195</v>
      </c>
      <c r="J270" t="s">
        <v>1196</v>
      </c>
      <c r="K270" t="s">
        <v>1197</v>
      </c>
      <c r="L270">
        <v>1346</v>
      </c>
      <c r="N270">
        <v>1009</v>
      </c>
      <c r="O270" t="s">
        <v>598</v>
      </c>
      <c r="P270" t="s">
        <v>598</v>
      </c>
      <c r="Q270">
        <v>1</v>
      </c>
      <c r="W270">
        <v>0</v>
      </c>
      <c r="X270">
        <v>-1717886496</v>
      </c>
      <c r="Y270">
        <v>149</v>
      </c>
      <c r="AA270">
        <v>13.88</v>
      </c>
      <c r="AB270">
        <v>0</v>
      </c>
      <c r="AC270">
        <v>0</v>
      </c>
      <c r="AD270">
        <v>0</v>
      </c>
      <c r="AE270">
        <v>2.7</v>
      </c>
      <c r="AF270">
        <v>0</v>
      </c>
      <c r="AG270">
        <v>0</v>
      </c>
      <c r="AH270">
        <v>0</v>
      </c>
      <c r="AI270">
        <v>5.14</v>
      </c>
      <c r="AJ270">
        <v>1</v>
      </c>
      <c r="AK270">
        <v>1</v>
      </c>
      <c r="AL270">
        <v>1</v>
      </c>
      <c r="AN270">
        <v>0</v>
      </c>
      <c r="AO270">
        <v>1</v>
      </c>
      <c r="AP270">
        <v>0</v>
      </c>
      <c r="AQ270">
        <v>0</v>
      </c>
      <c r="AR270">
        <v>0</v>
      </c>
      <c r="AS270" t="s">
        <v>3</v>
      </c>
      <c r="AT270">
        <v>149</v>
      </c>
      <c r="AU270" t="s">
        <v>3</v>
      </c>
      <c r="AV270">
        <v>0</v>
      </c>
      <c r="AW270">
        <v>2</v>
      </c>
      <c r="AX270">
        <v>144043664</v>
      </c>
      <c r="AY270">
        <v>1</v>
      </c>
      <c r="AZ270">
        <v>0</v>
      </c>
      <c r="BA270">
        <v>278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CX270">
        <f>Y270*Source!I132</f>
        <v>36.877499999999998</v>
      </c>
      <c r="CY270">
        <f t="shared" si="44"/>
        <v>13.88</v>
      </c>
      <c r="CZ270">
        <f t="shared" si="45"/>
        <v>2.7</v>
      </c>
      <c r="DA270">
        <f t="shared" si="46"/>
        <v>5.14</v>
      </c>
      <c r="DB270">
        <f t="shared" si="47"/>
        <v>402.3</v>
      </c>
      <c r="DC270">
        <f t="shared" si="48"/>
        <v>0</v>
      </c>
    </row>
    <row r="271" spans="1:107" x14ac:dyDescent="0.2">
      <c r="A271">
        <f>ROW(Source!A134)</f>
        <v>134</v>
      </c>
      <c r="B271">
        <v>144042116</v>
      </c>
      <c r="C271">
        <v>144043666</v>
      </c>
      <c r="D271">
        <v>128862283</v>
      </c>
      <c r="E271">
        <v>28876687</v>
      </c>
      <c r="F271">
        <v>1</v>
      </c>
      <c r="G271">
        <v>1</v>
      </c>
      <c r="H271">
        <v>1</v>
      </c>
      <c r="I271" t="s">
        <v>1139</v>
      </c>
      <c r="J271" t="s">
        <v>3</v>
      </c>
      <c r="K271" t="s">
        <v>1140</v>
      </c>
      <c r="L271">
        <v>1191</v>
      </c>
      <c r="N271">
        <v>1013</v>
      </c>
      <c r="O271" t="s">
        <v>1125</v>
      </c>
      <c r="P271" t="s">
        <v>1125</v>
      </c>
      <c r="Q271">
        <v>1</v>
      </c>
      <c r="W271">
        <v>0</v>
      </c>
      <c r="X271">
        <v>145020957</v>
      </c>
      <c r="Y271">
        <v>111.55</v>
      </c>
      <c r="AA271">
        <v>0</v>
      </c>
      <c r="AB271">
        <v>0</v>
      </c>
      <c r="AC271">
        <v>0</v>
      </c>
      <c r="AD271">
        <v>9.07</v>
      </c>
      <c r="AE271">
        <v>0</v>
      </c>
      <c r="AF271">
        <v>0</v>
      </c>
      <c r="AG271">
        <v>0</v>
      </c>
      <c r="AH271">
        <v>9.07</v>
      </c>
      <c r="AI271">
        <v>1</v>
      </c>
      <c r="AJ271">
        <v>1</v>
      </c>
      <c r="AK271">
        <v>1</v>
      </c>
      <c r="AL271">
        <v>1</v>
      </c>
      <c r="AN271">
        <v>0</v>
      </c>
      <c r="AO271">
        <v>1</v>
      </c>
      <c r="AP271">
        <v>1</v>
      </c>
      <c r="AQ271">
        <v>0</v>
      </c>
      <c r="AR271">
        <v>0</v>
      </c>
      <c r="AS271" t="s">
        <v>3</v>
      </c>
      <c r="AT271">
        <v>97</v>
      </c>
      <c r="AU271" t="s">
        <v>264</v>
      </c>
      <c r="AV271">
        <v>1</v>
      </c>
      <c r="AW271">
        <v>2</v>
      </c>
      <c r="AX271">
        <v>144043690</v>
      </c>
      <c r="AY271">
        <v>1</v>
      </c>
      <c r="AZ271">
        <v>0</v>
      </c>
      <c r="BA271">
        <v>279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CX271">
        <f>Y271*Source!I134</f>
        <v>60.805905000000003</v>
      </c>
      <c r="CY271">
        <f>AD271</f>
        <v>9.07</v>
      </c>
      <c r="CZ271">
        <f>AH271</f>
        <v>9.07</v>
      </c>
      <c r="DA271">
        <f>AL271</f>
        <v>1</v>
      </c>
      <c r="DB271">
        <f>ROUND((ROUND(AT271*CZ271,2)*1.15),2)</f>
        <v>1011.76</v>
      </c>
      <c r="DC271">
        <f>ROUND((ROUND(AT271*AG271,2)*1.15),2)</f>
        <v>0</v>
      </c>
    </row>
    <row r="272" spans="1:107" x14ac:dyDescent="0.2">
      <c r="A272">
        <f>ROW(Source!A134)</f>
        <v>134</v>
      </c>
      <c r="B272">
        <v>144042116</v>
      </c>
      <c r="C272">
        <v>144043666</v>
      </c>
      <c r="D272">
        <v>128862608</v>
      </c>
      <c r="E272">
        <v>28876687</v>
      </c>
      <c r="F272">
        <v>1</v>
      </c>
      <c r="G272">
        <v>1</v>
      </c>
      <c r="H272">
        <v>1</v>
      </c>
      <c r="I272" t="s">
        <v>1128</v>
      </c>
      <c r="J272" t="s">
        <v>3</v>
      </c>
      <c r="K272" t="s">
        <v>1129</v>
      </c>
      <c r="L272">
        <v>1191</v>
      </c>
      <c r="N272">
        <v>1013</v>
      </c>
      <c r="O272" t="s">
        <v>1125</v>
      </c>
      <c r="P272" t="s">
        <v>1125</v>
      </c>
      <c r="Q272">
        <v>1</v>
      </c>
      <c r="W272">
        <v>0</v>
      </c>
      <c r="X272">
        <v>-1417349443</v>
      </c>
      <c r="Y272">
        <v>0.38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1</v>
      </c>
      <c r="AJ272">
        <v>1</v>
      </c>
      <c r="AK272">
        <v>1</v>
      </c>
      <c r="AL272">
        <v>1</v>
      </c>
      <c r="AN272">
        <v>0</v>
      </c>
      <c r="AO272">
        <v>1</v>
      </c>
      <c r="AP272">
        <v>0</v>
      </c>
      <c r="AQ272">
        <v>0</v>
      </c>
      <c r="AR272">
        <v>0</v>
      </c>
      <c r="AS272" t="s">
        <v>3</v>
      </c>
      <c r="AT272">
        <v>0.38</v>
      </c>
      <c r="AU272" t="s">
        <v>3</v>
      </c>
      <c r="AV272">
        <v>2</v>
      </c>
      <c r="AW272">
        <v>2</v>
      </c>
      <c r="AX272">
        <v>144043691</v>
      </c>
      <c r="AY272">
        <v>1</v>
      </c>
      <c r="AZ272">
        <v>2048</v>
      </c>
      <c r="BA272">
        <v>280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CX272">
        <f>Y272*Source!I134</f>
        <v>0.20713800000000002</v>
      </c>
      <c r="CY272">
        <f>AD272</f>
        <v>0</v>
      </c>
      <c r="CZ272">
        <f>AH272</f>
        <v>0</v>
      </c>
      <c r="DA272">
        <f>AL272</f>
        <v>1</v>
      </c>
      <c r="DB272">
        <f>ROUND(ROUND(AT272*CZ272,2),2)</f>
        <v>0</v>
      </c>
      <c r="DC272">
        <f>ROUND(ROUND(AT272*AG272,2),2)</f>
        <v>0</v>
      </c>
    </row>
    <row r="273" spans="1:107" x14ac:dyDescent="0.2">
      <c r="A273">
        <f>ROW(Source!A134)</f>
        <v>134</v>
      </c>
      <c r="B273">
        <v>144042116</v>
      </c>
      <c r="C273">
        <v>144043666</v>
      </c>
      <c r="D273">
        <v>130404404</v>
      </c>
      <c r="E273">
        <v>1</v>
      </c>
      <c r="F273">
        <v>1</v>
      </c>
      <c r="G273">
        <v>1</v>
      </c>
      <c r="H273">
        <v>2</v>
      </c>
      <c r="I273" t="s">
        <v>1141</v>
      </c>
      <c r="J273" t="s">
        <v>1142</v>
      </c>
      <c r="K273" t="s">
        <v>1143</v>
      </c>
      <c r="L273">
        <v>1368</v>
      </c>
      <c r="N273">
        <v>1011</v>
      </c>
      <c r="O273" t="s">
        <v>550</v>
      </c>
      <c r="P273" t="s">
        <v>550</v>
      </c>
      <c r="Q273">
        <v>1</v>
      </c>
      <c r="W273">
        <v>0</v>
      </c>
      <c r="X273">
        <v>-2113614907</v>
      </c>
      <c r="Y273">
        <v>0.23749999999999999</v>
      </c>
      <c r="AA273">
        <v>0</v>
      </c>
      <c r="AB273">
        <v>1023.6</v>
      </c>
      <c r="AC273">
        <v>443.21</v>
      </c>
      <c r="AD273">
        <v>0</v>
      </c>
      <c r="AE273">
        <v>0</v>
      </c>
      <c r="AF273">
        <v>115.4</v>
      </c>
      <c r="AG273">
        <v>13.5</v>
      </c>
      <c r="AH273">
        <v>0</v>
      </c>
      <c r="AI273">
        <v>1</v>
      </c>
      <c r="AJ273">
        <v>8.8699999999999992</v>
      </c>
      <c r="AK273">
        <v>32.83</v>
      </c>
      <c r="AL273">
        <v>1</v>
      </c>
      <c r="AN273">
        <v>0</v>
      </c>
      <c r="AO273">
        <v>1</v>
      </c>
      <c r="AP273">
        <v>1</v>
      </c>
      <c r="AQ273">
        <v>0</v>
      </c>
      <c r="AR273">
        <v>0</v>
      </c>
      <c r="AS273" t="s">
        <v>3</v>
      </c>
      <c r="AT273">
        <v>0.19</v>
      </c>
      <c r="AU273" t="s">
        <v>279</v>
      </c>
      <c r="AV273">
        <v>0</v>
      </c>
      <c r="AW273">
        <v>2</v>
      </c>
      <c r="AX273">
        <v>144043692</v>
      </c>
      <c r="AY273">
        <v>1</v>
      </c>
      <c r="AZ273">
        <v>0</v>
      </c>
      <c r="BA273">
        <v>281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CX273">
        <f>Y273*Source!I134</f>
        <v>0.12946125</v>
      </c>
      <c r="CY273">
        <f>AB273</f>
        <v>1023.6</v>
      </c>
      <c r="CZ273">
        <f>AF273</f>
        <v>115.4</v>
      </c>
      <c r="DA273">
        <f>AJ273</f>
        <v>8.8699999999999992</v>
      </c>
      <c r="DB273">
        <f>ROUND((ROUND(AT273*CZ273,2)*1.25),2)</f>
        <v>27.41</v>
      </c>
      <c r="DC273">
        <f>ROUND((ROUND(AT273*AG273,2)*1.25),2)</f>
        <v>3.21</v>
      </c>
    </row>
    <row r="274" spans="1:107" x14ac:dyDescent="0.2">
      <c r="A274">
        <f>ROW(Source!A134)</f>
        <v>134</v>
      </c>
      <c r="B274">
        <v>144042116</v>
      </c>
      <c r="C274">
        <v>144043666</v>
      </c>
      <c r="D274">
        <v>130405149</v>
      </c>
      <c r="E274">
        <v>1</v>
      </c>
      <c r="F274">
        <v>1</v>
      </c>
      <c r="G274">
        <v>1</v>
      </c>
      <c r="H274">
        <v>2</v>
      </c>
      <c r="I274" t="s">
        <v>1144</v>
      </c>
      <c r="J274" t="s">
        <v>1145</v>
      </c>
      <c r="K274" t="s">
        <v>1146</v>
      </c>
      <c r="L274">
        <v>1368</v>
      </c>
      <c r="N274">
        <v>1011</v>
      </c>
      <c r="O274" t="s">
        <v>550</v>
      </c>
      <c r="P274" t="s">
        <v>550</v>
      </c>
      <c r="Q274">
        <v>1</v>
      </c>
      <c r="W274">
        <v>0</v>
      </c>
      <c r="X274">
        <v>1969200529</v>
      </c>
      <c r="Y274">
        <v>0.23749999999999999</v>
      </c>
      <c r="AA274">
        <v>0</v>
      </c>
      <c r="AB274">
        <v>795.09</v>
      </c>
      <c r="AC274">
        <v>380.83</v>
      </c>
      <c r="AD274">
        <v>0</v>
      </c>
      <c r="AE274">
        <v>0</v>
      </c>
      <c r="AF274">
        <v>65.709999999999994</v>
      </c>
      <c r="AG274">
        <v>11.6</v>
      </c>
      <c r="AH274">
        <v>0</v>
      </c>
      <c r="AI274">
        <v>1</v>
      </c>
      <c r="AJ274">
        <v>12.1</v>
      </c>
      <c r="AK274">
        <v>32.83</v>
      </c>
      <c r="AL274">
        <v>1</v>
      </c>
      <c r="AN274">
        <v>0</v>
      </c>
      <c r="AO274">
        <v>1</v>
      </c>
      <c r="AP274">
        <v>1</v>
      </c>
      <c r="AQ274">
        <v>0</v>
      </c>
      <c r="AR274">
        <v>0</v>
      </c>
      <c r="AS274" t="s">
        <v>3</v>
      </c>
      <c r="AT274">
        <v>0.19</v>
      </c>
      <c r="AU274" t="s">
        <v>279</v>
      </c>
      <c r="AV274">
        <v>0</v>
      </c>
      <c r="AW274">
        <v>2</v>
      </c>
      <c r="AX274">
        <v>144043693</v>
      </c>
      <c r="AY274">
        <v>1</v>
      </c>
      <c r="AZ274">
        <v>0</v>
      </c>
      <c r="BA274">
        <v>282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CX274">
        <f>Y274*Source!I134</f>
        <v>0.12946125</v>
      </c>
      <c r="CY274">
        <f>AB274</f>
        <v>795.09</v>
      </c>
      <c r="CZ274">
        <f>AF274</f>
        <v>65.709999999999994</v>
      </c>
      <c r="DA274">
        <f>AJ274</f>
        <v>12.1</v>
      </c>
      <c r="DB274">
        <f>ROUND((ROUND(AT274*CZ274,2)*1.25),2)</f>
        <v>15.6</v>
      </c>
      <c r="DC274">
        <f>ROUND((ROUND(AT274*AG274,2)*1.25),2)</f>
        <v>2.75</v>
      </c>
    </row>
    <row r="275" spans="1:107" x14ac:dyDescent="0.2">
      <c r="A275">
        <f>ROW(Source!A134)</f>
        <v>134</v>
      </c>
      <c r="B275">
        <v>144042116</v>
      </c>
      <c r="C275">
        <v>144043666</v>
      </c>
      <c r="D275">
        <v>130405710</v>
      </c>
      <c r="E275">
        <v>1</v>
      </c>
      <c r="F275">
        <v>1</v>
      </c>
      <c r="G275">
        <v>1</v>
      </c>
      <c r="H275">
        <v>2</v>
      </c>
      <c r="I275" t="s">
        <v>1147</v>
      </c>
      <c r="J275" t="s">
        <v>1148</v>
      </c>
      <c r="K275" t="s">
        <v>1149</v>
      </c>
      <c r="L275">
        <v>1368</v>
      </c>
      <c r="N275">
        <v>1011</v>
      </c>
      <c r="O275" t="s">
        <v>550</v>
      </c>
      <c r="P275" t="s">
        <v>550</v>
      </c>
      <c r="Q275">
        <v>1</v>
      </c>
      <c r="W275">
        <v>0</v>
      </c>
      <c r="X275">
        <v>675149543</v>
      </c>
      <c r="Y275">
        <v>0.4</v>
      </c>
      <c r="AA275">
        <v>0</v>
      </c>
      <c r="AB275">
        <v>19.48</v>
      </c>
      <c r="AC275">
        <v>0</v>
      </c>
      <c r="AD275">
        <v>0</v>
      </c>
      <c r="AE275">
        <v>0</v>
      </c>
      <c r="AF275">
        <v>33.590000000000003</v>
      </c>
      <c r="AG275">
        <v>0</v>
      </c>
      <c r="AH275">
        <v>0</v>
      </c>
      <c r="AI275">
        <v>1</v>
      </c>
      <c r="AJ275">
        <v>0.57999999999999996</v>
      </c>
      <c r="AK275">
        <v>32.83</v>
      </c>
      <c r="AL275">
        <v>1</v>
      </c>
      <c r="AN275">
        <v>0</v>
      </c>
      <c r="AO275">
        <v>1</v>
      </c>
      <c r="AP275">
        <v>1</v>
      </c>
      <c r="AQ275">
        <v>0</v>
      </c>
      <c r="AR275">
        <v>0</v>
      </c>
      <c r="AS275" t="s">
        <v>3</v>
      </c>
      <c r="AT275">
        <v>0.32</v>
      </c>
      <c r="AU275" t="s">
        <v>279</v>
      </c>
      <c r="AV275">
        <v>0</v>
      </c>
      <c r="AW275">
        <v>2</v>
      </c>
      <c r="AX275">
        <v>144043694</v>
      </c>
      <c r="AY275">
        <v>1</v>
      </c>
      <c r="AZ275">
        <v>0</v>
      </c>
      <c r="BA275">
        <v>283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CX275">
        <f>Y275*Source!I134</f>
        <v>0.21804000000000001</v>
      </c>
      <c r="CY275">
        <f>AB275</f>
        <v>19.48</v>
      </c>
      <c r="CZ275">
        <f>AF275</f>
        <v>33.590000000000003</v>
      </c>
      <c r="DA275">
        <f>AJ275</f>
        <v>0.57999999999999996</v>
      </c>
      <c r="DB275">
        <f>ROUND((ROUND(AT275*CZ275,2)*1.25),2)</f>
        <v>13.44</v>
      </c>
      <c r="DC275">
        <f>ROUND((ROUND(AT275*AG275,2)*1.25),2)</f>
        <v>0</v>
      </c>
    </row>
    <row r="276" spans="1:107" x14ac:dyDescent="0.2">
      <c r="A276">
        <f>ROW(Source!A134)</f>
        <v>134</v>
      </c>
      <c r="B276">
        <v>144042116</v>
      </c>
      <c r="C276">
        <v>144043666</v>
      </c>
      <c r="D276">
        <v>130258071</v>
      </c>
      <c r="E276">
        <v>1</v>
      </c>
      <c r="F276">
        <v>1</v>
      </c>
      <c r="G276">
        <v>1</v>
      </c>
      <c r="H276">
        <v>3</v>
      </c>
      <c r="I276" t="s">
        <v>322</v>
      </c>
      <c r="J276" t="s">
        <v>324</v>
      </c>
      <c r="K276" t="s">
        <v>323</v>
      </c>
      <c r="L276">
        <v>1327</v>
      </c>
      <c r="N276">
        <v>1005</v>
      </c>
      <c r="O276" t="s">
        <v>269</v>
      </c>
      <c r="P276" t="s">
        <v>269</v>
      </c>
      <c r="Q276">
        <v>1</v>
      </c>
      <c r="W276">
        <v>0</v>
      </c>
      <c r="X276">
        <v>682964972</v>
      </c>
      <c r="Y276">
        <v>111</v>
      </c>
      <c r="AA276">
        <v>109.31</v>
      </c>
      <c r="AB276">
        <v>0</v>
      </c>
      <c r="AC276">
        <v>0</v>
      </c>
      <c r="AD276">
        <v>0</v>
      </c>
      <c r="AE276">
        <v>20.47</v>
      </c>
      <c r="AF276">
        <v>0</v>
      </c>
      <c r="AG276">
        <v>0</v>
      </c>
      <c r="AH276">
        <v>0</v>
      </c>
      <c r="AI276">
        <v>5.34</v>
      </c>
      <c r="AJ276">
        <v>1</v>
      </c>
      <c r="AK276">
        <v>1</v>
      </c>
      <c r="AL276">
        <v>1</v>
      </c>
      <c r="AN276">
        <v>0</v>
      </c>
      <c r="AO276">
        <v>0</v>
      </c>
      <c r="AP276">
        <v>0</v>
      </c>
      <c r="AQ276">
        <v>0</v>
      </c>
      <c r="AR276">
        <v>0</v>
      </c>
      <c r="AS276" t="s">
        <v>3</v>
      </c>
      <c r="AT276">
        <v>111</v>
      </c>
      <c r="AU276" t="s">
        <v>3</v>
      </c>
      <c r="AV276">
        <v>0</v>
      </c>
      <c r="AW276">
        <v>1</v>
      </c>
      <c r="AX276">
        <v>-1</v>
      </c>
      <c r="AY276">
        <v>0</v>
      </c>
      <c r="AZ276">
        <v>0</v>
      </c>
      <c r="BA276" t="s">
        <v>3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CX276">
        <f>Y276*Source!I134</f>
        <v>60.506100000000004</v>
      </c>
      <c r="CY276">
        <f t="shared" ref="CY276:CY293" si="49">AA276</f>
        <v>109.31</v>
      </c>
      <c r="CZ276">
        <f t="shared" ref="CZ276:CZ293" si="50">AE276</f>
        <v>20.47</v>
      </c>
      <c r="DA276">
        <f t="shared" ref="DA276:DA293" si="51">AI276</f>
        <v>5.34</v>
      </c>
      <c r="DB276">
        <f t="shared" ref="DB276:DB293" si="52">ROUND(ROUND(AT276*CZ276,2),2)</f>
        <v>2272.17</v>
      </c>
      <c r="DC276">
        <f t="shared" ref="DC276:DC293" si="53">ROUND(ROUND(AT276*AG276,2),2)</f>
        <v>0</v>
      </c>
    </row>
    <row r="277" spans="1:107" x14ac:dyDescent="0.2">
      <c r="A277">
        <f>ROW(Source!A134)</f>
        <v>134</v>
      </c>
      <c r="B277">
        <v>144042116</v>
      </c>
      <c r="C277">
        <v>144043666</v>
      </c>
      <c r="D277">
        <v>130258534</v>
      </c>
      <c r="E277">
        <v>1</v>
      </c>
      <c r="F277">
        <v>1</v>
      </c>
      <c r="G277">
        <v>1</v>
      </c>
      <c r="H277">
        <v>3</v>
      </c>
      <c r="I277" t="s">
        <v>1150</v>
      </c>
      <c r="J277" t="s">
        <v>1151</v>
      </c>
      <c r="K277" t="s">
        <v>1152</v>
      </c>
      <c r="L277">
        <v>1339</v>
      </c>
      <c r="N277">
        <v>1007</v>
      </c>
      <c r="O277" t="s">
        <v>50</v>
      </c>
      <c r="P277" t="s">
        <v>50</v>
      </c>
      <c r="Q277">
        <v>1</v>
      </c>
      <c r="W277">
        <v>0</v>
      </c>
      <c r="X277">
        <v>1835689634</v>
      </c>
      <c r="Y277">
        <v>3.5999999999999997E-2</v>
      </c>
      <c r="AA277">
        <v>29.3</v>
      </c>
      <c r="AB277">
        <v>0</v>
      </c>
      <c r="AC277">
        <v>0</v>
      </c>
      <c r="AD277">
        <v>0</v>
      </c>
      <c r="AE277">
        <v>2.44</v>
      </c>
      <c r="AF277">
        <v>0</v>
      </c>
      <c r="AG277">
        <v>0</v>
      </c>
      <c r="AH277">
        <v>0</v>
      </c>
      <c r="AI277">
        <v>12.01</v>
      </c>
      <c r="AJ277">
        <v>1</v>
      </c>
      <c r="AK277">
        <v>1</v>
      </c>
      <c r="AL277">
        <v>1</v>
      </c>
      <c r="AN277">
        <v>0</v>
      </c>
      <c r="AO277">
        <v>1</v>
      </c>
      <c r="AP277">
        <v>0</v>
      </c>
      <c r="AQ277">
        <v>0</v>
      </c>
      <c r="AR277">
        <v>0</v>
      </c>
      <c r="AS277" t="s">
        <v>3</v>
      </c>
      <c r="AT277">
        <v>3.5999999999999997E-2</v>
      </c>
      <c r="AU277" t="s">
        <v>3</v>
      </c>
      <c r="AV277">
        <v>0</v>
      </c>
      <c r="AW277">
        <v>2</v>
      </c>
      <c r="AX277">
        <v>144043696</v>
      </c>
      <c r="AY277">
        <v>1</v>
      </c>
      <c r="AZ277">
        <v>0</v>
      </c>
      <c r="BA277">
        <v>285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CX277">
        <f>Y277*Source!I134</f>
        <v>1.9623599999999998E-2</v>
      </c>
      <c r="CY277">
        <f t="shared" si="49"/>
        <v>29.3</v>
      </c>
      <c r="CZ277">
        <f t="shared" si="50"/>
        <v>2.44</v>
      </c>
      <c r="DA277">
        <f t="shared" si="51"/>
        <v>12.01</v>
      </c>
      <c r="DB277">
        <f t="shared" si="52"/>
        <v>0.09</v>
      </c>
      <c r="DC277">
        <f t="shared" si="53"/>
        <v>0</v>
      </c>
    </row>
    <row r="278" spans="1:107" x14ac:dyDescent="0.2">
      <c r="A278">
        <f>ROW(Source!A134)</f>
        <v>134</v>
      </c>
      <c r="B278">
        <v>144042116</v>
      </c>
      <c r="C278">
        <v>144043666</v>
      </c>
      <c r="D278">
        <v>130258769</v>
      </c>
      <c r="E278">
        <v>1</v>
      </c>
      <c r="F278">
        <v>1</v>
      </c>
      <c r="G278">
        <v>1</v>
      </c>
      <c r="H278">
        <v>3</v>
      </c>
      <c r="I278" t="s">
        <v>1153</v>
      </c>
      <c r="J278" t="s">
        <v>1154</v>
      </c>
      <c r="K278" t="s">
        <v>1155</v>
      </c>
      <c r="L278">
        <v>1301</v>
      </c>
      <c r="N278">
        <v>1003</v>
      </c>
      <c r="O278" t="s">
        <v>328</v>
      </c>
      <c r="P278" t="s">
        <v>328</v>
      </c>
      <c r="Q278">
        <v>1</v>
      </c>
      <c r="W278">
        <v>0</v>
      </c>
      <c r="X278">
        <v>-51690788</v>
      </c>
      <c r="Y278">
        <v>135</v>
      </c>
      <c r="AA278">
        <v>3.41</v>
      </c>
      <c r="AB278">
        <v>0</v>
      </c>
      <c r="AC278">
        <v>0</v>
      </c>
      <c r="AD278">
        <v>0</v>
      </c>
      <c r="AE278">
        <v>0.37</v>
      </c>
      <c r="AF278">
        <v>0</v>
      </c>
      <c r="AG278">
        <v>0</v>
      </c>
      <c r="AH278">
        <v>0</v>
      </c>
      <c r="AI278">
        <v>9.2200000000000006</v>
      </c>
      <c r="AJ278">
        <v>1</v>
      </c>
      <c r="AK278">
        <v>1</v>
      </c>
      <c r="AL278">
        <v>1</v>
      </c>
      <c r="AN278">
        <v>0</v>
      </c>
      <c r="AO278">
        <v>1</v>
      </c>
      <c r="AP278">
        <v>0</v>
      </c>
      <c r="AQ278">
        <v>0</v>
      </c>
      <c r="AR278">
        <v>0</v>
      </c>
      <c r="AS278" t="s">
        <v>3</v>
      </c>
      <c r="AT278">
        <v>135</v>
      </c>
      <c r="AU278" t="s">
        <v>3</v>
      </c>
      <c r="AV278">
        <v>0</v>
      </c>
      <c r="AW278">
        <v>2</v>
      </c>
      <c r="AX278">
        <v>144043697</v>
      </c>
      <c r="AY278">
        <v>1</v>
      </c>
      <c r="AZ278">
        <v>0</v>
      </c>
      <c r="BA278">
        <v>286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CX278">
        <f>Y278*Source!I134</f>
        <v>73.58850000000001</v>
      </c>
      <c r="CY278">
        <f t="shared" si="49"/>
        <v>3.41</v>
      </c>
      <c r="CZ278">
        <f t="shared" si="50"/>
        <v>0.37</v>
      </c>
      <c r="DA278">
        <f t="shared" si="51"/>
        <v>9.2200000000000006</v>
      </c>
      <c r="DB278">
        <f t="shared" si="52"/>
        <v>49.95</v>
      </c>
      <c r="DC278">
        <f t="shared" si="53"/>
        <v>0</v>
      </c>
    </row>
    <row r="279" spans="1:107" x14ac:dyDescent="0.2">
      <c r="A279">
        <f>ROW(Source!A134)</f>
        <v>134</v>
      </c>
      <c r="B279">
        <v>144042116</v>
      </c>
      <c r="C279">
        <v>144043666</v>
      </c>
      <c r="D279">
        <v>130258794</v>
      </c>
      <c r="E279">
        <v>1</v>
      </c>
      <c r="F279">
        <v>1</v>
      </c>
      <c r="G279">
        <v>1</v>
      </c>
      <c r="H279">
        <v>3</v>
      </c>
      <c r="I279" t="s">
        <v>1156</v>
      </c>
      <c r="J279" t="s">
        <v>1157</v>
      </c>
      <c r="K279" t="s">
        <v>1158</v>
      </c>
      <c r="L279">
        <v>1301</v>
      </c>
      <c r="N279">
        <v>1003</v>
      </c>
      <c r="O279" t="s">
        <v>328</v>
      </c>
      <c r="P279" t="s">
        <v>328</v>
      </c>
      <c r="Q279">
        <v>1</v>
      </c>
      <c r="W279">
        <v>0</v>
      </c>
      <c r="X279">
        <v>1069800274</v>
      </c>
      <c r="Y279">
        <v>68</v>
      </c>
      <c r="AA279">
        <v>1.2</v>
      </c>
      <c r="AB279">
        <v>0</v>
      </c>
      <c r="AC279">
        <v>0</v>
      </c>
      <c r="AD279">
        <v>0</v>
      </c>
      <c r="AE279">
        <v>0.17</v>
      </c>
      <c r="AF279">
        <v>0</v>
      </c>
      <c r="AG279">
        <v>0</v>
      </c>
      <c r="AH279">
        <v>0</v>
      </c>
      <c r="AI279">
        <v>7.06</v>
      </c>
      <c r="AJ279">
        <v>1</v>
      </c>
      <c r="AK279">
        <v>1</v>
      </c>
      <c r="AL279">
        <v>1</v>
      </c>
      <c r="AN279">
        <v>0</v>
      </c>
      <c r="AO279">
        <v>1</v>
      </c>
      <c r="AP279">
        <v>0</v>
      </c>
      <c r="AQ279">
        <v>0</v>
      </c>
      <c r="AR279">
        <v>0</v>
      </c>
      <c r="AS279" t="s">
        <v>3</v>
      </c>
      <c r="AT279">
        <v>68</v>
      </c>
      <c r="AU279" t="s">
        <v>3</v>
      </c>
      <c r="AV279">
        <v>0</v>
      </c>
      <c r="AW279">
        <v>2</v>
      </c>
      <c r="AX279">
        <v>144043698</v>
      </c>
      <c r="AY279">
        <v>1</v>
      </c>
      <c r="AZ279">
        <v>0</v>
      </c>
      <c r="BA279">
        <v>287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CX279">
        <f>Y279*Source!I134</f>
        <v>37.066800000000001</v>
      </c>
      <c r="CY279">
        <f t="shared" si="49"/>
        <v>1.2</v>
      </c>
      <c r="CZ279">
        <f t="shared" si="50"/>
        <v>0.17</v>
      </c>
      <c r="DA279">
        <f t="shared" si="51"/>
        <v>7.06</v>
      </c>
      <c r="DB279">
        <f t="shared" si="52"/>
        <v>11.56</v>
      </c>
      <c r="DC279">
        <f t="shared" si="53"/>
        <v>0</v>
      </c>
    </row>
    <row r="280" spans="1:107" x14ac:dyDescent="0.2">
      <c r="A280">
        <f>ROW(Source!A134)</f>
        <v>134</v>
      </c>
      <c r="B280">
        <v>144042116</v>
      </c>
      <c r="C280">
        <v>144043666</v>
      </c>
      <c r="D280">
        <v>130258799</v>
      </c>
      <c r="E280">
        <v>1</v>
      </c>
      <c r="F280">
        <v>1</v>
      </c>
      <c r="G280">
        <v>1</v>
      </c>
      <c r="H280">
        <v>3</v>
      </c>
      <c r="I280" t="s">
        <v>1159</v>
      </c>
      <c r="J280" t="s">
        <v>1160</v>
      </c>
      <c r="K280" t="s">
        <v>1161</v>
      </c>
      <c r="L280">
        <v>1308</v>
      </c>
      <c r="N280">
        <v>1003</v>
      </c>
      <c r="O280" t="s">
        <v>99</v>
      </c>
      <c r="P280" t="s">
        <v>99</v>
      </c>
      <c r="Q280">
        <v>100</v>
      </c>
      <c r="W280">
        <v>0</v>
      </c>
      <c r="X280">
        <v>-332592297</v>
      </c>
      <c r="Y280">
        <v>1.35</v>
      </c>
      <c r="AA280">
        <v>1250.79</v>
      </c>
      <c r="AB280">
        <v>0</v>
      </c>
      <c r="AC280">
        <v>0</v>
      </c>
      <c r="AD280">
        <v>0</v>
      </c>
      <c r="AE280">
        <v>173</v>
      </c>
      <c r="AF280">
        <v>0</v>
      </c>
      <c r="AG280">
        <v>0</v>
      </c>
      <c r="AH280">
        <v>0</v>
      </c>
      <c r="AI280">
        <v>7.23</v>
      </c>
      <c r="AJ280">
        <v>1</v>
      </c>
      <c r="AK280">
        <v>1</v>
      </c>
      <c r="AL280">
        <v>1</v>
      </c>
      <c r="AN280">
        <v>0</v>
      </c>
      <c r="AO280">
        <v>1</v>
      </c>
      <c r="AP280">
        <v>0</v>
      </c>
      <c r="AQ280">
        <v>0</v>
      </c>
      <c r="AR280">
        <v>0</v>
      </c>
      <c r="AS280" t="s">
        <v>3</v>
      </c>
      <c r="AT280">
        <v>1.35</v>
      </c>
      <c r="AU280" t="s">
        <v>3</v>
      </c>
      <c r="AV280">
        <v>0</v>
      </c>
      <c r="AW280">
        <v>2</v>
      </c>
      <c r="AX280">
        <v>144043699</v>
      </c>
      <c r="AY280">
        <v>1</v>
      </c>
      <c r="AZ280">
        <v>0</v>
      </c>
      <c r="BA280">
        <v>288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CX280">
        <f>Y280*Source!I134</f>
        <v>0.73588500000000012</v>
      </c>
      <c r="CY280">
        <f t="shared" si="49"/>
        <v>1250.79</v>
      </c>
      <c r="CZ280">
        <f t="shared" si="50"/>
        <v>173</v>
      </c>
      <c r="DA280">
        <f t="shared" si="51"/>
        <v>7.23</v>
      </c>
      <c r="DB280">
        <f t="shared" si="52"/>
        <v>233.55</v>
      </c>
      <c r="DC280">
        <f t="shared" si="53"/>
        <v>0</v>
      </c>
    </row>
    <row r="281" spans="1:107" x14ac:dyDescent="0.2">
      <c r="A281">
        <f>ROW(Source!A134)</f>
        <v>134</v>
      </c>
      <c r="B281">
        <v>144042116</v>
      </c>
      <c r="C281">
        <v>144043666</v>
      </c>
      <c r="D281">
        <v>130260912</v>
      </c>
      <c r="E281">
        <v>1</v>
      </c>
      <c r="F281">
        <v>1</v>
      </c>
      <c r="G281">
        <v>1</v>
      </c>
      <c r="H281">
        <v>3</v>
      </c>
      <c r="I281" t="s">
        <v>1207</v>
      </c>
      <c r="J281" t="s">
        <v>1208</v>
      </c>
      <c r="K281" t="s">
        <v>1209</v>
      </c>
      <c r="L281">
        <v>1425</v>
      </c>
      <c r="N281">
        <v>1013</v>
      </c>
      <c r="O281" t="s">
        <v>88</v>
      </c>
      <c r="P281" t="s">
        <v>88</v>
      </c>
      <c r="Q281">
        <v>1</v>
      </c>
      <c r="W281">
        <v>0</v>
      </c>
      <c r="X281">
        <v>7023331</v>
      </c>
      <c r="Y281">
        <v>0.81</v>
      </c>
      <c r="AA281">
        <v>198.8</v>
      </c>
      <c r="AB281">
        <v>0</v>
      </c>
      <c r="AC281">
        <v>0</v>
      </c>
      <c r="AD281">
        <v>0</v>
      </c>
      <c r="AE281">
        <v>70</v>
      </c>
      <c r="AF281">
        <v>0</v>
      </c>
      <c r="AG281">
        <v>0</v>
      </c>
      <c r="AH281">
        <v>0</v>
      </c>
      <c r="AI281">
        <v>2.84</v>
      </c>
      <c r="AJ281">
        <v>1</v>
      </c>
      <c r="AK281">
        <v>1</v>
      </c>
      <c r="AL281">
        <v>1</v>
      </c>
      <c r="AN281">
        <v>0</v>
      </c>
      <c r="AO281">
        <v>1</v>
      </c>
      <c r="AP281">
        <v>0</v>
      </c>
      <c r="AQ281">
        <v>0</v>
      </c>
      <c r="AR281">
        <v>0</v>
      </c>
      <c r="AS281" t="s">
        <v>3</v>
      </c>
      <c r="AT281">
        <v>0.81</v>
      </c>
      <c r="AU281" t="s">
        <v>3</v>
      </c>
      <c r="AV281">
        <v>0</v>
      </c>
      <c r="AW281">
        <v>2</v>
      </c>
      <c r="AX281">
        <v>144043700</v>
      </c>
      <c r="AY281">
        <v>1</v>
      </c>
      <c r="AZ281">
        <v>0</v>
      </c>
      <c r="BA281">
        <v>289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CX281">
        <f>Y281*Source!I134</f>
        <v>0.44153100000000006</v>
      </c>
      <c r="CY281">
        <f t="shared" si="49"/>
        <v>198.8</v>
      </c>
      <c r="CZ281">
        <f t="shared" si="50"/>
        <v>70</v>
      </c>
      <c r="DA281">
        <f t="shared" si="51"/>
        <v>2.84</v>
      </c>
      <c r="DB281">
        <f t="shared" si="52"/>
        <v>56.7</v>
      </c>
      <c r="DC281">
        <f t="shared" si="53"/>
        <v>0</v>
      </c>
    </row>
    <row r="282" spans="1:107" x14ac:dyDescent="0.2">
      <c r="A282">
        <f>ROW(Source!A134)</f>
        <v>134</v>
      </c>
      <c r="B282">
        <v>144042116</v>
      </c>
      <c r="C282">
        <v>144043666</v>
      </c>
      <c r="D282">
        <v>130260956</v>
      </c>
      <c r="E282">
        <v>1</v>
      </c>
      <c r="F282">
        <v>1</v>
      </c>
      <c r="G282">
        <v>1</v>
      </c>
      <c r="H282">
        <v>3</v>
      </c>
      <c r="I282" t="s">
        <v>1162</v>
      </c>
      <c r="J282" t="s">
        <v>1163</v>
      </c>
      <c r="K282" t="s">
        <v>1164</v>
      </c>
      <c r="L282">
        <v>1425</v>
      </c>
      <c r="N282">
        <v>1013</v>
      </c>
      <c r="O282" t="s">
        <v>88</v>
      </c>
      <c r="P282" t="s">
        <v>88</v>
      </c>
      <c r="Q282">
        <v>1</v>
      </c>
      <c r="W282">
        <v>0</v>
      </c>
      <c r="X282">
        <v>576459026</v>
      </c>
      <c r="Y282">
        <v>3.22</v>
      </c>
      <c r="AA282">
        <v>86</v>
      </c>
      <c r="AB282">
        <v>0</v>
      </c>
      <c r="AC282">
        <v>0</v>
      </c>
      <c r="AD282">
        <v>0</v>
      </c>
      <c r="AE282">
        <v>8</v>
      </c>
      <c r="AF282">
        <v>0</v>
      </c>
      <c r="AG282">
        <v>0</v>
      </c>
      <c r="AH282">
        <v>0</v>
      </c>
      <c r="AI282">
        <v>10.75</v>
      </c>
      <c r="AJ282">
        <v>1</v>
      </c>
      <c r="AK282">
        <v>1</v>
      </c>
      <c r="AL282">
        <v>1</v>
      </c>
      <c r="AN282">
        <v>0</v>
      </c>
      <c r="AO282">
        <v>1</v>
      </c>
      <c r="AP282">
        <v>0</v>
      </c>
      <c r="AQ282">
        <v>0</v>
      </c>
      <c r="AR282">
        <v>0</v>
      </c>
      <c r="AS282" t="s">
        <v>3</v>
      </c>
      <c r="AT282">
        <v>3.22</v>
      </c>
      <c r="AU282" t="s">
        <v>3</v>
      </c>
      <c r="AV282">
        <v>0</v>
      </c>
      <c r="AW282">
        <v>2</v>
      </c>
      <c r="AX282">
        <v>144043701</v>
      </c>
      <c r="AY282">
        <v>1</v>
      </c>
      <c r="AZ282">
        <v>0</v>
      </c>
      <c r="BA282">
        <v>290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CX282">
        <f>Y282*Source!I134</f>
        <v>1.7552220000000003</v>
      </c>
      <c r="CY282">
        <f t="shared" si="49"/>
        <v>86</v>
      </c>
      <c r="CZ282">
        <f t="shared" si="50"/>
        <v>8</v>
      </c>
      <c r="DA282">
        <f t="shared" si="51"/>
        <v>10.75</v>
      </c>
      <c r="DB282">
        <f t="shared" si="52"/>
        <v>25.76</v>
      </c>
      <c r="DC282">
        <f t="shared" si="53"/>
        <v>0</v>
      </c>
    </row>
    <row r="283" spans="1:107" x14ac:dyDescent="0.2">
      <c r="A283">
        <f>ROW(Source!A134)</f>
        <v>134</v>
      </c>
      <c r="B283">
        <v>144042116</v>
      </c>
      <c r="C283">
        <v>144043666</v>
      </c>
      <c r="D283">
        <v>130261197</v>
      </c>
      <c r="E283">
        <v>1</v>
      </c>
      <c r="F283">
        <v>1</v>
      </c>
      <c r="G283">
        <v>1</v>
      </c>
      <c r="H283">
        <v>3</v>
      </c>
      <c r="I283" t="s">
        <v>1165</v>
      </c>
      <c r="J283" t="s">
        <v>1166</v>
      </c>
      <c r="K283" t="s">
        <v>1167</v>
      </c>
      <c r="L283">
        <v>1425</v>
      </c>
      <c r="N283">
        <v>1013</v>
      </c>
      <c r="O283" t="s">
        <v>88</v>
      </c>
      <c r="P283" t="s">
        <v>88</v>
      </c>
      <c r="Q283">
        <v>1</v>
      </c>
      <c r="W283">
        <v>0</v>
      </c>
      <c r="X283">
        <v>1144014993</v>
      </c>
      <c r="Y283">
        <v>3.68</v>
      </c>
      <c r="AA283">
        <v>32</v>
      </c>
      <c r="AB283">
        <v>0</v>
      </c>
      <c r="AC283">
        <v>0</v>
      </c>
      <c r="AD283">
        <v>0</v>
      </c>
      <c r="AE283">
        <v>2</v>
      </c>
      <c r="AF283">
        <v>0</v>
      </c>
      <c r="AG283">
        <v>0</v>
      </c>
      <c r="AH283">
        <v>0</v>
      </c>
      <c r="AI283">
        <v>16</v>
      </c>
      <c r="AJ283">
        <v>1</v>
      </c>
      <c r="AK283">
        <v>1</v>
      </c>
      <c r="AL283">
        <v>1</v>
      </c>
      <c r="AN283">
        <v>0</v>
      </c>
      <c r="AO283">
        <v>1</v>
      </c>
      <c r="AP283">
        <v>0</v>
      </c>
      <c r="AQ283">
        <v>0</v>
      </c>
      <c r="AR283">
        <v>0</v>
      </c>
      <c r="AS283" t="s">
        <v>3</v>
      </c>
      <c r="AT283">
        <v>3.68</v>
      </c>
      <c r="AU283" t="s">
        <v>3</v>
      </c>
      <c r="AV283">
        <v>0</v>
      </c>
      <c r="AW283">
        <v>2</v>
      </c>
      <c r="AX283">
        <v>144043702</v>
      </c>
      <c r="AY283">
        <v>1</v>
      </c>
      <c r="AZ283">
        <v>0</v>
      </c>
      <c r="BA283">
        <v>291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CX283">
        <f>Y283*Source!I134</f>
        <v>2.0059680000000002</v>
      </c>
      <c r="CY283">
        <f t="shared" si="49"/>
        <v>32</v>
      </c>
      <c r="CZ283">
        <f t="shared" si="50"/>
        <v>2</v>
      </c>
      <c r="DA283">
        <f t="shared" si="51"/>
        <v>16</v>
      </c>
      <c r="DB283">
        <f t="shared" si="52"/>
        <v>7.36</v>
      </c>
      <c r="DC283">
        <f t="shared" si="53"/>
        <v>0</v>
      </c>
    </row>
    <row r="284" spans="1:107" x14ac:dyDescent="0.2">
      <c r="A284">
        <f>ROW(Source!A134)</f>
        <v>134</v>
      </c>
      <c r="B284">
        <v>144042116</v>
      </c>
      <c r="C284">
        <v>144043666</v>
      </c>
      <c r="D284">
        <v>130261199</v>
      </c>
      <c r="E284">
        <v>1</v>
      </c>
      <c r="F284">
        <v>1</v>
      </c>
      <c r="G284">
        <v>1</v>
      </c>
      <c r="H284">
        <v>3</v>
      </c>
      <c r="I284" t="s">
        <v>1168</v>
      </c>
      <c r="J284" t="s">
        <v>1169</v>
      </c>
      <c r="K284" t="s">
        <v>1170</v>
      </c>
      <c r="L284">
        <v>1425</v>
      </c>
      <c r="N284">
        <v>1013</v>
      </c>
      <c r="O284" t="s">
        <v>88</v>
      </c>
      <c r="P284" t="s">
        <v>88</v>
      </c>
      <c r="Q284">
        <v>1</v>
      </c>
      <c r="W284">
        <v>0</v>
      </c>
      <c r="X284">
        <v>238923951</v>
      </c>
      <c r="Y284">
        <v>22.21</v>
      </c>
      <c r="AA284">
        <v>32</v>
      </c>
      <c r="AB284">
        <v>0</v>
      </c>
      <c r="AC284">
        <v>0</v>
      </c>
      <c r="AD284">
        <v>0</v>
      </c>
      <c r="AE284">
        <v>2</v>
      </c>
      <c r="AF284">
        <v>0</v>
      </c>
      <c r="AG284">
        <v>0</v>
      </c>
      <c r="AH284">
        <v>0</v>
      </c>
      <c r="AI284">
        <v>16</v>
      </c>
      <c r="AJ284">
        <v>1</v>
      </c>
      <c r="AK284">
        <v>1</v>
      </c>
      <c r="AL284">
        <v>1</v>
      </c>
      <c r="AN284">
        <v>0</v>
      </c>
      <c r="AO284">
        <v>1</v>
      </c>
      <c r="AP284">
        <v>0</v>
      </c>
      <c r="AQ284">
        <v>0</v>
      </c>
      <c r="AR284">
        <v>0</v>
      </c>
      <c r="AS284" t="s">
        <v>3</v>
      </c>
      <c r="AT284">
        <v>22.21</v>
      </c>
      <c r="AU284" t="s">
        <v>3</v>
      </c>
      <c r="AV284">
        <v>0</v>
      </c>
      <c r="AW284">
        <v>2</v>
      </c>
      <c r="AX284">
        <v>144043703</v>
      </c>
      <c r="AY284">
        <v>1</v>
      </c>
      <c r="AZ284">
        <v>0</v>
      </c>
      <c r="BA284">
        <v>292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CX284">
        <f>Y284*Source!I134</f>
        <v>12.106671</v>
      </c>
      <c r="CY284">
        <f t="shared" si="49"/>
        <v>32</v>
      </c>
      <c r="CZ284">
        <f t="shared" si="50"/>
        <v>2</v>
      </c>
      <c r="DA284">
        <f t="shared" si="51"/>
        <v>16</v>
      </c>
      <c r="DB284">
        <f t="shared" si="52"/>
        <v>44.42</v>
      </c>
      <c r="DC284">
        <f t="shared" si="53"/>
        <v>0</v>
      </c>
    </row>
    <row r="285" spans="1:107" x14ac:dyDescent="0.2">
      <c r="A285">
        <f>ROW(Source!A134)</f>
        <v>134</v>
      </c>
      <c r="B285">
        <v>144042116</v>
      </c>
      <c r="C285">
        <v>144043666</v>
      </c>
      <c r="D285">
        <v>130274962</v>
      </c>
      <c r="E285">
        <v>1</v>
      </c>
      <c r="F285">
        <v>1</v>
      </c>
      <c r="G285">
        <v>1</v>
      </c>
      <c r="H285">
        <v>3</v>
      </c>
      <c r="I285" t="s">
        <v>1174</v>
      </c>
      <c r="J285" t="s">
        <v>1175</v>
      </c>
      <c r="K285" t="s">
        <v>1176</v>
      </c>
      <c r="L285">
        <v>1301</v>
      </c>
      <c r="N285">
        <v>1003</v>
      </c>
      <c r="O285" t="s">
        <v>328</v>
      </c>
      <c r="P285" t="s">
        <v>328</v>
      </c>
      <c r="Q285">
        <v>1</v>
      </c>
      <c r="W285">
        <v>0</v>
      </c>
      <c r="X285">
        <v>2050236676</v>
      </c>
      <c r="Y285">
        <v>136</v>
      </c>
      <c r="AA285">
        <v>33.6</v>
      </c>
      <c r="AB285">
        <v>0</v>
      </c>
      <c r="AC285">
        <v>0</v>
      </c>
      <c r="AD285">
        <v>0</v>
      </c>
      <c r="AE285">
        <v>4</v>
      </c>
      <c r="AF285">
        <v>0</v>
      </c>
      <c r="AG285">
        <v>0</v>
      </c>
      <c r="AH285">
        <v>0</v>
      </c>
      <c r="AI285">
        <v>8.4</v>
      </c>
      <c r="AJ285">
        <v>1</v>
      </c>
      <c r="AK285">
        <v>1</v>
      </c>
      <c r="AL285">
        <v>1</v>
      </c>
      <c r="AN285">
        <v>0</v>
      </c>
      <c r="AO285">
        <v>1</v>
      </c>
      <c r="AP285">
        <v>0</v>
      </c>
      <c r="AQ285">
        <v>0</v>
      </c>
      <c r="AR285">
        <v>0</v>
      </c>
      <c r="AS285" t="s">
        <v>3</v>
      </c>
      <c r="AT285">
        <v>136</v>
      </c>
      <c r="AU285" t="s">
        <v>3</v>
      </c>
      <c r="AV285">
        <v>0</v>
      </c>
      <c r="AW285">
        <v>2</v>
      </c>
      <c r="AX285">
        <v>144043704</v>
      </c>
      <c r="AY285">
        <v>1</v>
      </c>
      <c r="AZ285">
        <v>0</v>
      </c>
      <c r="BA285">
        <v>293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CX285">
        <f>Y285*Source!I134</f>
        <v>74.133600000000001</v>
      </c>
      <c r="CY285">
        <f t="shared" si="49"/>
        <v>33.6</v>
      </c>
      <c r="CZ285">
        <f t="shared" si="50"/>
        <v>4</v>
      </c>
      <c r="DA285">
        <f t="shared" si="51"/>
        <v>8.4</v>
      </c>
      <c r="DB285">
        <f t="shared" si="52"/>
        <v>544</v>
      </c>
      <c r="DC285">
        <f t="shared" si="53"/>
        <v>0</v>
      </c>
    </row>
    <row r="286" spans="1:107" x14ac:dyDescent="0.2">
      <c r="A286">
        <f>ROW(Source!A134)</f>
        <v>134</v>
      </c>
      <c r="B286">
        <v>144042116</v>
      </c>
      <c r="C286">
        <v>144043666</v>
      </c>
      <c r="D286">
        <v>130274980</v>
      </c>
      <c r="E286">
        <v>1</v>
      </c>
      <c r="F286">
        <v>1</v>
      </c>
      <c r="G286">
        <v>1</v>
      </c>
      <c r="H286">
        <v>3</v>
      </c>
      <c r="I286" t="s">
        <v>1177</v>
      </c>
      <c r="J286" t="s">
        <v>1178</v>
      </c>
      <c r="K286" t="s">
        <v>1179</v>
      </c>
      <c r="L286">
        <v>1301</v>
      </c>
      <c r="N286">
        <v>1003</v>
      </c>
      <c r="O286" t="s">
        <v>328</v>
      </c>
      <c r="P286" t="s">
        <v>328</v>
      </c>
      <c r="Q286">
        <v>1</v>
      </c>
      <c r="W286">
        <v>0</v>
      </c>
      <c r="X286">
        <v>1254206812</v>
      </c>
      <c r="Y286">
        <v>306</v>
      </c>
      <c r="AA286">
        <v>36.799999999999997</v>
      </c>
      <c r="AB286">
        <v>0</v>
      </c>
      <c r="AC286">
        <v>0</v>
      </c>
      <c r="AD286">
        <v>0</v>
      </c>
      <c r="AE286">
        <v>5.5</v>
      </c>
      <c r="AF286">
        <v>0</v>
      </c>
      <c r="AG286">
        <v>0</v>
      </c>
      <c r="AH286">
        <v>0</v>
      </c>
      <c r="AI286">
        <v>6.69</v>
      </c>
      <c r="AJ286">
        <v>1</v>
      </c>
      <c r="AK286">
        <v>1</v>
      </c>
      <c r="AL286">
        <v>1</v>
      </c>
      <c r="AN286">
        <v>0</v>
      </c>
      <c r="AO286">
        <v>1</v>
      </c>
      <c r="AP286">
        <v>0</v>
      </c>
      <c r="AQ286">
        <v>0</v>
      </c>
      <c r="AR286">
        <v>0</v>
      </c>
      <c r="AS286" t="s">
        <v>3</v>
      </c>
      <c r="AT286">
        <v>306</v>
      </c>
      <c r="AU286" t="s">
        <v>3</v>
      </c>
      <c r="AV286">
        <v>0</v>
      </c>
      <c r="AW286">
        <v>2</v>
      </c>
      <c r="AX286">
        <v>144043705</v>
      </c>
      <c r="AY286">
        <v>1</v>
      </c>
      <c r="AZ286">
        <v>0</v>
      </c>
      <c r="BA286">
        <v>294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CX286">
        <f>Y286*Source!I134</f>
        <v>166.8006</v>
      </c>
      <c r="CY286">
        <f t="shared" si="49"/>
        <v>36.799999999999997</v>
      </c>
      <c r="CZ286">
        <f t="shared" si="50"/>
        <v>5.5</v>
      </c>
      <c r="DA286">
        <f t="shared" si="51"/>
        <v>6.69</v>
      </c>
      <c r="DB286">
        <f t="shared" si="52"/>
        <v>1683</v>
      </c>
      <c r="DC286">
        <f t="shared" si="53"/>
        <v>0</v>
      </c>
    </row>
    <row r="287" spans="1:107" x14ac:dyDescent="0.2">
      <c r="A287">
        <f>ROW(Source!A134)</f>
        <v>134</v>
      </c>
      <c r="B287">
        <v>144042116</v>
      </c>
      <c r="C287">
        <v>144043666</v>
      </c>
      <c r="D287">
        <v>130275054</v>
      </c>
      <c r="E287">
        <v>1</v>
      </c>
      <c r="F287">
        <v>1</v>
      </c>
      <c r="G287">
        <v>1</v>
      </c>
      <c r="H287">
        <v>3</v>
      </c>
      <c r="I287" t="s">
        <v>1210</v>
      </c>
      <c r="J287" t="s">
        <v>1211</v>
      </c>
      <c r="K287" t="s">
        <v>1212</v>
      </c>
      <c r="L287">
        <v>1425</v>
      </c>
      <c r="N287">
        <v>1013</v>
      </c>
      <c r="O287" t="s">
        <v>88</v>
      </c>
      <c r="P287" t="s">
        <v>88</v>
      </c>
      <c r="Q287">
        <v>1</v>
      </c>
      <c r="W287">
        <v>0</v>
      </c>
      <c r="X287">
        <v>-461821319</v>
      </c>
      <c r="Y287">
        <v>0.81</v>
      </c>
      <c r="AA287">
        <v>997.5</v>
      </c>
      <c r="AB287">
        <v>0</v>
      </c>
      <c r="AC287">
        <v>0</v>
      </c>
      <c r="AD287">
        <v>0</v>
      </c>
      <c r="AE287">
        <v>125</v>
      </c>
      <c r="AF287">
        <v>0</v>
      </c>
      <c r="AG287">
        <v>0</v>
      </c>
      <c r="AH287">
        <v>0</v>
      </c>
      <c r="AI287">
        <v>7.98</v>
      </c>
      <c r="AJ287">
        <v>1</v>
      </c>
      <c r="AK287">
        <v>1</v>
      </c>
      <c r="AL287">
        <v>1</v>
      </c>
      <c r="AN287">
        <v>0</v>
      </c>
      <c r="AO287">
        <v>1</v>
      </c>
      <c r="AP287">
        <v>0</v>
      </c>
      <c r="AQ287">
        <v>0</v>
      </c>
      <c r="AR287">
        <v>0</v>
      </c>
      <c r="AS287" t="s">
        <v>3</v>
      </c>
      <c r="AT287">
        <v>0.81</v>
      </c>
      <c r="AU287" t="s">
        <v>3</v>
      </c>
      <c r="AV287">
        <v>0</v>
      </c>
      <c r="AW287">
        <v>2</v>
      </c>
      <c r="AX287">
        <v>144043707</v>
      </c>
      <c r="AY287">
        <v>1</v>
      </c>
      <c r="AZ287">
        <v>0</v>
      </c>
      <c r="BA287">
        <v>296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CX287">
        <f>Y287*Source!I134</f>
        <v>0.44153100000000006</v>
      </c>
      <c r="CY287">
        <f t="shared" si="49"/>
        <v>997.5</v>
      </c>
      <c r="CZ287">
        <f t="shared" si="50"/>
        <v>125</v>
      </c>
      <c r="DA287">
        <f t="shared" si="51"/>
        <v>7.98</v>
      </c>
      <c r="DB287">
        <f t="shared" si="52"/>
        <v>101.25</v>
      </c>
      <c r="DC287">
        <f t="shared" si="53"/>
        <v>0</v>
      </c>
    </row>
    <row r="288" spans="1:107" x14ac:dyDescent="0.2">
      <c r="A288">
        <f>ROW(Source!A134)</f>
        <v>134</v>
      </c>
      <c r="B288">
        <v>144042116</v>
      </c>
      <c r="C288">
        <v>144043666</v>
      </c>
      <c r="D288">
        <v>130275062</v>
      </c>
      <c r="E288">
        <v>1</v>
      </c>
      <c r="F288">
        <v>1</v>
      </c>
      <c r="G288">
        <v>1</v>
      </c>
      <c r="H288">
        <v>3</v>
      </c>
      <c r="I288" t="s">
        <v>335</v>
      </c>
      <c r="J288" t="s">
        <v>337</v>
      </c>
      <c r="K288" t="s">
        <v>336</v>
      </c>
      <c r="L288">
        <v>1425</v>
      </c>
      <c r="N288">
        <v>1013</v>
      </c>
      <c r="O288" t="s">
        <v>88</v>
      </c>
      <c r="P288" t="s">
        <v>88</v>
      </c>
      <c r="Q288">
        <v>1</v>
      </c>
      <c r="W288">
        <v>0</v>
      </c>
      <c r="X288">
        <v>1130964272</v>
      </c>
      <c r="Y288">
        <v>0.81</v>
      </c>
      <c r="AA288">
        <v>1409.04</v>
      </c>
      <c r="AB288">
        <v>0</v>
      </c>
      <c r="AC288">
        <v>0</v>
      </c>
      <c r="AD288">
        <v>0</v>
      </c>
      <c r="AE288">
        <v>412</v>
      </c>
      <c r="AF288">
        <v>0</v>
      </c>
      <c r="AG288">
        <v>0</v>
      </c>
      <c r="AH288">
        <v>0</v>
      </c>
      <c r="AI288">
        <v>3.42</v>
      </c>
      <c r="AJ288">
        <v>1</v>
      </c>
      <c r="AK288">
        <v>1</v>
      </c>
      <c r="AL288">
        <v>1</v>
      </c>
      <c r="AN288">
        <v>0</v>
      </c>
      <c r="AO288">
        <v>0</v>
      </c>
      <c r="AP288">
        <v>0</v>
      </c>
      <c r="AQ288">
        <v>0</v>
      </c>
      <c r="AR288">
        <v>0</v>
      </c>
      <c r="AS288" t="s">
        <v>3</v>
      </c>
      <c r="AT288">
        <v>0.81</v>
      </c>
      <c r="AU288" t="s">
        <v>3</v>
      </c>
      <c r="AV288">
        <v>0</v>
      </c>
      <c r="AW288">
        <v>1</v>
      </c>
      <c r="AX288">
        <v>-1</v>
      </c>
      <c r="AY288">
        <v>0</v>
      </c>
      <c r="AZ288">
        <v>0</v>
      </c>
      <c r="BA288" t="s">
        <v>3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CX288">
        <f>Y288*Source!I134</f>
        <v>0.44153100000000006</v>
      </c>
      <c r="CY288">
        <f t="shared" si="49"/>
        <v>1409.04</v>
      </c>
      <c r="CZ288">
        <f t="shared" si="50"/>
        <v>412</v>
      </c>
      <c r="DA288">
        <f t="shared" si="51"/>
        <v>3.42</v>
      </c>
      <c r="DB288">
        <f t="shared" si="52"/>
        <v>333.72</v>
      </c>
      <c r="DC288">
        <f t="shared" si="53"/>
        <v>0</v>
      </c>
    </row>
    <row r="289" spans="1:107" x14ac:dyDescent="0.2">
      <c r="A289">
        <f>ROW(Source!A134)</f>
        <v>134</v>
      </c>
      <c r="B289">
        <v>144042116</v>
      </c>
      <c r="C289">
        <v>144043666</v>
      </c>
      <c r="D289">
        <v>130275078</v>
      </c>
      <c r="E289">
        <v>1</v>
      </c>
      <c r="F289">
        <v>1</v>
      </c>
      <c r="G289">
        <v>1</v>
      </c>
      <c r="H289">
        <v>3</v>
      </c>
      <c r="I289" t="s">
        <v>1213</v>
      </c>
      <c r="J289" t="s">
        <v>1214</v>
      </c>
      <c r="K289" t="s">
        <v>1215</v>
      </c>
      <c r="L289">
        <v>1425</v>
      </c>
      <c r="N289">
        <v>1013</v>
      </c>
      <c r="O289" t="s">
        <v>88</v>
      </c>
      <c r="P289" t="s">
        <v>88</v>
      </c>
      <c r="Q289">
        <v>1</v>
      </c>
      <c r="W289">
        <v>0</v>
      </c>
      <c r="X289">
        <v>1648201511</v>
      </c>
      <c r="Y289">
        <v>0.81</v>
      </c>
      <c r="AA289">
        <v>368.16</v>
      </c>
      <c r="AB289">
        <v>0</v>
      </c>
      <c r="AC289">
        <v>0</v>
      </c>
      <c r="AD289">
        <v>0</v>
      </c>
      <c r="AE289">
        <v>59</v>
      </c>
      <c r="AF289">
        <v>0</v>
      </c>
      <c r="AG289">
        <v>0</v>
      </c>
      <c r="AH289">
        <v>0</v>
      </c>
      <c r="AI289">
        <v>6.24</v>
      </c>
      <c r="AJ289">
        <v>1</v>
      </c>
      <c r="AK289">
        <v>1</v>
      </c>
      <c r="AL289">
        <v>1</v>
      </c>
      <c r="AN289">
        <v>0</v>
      </c>
      <c r="AO289">
        <v>1</v>
      </c>
      <c r="AP289">
        <v>0</v>
      </c>
      <c r="AQ289">
        <v>0</v>
      </c>
      <c r="AR289">
        <v>0</v>
      </c>
      <c r="AS289" t="s">
        <v>3</v>
      </c>
      <c r="AT289">
        <v>0.81</v>
      </c>
      <c r="AU289" t="s">
        <v>3</v>
      </c>
      <c r="AV289">
        <v>0</v>
      </c>
      <c r="AW289">
        <v>2</v>
      </c>
      <c r="AX289">
        <v>144043708</v>
      </c>
      <c r="AY289">
        <v>1</v>
      </c>
      <c r="AZ289">
        <v>0</v>
      </c>
      <c r="BA289">
        <v>297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CX289">
        <f>Y289*Source!I134</f>
        <v>0.44153100000000006</v>
      </c>
      <c r="CY289">
        <f t="shared" si="49"/>
        <v>368.16</v>
      </c>
      <c r="CZ289">
        <f t="shared" si="50"/>
        <v>59</v>
      </c>
      <c r="DA289">
        <f t="shared" si="51"/>
        <v>6.24</v>
      </c>
      <c r="DB289">
        <f t="shared" si="52"/>
        <v>47.79</v>
      </c>
      <c r="DC289">
        <f t="shared" si="53"/>
        <v>0</v>
      </c>
    </row>
    <row r="290" spans="1:107" x14ac:dyDescent="0.2">
      <c r="A290">
        <f>ROW(Source!A134)</f>
        <v>134</v>
      </c>
      <c r="B290">
        <v>144042116</v>
      </c>
      <c r="C290">
        <v>144043666</v>
      </c>
      <c r="D290">
        <v>130275085</v>
      </c>
      <c r="E290">
        <v>1</v>
      </c>
      <c r="F290">
        <v>1</v>
      </c>
      <c r="G290">
        <v>1</v>
      </c>
      <c r="H290">
        <v>3</v>
      </c>
      <c r="I290" t="s">
        <v>1216</v>
      </c>
      <c r="J290" t="s">
        <v>1217</v>
      </c>
      <c r="K290" t="s">
        <v>1218</v>
      </c>
      <c r="L290">
        <v>1425</v>
      </c>
      <c r="N290">
        <v>1013</v>
      </c>
      <c r="O290" t="s">
        <v>88</v>
      </c>
      <c r="P290" t="s">
        <v>88</v>
      </c>
      <c r="Q290">
        <v>1</v>
      </c>
      <c r="W290">
        <v>0</v>
      </c>
      <c r="X290">
        <v>2037827429</v>
      </c>
      <c r="Y290">
        <v>1.83</v>
      </c>
      <c r="AA290">
        <v>715.2</v>
      </c>
      <c r="AB290">
        <v>0</v>
      </c>
      <c r="AC290">
        <v>0</v>
      </c>
      <c r="AD290">
        <v>0</v>
      </c>
      <c r="AE290">
        <v>160</v>
      </c>
      <c r="AF290">
        <v>0</v>
      </c>
      <c r="AG290">
        <v>0</v>
      </c>
      <c r="AH290">
        <v>0</v>
      </c>
      <c r="AI290">
        <v>4.47</v>
      </c>
      <c r="AJ290">
        <v>1</v>
      </c>
      <c r="AK290">
        <v>1</v>
      </c>
      <c r="AL290">
        <v>1</v>
      </c>
      <c r="AN290">
        <v>0</v>
      </c>
      <c r="AO290">
        <v>1</v>
      </c>
      <c r="AP290">
        <v>0</v>
      </c>
      <c r="AQ290">
        <v>0</v>
      </c>
      <c r="AR290">
        <v>0</v>
      </c>
      <c r="AS290" t="s">
        <v>3</v>
      </c>
      <c r="AT290">
        <v>1.83</v>
      </c>
      <c r="AU290" t="s">
        <v>3</v>
      </c>
      <c r="AV290">
        <v>0</v>
      </c>
      <c r="AW290">
        <v>2</v>
      </c>
      <c r="AX290">
        <v>144043709</v>
      </c>
      <c r="AY290">
        <v>1</v>
      </c>
      <c r="AZ290">
        <v>0</v>
      </c>
      <c r="BA290">
        <v>298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CX290">
        <f>Y290*Source!I134</f>
        <v>0.99753300000000011</v>
      </c>
      <c r="CY290">
        <f t="shared" si="49"/>
        <v>715.2</v>
      </c>
      <c r="CZ290">
        <f t="shared" si="50"/>
        <v>160</v>
      </c>
      <c r="DA290">
        <f t="shared" si="51"/>
        <v>4.47</v>
      </c>
      <c r="DB290">
        <f t="shared" si="52"/>
        <v>292.8</v>
      </c>
      <c r="DC290">
        <f t="shared" si="53"/>
        <v>0</v>
      </c>
    </row>
    <row r="291" spans="1:107" x14ac:dyDescent="0.2">
      <c r="A291">
        <f>ROW(Source!A134)</f>
        <v>134</v>
      </c>
      <c r="B291">
        <v>144042116</v>
      </c>
      <c r="C291">
        <v>144043666</v>
      </c>
      <c r="D291">
        <v>130288591</v>
      </c>
      <c r="E291">
        <v>1</v>
      </c>
      <c r="F291">
        <v>1</v>
      </c>
      <c r="G291">
        <v>1</v>
      </c>
      <c r="H291">
        <v>3</v>
      </c>
      <c r="I291" t="s">
        <v>1189</v>
      </c>
      <c r="J291" t="s">
        <v>1190</v>
      </c>
      <c r="K291" t="s">
        <v>1191</v>
      </c>
      <c r="L291">
        <v>1346</v>
      </c>
      <c r="N291">
        <v>1009</v>
      </c>
      <c r="O291" t="s">
        <v>598</v>
      </c>
      <c r="P291" t="s">
        <v>598</v>
      </c>
      <c r="Q291">
        <v>1</v>
      </c>
      <c r="W291">
        <v>0</v>
      </c>
      <c r="X291">
        <v>427289659</v>
      </c>
      <c r="Y291">
        <v>10</v>
      </c>
      <c r="AA291">
        <v>68.150000000000006</v>
      </c>
      <c r="AB291">
        <v>0</v>
      </c>
      <c r="AC291">
        <v>0</v>
      </c>
      <c r="AD291">
        <v>0</v>
      </c>
      <c r="AE291">
        <v>13.08</v>
      </c>
      <c r="AF291">
        <v>0</v>
      </c>
      <c r="AG291">
        <v>0</v>
      </c>
      <c r="AH291">
        <v>0</v>
      </c>
      <c r="AI291">
        <v>5.21</v>
      </c>
      <c r="AJ291">
        <v>1</v>
      </c>
      <c r="AK291">
        <v>1</v>
      </c>
      <c r="AL291">
        <v>1</v>
      </c>
      <c r="AN291">
        <v>0</v>
      </c>
      <c r="AO291">
        <v>1</v>
      </c>
      <c r="AP291">
        <v>0</v>
      </c>
      <c r="AQ291">
        <v>0</v>
      </c>
      <c r="AR291">
        <v>0</v>
      </c>
      <c r="AS291" t="s">
        <v>3</v>
      </c>
      <c r="AT291">
        <v>10</v>
      </c>
      <c r="AU291" t="s">
        <v>3</v>
      </c>
      <c r="AV291">
        <v>0</v>
      </c>
      <c r="AW291">
        <v>2</v>
      </c>
      <c r="AX291">
        <v>144043710</v>
      </c>
      <c r="AY291">
        <v>1</v>
      </c>
      <c r="AZ291">
        <v>0</v>
      </c>
      <c r="BA291">
        <v>299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CX291">
        <f>Y291*Source!I134</f>
        <v>5.4510000000000005</v>
      </c>
      <c r="CY291">
        <f t="shared" si="49"/>
        <v>68.150000000000006</v>
      </c>
      <c r="CZ291">
        <f t="shared" si="50"/>
        <v>13.08</v>
      </c>
      <c r="DA291">
        <f t="shared" si="51"/>
        <v>5.21</v>
      </c>
      <c r="DB291">
        <f t="shared" si="52"/>
        <v>130.80000000000001</v>
      </c>
      <c r="DC291">
        <f t="shared" si="53"/>
        <v>0</v>
      </c>
    </row>
    <row r="292" spans="1:107" x14ac:dyDescent="0.2">
      <c r="A292">
        <f>ROW(Source!A134)</f>
        <v>134</v>
      </c>
      <c r="B292">
        <v>144042116</v>
      </c>
      <c r="C292">
        <v>144043666</v>
      </c>
      <c r="D292">
        <v>130289780</v>
      </c>
      <c r="E292">
        <v>1</v>
      </c>
      <c r="F292">
        <v>1</v>
      </c>
      <c r="G292">
        <v>1</v>
      </c>
      <c r="H292">
        <v>3</v>
      </c>
      <c r="I292" t="s">
        <v>1192</v>
      </c>
      <c r="J292" t="s">
        <v>1193</v>
      </c>
      <c r="K292" t="s">
        <v>1194</v>
      </c>
      <c r="L292">
        <v>1346</v>
      </c>
      <c r="N292">
        <v>1009</v>
      </c>
      <c r="O292" t="s">
        <v>598</v>
      </c>
      <c r="P292" t="s">
        <v>598</v>
      </c>
      <c r="Q292">
        <v>1</v>
      </c>
      <c r="W292">
        <v>0</v>
      </c>
      <c r="X292">
        <v>1460538766</v>
      </c>
      <c r="Y292">
        <v>4</v>
      </c>
      <c r="AA292">
        <v>56.02</v>
      </c>
      <c r="AB292">
        <v>0</v>
      </c>
      <c r="AC292">
        <v>0</v>
      </c>
      <c r="AD292">
        <v>0</v>
      </c>
      <c r="AE292">
        <v>7.46</v>
      </c>
      <c r="AF292">
        <v>0</v>
      </c>
      <c r="AG292">
        <v>0</v>
      </c>
      <c r="AH292">
        <v>0</v>
      </c>
      <c r="AI292">
        <v>7.51</v>
      </c>
      <c r="AJ292">
        <v>1</v>
      </c>
      <c r="AK292">
        <v>1</v>
      </c>
      <c r="AL292">
        <v>1</v>
      </c>
      <c r="AN292">
        <v>0</v>
      </c>
      <c r="AO292">
        <v>1</v>
      </c>
      <c r="AP292">
        <v>0</v>
      </c>
      <c r="AQ292">
        <v>0</v>
      </c>
      <c r="AR292">
        <v>0</v>
      </c>
      <c r="AS292" t="s">
        <v>3</v>
      </c>
      <c r="AT292">
        <v>4</v>
      </c>
      <c r="AU292" t="s">
        <v>3</v>
      </c>
      <c r="AV292">
        <v>0</v>
      </c>
      <c r="AW292">
        <v>2</v>
      </c>
      <c r="AX292">
        <v>144043711</v>
      </c>
      <c r="AY292">
        <v>1</v>
      </c>
      <c r="AZ292">
        <v>0</v>
      </c>
      <c r="BA292">
        <v>300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CX292">
        <f>Y292*Source!I134</f>
        <v>2.1804000000000001</v>
      </c>
      <c r="CY292">
        <f t="shared" si="49"/>
        <v>56.02</v>
      </c>
      <c r="CZ292">
        <f t="shared" si="50"/>
        <v>7.46</v>
      </c>
      <c r="DA292">
        <f t="shared" si="51"/>
        <v>7.51</v>
      </c>
      <c r="DB292">
        <f t="shared" si="52"/>
        <v>29.84</v>
      </c>
      <c r="DC292">
        <f t="shared" si="53"/>
        <v>0</v>
      </c>
    </row>
    <row r="293" spans="1:107" x14ac:dyDescent="0.2">
      <c r="A293">
        <f>ROW(Source!A134)</f>
        <v>134</v>
      </c>
      <c r="B293">
        <v>144042116</v>
      </c>
      <c r="C293">
        <v>144043666</v>
      </c>
      <c r="D293">
        <v>130289783</v>
      </c>
      <c r="E293">
        <v>1</v>
      </c>
      <c r="F293">
        <v>1</v>
      </c>
      <c r="G293">
        <v>1</v>
      </c>
      <c r="H293">
        <v>3</v>
      </c>
      <c r="I293" t="s">
        <v>1195</v>
      </c>
      <c r="J293" t="s">
        <v>1196</v>
      </c>
      <c r="K293" t="s">
        <v>1197</v>
      </c>
      <c r="L293">
        <v>1346</v>
      </c>
      <c r="N293">
        <v>1009</v>
      </c>
      <c r="O293" t="s">
        <v>598</v>
      </c>
      <c r="P293" t="s">
        <v>598</v>
      </c>
      <c r="Q293">
        <v>1</v>
      </c>
      <c r="W293">
        <v>0</v>
      </c>
      <c r="X293">
        <v>-1717886496</v>
      </c>
      <c r="Y293">
        <v>42</v>
      </c>
      <c r="AA293">
        <v>13.88</v>
      </c>
      <c r="AB293">
        <v>0</v>
      </c>
      <c r="AC293">
        <v>0</v>
      </c>
      <c r="AD293">
        <v>0</v>
      </c>
      <c r="AE293">
        <v>2.7</v>
      </c>
      <c r="AF293">
        <v>0</v>
      </c>
      <c r="AG293">
        <v>0</v>
      </c>
      <c r="AH293">
        <v>0</v>
      </c>
      <c r="AI293">
        <v>5.14</v>
      </c>
      <c r="AJ293">
        <v>1</v>
      </c>
      <c r="AK293">
        <v>1</v>
      </c>
      <c r="AL293">
        <v>1</v>
      </c>
      <c r="AN293">
        <v>0</v>
      </c>
      <c r="AO293">
        <v>1</v>
      </c>
      <c r="AP293">
        <v>0</v>
      </c>
      <c r="AQ293">
        <v>0</v>
      </c>
      <c r="AR293">
        <v>0</v>
      </c>
      <c r="AS293" t="s">
        <v>3</v>
      </c>
      <c r="AT293">
        <v>42</v>
      </c>
      <c r="AU293" t="s">
        <v>3</v>
      </c>
      <c r="AV293">
        <v>0</v>
      </c>
      <c r="AW293">
        <v>2</v>
      </c>
      <c r="AX293">
        <v>144043712</v>
      </c>
      <c r="AY293">
        <v>1</v>
      </c>
      <c r="AZ293">
        <v>0</v>
      </c>
      <c r="BA293">
        <v>301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CX293">
        <f>Y293*Source!I134</f>
        <v>22.894200000000001</v>
      </c>
      <c r="CY293">
        <f t="shared" si="49"/>
        <v>13.88</v>
      </c>
      <c r="CZ293">
        <f t="shared" si="50"/>
        <v>2.7</v>
      </c>
      <c r="DA293">
        <f t="shared" si="51"/>
        <v>5.14</v>
      </c>
      <c r="DB293">
        <f t="shared" si="52"/>
        <v>113.4</v>
      </c>
      <c r="DC293">
        <f t="shared" si="53"/>
        <v>0</v>
      </c>
    </row>
    <row r="294" spans="1:107" x14ac:dyDescent="0.2">
      <c r="A294">
        <f>ROW(Source!A137)</f>
        <v>137</v>
      </c>
      <c r="B294">
        <v>144042116</v>
      </c>
      <c r="C294">
        <v>144043715</v>
      </c>
      <c r="D294">
        <v>128862276</v>
      </c>
      <c r="E294">
        <v>28876687</v>
      </c>
      <c r="F294">
        <v>1</v>
      </c>
      <c r="G294">
        <v>1</v>
      </c>
      <c r="H294">
        <v>1</v>
      </c>
      <c r="I294" t="s">
        <v>1341</v>
      </c>
      <c r="J294" t="s">
        <v>3</v>
      </c>
      <c r="K294" t="s">
        <v>1342</v>
      </c>
      <c r="L294">
        <v>1191</v>
      </c>
      <c r="N294">
        <v>1013</v>
      </c>
      <c r="O294" t="s">
        <v>1125</v>
      </c>
      <c r="P294" t="s">
        <v>1125</v>
      </c>
      <c r="Q294">
        <v>1</v>
      </c>
      <c r="W294">
        <v>0</v>
      </c>
      <c r="X294">
        <v>-814890593</v>
      </c>
      <c r="Y294">
        <v>1.5985</v>
      </c>
      <c r="AA294">
        <v>0</v>
      </c>
      <c r="AB294">
        <v>0</v>
      </c>
      <c r="AC294">
        <v>0</v>
      </c>
      <c r="AD294">
        <v>8.9700000000000006</v>
      </c>
      <c r="AE294">
        <v>0</v>
      </c>
      <c r="AF294">
        <v>0</v>
      </c>
      <c r="AG294">
        <v>0</v>
      </c>
      <c r="AH294">
        <v>8.9700000000000006</v>
      </c>
      <c r="AI294">
        <v>1</v>
      </c>
      <c r="AJ294">
        <v>1</v>
      </c>
      <c r="AK294">
        <v>1</v>
      </c>
      <c r="AL294">
        <v>1</v>
      </c>
      <c r="AN294">
        <v>0</v>
      </c>
      <c r="AO294">
        <v>1</v>
      </c>
      <c r="AP294">
        <v>1</v>
      </c>
      <c r="AQ294">
        <v>0</v>
      </c>
      <c r="AR294">
        <v>0</v>
      </c>
      <c r="AS294" t="s">
        <v>3</v>
      </c>
      <c r="AT294">
        <v>1.39</v>
      </c>
      <c r="AU294" t="s">
        <v>264</v>
      </c>
      <c r="AV294">
        <v>1</v>
      </c>
      <c r="AW294">
        <v>2</v>
      </c>
      <c r="AX294">
        <v>144043726</v>
      </c>
      <c r="AY294">
        <v>1</v>
      </c>
      <c r="AZ294">
        <v>2048</v>
      </c>
      <c r="BA294">
        <v>302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CX294">
        <f>Y294*Source!I137</f>
        <v>3.1970000000000001</v>
      </c>
      <c r="CY294">
        <f>AD294</f>
        <v>8.9700000000000006</v>
      </c>
      <c r="CZ294">
        <f>AH294</f>
        <v>8.9700000000000006</v>
      </c>
      <c r="DA294">
        <f>AL294</f>
        <v>1</v>
      </c>
      <c r="DB294">
        <f>ROUND((ROUND(AT294*CZ294,2)*1.15),2)</f>
        <v>14.34</v>
      </c>
      <c r="DC294">
        <f>ROUND((ROUND(AT294*AG294,2)*1.15),2)</f>
        <v>0</v>
      </c>
    </row>
    <row r="295" spans="1:107" x14ac:dyDescent="0.2">
      <c r="A295">
        <f>ROW(Source!A137)</f>
        <v>137</v>
      </c>
      <c r="B295">
        <v>144042116</v>
      </c>
      <c r="C295">
        <v>144043715</v>
      </c>
      <c r="D295">
        <v>128862608</v>
      </c>
      <c r="E295">
        <v>28876687</v>
      </c>
      <c r="F295">
        <v>1</v>
      </c>
      <c r="G295">
        <v>1</v>
      </c>
      <c r="H295">
        <v>1</v>
      </c>
      <c r="I295" t="s">
        <v>1128</v>
      </c>
      <c r="J295" t="s">
        <v>3</v>
      </c>
      <c r="K295" t="s">
        <v>1129</v>
      </c>
      <c r="L295">
        <v>1191</v>
      </c>
      <c r="N295">
        <v>1013</v>
      </c>
      <c r="O295" t="s">
        <v>1125</v>
      </c>
      <c r="P295" t="s">
        <v>1125</v>
      </c>
      <c r="Q295">
        <v>1</v>
      </c>
      <c r="W295">
        <v>0</v>
      </c>
      <c r="X295">
        <v>-1417349443</v>
      </c>
      <c r="Y295">
        <v>0.02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1</v>
      </c>
      <c r="AJ295">
        <v>1</v>
      </c>
      <c r="AK295">
        <v>1</v>
      </c>
      <c r="AL295">
        <v>1</v>
      </c>
      <c r="AN295">
        <v>0</v>
      </c>
      <c r="AO295">
        <v>1</v>
      </c>
      <c r="AP295">
        <v>0</v>
      </c>
      <c r="AQ295">
        <v>0</v>
      </c>
      <c r="AR295">
        <v>0</v>
      </c>
      <c r="AS295" t="s">
        <v>3</v>
      </c>
      <c r="AT295">
        <v>0.02</v>
      </c>
      <c r="AU295" t="s">
        <v>3</v>
      </c>
      <c r="AV295">
        <v>2</v>
      </c>
      <c r="AW295">
        <v>2</v>
      </c>
      <c r="AX295">
        <v>144043727</v>
      </c>
      <c r="AY295">
        <v>1</v>
      </c>
      <c r="AZ295">
        <v>2048</v>
      </c>
      <c r="BA295">
        <v>303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CX295">
        <f>Y295*Source!I137</f>
        <v>0.04</v>
      </c>
      <c r="CY295">
        <f>AD295</f>
        <v>0</v>
      </c>
      <c r="CZ295">
        <f>AH295</f>
        <v>0</v>
      </c>
      <c r="DA295">
        <f>AL295</f>
        <v>1</v>
      </c>
      <c r="DB295">
        <f>ROUND(ROUND(AT295*CZ295,2),2)</f>
        <v>0</v>
      </c>
      <c r="DC295">
        <f>ROUND(ROUND(AT295*AG295,2),2)</f>
        <v>0</v>
      </c>
    </row>
    <row r="296" spans="1:107" x14ac:dyDescent="0.2">
      <c r="A296">
        <f>ROW(Source!A137)</f>
        <v>137</v>
      </c>
      <c r="B296">
        <v>144042116</v>
      </c>
      <c r="C296">
        <v>144043715</v>
      </c>
      <c r="D296">
        <v>130404404</v>
      </c>
      <c r="E296">
        <v>1</v>
      </c>
      <c r="F296">
        <v>1</v>
      </c>
      <c r="G296">
        <v>1</v>
      </c>
      <c r="H296">
        <v>2</v>
      </c>
      <c r="I296" t="s">
        <v>1141</v>
      </c>
      <c r="J296" t="s">
        <v>1142</v>
      </c>
      <c r="K296" t="s">
        <v>1143</v>
      </c>
      <c r="L296">
        <v>1368</v>
      </c>
      <c r="N296">
        <v>1011</v>
      </c>
      <c r="O296" t="s">
        <v>550</v>
      </c>
      <c r="P296" t="s">
        <v>550</v>
      </c>
      <c r="Q296">
        <v>1</v>
      </c>
      <c r="W296">
        <v>0</v>
      </c>
      <c r="X296">
        <v>-2113614907</v>
      </c>
      <c r="Y296">
        <v>1.2500000000000001E-2</v>
      </c>
      <c r="AA296">
        <v>0</v>
      </c>
      <c r="AB296">
        <v>1023.6</v>
      </c>
      <c r="AC296">
        <v>443.21</v>
      </c>
      <c r="AD296">
        <v>0</v>
      </c>
      <c r="AE296">
        <v>0</v>
      </c>
      <c r="AF296">
        <v>115.4</v>
      </c>
      <c r="AG296">
        <v>13.5</v>
      </c>
      <c r="AH296">
        <v>0</v>
      </c>
      <c r="AI296">
        <v>1</v>
      </c>
      <c r="AJ296">
        <v>8.8699999999999992</v>
      </c>
      <c r="AK296">
        <v>32.83</v>
      </c>
      <c r="AL296">
        <v>1</v>
      </c>
      <c r="AN296">
        <v>0</v>
      </c>
      <c r="AO296">
        <v>1</v>
      </c>
      <c r="AP296">
        <v>1</v>
      </c>
      <c r="AQ296">
        <v>0</v>
      </c>
      <c r="AR296">
        <v>0</v>
      </c>
      <c r="AS296" t="s">
        <v>3</v>
      </c>
      <c r="AT296">
        <v>0.01</v>
      </c>
      <c r="AU296" t="s">
        <v>279</v>
      </c>
      <c r="AV296">
        <v>0</v>
      </c>
      <c r="AW296">
        <v>2</v>
      </c>
      <c r="AX296">
        <v>144043728</v>
      </c>
      <c r="AY296">
        <v>1</v>
      </c>
      <c r="AZ296">
        <v>0</v>
      </c>
      <c r="BA296">
        <v>304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CX296">
        <f>Y296*Source!I137</f>
        <v>2.5000000000000001E-2</v>
      </c>
      <c r="CY296">
        <f>AB296</f>
        <v>1023.6</v>
      </c>
      <c r="CZ296">
        <f>AF296</f>
        <v>115.4</v>
      </c>
      <c r="DA296">
        <f>AJ296</f>
        <v>8.8699999999999992</v>
      </c>
      <c r="DB296">
        <f>ROUND((ROUND(AT296*CZ296,2)*1.25),2)</f>
        <v>1.44</v>
      </c>
      <c r="DC296">
        <f>ROUND((ROUND(AT296*AG296,2)*1.25),2)</f>
        <v>0.18</v>
      </c>
    </row>
    <row r="297" spans="1:107" x14ac:dyDescent="0.2">
      <c r="A297">
        <f>ROW(Source!A137)</f>
        <v>137</v>
      </c>
      <c r="B297">
        <v>144042116</v>
      </c>
      <c r="C297">
        <v>144043715</v>
      </c>
      <c r="D297">
        <v>130405149</v>
      </c>
      <c r="E297">
        <v>1</v>
      </c>
      <c r="F297">
        <v>1</v>
      </c>
      <c r="G297">
        <v>1</v>
      </c>
      <c r="H297">
        <v>2</v>
      </c>
      <c r="I297" t="s">
        <v>1144</v>
      </c>
      <c r="J297" t="s">
        <v>1145</v>
      </c>
      <c r="K297" t="s">
        <v>1146</v>
      </c>
      <c r="L297">
        <v>1368</v>
      </c>
      <c r="N297">
        <v>1011</v>
      </c>
      <c r="O297" t="s">
        <v>550</v>
      </c>
      <c r="P297" t="s">
        <v>550</v>
      </c>
      <c r="Q297">
        <v>1</v>
      </c>
      <c r="W297">
        <v>0</v>
      </c>
      <c r="X297">
        <v>1969200529</v>
      </c>
      <c r="Y297">
        <v>1.2500000000000001E-2</v>
      </c>
      <c r="AA297">
        <v>0</v>
      </c>
      <c r="AB297">
        <v>795.09</v>
      </c>
      <c r="AC297">
        <v>380.83</v>
      </c>
      <c r="AD297">
        <v>0</v>
      </c>
      <c r="AE297">
        <v>0</v>
      </c>
      <c r="AF297">
        <v>65.709999999999994</v>
      </c>
      <c r="AG297">
        <v>11.6</v>
      </c>
      <c r="AH297">
        <v>0</v>
      </c>
      <c r="AI297">
        <v>1</v>
      </c>
      <c r="AJ297">
        <v>12.1</v>
      </c>
      <c r="AK297">
        <v>32.83</v>
      </c>
      <c r="AL297">
        <v>1</v>
      </c>
      <c r="AN297">
        <v>0</v>
      </c>
      <c r="AO297">
        <v>1</v>
      </c>
      <c r="AP297">
        <v>1</v>
      </c>
      <c r="AQ297">
        <v>0</v>
      </c>
      <c r="AR297">
        <v>0</v>
      </c>
      <c r="AS297" t="s">
        <v>3</v>
      </c>
      <c r="AT297">
        <v>0.01</v>
      </c>
      <c r="AU297" t="s">
        <v>279</v>
      </c>
      <c r="AV297">
        <v>0</v>
      </c>
      <c r="AW297">
        <v>2</v>
      </c>
      <c r="AX297">
        <v>144043729</v>
      </c>
      <c r="AY297">
        <v>1</v>
      </c>
      <c r="AZ297">
        <v>0</v>
      </c>
      <c r="BA297">
        <v>305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CX297">
        <f>Y297*Source!I137</f>
        <v>2.5000000000000001E-2</v>
      </c>
      <c r="CY297">
        <f>AB297</f>
        <v>795.09</v>
      </c>
      <c r="CZ297">
        <f>AF297</f>
        <v>65.709999999999994</v>
      </c>
      <c r="DA297">
        <f>AJ297</f>
        <v>12.1</v>
      </c>
      <c r="DB297">
        <f>ROUND((ROUND(AT297*CZ297,2)*1.25),2)</f>
        <v>0.83</v>
      </c>
      <c r="DC297">
        <f>ROUND((ROUND(AT297*AG297,2)*1.25),2)</f>
        <v>0.15</v>
      </c>
    </row>
    <row r="298" spans="1:107" x14ac:dyDescent="0.2">
      <c r="A298">
        <f>ROW(Source!A137)</f>
        <v>137</v>
      </c>
      <c r="B298">
        <v>144042116</v>
      </c>
      <c r="C298">
        <v>144043715</v>
      </c>
      <c r="D298">
        <v>130405328</v>
      </c>
      <c r="E298">
        <v>1</v>
      </c>
      <c r="F298">
        <v>1</v>
      </c>
      <c r="G298">
        <v>1</v>
      </c>
      <c r="H298">
        <v>2</v>
      </c>
      <c r="I298" t="s">
        <v>1343</v>
      </c>
      <c r="J298" t="s">
        <v>1344</v>
      </c>
      <c r="K298" t="s">
        <v>1345</v>
      </c>
      <c r="L298">
        <v>1368</v>
      </c>
      <c r="N298">
        <v>1011</v>
      </c>
      <c r="O298" t="s">
        <v>550</v>
      </c>
      <c r="P298" t="s">
        <v>550</v>
      </c>
      <c r="Q298">
        <v>1</v>
      </c>
      <c r="W298">
        <v>0</v>
      </c>
      <c r="X298">
        <v>32357839</v>
      </c>
      <c r="Y298">
        <v>0.125</v>
      </c>
      <c r="AA298">
        <v>0</v>
      </c>
      <c r="AB298">
        <v>39.119999999999997</v>
      </c>
      <c r="AC298">
        <v>0</v>
      </c>
      <c r="AD298">
        <v>0</v>
      </c>
      <c r="AE298">
        <v>0</v>
      </c>
      <c r="AF298">
        <v>8.1</v>
      </c>
      <c r="AG298">
        <v>0</v>
      </c>
      <c r="AH298">
        <v>0</v>
      </c>
      <c r="AI298">
        <v>1</v>
      </c>
      <c r="AJ298">
        <v>4.83</v>
      </c>
      <c r="AK298">
        <v>32.83</v>
      </c>
      <c r="AL298">
        <v>1</v>
      </c>
      <c r="AN298">
        <v>0</v>
      </c>
      <c r="AO298">
        <v>1</v>
      </c>
      <c r="AP298">
        <v>1</v>
      </c>
      <c r="AQ298">
        <v>0</v>
      </c>
      <c r="AR298">
        <v>0</v>
      </c>
      <c r="AS298" t="s">
        <v>3</v>
      </c>
      <c r="AT298">
        <v>0.1</v>
      </c>
      <c r="AU298" t="s">
        <v>279</v>
      </c>
      <c r="AV298">
        <v>0</v>
      </c>
      <c r="AW298">
        <v>2</v>
      </c>
      <c r="AX298">
        <v>144043730</v>
      </c>
      <c r="AY298">
        <v>1</v>
      </c>
      <c r="AZ298">
        <v>0</v>
      </c>
      <c r="BA298">
        <v>306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CX298">
        <f>Y298*Source!I137</f>
        <v>0.25</v>
      </c>
      <c r="CY298">
        <f>AB298</f>
        <v>39.119999999999997</v>
      </c>
      <c r="CZ298">
        <f>AF298</f>
        <v>8.1</v>
      </c>
      <c r="DA298">
        <f>AJ298</f>
        <v>4.83</v>
      </c>
      <c r="DB298">
        <f>ROUND((ROUND(AT298*CZ298,2)*1.25),2)</f>
        <v>1.01</v>
      </c>
      <c r="DC298">
        <f>ROUND((ROUND(AT298*AG298,2)*1.25),2)</f>
        <v>0</v>
      </c>
    </row>
    <row r="299" spans="1:107" x14ac:dyDescent="0.2">
      <c r="A299">
        <f>ROW(Source!A137)</f>
        <v>137</v>
      </c>
      <c r="B299">
        <v>144042116</v>
      </c>
      <c r="C299">
        <v>144043715</v>
      </c>
      <c r="D299">
        <v>130259619</v>
      </c>
      <c r="E299">
        <v>1</v>
      </c>
      <c r="F299">
        <v>1</v>
      </c>
      <c r="G299">
        <v>1</v>
      </c>
      <c r="H299">
        <v>3</v>
      </c>
      <c r="I299" t="s">
        <v>1346</v>
      </c>
      <c r="J299" t="s">
        <v>1347</v>
      </c>
      <c r="K299" t="s">
        <v>1348</v>
      </c>
      <c r="L299">
        <v>1348</v>
      </c>
      <c r="N299">
        <v>1009</v>
      </c>
      <c r="O299" t="s">
        <v>31</v>
      </c>
      <c r="P299" t="s">
        <v>31</v>
      </c>
      <c r="Q299">
        <v>1000</v>
      </c>
      <c r="W299">
        <v>0</v>
      </c>
      <c r="X299">
        <v>-153470332</v>
      </c>
      <c r="Y299">
        <v>1.1E-4</v>
      </c>
      <c r="AA299">
        <v>104863.44</v>
      </c>
      <c r="AB299">
        <v>0</v>
      </c>
      <c r="AC299">
        <v>0</v>
      </c>
      <c r="AD299">
        <v>0</v>
      </c>
      <c r="AE299">
        <v>10362</v>
      </c>
      <c r="AF299">
        <v>0</v>
      </c>
      <c r="AG299">
        <v>0</v>
      </c>
      <c r="AH299">
        <v>0</v>
      </c>
      <c r="AI299">
        <v>10.119999999999999</v>
      </c>
      <c r="AJ299">
        <v>1</v>
      </c>
      <c r="AK299">
        <v>1</v>
      </c>
      <c r="AL299">
        <v>1</v>
      </c>
      <c r="AN299">
        <v>0</v>
      </c>
      <c r="AO299">
        <v>1</v>
      </c>
      <c r="AP299">
        <v>0</v>
      </c>
      <c r="AQ299">
        <v>0</v>
      </c>
      <c r="AR299">
        <v>0</v>
      </c>
      <c r="AS299" t="s">
        <v>3</v>
      </c>
      <c r="AT299">
        <v>1.1E-4</v>
      </c>
      <c r="AU299" t="s">
        <v>3</v>
      </c>
      <c r="AV299">
        <v>0</v>
      </c>
      <c r="AW299">
        <v>2</v>
      </c>
      <c r="AX299">
        <v>144043731</v>
      </c>
      <c r="AY299">
        <v>1</v>
      </c>
      <c r="AZ299">
        <v>0</v>
      </c>
      <c r="BA299">
        <v>307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CX299">
        <f>Y299*Source!I137</f>
        <v>2.2000000000000001E-4</v>
      </c>
      <c r="CY299">
        <f>AA299</f>
        <v>104863.44</v>
      </c>
      <c r="CZ299">
        <f>AE299</f>
        <v>10362</v>
      </c>
      <c r="DA299">
        <f>AI299</f>
        <v>10.119999999999999</v>
      </c>
      <c r="DB299">
        <f>ROUND(ROUND(AT299*CZ299,2),2)</f>
        <v>1.1399999999999999</v>
      </c>
      <c r="DC299">
        <f>ROUND(ROUND(AT299*AG299,2),2)</f>
        <v>0</v>
      </c>
    </row>
    <row r="300" spans="1:107" x14ac:dyDescent="0.2">
      <c r="A300">
        <f>ROW(Source!A137)</f>
        <v>137</v>
      </c>
      <c r="B300">
        <v>144042116</v>
      </c>
      <c r="C300">
        <v>144043715</v>
      </c>
      <c r="D300">
        <v>130260751</v>
      </c>
      <c r="E300">
        <v>1</v>
      </c>
      <c r="F300">
        <v>1</v>
      </c>
      <c r="G300">
        <v>1</v>
      </c>
      <c r="H300">
        <v>3</v>
      </c>
      <c r="I300" t="s">
        <v>1349</v>
      </c>
      <c r="J300" t="s">
        <v>1350</v>
      </c>
      <c r="K300" t="s">
        <v>1351</v>
      </c>
      <c r="L300">
        <v>1346</v>
      </c>
      <c r="N300">
        <v>1009</v>
      </c>
      <c r="O300" t="s">
        <v>598</v>
      </c>
      <c r="P300" t="s">
        <v>598</v>
      </c>
      <c r="Q300">
        <v>1</v>
      </c>
      <c r="W300">
        <v>0</v>
      </c>
      <c r="X300">
        <v>184074274</v>
      </c>
      <c r="Y300">
        <v>0.4</v>
      </c>
      <c r="AA300">
        <v>88.41</v>
      </c>
      <c r="AB300">
        <v>0</v>
      </c>
      <c r="AC300">
        <v>0</v>
      </c>
      <c r="AD300">
        <v>0</v>
      </c>
      <c r="AE300">
        <v>9.0399999999999991</v>
      </c>
      <c r="AF300">
        <v>0</v>
      </c>
      <c r="AG300">
        <v>0</v>
      </c>
      <c r="AH300">
        <v>0</v>
      </c>
      <c r="AI300">
        <v>9.7799999999999994</v>
      </c>
      <c r="AJ300">
        <v>1</v>
      </c>
      <c r="AK300">
        <v>1</v>
      </c>
      <c r="AL300">
        <v>1</v>
      </c>
      <c r="AN300">
        <v>0</v>
      </c>
      <c r="AO300">
        <v>1</v>
      </c>
      <c r="AP300">
        <v>0</v>
      </c>
      <c r="AQ300">
        <v>0</v>
      </c>
      <c r="AR300">
        <v>0</v>
      </c>
      <c r="AS300" t="s">
        <v>3</v>
      </c>
      <c r="AT300">
        <v>0.4</v>
      </c>
      <c r="AU300" t="s">
        <v>3</v>
      </c>
      <c r="AV300">
        <v>0</v>
      </c>
      <c r="AW300">
        <v>2</v>
      </c>
      <c r="AX300">
        <v>144043732</v>
      </c>
      <c r="AY300">
        <v>1</v>
      </c>
      <c r="AZ300">
        <v>0</v>
      </c>
      <c r="BA300">
        <v>308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CX300">
        <f>Y300*Source!I137</f>
        <v>0.8</v>
      </c>
      <c r="CY300">
        <f>AA300</f>
        <v>88.41</v>
      </c>
      <c r="CZ300">
        <f>AE300</f>
        <v>9.0399999999999991</v>
      </c>
      <c r="DA300">
        <f>AI300</f>
        <v>9.7799999999999994</v>
      </c>
      <c r="DB300">
        <f>ROUND(ROUND(AT300*CZ300,2),2)</f>
        <v>3.62</v>
      </c>
      <c r="DC300">
        <f>ROUND(ROUND(AT300*AG300,2),2)</f>
        <v>0</v>
      </c>
    </row>
    <row r="301" spans="1:107" x14ac:dyDescent="0.2">
      <c r="A301">
        <f>ROW(Source!A137)</f>
        <v>137</v>
      </c>
      <c r="B301">
        <v>144042116</v>
      </c>
      <c r="C301">
        <v>144043715</v>
      </c>
      <c r="D301">
        <v>130263629</v>
      </c>
      <c r="E301">
        <v>1</v>
      </c>
      <c r="F301">
        <v>1</v>
      </c>
      <c r="G301">
        <v>1</v>
      </c>
      <c r="H301">
        <v>3</v>
      </c>
      <c r="I301" t="s">
        <v>1352</v>
      </c>
      <c r="J301" t="s">
        <v>1353</v>
      </c>
      <c r="K301" t="s">
        <v>1354</v>
      </c>
      <c r="L301">
        <v>1339</v>
      </c>
      <c r="N301">
        <v>1007</v>
      </c>
      <c r="O301" t="s">
        <v>50</v>
      </c>
      <c r="P301" t="s">
        <v>50</v>
      </c>
      <c r="Q301">
        <v>1</v>
      </c>
      <c r="W301">
        <v>0</v>
      </c>
      <c r="X301">
        <v>-74812177</v>
      </c>
      <c r="Y301">
        <v>2.9999999999999997E-4</v>
      </c>
      <c r="AA301">
        <v>3087.61</v>
      </c>
      <c r="AB301">
        <v>0</v>
      </c>
      <c r="AC301">
        <v>0</v>
      </c>
      <c r="AD301">
        <v>0</v>
      </c>
      <c r="AE301">
        <v>519.79999999999995</v>
      </c>
      <c r="AF301">
        <v>0</v>
      </c>
      <c r="AG301">
        <v>0</v>
      </c>
      <c r="AH301">
        <v>0</v>
      </c>
      <c r="AI301">
        <v>5.94</v>
      </c>
      <c r="AJ301">
        <v>1</v>
      </c>
      <c r="AK301">
        <v>1</v>
      </c>
      <c r="AL301">
        <v>1</v>
      </c>
      <c r="AN301">
        <v>0</v>
      </c>
      <c r="AO301">
        <v>1</v>
      </c>
      <c r="AP301">
        <v>0</v>
      </c>
      <c r="AQ301">
        <v>0</v>
      </c>
      <c r="AR301">
        <v>0</v>
      </c>
      <c r="AS301" t="s">
        <v>3</v>
      </c>
      <c r="AT301">
        <v>2.9999999999999997E-4</v>
      </c>
      <c r="AU301" t="s">
        <v>3</v>
      </c>
      <c r="AV301">
        <v>0</v>
      </c>
      <c r="AW301">
        <v>2</v>
      </c>
      <c r="AX301">
        <v>144043733</v>
      </c>
      <c r="AY301">
        <v>1</v>
      </c>
      <c r="AZ301">
        <v>0</v>
      </c>
      <c r="BA301">
        <v>309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CX301">
        <f>Y301*Source!I137</f>
        <v>5.9999999999999995E-4</v>
      </c>
      <c r="CY301">
        <f>AA301</f>
        <v>3087.61</v>
      </c>
      <c r="CZ301">
        <f>AE301</f>
        <v>519.79999999999995</v>
      </c>
      <c r="DA301">
        <f>AI301</f>
        <v>5.94</v>
      </c>
      <c r="DB301">
        <f>ROUND(ROUND(AT301*CZ301,2),2)</f>
        <v>0.16</v>
      </c>
      <c r="DC301">
        <f>ROUND(ROUND(AT301*AG301,2),2)</f>
        <v>0</v>
      </c>
    </row>
    <row r="302" spans="1:107" x14ac:dyDescent="0.2">
      <c r="A302">
        <f>ROW(Source!A137)</f>
        <v>137</v>
      </c>
      <c r="B302">
        <v>144042116</v>
      </c>
      <c r="C302">
        <v>144043715</v>
      </c>
      <c r="D302">
        <v>130278559</v>
      </c>
      <c r="E302">
        <v>1</v>
      </c>
      <c r="F302">
        <v>1</v>
      </c>
      <c r="G302">
        <v>1</v>
      </c>
      <c r="H302">
        <v>3</v>
      </c>
      <c r="I302" t="s">
        <v>1355</v>
      </c>
      <c r="J302" t="s">
        <v>1356</v>
      </c>
      <c r="K302" t="s">
        <v>1357</v>
      </c>
      <c r="L302">
        <v>1348</v>
      </c>
      <c r="N302">
        <v>1009</v>
      </c>
      <c r="O302" t="s">
        <v>31</v>
      </c>
      <c r="P302" t="s">
        <v>31</v>
      </c>
      <c r="Q302">
        <v>1000</v>
      </c>
      <c r="W302">
        <v>0</v>
      </c>
      <c r="X302">
        <v>1304224204</v>
      </c>
      <c r="Y302">
        <v>4.2999999999999999E-4</v>
      </c>
      <c r="AA302">
        <v>33975.68</v>
      </c>
      <c r="AB302">
        <v>0</v>
      </c>
      <c r="AC302">
        <v>0</v>
      </c>
      <c r="AD302">
        <v>0</v>
      </c>
      <c r="AE302">
        <v>6508.75</v>
      </c>
      <c r="AF302">
        <v>0</v>
      </c>
      <c r="AG302">
        <v>0</v>
      </c>
      <c r="AH302">
        <v>0</v>
      </c>
      <c r="AI302">
        <v>5.22</v>
      </c>
      <c r="AJ302">
        <v>1</v>
      </c>
      <c r="AK302">
        <v>1</v>
      </c>
      <c r="AL302">
        <v>1</v>
      </c>
      <c r="AN302">
        <v>0</v>
      </c>
      <c r="AO302">
        <v>1</v>
      </c>
      <c r="AP302">
        <v>0</v>
      </c>
      <c r="AQ302">
        <v>0</v>
      </c>
      <c r="AR302">
        <v>0</v>
      </c>
      <c r="AS302" t="s">
        <v>3</v>
      </c>
      <c r="AT302">
        <v>4.2999999999999999E-4</v>
      </c>
      <c r="AU302" t="s">
        <v>3</v>
      </c>
      <c r="AV302">
        <v>0</v>
      </c>
      <c r="AW302">
        <v>2</v>
      </c>
      <c r="AX302">
        <v>144043734</v>
      </c>
      <c r="AY302">
        <v>1</v>
      </c>
      <c r="AZ302">
        <v>0</v>
      </c>
      <c r="BA302">
        <v>310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CX302">
        <f>Y302*Source!I137</f>
        <v>8.5999999999999998E-4</v>
      </c>
      <c r="CY302">
        <f>AA302</f>
        <v>33975.68</v>
      </c>
      <c r="CZ302">
        <f>AE302</f>
        <v>6508.75</v>
      </c>
      <c r="DA302">
        <f>AI302</f>
        <v>5.22</v>
      </c>
      <c r="DB302">
        <f>ROUND(ROUND(AT302*CZ302,2),2)</f>
        <v>2.8</v>
      </c>
      <c r="DC302">
        <f>ROUND(ROUND(AT302*AG302,2),2)</f>
        <v>0</v>
      </c>
    </row>
    <row r="303" spans="1:107" x14ac:dyDescent="0.2">
      <c r="A303">
        <f>ROW(Source!A137)</f>
        <v>137</v>
      </c>
      <c r="B303">
        <v>144042116</v>
      </c>
      <c r="C303">
        <v>144043715</v>
      </c>
      <c r="D303">
        <v>0</v>
      </c>
      <c r="E303">
        <v>0</v>
      </c>
      <c r="F303">
        <v>1</v>
      </c>
      <c r="G303">
        <v>1</v>
      </c>
      <c r="H303">
        <v>3</v>
      </c>
      <c r="I303" t="s">
        <v>272</v>
      </c>
      <c r="J303" t="s">
        <v>3</v>
      </c>
      <c r="K303" t="s">
        <v>345</v>
      </c>
      <c r="L303">
        <v>1371</v>
      </c>
      <c r="N303">
        <v>1013</v>
      </c>
      <c r="O303" t="s">
        <v>171</v>
      </c>
      <c r="P303" t="s">
        <v>171</v>
      </c>
      <c r="Q303">
        <v>1</v>
      </c>
      <c r="W303">
        <v>0</v>
      </c>
      <c r="X303">
        <v>1541011795</v>
      </c>
      <c r="Y303">
        <v>1</v>
      </c>
      <c r="AA303">
        <v>366.01</v>
      </c>
      <c r="AB303">
        <v>0</v>
      </c>
      <c r="AC303">
        <v>0</v>
      </c>
      <c r="AD303">
        <v>0</v>
      </c>
      <c r="AE303">
        <v>67.53</v>
      </c>
      <c r="AF303">
        <v>0</v>
      </c>
      <c r="AG303">
        <v>0</v>
      </c>
      <c r="AH303">
        <v>0</v>
      </c>
      <c r="AI303">
        <v>5.42</v>
      </c>
      <c r="AJ303">
        <v>1</v>
      </c>
      <c r="AK303">
        <v>1</v>
      </c>
      <c r="AL303">
        <v>1</v>
      </c>
      <c r="AN303">
        <v>0</v>
      </c>
      <c r="AO303">
        <v>0</v>
      </c>
      <c r="AP303">
        <v>0</v>
      </c>
      <c r="AQ303">
        <v>0</v>
      </c>
      <c r="AR303">
        <v>0</v>
      </c>
      <c r="AS303" t="s">
        <v>3</v>
      </c>
      <c r="AT303">
        <v>1</v>
      </c>
      <c r="AU303" t="s">
        <v>3</v>
      </c>
      <c r="AV303">
        <v>0</v>
      </c>
      <c r="AW303">
        <v>1</v>
      </c>
      <c r="AX303">
        <v>-1</v>
      </c>
      <c r="AY303">
        <v>0</v>
      </c>
      <c r="AZ303">
        <v>0</v>
      </c>
      <c r="BA303" t="s">
        <v>3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CX303">
        <f>Y303*Source!I137</f>
        <v>2</v>
      </c>
      <c r="CY303">
        <f>AA303</f>
        <v>366.01</v>
      </c>
      <c r="CZ303">
        <f>AE303</f>
        <v>67.53</v>
      </c>
      <c r="DA303">
        <f>AI303</f>
        <v>5.42</v>
      </c>
      <c r="DB303">
        <f>ROUND(ROUND(AT303*CZ303,2),2)</f>
        <v>67.53</v>
      </c>
      <c r="DC303">
        <f>ROUND(ROUND(AT303*AG303,2),2)</f>
        <v>0</v>
      </c>
    </row>
    <row r="304" spans="1:107" x14ac:dyDescent="0.2">
      <c r="A304">
        <f>ROW(Source!A139)</f>
        <v>139</v>
      </c>
      <c r="B304">
        <v>144042116</v>
      </c>
      <c r="C304">
        <v>144043737</v>
      </c>
      <c r="D304">
        <v>128862253</v>
      </c>
      <c r="E304">
        <v>28876687</v>
      </c>
      <c r="F304">
        <v>1</v>
      </c>
      <c r="G304">
        <v>1</v>
      </c>
      <c r="H304">
        <v>1</v>
      </c>
      <c r="I304" t="s">
        <v>1123</v>
      </c>
      <c r="J304" t="s">
        <v>3</v>
      </c>
      <c r="K304" t="s">
        <v>1124</v>
      </c>
      <c r="L304">
        <v>1191</v>
      </c>
      <c r="N304">
        <v>1013</v>
      </c>
      <c r="O304" t="s">
        <v>1125</v>
      </c>
      <c r="P304" t="s">
        <v>1125</v>
      </c>
      <c r="Q304">
        <v>1</v>
      </c>
      <c r="W304">
        <v>0</v>
      </c>
      <c r="X304">
        <v>-400197608</v>
      </c>
      <c r="Y304">
        <v>22.551500000000001</v>
      </c>
      <c r="AA304">
        <v>0</v>
      </c>
      <c r="AB304">
        <v>0</v>
      </c>
      <c r="AC304">
        <v>0</v>
      </c>
      <c r="AD304">
        <v>8.5299999999999994</v>
      </c>
      <c r="AE304">
        <v>0</v>
      </c>
      <c r="AF304">
        <v>0</v>
      </c>
      <c r="AG304">
        <v>0</v>
      </c>
      <c r="AH304">
        <v>8.5299999999999994</v>
      </c>
      <c r="AI304">
        <v>1</v>
      </c>
      <c r="AJ304">
        <v>1</v>
      </c>
      <c r="AK304">
        <v>1</v>
      </c>
      <c r="AL304">
        <v>1</v>
      </c>
      <c r="AN304">
        <v>0</v>
      </c>
      <c r="AO304">
        <v>1</v>
      </c>
      <c r="AP304">
        <v>1</v>
      </c>
      <c r="AQ304">
        <v>0</v>
      </c>
      <c r="AR304">
        <v>0</v>
      </c>
      <c r="AS304" t="s">
        <v>3</v>
      </c>
      <c r="AT304">
        <v>19.61</v>
      </c>
      <c r="AU304" t="s">
        <v>264</v>
      </c>
      <c r="AV304">
        <v>1</v>
      </c>
      <c r="AW304">
        <v>2</v>
      </c>
      <c r="AX304">
        <v>144043745</v>
      </c>
      <c r="AY304">
        <v>1</v>
      </c>
      <c r="AZ304">
        <v>2048</v>
      </c>
      <c r="BA304">
        <v>312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CX304">
        <f>Y304*Source!I139</f>
        <v>0.45103000000000004</v>
      </c>
      <c r="CY304">
        <f>AD304</f>
        <v>8.5299999999999994</v>
      </c>
      <c r="CZ304">
        <f>AH304</f>
        <v>8.5299999999999994</v>
      </c>
      <c r="DA304">
        <f>AL304</f>
        <v>1</v>
      </c>
      <c r="DB304">
        <f>ROUND((ROUND(AT304*CZ304,2)*1.15),2)</f>
        <v>192.36</v>
      </c>
      <c r="DC304">
        <f>ROUND((ROUND(AT304*AG304,2)*1.15),2)</f>
        <v>0</v>
      </c>
    </row>
    <row r="305" spans="1:107" x14ac:dyDescent="0.2">
      <c r="A305">
        <f>ROW(Source!A139)</f>
        <v>139</v>
      </c>
      <c r="B305">
        <v>144042116</v>
      </c>
      <c r="C305">
        <v>144043737</v>
      </c>
      <c r="D305">
        <v>128862608</v>
      </c>
      <c r="E305">
        <v>28876687</v>
      </c>
      <c r="F305">
        <v>1</v>
      </c>
      <c r="G305">
        <v>1</v>
      </c>
      <c r="H305">
        <v>1</v>
      </c>
      <c r="I305" t="s">
        <v>1128</v>
      </c>
      <c r="J305" t="s">
        <v>3</v>
      </c>
      <c r="K305" t="s">
        <v>1129</v>
      </c>
      <c r="L305">
        <v>1191</v>
      </c>
      <c r="N305">
        <v>1013</v>
      </c>
      <c r="O305" t="s">
        <v>1125</v>
      </c>
      <c r="P305" t="s">
        <v>1125</v>
      </c>
      <c r="Q305">
        <v>1</v>
      </c>
      <c r="W305">
        <v>0</v>
      </c>
      <c r="X305">
        <v>-1417349443</v>
      </c>
      <c r="Y305">
        <v>0.35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1</v>
      </c>
      <c r="AJ305">
        <v>1</v>
      </c>
      <c r="AK305">
        <v>1</v>
      </c>
      <c r="AL305">
        <v>1</v>
      </c>
      <c r="AN305">
        <v>0</v>
      </c>
      <c r="AO305">
        <v>1</v>
      </c>
      <c r="AP305">
        <v>0</v>
      </c>
      <c r="AQ305">
        <v>0</v>
      </c>
      <c r="AR305">
        <v>0</v>
      </c>
      <c r="AS305" t="s">
        <v>3</v>
      </c>
      <c r="AT305">
        <v>0.35</v>
      </c>
      <c r="AU305" t="s">
        <v>3</v>
      </c>
      <c r="AV305">
        <v>2</v>
      </c>
      <c r="AW305">
        <v>2</v>
      </c>
      <c r="AX305">
        <v>144043746</v>
      </c>
      <c r="AY305">
        <v>1</v>
      </c>
      <c r="AZ305">
        <v>2048</v>
      </c>
      <c r="BA305">
        <v>313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CX305">
        <f>Y305*Source!I139</f>
        <v>6.9999999999999993E-3</v>
      </c>
      <c r="CY305">
        <f>AD305</f>
        <v>0</v>
      </c>
      <c r="CZ305">
        <f>AH305</f>
        <v>0</v>
      </c>
      <c r="DA305">
        <f>AL305</f>
        <v>1</v>
      </c>
      <c r="DB305">
        <f>ROUND(ROUND(AT305*CZ305,2),2)</f>
        <v>0</v>
      </c>
      <c r="DC305">
        <f>ROUND(ROUND(AT305*AG305,2),2)</f>
        <v>0</v>
      </c>
    </row>
    <row r="306" spans="1:107" x14ac:dyDescent="0.2">
      <c r="A306">
        <f>ROW(Source!A139)</f>
        <v>139</v>
      </c>
      <c r="B306">
        <v>144042116</v>
      </c>
      <c r="C306">
        <v>144043737</v>
      </c>
      <c r="D306">
        <v>130404565</v>
      </c>
      <c r="E306">
        <v>1</v>
      </c>
      <c r="F306">
        <v>1</v>
      </c>
      <c r="G306">
        <v>1</v>
      </c>
      <c r="H306">
        <v>2</v>
      </c>
      <c r="I306" t="s">
        <v>1130</v>
      </c>
      <c r="J306" t="s">
        <v>1131</v>
      </c>
      <c r="K306" t="s">
        <v>1132</v>
      </c>
      <c r="L306">
        <v>1368</v>
      </c>
      <c r="N306">
        <v>1011</v>
      </c>
      <c r="O306" t="s">
        <v>550</v>
      </c>
      <c r="P306" t="s">
        <v>550</v>
      </c>
      <c r="Q306">
        <v>1</v>
      </c>
      <c r="W306">
        <v>0</v>
      </c>
      <c r="X306">
        <v>757256372</v>
      </c>
      <c r="Y306">
        <v>8.7499999999999994E-2</v>
      </c>
      <c r="AA306">
        <v>0</v>
      </c>
      <c r="AB306">
        <v>447.64</v>
      </c>
      <c r="AC306">
        <v>443.21</v>
      </c>
      <c r="AD306">
        <v>0</v>
      </c>
      <c r="AE306">
        <v>0</v>
      </c>
      <c r="AF306">
        <v>31.26</v>
      </c>
      <c r="AG306">
        <v>13.5</v>
      </c>
      <c r="AH306">
        <v>0</v>
      </c>
      <c r="AI306">
        <v>1</v>
      </c>
      <c r="AJ306">
        <v>14.32</v>
      </c>
      <c r="AK306">
        <v>32.83</v>
      </c>
      <c r="AL306">
        <v>1</v>
      </c>
      <c r="AN306">
        <v>0</v>
      </c>
      <c r="AO306">
        <v>1</v>
      </c>
      <c r="AP306">
        <v>1</v>
      </c>
      <c r="AQ306">
        <v>0</v>
      </c>
      <c r="AR306">
        <v>0</v>
      </c>
      <c r="AS306" t="s">
        <v>3</v>
      </c>
      <c r="AT306">
        <v>7.0000000000000007E-2</v>
      </c>
      <c r="AU306" t="s">
        <v>279</v>
      </c>
      <c r="AV306">
        <v>0</v>
      </c>
      <c r="AW306">
        <v>2</v>
      </c>
      <c r="AX306">
        <v>144043747</v>
      </c>
      <c r="AY306">
        <v>1</v>
      </c>
      <c r="AZ306">
        <v>2048</v>
      </c>
      <c r="BA306">
        <v>314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CX306">
        <f>Y306*Source!I139</f>
        <v>1.7499999999999998E-3</v>
      </c>
      <c r="CY306">
        <f>AB306</f>
        <v>447.64</v>
      </c>
      <c r="CZ306">
        <f>AF306</f>
        <v>31.26</v>
      </c>
      <c r="DA306">
        <f>AJ306</f>
        <v>14.32</v>
      </c>
      <c r="DB306">
        <f>ROUND((ROUND(AT306*CZ306,2)*1.25),2)</f>
        <v>2.74</v>
      </c>
      <c r="DC306">
        <f>ROUND((ROUND(AT306*AG306,2)*1.25),2)</f>
        <v>1.19</v>
      </c>
    </row>
    <row r="307" spans="1:107" x14ac:dyDescent="0.2">
      <c r="A307">
        <f>ROW(Source!A139)</f>
        <v>139</v>
      </c>
      <c r="B307">
        <v>144042116</v>
      </c>
      <c r="C307">
        <v>144043737</v>
      </c>
      <c r="D307">
        <v>130405149</v>
      </c>
      <c r="E307">
        <v>1</v>
      </c>
      <c r="F307">
        <v>1</v>
      </c>
      <c r="G307">
        <v>1</v>
      </c>
      <c r="H307">
        <v>2</v>
      </c>
      <c r="I307" t="s">
        <v>1144</v>
      </c>
      <c r="J307" t="s">
        <v>1145</v>
      </c>
      <c r="K307" t="s">
        <v>1146</v>
      </c>
      <c r="L307">
        <v>1368</v>
      </c>
      <c r="N307">
        <v>1011</v>
      </c>
      <c r="O307" t="s">
        <v>550</v>
      </c>
      <c r="P307" t="s">
        <v>550</v>
      </c>
      <c r="Q307">
        <v>1</v>
      </c>
      <c r="W307">
        <v>0</v>
      </c>
      <c r="X307">
        <v>1969200529</v>
      </c>
      <c r="Y307">
        <v>0.35</v>
      </c>
      <c r="AA307">
        <v>0</v>
      </c>
      <c r="AB307">
        <v>795.09</v>
      </c>
      <c r="AC307">
        <v>380.83</v>
      </c>
      <c r="AD307">
        <v>0</v>
      </c>
      <c r="AE307">
        <v>0</v>
      </c>
      <c r="AF307">
        <v>65.709999999999994</v>
      </c>
      <c r="AG307">
        <v>11.6</v>
      </c>
      <c r="AH307">
        <v>0</v>
      </c>
      <c r="AI307">
        <v>1</v>
      </c>
      <c r="AJ307">
        <v>12.1</v>
      </c>
      <c r="AK307">
        <v>32.83</v>
      </c>
      <c r="AL307">
        <v>1</v>
      </c>
      <c r="AN307">
        <v>0</v>
      </c>
      <c r="AO307">
        <v>1</v>
      </c>
      <c r="AP307">
        <v>1</v>
      </c>
      <c r="AQ307">
        <v>0</v>
      </c>
      <c r="AR307">
        <v>0</v>
      </c>
      <c r="AS307" t="s">
        <v>3</v>
      </c>
      <c r="AT307">
        <v>0.28000000000000003</v>
      </c>
      <c r="AU307" t="s">
        <v>279</v>
      </c>
      <c r="AV307">
        <v>0</v>
      </c>
      <c r="AW307">
        <v>2</v>
      </c>
      <c r="AX307">
        <v>144043748</v>
      </c>
      <c r="AY307">
        <v>1</v>
      </c>
      <c r="AZ307">
        <v>2048</v>
      </c>
      <c r="BA307">
        <v>315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CX307">
        <f>Y307*Source!I139</f>
        <v>6.9999999999999993E-3</v>
      </c>
      <c r="CY307">
        <f>AB307</f>
        <v>795.09</v>
      </c>
      <c r="CZ307">
        <f>AF307</f>
        <v>65.709999999999994</v>
      </c>
      <c r="DA307">
        <f>AJ307</f>
        <v>12.1</v>
      </c>
      <c r="DB307">
        <f>ROUND((ROUND(AT307*CZ307,2)*1.25),2)</f>
        <v>23</v>
      </c>
      <c r="DC307">
        <f>ROUND((ROUND(AT307*AG307,2)*1.25),2)</f>
        <v>4.0599999999999996</v>
      </c>
    </row>
    <row r="308" spans="1:107" x14ac:dyDescent="0.2">
      <c r="A308">
        <f>ROW(Source!A139)</f>
        <v>139</v>
      </c>
      <c r="B308">
        <v>144042116</v>
      </c>
      <c r="C308">
        <v>144043737</v>
      </c>
      <c r="D308">
        <v>130283064</v>
      </c>
      <c r="E308">
        <v>1</v>
      </c>
      <c r="F308">
        <v>1</v>
      </c>
      <c r="G308">
        <v>1</v>
      </c>
      <c r="H308">
        <v>3</v>
      </c>
      <c r="I308" t="s">
        <v>1358</v>
      </c>
      <c r="J308" t="s">
        <v>1359</v>
      </c>
      <c r="K308" t="s">
        <v>1360</v>
      </c>
      <c r="L308">
        <v>1425</v>
      </c>
      <c r="N308">
        <v>1013</v>
      </c>
      <c r="O308" t="s">
        <v>88</v>
      </c>
      <c r="P308" t="s">
        <v>88</v>
      </c>
      <c r="Q308">
        <v>1</v>
      </c>
      <c r="W308">
        <v>0</v>
      </c>
      <c r="X308">
        <v>1652963760</v>
      </c>
      <c r="Y308">
        <v>4</v>
      </c>
      <c r="AA308">
        <v>229</v>
      </c>
      <c r="AB308">
        <v>0</v>
      </c>
      <c r="AC308">
        <v>0</v>
      </c>
      <c r="AD308">
        <v>0</v>
      </c>
      <c r="AE308">
        <v>50</v>
      </c>
      <c r="AF308">
        <v>0</v>
      </c>
      <c r="AG308">
        <v>0</v>
      </c>
      <c r="AH308">
        <v>0</v>
      </c>
      <c r="AI308">
        <v>4.58</v>
      </c>
      <c r="AJ308">
        <v>1</v>
      </c>
      <c r="AK308">
        <v>1</v>
      </c>
      <c r="AL308">
        <v>1</v>
      </c>
      <c r="AN308">
        <v>0</v>
      </c>
      <c r="AO308">
        <v>1</v>
      </c>
      <c r="AP308">
        <v>0</v>
      </c>
      <c r="AQ308">
        <v>0</v>
      </c>
      <c r="AR308">
        <v>0</v>
      </c>
      <c r="AS308" t="s">
        <v>3</v>
      </c>
      <c r="AT308">
        <v>4</v>
      </c>
      <c r="AU308" t="s">
        <v>3</v>
      </c>
      <c r="AV308">
        <v>0</v>
      </c>
      <c r="AW308">
        <v>2</v>
      </c>
      <c r="AX308">
        <v>144043751</v>
      </c>
      <c r="AY308">
        <v>1</v>
      </c>
      <c r="AZ308">
        <v>0</v>
      </c>
      <c r="BA308">
        <v>318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CX308">
        <f>Y308*Source!I139</f>
        <v>0.08</v>
      </c>
      <c r="CY308">
        <f>AA308</f>
        <v>229</v>
      </c>
      <c r="CZ308">
        <f>AE308</f>
        <v>50</v>
      </c>
      <c r="DA308">
        <f>AI308</f>
        <v>4.58</v>
      </c>
      <c r="DB308">
        <f>ROUND(ROUND(AT308*CZ308,2),2)</f>
        <v>200</v>
      </c>
      <c r="DC308">
        <f>ROUND(ROUND(AT308*AG308,2),2)</f>
        <v>0</v>
      </c>
    </row>
    <row r="309" spans="1:107" x14ac:dyDescent="0.2">
      <c r="A309">
        <f>ROW(Source!A139)</f>
        <v>139</v>
      </c>
      <c r="B309">
        <v>144042116</v>
      </c>
      <c r="C309">
        <v>144043737</v>
      </c>
      <c r="D309">
        <v>130289372</v>
      </c>
      <c r="E309">
        <v>1</v>
      </c>
      <c r="F309">
        <v>1</v>
      </c>
      <c r="G309">
        <v>1</v>
      </c>
      <c r="H309">
        <v>3</v>
      </c>
      <c r="I309" t="s">
        <v>763</v>
      </c>
      <c r="J309" t="s">
        <v>765</v>
      </c>
      <c r="K309" t="s">
        <v>764</v>
      </c>
      <c r="L309">
        <v>1296</v>
      </c>
      <c r="N309">
        <v>1002</v>
      </c>
      <c r="O309" t="s">
        <v>695</v>
      </c>
      <c r="P309" t="s">
        <v>695</v>
      </c>
      <c r="Q309">
        <v>1</v>
      </c>
      <c r="W309">
        <v>0</v>
      </c>
      <c r="X309">
        <v>-1152041732</v>
      </c>
      <c r="Y309">
        <v>68.03</v>
      </c>
      <c r="AA309">
        <v>219.3</v>
      </c>
      <c r="AB309">
        <v>0</v>
      </c>
      <c r="AC309">
        <v>0</v>
      </c>
      <c r="AD309">
        <v>0</v>
      </c>
      <c r="AE309">
        <v>46.86</v>
      </c>
      <c r="AF309">
        <v>0</v>
      </c>
      <c r="AG309">
        <v>0</v>
      </c>
      <c r="AH309">
        <v>0</v>
      </c>
      <c r="AI309">
        <v>4.68</v>
      </c>
      <c r="AJ309">
        <v>1</v>
      </c>
      <c r="AK309">
        <v>1</v>
      </c>
      <c r="AL309">
        <v>1</v>
      </c>
      <c r="AN309">
        <v>0</v>
      </c>
      <c r="AO309">
        <v>1</v>
      </c>
      <c r="AP309">
        <v>0</v>
      </c>
      <c r="AQ309">
        <v>0</v>
      </c>
      <c r="AR309">
        <v>0</v>
      </c>
      <c r="AS309" t="s">
        <v>3</v>
      </c>
      <c r="AT309">
        <v>68.03</v>
      </c>
      <c r="AU309" t="s">
        <v>3</v>
      </c>
      <c r="AV309">
        <v>0</v>
      </c>
      <c r="AW309">
        <v>2</v>
      </c>
      <c r="AX309">
        <v>144043752</v>
      </c>
      <c r="AY309">
        <v>1</v>
      </c>
      <c r="AZ309">
        <v>0</v>
      </c>
      <c r="BA309">
        <v>319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CX309">
        <f>Y309*Source!I139</f>
        <v>1.3606</v>
      </c>
      <c r="CY309">
        <f>AA309</f>
        <v>219.3</v>
      </c>
      <c r="CZ309">
        <f>AE309</f>
        <v>46.86</v>
      </c>
      <c r="DA309">
        <f>AI309</f>
        <v>4.68</v>
      </c>
      <c r="DB309">
        <f>ROUND(ROUND(AT309*CZ309,2),2)</f>
        <v>3187.89</v>
      </c>
      <c r="DC309">
        <f>ROUND(ROUND(AT309*AG309,2),2)</f>
        <v>0</v>
      </c>
    </row>
    <row r="310" spans="1:107" x14ac:dyDescent="0.2">
      <c r="A310">
        <f>ROW(Source!A139)</f>
        <v>139</v>
      </c>
      <c r="B310">
        <v>144042116</v>
      </c>
      <c r="C310">
        <v>144043737</v>
      </c>
      <c r="D310">
        <v>0</v>
      </c>
      <c r="E310">
        <v>0</v>
      </c>
      <c r="F310">
        <v>1</v>
      </c>
      <c r="G310">
        <v>1</v>
      </c>
      <c r="H310">
        <v>3</v>
      </c>
      <c r="I310" t="s">
        <v>272</v>
      </c>
      <c r="J310" t="s">
        <v>352</v>
      </c>
      <c r="K310" t="s">
        <v>351</v>
      </c>
      <c r="L310">
        <v>1301</v>
      </c>
      <c r="N310">
        <v>1003</v>
      </c>
      <c r="O310" t="s">
        <v>328</v>
      </c>
      <c r="P310" t="s">
        <v>328</v>
      </c>
      <c r="Q310">
        <v>1</v>
      </c>
      <c r="W310">
        <v>0</v>
      </c>
      <c r="X310">
        <v>2101286362</v>
      </c>
      <c r="Y310">
        <v>100</v>
      </c>
      <c r="AA310">
        <v>3780.02</v>
      </c>
      <c r="AB310">
        <v>0</v>
      </c>
      <c r="AC310">
        <v>0</v>
      </c>
      <c r="AD310">
        <v>0</v>
      </c>
      <c r="AE310">
        <v>697.42</v>
      </c>
      <c r="AF310">
        <v>0</v>
      </c>
      <c r="AG310">
        <v>0</v>
      </c>
      <c r="AH310">
        <v>0</v>
      </c>
      <c r="AI310">
        <v>5.42</v>
      </c>
      <c r="AJ310">
        <v>1</v>
      </c>
      <c r="AK310">
        <v>1</v>
      </c>
      <c r="AL310">
        <v>1</v>
      </c>
      <c r="AN310">
        <v>1</v>
      </c>
      <c r="AO310">
        <v>0</v>
      </c>
      <c r="AP310">
        <v>0</v>
      </c>
      <c r="AQ310">
        <v>0</v>
      </c>
      <c r="AR310">
        <v>0</v>
      </c>
      <c r="AS310" t="s">
        <v>3</v>
      </c>
      <c r="AT310">
        <v>100</v>
      </c>
      <c r="AU310" t="s">
        <v>3</v>
      </c>
      <c r="AV310">
        <v>0</v>
      </c>
      <c r="AW310">
        <v>1</v>
      </c>
      <c r="AX310">
        <v>-1</v>
      </c>
      <c r="AY310">
        <v>0</v>
      </c>
      <c r="AZ310">
        <v>0</v>
      </c>
      <c r="BA310" t="s">
        <v>3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CX310">
        <f>Y310*Source!I139</f>
        <v>2</v>
      </c>
      <c r="CY310">
        <f>AA310</f>
        <v>3780.02</v>
      </c>
      <c r="CZ310">
        <f>AE310</f>
        <v>697.42</v>
      </c>
      <c r="DA310">
        <f>AI310</f>
        <v>5.42</v>
      </c>
      <c r="DB310">
        <f>ROUND(ROUND(AT310*CZ310,2),2)</f>
        <v>69742</v>
      </c>
      <c r="DC310">
        <f>ROUND(ROUND(AT310*AG310,2),2)</f>
        <v>0</v>
      </c>
    </row>
    <row r="311" spans="1:107" x14ac:dyDescent="0.2">
      <c r="A311">
        <f>ROW(Source!A141)</f>
        <v>141</v>
      </c>
      <c r="B311">
        <v>144042116</v>
      </c>
      <c r="C311">
        <v>144043754</v>
      </c>
      <c r="D311">
        <v>128862263</v>
      </c>
      <c r="E311">
        <v>28876687</v>
      </c>
      <c r="F311">
        <v>1</v>
      </c>
      <c r="G311">
        <v>1</v>
      </c>
      <c r="H311">
        <v>1</v>
      </c>
      <c r="I311" t="s">
        <v>1330</v>
      </c>
      <c r="J311" t="s">
        <v>3</v>
      </c>
      <c r="K311" t="s">
        <v>1331</v>
      </c>
      <c r="L311">
        <v>1191</v>
      </c>
      <c r="N311">
        <v>1013</v>
      </c>
      <c r="O311" t="s">
        <v>1125</v>
      </c>
      <c r="P311" t="s">
        <v>1125</v>
      </c>
      <c r="Q311">
        <v>1</v>
      </c>
      <c r="W311">
        <v>0</v>
      </c>
      <c r="X311">
        <v>-784637506</v>
      </c>
      <c r="Y311">
        <v>215.6825</v>
      </c>
      <c r="AA311">
        <v>0</v>
      </c>
      <c r="AB311">
        <v>0</v>
      </c>
      <c r="AC311">
        <v>0</v>
      </c>
      <c r="AD311">
        <v>8.74</v>
      </c>
      <c r="AE311">
        <v>0</v>
      </c>
      <c r="AF311">
        <v>0</v>
      </c>
      <c r="AG311">
        <v>0</v>
      </c>
      <c r="AH311">
        <v>8.74</v>
      </c>
      <c r="AI311">
        <v>1</v>
      </c>
      <c r="AJ311">
        <v>1</v>
      </c>
      <c r="AK311">
        <v>1</v>
      </c>
      <c r="AL311">
        <v>1</v>
      </c>
      <c r="AN311">
        <v>0</v>
      </c>
      <c r="AO311">
        <v>1</v>
      </c>
      <c r="AP311">
        <v>1</v>
      </c>
      <c r="AQ311">
        <v>0</v>
      </c>
      <c r="AR311">
        <v>0</v>
      </c>
      <c r="AS311" t="s">
        <v>3</v>
      </c>
      <c r="AT311">
        <v>187.55</v>
      </c>
      <c r="AU311" t="s">
        <v>264</v>
      </c>
      <c r="AV311">
        <v>1</v>
      </c>
      <c r="AW311">
        <v>2</v>
      </c>
      <c r="AX311">
        <v>144043766</v>
      </c>
      <c r="AY311">
        <v>1</v>
      </c>
      <c r="AZ311">
        <v>0</v>
      </c>
      <c r="BA311">
        <v>320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CX311">
        <f>Y311*Source!I141</f>
        <v>2.2862344999999999</v>
      </c>
      <c r="CY311">
        <f>AD311</f>
        <v>8.74</v>
      </c>
      <c r="CZ311">
        <f>AH311</f>
        <v>8.74</v>
      </c>
      <c r="DA311">
        <f>AL311</f>
        <v>1</v>
      </c>
      <c r="DB311">
        <f>ROUND((ROUND(AT311*CZ311,2)*1.15),2)</f>
        <v>1885.07</v>
      </c>
      <c r="DC311">
        <f>ROUND((ROUND(AT311*AG311,2)*1.15),2)</f>
        <v>0</v>
      </c>
    </row>
    <row r="312" spans="1:107" x14ac:dyDescent="0.2">
      <c r="A312">
        <f>ROW(Source!A141)</f>
        <v>141</v>
      </c>
      <c r="B312">
        <v>144042116</v>
      </c>
      <c r="C312">
        <v>144043754</v>
      </c>
      <c r="D312">
        <v>128862608</v>
      </c>
      <c r="E312">
        <v>28876687</v>
      </c>
      <c r="F312">
        <v>1</v>
      </c>
      <c r="G312">
        <v>1</v>
      </c>
      <c r="H312">
        <v>1</v>
      </c>
      <c r="I312" t="s">
        <v>1128</v>
      </c>
      <c r="J312" t="s">
        <v>3</v>
      </c>
      <c r="K312" t="s">
        <v>1129</v>
      </c>
      <c r="L312">
        <v>1191</v>
      </c>
      <c r="N312">
        <v>1013</v>
      </c>
      <c r="O312" t="s">
        <v>1125</v>
      </c>
      <c r="P312" t="s">
        <v>1125</v>
      </c>
      <c r="Q312">
        <v>1</v>
      </c>
      <c r="W312">
        <v>0</v>
      </c>
      <c r="X312">
        <v>-1417349443</v>
      </c>
      <c r="Y312">
        <v>5.04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1</v>
      </c>
      <c r="AJ312">
        <v>1</v>
      </c>
      <c r="AK312">
        <v>1</v>
      </c>
      <c r="AL312">
        <v>1</v>
      </c>
      <c r="AN312">
        <v>0</v>
      </c>
      <c r="AO312">
        <v>1</v>
      </c>
      <c r="AP312">
        <v>0</v>
      </c>
      <c r="AQ312">
        <v>0</v>
      </c>
      <c r="AR312">
        <v>0</v>
      </c>
      <c r="AS312" t="s">
        <v>3</v>
      </c>
      <c r="AT312">
        <v>5.04</v>
      </c>
      <c r="AU312" t="s">
        <v>3</v>
      </c>
      <c r="AV312">
        <v>2</v>
      </c>
      <c r="AW312">
        <v>2</v>
      </c>
      <c r="AX312">
        <v>144043767</v>
      </c>
      <c r="AY312">
        <v>1</v>
      </c>
      <c r="AZ312">
        <v>2048</v>
      </c>
      <c r="BA312">
        <v>321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CX312">
        <f>Y312*Source!I141</f>
        <v>5.3423999999999999E-2</v>
      </c>
      <c r="CY312">
        <f>AD312</f>
        <v>0</v>
      </c>
      <c r="CZ312">
        <f>AH312</f>
        <v>0</v>
      </c>
      <c r="DA312">
        <f>AL312</f>
        <v>1</v>
      </c>
      <c r="DB312">
        <f>ROUND(ROUND(AT312*CZ312,2),2)</f>
        <v>0</v>
      </c>
      <c r="DC312">
        <f>ROUND(ROUND(AT312*AG312,2),2)</f>
        <v>0</v>
      </c>
    </row>
    <row r="313" spans="1:107" x14ac:dyDescent="0.2">
      <c r="A313">
        <f>ROW(Source!A141)</f>
        <v>141</v>
      </c>
      <c r="B313">
        <v>144042116</v>
      </c>
      <c r="C313">
        <v>144043754</v>
      </c>
      <c r="D313">
        <v>130404565</v>
      </c>
      <c r="E313">
        <v>1</v>
      </c>
      <c r="F313">
        <v>1</v>
      </c>
      <c r="G313">
        <v>1</v>
      </c>
      <c r="H313">
        <v>2</v>
      </c>
      <c r="I313" t="s">
        <v>1130</v>
      </c>
      <c r="J313" t="s">
        <v>1131</v>
      </c>
      <c r="K313" t="s">
        <v>1132</v>
      </c>
      <c r="L313">
        <v>1368</v>
      </c>
      <c r="N313">
        <v>1011</v>
      </c>
      <c r="O313" t="s">
        <v>550</v>
      </c>
      <c r="P313" t="s">
        <v>550</v>
      </c>
      <c r="Q313">
        <v>1</v>
      </c>
      <c r="W313">
        <v>0</v>
      </c>
      <c r="X313">
        <v>757256372</v>
      </c>
      <c r="Y313">
        <v>2.2000000000000002</v>
      </c>
      <c r="AA313">
        <v>0</v>
      </c>
      <c r="AB313">
        <v>447.64</v>
      </c>
      <c r="AC313">
        <v>443.21</v>
      </c>
      <c r="AD313">
        <v>0</v>
      </c>
      <c r="AE313">
        <v>0</v>
      </c>
      <c r="AF313">
        <v>31.26</v>
      </c>
      <c r="AG313">
        <v>13.5</v>
      </c>
      <c r="AH313">
        <v>0</v>
      </c>
      <c r="AI313">
        <v>1</v>
      </c>
      <c r="AJ313">
        <v>14.32</v>
      </c>
      <c r="AK313">
        <v>32.83</v>
      </c>
      <c r="AL313">
        <v>1</v>
      </c>
      <c r="AN313">
        <v>0</v>
      </c>
      <c r="AO313">
        <v>1</v>
      </c>
      <c r="AP313">
        <v>1</v>
      </c>
      <c r="AQ313">
        <v>0</v>
      </c>
      <c r="AR313">
        <v>0</v>
      </c>
      <c r="AS313" t="s">
        <v>3</v>
      </c>
      <c r="AT313">
        <v>1.76</v>
      </c>
      <c r="AU313" t="s">
        <v>279</v>
      </c>
      <c r="AV313">
        <v>0</v>
      </c>
      <c r="AW313">
        <v>2</v>
      </c>
      <c r="AX313">
        <v>144043768</v>
      </c>
      <c r="AY313">
        <v>1</v>
      </c>
      <c r="AZ313">
        <v>0</v>
      </c>
      <c r="BA313">
        <v>322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CX313">
        <f>Y313*Source!I141</f>
        <v>2.332E-2</v>
      </c>
      <c r="CY313">
        <f>AB313</f>
        <v>447.64</v>
      </c>
      <c r="CZ313">
        <f>AF313</f>
        <v>31.26</v>
      </c>
      <c r="DA313">
        <f>AJ313</f>
        <v>14.32</v>
      </c>
      <c r="DB313">
        <f>ROUND((ROUND(AT313*CZ313,2)*1.25),2)</f>
        <v>68.78</v>
      </c>
      <c r="DC313">
        <f>ROUND((ROUND(AT313*AG313,2)*1.25),2)</f>
        <v>29.7</v>
      </c>
    </row>
    <row r="314" spans="1:107" x14ac:dyDescent="0.2">
      <c r="A314">
        <f>ROW(Source!A141)</f>
        <v>141</v>
      </c>
      <c r="B314">
        <v>144042116</v>
      </c>
      <c r="C314">
        <v>144043754</v>
      </c>
      <c r="D314">
        <v>130405149</v>
      </c>
      <c r="E314">
        <v>1</v>
      </c>
      <c r="F314">
        <v>1</v>
      </c>
      <c r="G314">
        <v>1</v>
      </c>
      <c r="H314">
        <v>2</v>
      </c>
      <c r="I314" t="s">
        <v>1144</v>
      </c>
      <c r="J314" t="s">
        <v>1145</v>
      </c>
      <c r="K314" t="s">
        <v>1146</v>
      </c>
      <c r="L314">
        <v>1368</v>
      </c>
      <c r="N314">
        <v>1011</v>
      </c>
      <c r="O314" t="s">
        <v>550</v>
      </c>
      <c r="P314" t="s">
        <v>550</v>
      </c>
      <c r="Q314">
        <v>1</v>
      </c>
      <c r="W314">
        <v>0</v>
      </c>
      <c r="X314">
        <v>1969200529</v>
      </c>
      <c r="Y314">
        <v>4.0999999999999996</v>
      </c>
      <c r="AA314">
        <v>0</v>
      </c>
      <c r="AB314">
        <v>795.09</v>
      </c>
      <c r="AC314">
        <v>380.83</v>
      </c>
      <c r="AD314">
        <v>0</v>
      </c>
      <c r="AE314">
        <v>0</v>
      </c>
      <c r="AF314">
        <v>65.709999999999994</v>
      </c>
      <c r="AG314">
        <v>11.6</v>
      </c>
      <c r="AH314">
        <v>0</v>
      </c>
      <c r="AI314">
        <v>1</v>
      </c>
      <c r="AJ314">
        <v>12.1</v>
      </c>
      <c r="AK314">
        <v>32.83</v>
      </c>
      <c r="AL314">
        <v>1</v>
      </c>
      <c r="AN314">
        <v>0</v>
      </c>
      <c r="AO314">
        <v>1</v>
      </c>
      <c r="AP314">
        <v>1</v>
      </c>
      <c r="AQ314">
        <v>0</v>
      </c>
      <c r="AR314">
        <v>0</v>
      </c>
      <c r="AS314" t="s">
        <v>3</v>
      </c>
      <c r="AT314">
        <v>3.28</v>
      </c>
      <c r="AU314" t="s">
        <v>279</v>
      </c>
      <c r="AV314">
        <v>0</v>
      </c>
      <c r="AW314">
        <v>2</v>
      </c>
      <c r="AX314">
        <v>144043769</v>
      </c>
      <c r="AY314">
        <v>1</v>
      </c>
      <c r="AZ314">
        <v>0</v>
      </c>
      <c r="BA314">
        <v>323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CX314">
        <f>Y314*Source!I141</f>
        <v>4.3459999999999999E-2</v>
      </c>
      <c r="CY314">
        <f>AB314</f>
        <v>795.09</v>
      </c>
      <c r="CZ314">
        <f>AF314</f>
        <v>65.709999999999994</v>
      </c>
      <c r="DA314">
        <f>AJ314</f>
        <v>12.1</v>
      </c>
      <c r="DB314">
        <f>ROUND((ROUND(AT314*CZ314,2)*1.25),2)</f>
        <v>269.41000000000003</v>
      </c>
      <c r="DC314">
        <f>ROUND((ROUND(AT314*AG314,2)*1.25),2)</f>
        <v>47.56</v>
      </c>
    </row>
    <row r="315" spans="1:107" x14ac:dyDescent="0.2">
      <c r="A315">
        <f>ROW(Source!A141)</f>
        <v>141</v>
      </c>
      <c r="B315">
        <v>144042116</v>
      </c>
      <c r="C315">
        <v>144043754</v>
      </c>
      <c r="D315">
        <v>130258773</v>
      </c>
      <c r="E315">
        <v>1</v>
      </c>
      <c r="F315">
        <v>1</v>
      </c>
      <c r="G315">
        <v>1</v>
      </c>
      <c r="H315">
        <v>3</v>
      </c>
      <c r="I315" t="s">
        <v>1361</v>
      </c>
      <c r="J315" t="s">
        <v>1362</v>
      </c>
      <c r="K315" t="s">
        <v>1363</v>
      </c>
      <c r="L315">
        <v>1301</v>
      </c>
      <c r="N315">
        <v>1003</v>
      </c>
      <c r="O315" t="s">
        <v>328</v>
      </c>
      <c r="P315" t="s">
        <v>328</v>
      </c>
      <c r="Q315">
        <v>1</v>
      </c>
      <c r="W315">
        <v>0</v>
      </c>
      <c r="X315">
        <v>-327731559</v>
      </c>
      <c r="Y315">
        <v>347</v>
      </c>
      <c r="AA315">
        <v>9.76</v>
      </c>
      <c r="AB315">
        <v>0</v>
      </c>
      <c r="AC315">
        <v>0</v>
      </c>
      <c r="AD315">
        <v>0</v>
      </c>
      <c r="AE315">
        <v>6.38</v>
      </c>
      <c r="AF315">
        <v>0</v>
      </c>
      <c r="AG315">
        <v>0</v>
      </c>
      <c r="AH315">
        <v>0</v>
      </c>
      <c r="AI315">
        <v>1.53</v>
      </c>
      <c r="AJ315">
        <v>1</v>
      </c>
      <c r="AK315">
        <v>1</v>
      </c>
      <c r="AL315">
        <v>1</v>
      </c>
      <c r="AN315">
        <v>0</v>
      </c>
      <c r="AO315">
        <v>1</v>
      </c>
      <c r="AP315">
        <v>0</v>
      </c>
      <c r="AQ315">
        <v>0</v>
      </c>
      <c r="AR315">
        <v>0</v>
      </c>
      <c r="AS315" t="s">
        <v>3</v>
      </c>
      <c r="AT315">
        <v>347</v>
      </c>
      <c r="AU315" t="s">
        <v>3</v>
      </c>
      <c r="AV315">
        <v>0</v>
      </c>
      <c r="AW315">
        <v>2</v>
      </c>
      <c r="AX315">
        <v>144043770</v>
      </c>
      <c r="AY315">
        <v>1</v>
      </c>
      <c r="AZ315">
        <v>0</v>
      </c>
      <c r="BA315">
        <v>324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CX315">
        <f>Y315*Source!I141</f>
        <v>3.6781999999999999</v>
      </c>
      <c r="CY315">
        <f t="shared" ref="CY315:CY321" si="54">AA315</f>
        <v>9.76</v>
      </c>
      <c r="CZ315">
        <f t="shared" ref="CZ315:CZ321" si="55">AE315</f>
        <v>6.38</v>
      </c>
      <c r="DA315">
        <f t="shared" ref="DA315:DA321" si="56">AI315</f>
        <v>1.53</v>
      </c>
      <c r="DB315">
        <f t="shared" ref="DB315:DB321" si="57">ROUND(ROUND(AT315*CZ315,2),2)</f>
        <v>2213.86</v>
      </c>
      <c r="DC315">
        <f t="shared" ref="DC315:DC321" si="58">ROUND(ROUND(AT315*AG315,2),2)</f>
        <v>0</v>
      </c>
    </row>
    <row r="316" spans="1:107" x14ac:dyDescent="0.2">
      <c r="A316">
        <f>ROW(Source!A141)</f>
        <v>141</v>
      </c>
      <c r="B316">
        <v>144042116</v>
      </c>
      <c r="C316">
        <v>144043754</v>
      </c>
      <c r="D316">
        <v>130258774</v>
      </c>
      <c r="E316">
        <v>1</v>
      </c>
      <c r="F316">
        <v>1</v>
      </c>
      <c r="G316">
        <v>1</v>
      </c>
      <c r="H316">
        <v>3</v>
      </c>
      <c r="I316" t="s">
        <v>1364</v>
      </c>
      <c r="J316" t="s">
        <v>1365</v>
      </c>
      <c r="K316" t="s">
        <v>1366</v>
      </c>
      <c r="L316">
        <v>1301</v>
      </c>
      <c r="N316">
        <v>1003</v>
      </c>
      <c r="O316" t="s">
        <v>328</v>
      </c>
      <c r="P316" t="s">
        <v>328</v>
      </c>
      <c r="Q316">
        <v>1</v>
      </c>
      <c r="W316">
        <v>0</v>
      </c>
      <c r="X316">
        <v>-663084461</v>
      </c>
      <c r="Y316">
        <v>71</v>
      </c>
      <c r="AA316">
        <v>21.23</v>
      </c>
      <c r="AB316">
        <v>0</v>
      </c>
      <c r="AC316">
        <v>0</v>
      </c>
      <c r="AD316">
        <v>0</v>
      </c>
      <c r="AE316">
        <v>7.95</v>
      </c>
      <c r="AF316">
        <v>0</v>
      </c>
      <c r="AG316">
        <v>0</v>
      </c>
      <c r="AH316">
        <v>0</v>
      </c>
      <c r="AI316">
        <v>2.67</v>
      </c>
      <c r="AJ316">
        <v>1</v>
      </c>
      <c r="AK316">
        <v>1</v>
      </c>
      <c r="AL316">
        <v>1</v>
      </c>
      <c r="AN316">
        <v>0</v>
      </c>
      <c r="AO316">
        <v>1</v>
      </c>
      <c r="AP316">
        <v>0</v>
      </c>
      <c r="AQ316">
        <v>0</v>
      </c>
      <c r="AR316">
        <v>0</v>
      </c>
      <c r="AS316" t="s">
        <v>3</v>
      </c>
      <c r="AT316">
        <v>71</v>
      </c>
      <c r="AU316" t="s">
        <v>3</v>
      </c>
      <c r="AV316">
        <v>0</v>
      </c>
      <c r="AW316">
        <v>2</v>
      </c>
      <c r="AX316">
        <v>144043771</v>
      </c>
      <c r="AY316">
        <v>1</v>
      </c>
      <c r="AZ316">
        <v>0</v>
      </c>
      <c r="BA316">
        <v>325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CX316">
        <f>Y316*Source!I141</f>
        <v>0.75260000000000005</v>
      </c>
      <c r="CY316">
        <f t="shared" si="54"/>
        <v>21.23</v>
      </c>
      <c r="CZ316">
        <f t="shared" si="55"/>
        <v>7.95</v>
      </c>
      <c r="DA316">
        <f t="shared" si="56"/>
        <v>2.67</v>
      </c>
      <c r="DB316">
        <f t="shared" si="57"/>
        <v>564.45000000000005</v>
      </c>
      <c r="DC316">
        <f t="shared" si="58"/>
        <v>0</v>
      </c>
    </row>
    <row r="317" spans="1:107" x14ac:dyDescent="0.2">
      <c r="A317">
        <f>ROW(Source!A141)</f>
        <v>141</v>
      </c>
      <c r="B317">
        <v>144042116</v>
      </c>
      <c r="C317">
        <v>144043754</v>
      </c>
      <c r="D317">
        <v>130258862</v>
      </c>
      <c r="E317">
        <v>1</v>
      </c>
      <c r="F317">
        <v>1</v>
      </c>
      <c r="G317">
        <v>1</v>
      </c>
      <c r="H317">
        <v>3</v>
      </c>
      <c r="I317" t="s">
        <v>1367</v>
      </c>
      <c r="J317" t="s">
        <v>1368</v>
      </c>
      <c r="K317" t="s">
        <v>1369</v>
      </c>
      <c r="L317">
        <v>1302</v>
      </c>
      <c r="N317">
        <v>1003</v>
      </c>
      <c r="O317" t="s">
        <v>769</v>
      </c>
      <c r="P317" t="s">
        <v>769</v>
      </c>
      <c r="Q317">
        <v>10</v>
      </c>
      <c r="W317">
        <v>0</v>
      </c>
      <c r="X317">
        <v>-175657986</v>
      </c>
      <c r="Y317">
        <v>20.7</v>
      </c>
      <c r="AA317">
        <v>209.61</v>
      </c>
      <c r="AB317">
        <v>0</v>
      </c>
      <c r="AC317">
        <v>0</v>
      </c>
      <c r="AD317">
        <v>0</v>
      </c>
      <c r="AE317">
        <v>64.099999999999994</v>
      </c>
      <c r="AF317">
        <v>0</v>
      </c>
      <c r="AG317">
        <v>0</v>
      </c>
      <c r="AH317">
        <v>0</v>
      </c>
      <c r="AI317">
        <v>3.27</v>
      </c>
      <c r="AJ317">
        <v>1</v>
      </c>
      <c r="AK317">
        <v>1</v>
      </c>
      <c r="AL317">
        <v>1</v>
      </c>
      <c r="AN317">
        <v>0</v>
      </c>
      <c r="AO317">
        <v>1</v>
      </c>
      <c r="AP317">
        <v>0</v>
      </c>
      <c r="AQ317">
        <v>0</v>
      </c>
      <c r="AR317">
        <v>0</v>
      </c>
      <c r="AS317" t="s">
        <v>3</v>
      </c>
      <c r="AT317">
        <v>20.7</v>
      </c>
      <c r="AU317" t="s">
        <v>3</v>
      </c>
      <c r="AV317">
        <v>0</v>
      </c>
      <c r="AW317">
        <v>2</v>
      </c>
      <c r="AX317">
        <v>144043772</v>
      </c>
      <c r="AY317">
        <v>1</v>
      </c>
      <c r="AZ317">
        <v>0</v>
      </c>
      <c r="BA317">
        <v>326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CX317">
        <f>Y317*Source!I141</f>
        <v>0.21942</v>
      </c>
      <c r="CY317">
        <f t="shared" si="54"/>
        <v>209.61</v>
      </c>
      <c r="CZ317">
        <f t="shared" si="55"/>
        <v>64.099999999999994</v>
      </c>
      <c r="DA317">
        <f t="shared" si="56"/>
        <v>3.27</v>
      </c>
      <c r="DB317">
        <f t="shared" si="57"/>
        <v>1326.87</v>
      </c>
      <c r="DC317">
        <f t="shared" si="58"/>
        <v>0</v>
      </c>
    </row>
    <row r="318" spans="1:107" x14ac:dyDescent="0.2">
      <c r="A318">
        <f>ROW(Source!A141)</f>
        <v>141</v>
      </c>
      <c r="B318">
        <v>144042116</v>
      </c>
      <c r="C318">
        <v>144043754</v>
      </c>
      <c r="D318">
        <v>130260871</v>
      </c>
      <c r="E318">
        <v>1</v>
      </c>
      <c r="F318">
        <v>1</v>
      </c>
      <c r="G318">
        <v>1</v>
      </c>
      <c r="H318">
        <v>3</v>
      </c>
      <c r="I318" t="s">
        <v>1370</v>
      </c>
      <c r="J318" t="s">
        <v>1371</v>
      </c>
      <c r="K318" t="s">
        <v>1372</v>
      </c>
      <c r="L318">
        <v>1455</v>
      </c>
      <c r="N318">
        <v>1013</v>
      </c>
      <c r="O318" t="s">
        <v>163</v>
      </c>
      <c r="P318" t="s">
        <v>163</v>
      </c>
      <c r="Q318">
        <v>1</v>
      </c>
      <c r="W318">
        <v>0</v>
      </c>
      <c r="X318">
        <v>1202051923</v>
      </c>
      <c r="Y318">
        <v>60.6</v>
      </c>
      <c r="AA318">
        <v>27.84</v>
      </c>
      <c r="AB318">
        <v>0</v>
      </c>
      <c r="AC318">
        <v>0</v>
      </c>
      <c r="AD318">
        <v>0</v>
      </c>
      <c r="AE318">
        <v>7.03</v>
      </c>
      <c r="AF318">
        <v>0</v>
      </c>
      <c r="AG318">
        <v>0</v>
      </c>
      <c r="AH318">
        <v>0</v>
      </c>
      <c r="AI318">
        <v>3.96</v>
      </c>
      <c r="AJ318">
        <v>1</v>
      </c>
      <c r="AK318">
        <v>1</v>
      </c>
      <c r="AL318">
        <v>1</v>
      </c>
      <c r="AN318">
        <v>0</v>
      </c>
      <c r="AO318">
        <v>1</v>
      </c>
      <c r="AP318">
        <v>0</v>
      </c>
      <c r="AQ318">
        <v>0</v>
      </c>
      <c r="AR318">
        <v>0</v>
      </c>
      <c r="AS318" t="s">
        <v>3</v>
      </c>
      <c r="AT318">
        <v>60.6</v>
      </c>
      <c r="AU318" t="s">
        <v>3</v>
      </c>
      <c r="AV318">
        <v>0</v>
      </c>
      <c r="AW318">
        <v>2</v>
      </c>
      <c r="AX318">
        <v>144043773</v>
      </c>
      <c r="AY318">
        <v>1</v>
      </c>
      <c r="AZ318">
        <v>0</v>
      </c>
      <c r="BA318">
        <v>327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CX318">
        <f>Y318*Source!I141</f>
        <v>0.64236000000000004</v>
      </c>
      <c r="CY318">
        <f t="shared" si="54"/>
        <v>27.84</v>
      </c>
      <c r="CZ318">
        <f t="shared" si="55"/>
        <v>7.03</v>
      </c>
      <c r="DA318">
        <f t="shared" si="56"/>
        <v>3.96</v>
      </c>
      <c r="DB318">
        <f t="shared" si="57"/>
        <v>426.02</v>
      </c>
      <c r="DC318">
        <f t="shared" si="58"/>
        <v>0</v>
      </c>
    </row>
    <row r="319" spans="1:107" x14ac:dyDescent="0.2">
      <c r="A319">
        <f>ROW(Source!A141)</f>
        <v>141</v>
      </c>
      <c r="B319">
        <v>144042116</v>
      </c>
      <c r="C319">
        <v>144043754</v>
      </c>
      <c r="D319">
        <v>130282734</v>
      </c>
      <c r="E319">
        <v>1</v>
      </c>
      <c r="F319">
        <v>1</v>
      </c>
      <c r="G319">
        <v>1</v>
      </c>
      <c r="H319">
        <v>3</v>
      </c>
      <c r="I319" t="s">
        <v>359</v>
      </c>
      <c r="J319" t="s">
        <v>361</v>
      </c>
      <c r="K319" t="s">
        <v>360</v>
      </c>
      <c r="L319">
        <v>1327</v>
      </c>
      <c r="N319">
        <v>1005</v>
      </c>
      <c r="O319" t="s">
        <v>269</v>
      </c>
      <c r="P319" t="s">
        <v>269</v>
      </c>
      <c r="Q319">
        <v>1</v>
      </c>
      <c r="W319">
        <v>0</v>
      </c>
      <c r="X319">
        <v>-1118567759</v>
      </c>
      <c r="Y319">
        <v>100</v>
      </c>
      <c r="AA319">
        <v>4236.08</v>
      </c>
      <c r="AB319">
        <v>0</v>
      </c>
      <c r="AC319">
        <v>0</v>
      </c>
      <c r="AD319">
        <v>0</v>
      </c>
      <c r="AE319">
        <v>2379.8200000000002</v>
      </c>
      <c r="AF319">
        <v>0</v>
      </c>
      <c r="AG319">
        <v>0</v>
      </c>
      <c r="AH319">
        <v>0</v>
      </c>
      <c r="AI319">
        <v>1.78</v>
      </c>
      <c r="AJ319">
        <v>1</v>
      </c>
      <c r="AK319">
        <v>1</v>
      </c>
      <c r="AL319">
        <v>1</v>
      </c>
      <c r="AN319">
        <v>0</v>
      </c>
      <c r="AO319">
        <v>0</v>
      </c>
      <c r="AP319">
        <v>0</v>
      </c>
      <c r="AQ319">
        <v>0</v>
      </c>
      <c r="AR319">
        <v>0</v>
      </c>
      <c r="AS319" t="s">
        <v>3</v>
      </c>
      <c r="AT319">
        <v>100</v>
      </c>
      <c r="AU319" t="s">
        <v>3</v>
      </c>
      <c r="AV319">
        <v>0</v>
      </c>
      <c r="AW319">
        <v>1</v>
      </c>
      <c r="AX319">
        <v>-1</v>
      </c>
      <c r="AY319">
        <v>0</v>
      </c>
      <c r="AZ319">
        <v>0</v>
      </c>
      <c r="BA319" t="s">
        <v>3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CX319">
        <f>Y319*Source!I141</f>
        <v>1.06</v>
      </c>
      <c r="CY319">
        <f t="shared" si="54"/>
        <v>4236.08</v>
      </c>
      <c r="CZ319">
        <f t="shared" si="55"/>
        <v>2379.8200000000002</v>
      </c>
      <c r="DA319">
        <f t="shared" si="56"/>
        <v>1.78</v>
      </c>
      <c r="DB319">
        <f t="shared" si="57"/>
        <v>237982</v>
      </c>
      <c r="DC319">
        <f t="shared" si="58"/>
        <v>0</v>
      </c>
    </row>
    <row r="320" spans="1:107" x14ac:dyDescent="0.2">
      <c r="A320">
        <f>ROW(Source!A141)</f>
        <v>141</v>
      </c>
      <c r="B320">
        <v>144042116</v>
      </c>
      <c r="C320">
        <v>144043754</v>
      </c>
      <c r="D320">
        <v>130283064</v>
      </c>
      <c r="E320">
        <v>1</v>
      </c>
      <c r="F320">
        <v>1</v>
      </c>
      <c r="G320">
        <v>1</v>
      </c>
      <c r="H320">
        <v>3</v>
      </c>
      <c r="I320" t="s">
        <v>1358</v>
      </c>
      <c r="J320" t="s">
        <v>1359</v>
      </c>
      <c r="K320" t="s">
        <v>1360</v>
      </c>
      <c r="L320">
        <v>1425</v>
      </c>
      <c r="N320">
        <v>1013</v>
      </c>
      <c r="O320" t="s">
        <v>88</v>
      </c>
      <c r="P320" t="s">
        <v>88</v>
      </c>
      <c r="Q320">
        <v>1</v>
      </c>
      <c r="W320">
        <v>0</v>
      </c>
      <c r="X320">
        <v>1652963760</v>
      </c>
      <c r="Y320">
        <v>8</v>
      </c>
      <c r="AA320">
        <v>229</v>
      </c>
      <c r="AB320">
        <v>0</v>
      </c>
      <c r="AC320">
        <v>0</v>
      </c>
      <c r="AD320">
        <v>0</v>
      </c>
      <c r="AE320">
        <v>50</v>
      </c>
      <c r="AF320">
        <v>0</v>
      </c>
      <c r="AG320">
        <v>0</v>
      </c>
      <c r="AH320">
        <v>0</v>
      </c>
      <c r="AI320">
        <v>4.58</v>
      </c>
      <c r="AJ320">
        <v>1</v>
      </c>
      <c r="AK320">
        <v>1</v>
      </c>
      <c r="AL320">
        <v>1</v>
      </c>
      <c r="AN320">
        <v>0</v>
      </c>
      <c r="AO320">
        <v>1</v>
      </c>
      <c r="AP320">
        <v>0</v>
      </c>
      <c r="AQ320">
        <v>0</v>
      </c>
      <c r="AR320">
        <v>0</v>
      </c>
      <c r="AS320" t="s">
        <v>3</v>
      </c>
      <c r="AT320">
        <v>8</v>
      </c>
      <c r="AU320" t="s">
        <v>3</v>
      </c>
      <c r="AV320">
        <v>0</v>
      </c>
      <c r="AW320">
        <v>2</v>
      </c>
      <c r="AX320">
        <v>144043775</v>
      </c>
      <c r="AY320">
        <v>1</v>
      </c>
      <c r="AZ320">
        <v>0</v>
      </c>
      <c r="BA320">
        <v>329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CX320">
        <f>Y320*Source!I141</f>
        <v>8.48E-2</v>
      </c>
      <c r="CY320">
        <f t="shared" si="54"/>
        <v>229</v>
      </c>
      <c r="CZ320">
        <f t="shared" si="55"/>
        <v>50</v>
      </c>
      <c r="DA320">
        <f t="shared" si="56"/>
        <v>4.58</v>
      </c>
      <c r="DB320">
        <f t="shared" si="57"/>
        <v>400</v>
      </c>
      <c r="DC320">
        <f t="shared" si="58"/>
        <v>0</v>
      </c>
    </row>
    <row r="321" spans="1:107" x14ac:dyDescent="0.2">
      <c r="A321">
        <f>ROW(Source!A141)</f>
        <v>141</v>
      </c>
      <c r="B321">
        <v>144042116</v>
      </c>
      <c r="C321">
        <v>144043754</v>
      </c>
      <c r="D321">
        <v>130289372</v>
      </c>
      <c r="E321">
        <v>1</v>
      </c>
      <c r="F321">
        <v>1</v>
      </c>
      <c r="G321">
        <v>1</v>
      </c>
      <c r="H321">
        <v>3</v>
      </c>
      <c r="I321" t="s">
        <v>763</v>
      </c>
      <c r="J321" t="s">
        <v>765</v>
      </c>
      <c r="K321" t="s">
        <v>764</v>
      </c>
      <c r="L321">
        <v>1296</v>
      </c>
      <c r="N321">
        <v>1002</v>
      </c>
      <c r="O321" t="s">
        <v>695</v>
      </c>
      <c r="P321" t="s">
        <v>695</v>
      </c>
      <c r="Q321">
        <v>1</v>
      </c>
      <c r="W321">
        <v>0</v>
      </c>
      <c r="X321">
        <v>-1152041732</v>
      </c>
      <c r="Y321">
        <v>69</v>
      </c>
      <c r="AA321">
        <v>219.3</v>
      </c>
      <c r="AB321">
        <v>0</v>
      </c>
      <c r="AC321">
        <v>0</v>
      </c>
      <c r="AD321">
        <v>0</v>
      </c>
      <c r="AE321">
        <v>46.86</v>
      </c>
      <c r="AF321">
        <v>0</v>
      </c>
      <c r="AG321">
        <v>0</v>
      </c>
      <c r="AH321">
        <v>0</v>
      </c>
      <c r="AI321">
        <v>4.68</v>
      </c>
      <c r="AJ321">
        <v>1</v>
      </c>
      <c r="AK321">
        <v>1</v>
      </c>
      <c r="AL321">
        <v>1</v>
      </c>
      <c r="AN321">
        <v>0</v>
      </c>
      <c r="AO321">
        <v>1</v>
      </c>
      <c r="AP321">
        <v>0</v>
      </c>
      <c r="AQ321">
        <v>0</v>
      </c>
      <c r="AR321">
        <v>0</v>
      </c>
      <c r="AS321" t="s">
        <v>3</v>
      </c>
      <c r="AT321">
        <v>69</v>
      </c>
      <c r="AU321" t="s">
        <v>3</v>
      </c>
      <c r="AV321">
        <v>0</v>
      </c>
      <c r="AW321">
        <v>2</v>
      </c>
      <c r="AX321">
        <v>144043776</v>
      </c>
      <c r="AY321">
        <v>1</v>
      </c>
      <c r="AZ321">
        <v>0</v>
      </c>
      <c r="BA321">
        <v>330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CX321">
        <f>Y321*Source!I141</f>
        <v>0.73140000000000005</v>
      </c>
      <c r="CY321">
        <f t="shared" si="54"/>
        <v>219.3</v>
      </c>
      <c r="CZ321">
        <f t="shared" si="55"/>
        <v>46.86</v>
      </c>
      <c r="DA321">
        <f t="shared" si="56"/>
        <v>4.68</v>
      </c>
      <c r="DB321">
        <f t="shared" si="57"/>
        <v>3233.34</v>
      </c>
      <c r="DC321">
        <f t="shared" si="58"/>
        <v>0</v>
      </c>
    </row>
    <row r="322" spans="1:107" x14ac:dyDescent="0.2">
      <c r="A322">
        <f>ROW(Source!A143)</f>
        <v>143</v>
      </c>
      <c r="B322">
        <v>144042116</v>
      </c>
      <c r="C322">
        <v>144043778</v>
      </c>
      <c r="D322">
        <v>128862296</v>
      </c>
      <c r="E322">
        <v>28876687</v>
      </c>
      <c r="F322">
        <v>1</v>
      </c>
      <c r="G322">
        <v>1</v>
      </c>
      <c r="H322">
        <v>1</v>
      </c>
      <c r="I322" t="s">
        <v>1242</v>
      </c>
      <c r="J322" t="s">
        <v>3</v>
      </c>
      <c r="K322" t="s">
        <v>1243</v>
      </c>
      <c r="L322">
        <v>1191</v>
      </c>
      <c r="N322">
        <v>1013</v>
      </c>
      <c r="O322" t="s">
        <v>1125</v>
      </c>
      <c r="P322" t="s">
        <v>1125</v>
      </c>
      <c r="Q322">
        <v>1</v>
      </c>
      <c r="W322">
        <v>0</v>
      </c>
      <c r="X322">
        <v>1983201532</v>
      </c>
      <c r="Y322">
        <v>111.49250000000001</v>
      </c>
      <c r="AA322">
        <v>0</v>
      </c>
      <c r="AB322">
        <v>0</v>
      </c>
      <c r="AC322">
        <v>0</v>
      </c>
      <c r="AD322">
        <v>9.51</v>
      </c>
      <c r="AE322">
        <v>0</v>
      </c>
      <c r="AF322">
        <v>0</v>
      </c>
      <c r="AG322">
        <v>0</v>
      </c>
      <c r="AH322">
        <v>9.51</v>
      </c>
      <c r="AI322">
        <v>1</v>
      </c>
      <c r="AJ322">
        <v>1</v>
      </c>
      <c r="AK322">
        <v>1</v>
      </c>
      <c r="AL322">
        <v>1</v>
      </c>
      <c r="AN322">
        <v>0</v>
      </c>
      <c r="AO322">
        <v>1</v>
      </c>
      <c r="AP322">
        <v>1</v>
      </c>
      <c r="AQ322">
        <v>0</v>
      </c>
      <c r="AR322">
        <v>0</v>
      </c>
      <c r="AS322" t="s">
        <v>3</v>
      </c>
      <c r="AT322">
        <v>96.95</v>
      </c>
      <c r="AU322" t="s">
        <v>264</v>
      </c>
      <c r="AV322">
        <v>1</v>
      </c>
      <c r="AW322">
        <v>2</v>
      </c>
      <c r="AX322">
        <v>144043794</v>
      </c>
      <c r="AY322">
        <v>1</v>
      </c>
      <c r="AZ322">
        <v>2048</v>
      </c>
      <c r="BA322">
        <v>331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CX322">
        <f>Y322*Source!I143</f>
        <v>35.900585000000007</v>
      </c>
      <c r="CY322">
        <f>AD322</f>
        <v>9.51</v>
      </c>
      <c r="CZ322">
        <f>AH322</f>
        <v>9.51</v>
      </c>
      <c r="DA322">
        <f>AL322</f>
        <v>1</v>
      </c>
      <c r="DB322">
        <f>ROUND((ROUND(AT322*CZ322,2)*1.15),2)</f>
        <v>1060.29</v>
      </c>
      <c r="DC322">
        <f>ROUND((ROUND(AT322*AG322,2)*1.15),2)</f>
        <v>0</v>
      </c>
    </row>
    <row r="323" spans="1:107" x14ac:dyDescent="0.2">
      <c r="A323">
        <f>ROW(Source!A143)</f>
        <v>143</v>
      </c>
      <c r="B323">
        <v>144042116</v>
      </c>
      <c r="C323">
        <v>144043778</v>
      </c>
      <c r="D323">
        <v>128862608</v>
      </c>
      <c r="E323">
        <v>28876687</v>
      </c>
      <c r="F323">
        <v>1</v>
      </c>
      <c r="G323">
        <v>1</v>
      </c>
      <c r="H323">
        <v>1</v>
      </c>
      <c r="I323" t="s">
        <v>1128</v>
      </c>
      <c r="J323" t="s">
        <v>3</v>
      </c>
      <c r="K323" t="s">
        <v>1129</v>
      </c>
      <c r="L323">
        <v>1191</v>
      </c>
      <c r="N323">
        <v>1013</v>
      </c>
      <c r="O323" t="s">
        <v>1125</v>
      </c>
      <c r="P323" t="s">
        <v>1125</v>
      </c>
      <c r="Q323">
        <v>1</v>
      </c>
      <c r="W323">
        <v>0</v>
      </c>
      <c r="X323">
        <v>-1417349443</v>
      </c>
      <c r="Y323">
        <v>0.01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1</v>
      </c>
      <c r="AJ323">
        <v>1</v>
      </c>
      <c r="AK323">
        <v>1</v>
      </c>
      <c r="AL323">
        <v>1</v>
      </c>
      <c r="AN323">
        <v>0</v>
      </c>
      <c r="AO323">
        <v>1</v>
      </c>
      <c r="AP323">
        <v>0</v>
      </c>
      <c r="AQ323">
        <v>0</v>
      </c>
      <c r="AR323">
        <v>0</v>
      </c>
      <c r="AS323" t="s">
        <v>3</v>
      </c>
      <c r="AT323">
        <v>0.01</v>
      </c>
      <c r="AU323" t="s">
        <v>3</v>
      </c>
      <c r="AV323">
        <v>2</v>
      </c>
      <c r="AW323">
        <v>2</v>
      </c>
      <c r="AX323">
        <v>144043795</v>
      </c>
      <c r="AY323">
        <v>1</v>
      </c>
      <c r="AZ323">
        <v>2048</v>
      </c>
      <c r="BA323">
        <v>332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CX323">
        <f>Y323*Source!I143</f>
        <v>3.2200000000000002E-3</v>
      </c>
      <c r="CY323">
        <f>AD323</f>
        <v>0</v>
      </c>
      <c r="CZ323">
        <f>AH323</f>
        <v>0</v>
      </c>
      <c r="DA323">
        <f>AL323</f>
        <v>1</v>
      </c>
      <c r="DB323">
        <f>ROUND(ROUND(AT323*CZ323,2),2)</f>
        <v>0</v>
      </c>
      <c r="DC323">
        <f>ROUND(ROUND(AT323*AG323,2),2)</f>
        <v>0</v>
      </c>
    </row>
    <row r="324" spans="1:107" x14ac:dyDescent="0.2">
      <c r="A324">
        <f>ROW(Source!A143)</f>
        <v>143</v>
      </c>
      <c r="B324">
        <v>144042116</v>
      </c>
      <c r="C324">
        <v>144043778</v>
      </c>
      <c r="D324">
        <v>130404355</v>
      </c>
      <c r="E324">
        <v>1</v>
      </c>
      <c r="F324">
        <v>1</v>
      </c>
      <c r="G324">
        <v>1</v>
      </c>
      <c r="H324">
        <v>2</v>
      </c>
      <c r="I324" t="s">
        <v>1244</v>
      </c>
      <c r="J324" t="s">
        <v>1245</v>
      </c>
      <c r="K324" t="s">
        <v>1246</v>
      </c>
      <c r="L324">
        <v>1368</v>
      </c>
      <c r="N324">
        <v>1011</v>
      </c>
      <c r="O324" t="s">
        <v>550</v>
      </c>
      <c r="P324" t="s">
        <v>550</v>
      </c>
      <c r="Q324">
        <v>1</v>
      </c>
      <c r="W324">
        <v>0</v>
      </c>
      <c r="X324">
        <v>-1539718629</v>
      </c>
      <c r="Y324">
        <v>3.7499999999999999E-3</v>
      </c>
      <c r="AA324">
        <v>0</v>
      </c>
      <c r="AB324">
        <v>706.65</v>
      </c>
      <c r="AC324">
        <v>443.21</v>
      </c>
      <c r="AD324">
        <v>0</v>
      </c>
      <c r="AE324">
        <v>0</v>
      </c>
      <c r="AF324">
        <v>83.43</v>
      </c>
      <c r="AG324">
        <v>13.5</v>
      </c>
      <c r="AH324">
        <v>0</v>
      </c>
      <c r="AI324">
        <v>1</v>
      </c>
      <c r="AJ324">
        <v>8.4700000000000006</v>
      </c>
      <c r="AK324">
        <v>32.83</v>
      </c>
      <c r="AL324">
        <v>1</v>
      </c>
      <c r="AN324">
        <v>0</v>
      </c>
      <c r="AO324">
        <v>1</v>
      </c>
      <c r="AP324">
        <v>1</v>
      </c>
      <c r="AQ324">
        <v>0</v>
      </c>
      <c r="AR324">
        <v>0</v>
      </c>
      <c r="AS324" t="s">
        <v>3</v>
      </c>
      <c r="AT324">
        <v>3.0000000000000001E-3</v>
      </c>
      <c r="AU324" t="s">
        <v>279</v>
      </c>
      <c r="AV324">
        <v>0</v>
      </c>
      <c r="AW324">
        <v>2</v>
      </c>
      <c r="AX324">
        <v>144043796</v>
      </c>
      <c r="AY324">
        <v>1</v>
      </c>
      <c r="AZ324">
        <v>0</v>
      </c>
      <c r="BA324">
        <v>333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CX324">
        <f>Y324*Source!I143</f>
        <v>1.2075E-3</v>
      </c>
      <c r="CY324">
        <f>AB324</f>
        <v>706.65</v>
      </c>
      <c r="CZ324">
        <f>AF324</f>
        <v>83.43</v>
      </c>
      <c r="DA324">
        <f>AJ324</f>
        <v>8.4700000000000006</v>
      </c>
      <c r="DB324">
        <f>ROUND((ROUND(AT324*CZ324,2)*1.25),2)</f>
        <v>0.31</v>
      </c>
      <c r="DC324">
        <f>ROUND((ROUND(AT324*AG324,2)*1.25),2)</f>
        <v>0.05</v>
      </c>
    </row>
    <row r="325" spans="1:107" x14ac:dyDescent="0.2">
      <c r="A325">
        <f>ROW(Source!A143)</f>
        <v>143</v>
      </c>
      <c r="B325">
        <v>144042116</v>
      </c>
      <c r="C325">
        <v>144043778</v>
      </c>
      <c r="D325">
        <v>130404404</v>
      </c>
      <c r="E325">
        <v>1</v>
      </c>
      <c r="F325">
        <v>1</v>
      </c>
      <c r="G325">
        <v>1</v>
      </c>
      <c r="H325">
        <v>2</v>
      </c>
      <c r="I325" t="s">
        <v>1141</v>
      </c>
      <c r="J325" t="s">
        <v>1142</v>
      </c>
      <c r="K325" t="s">
        <v>1143</v>
      </c>
      <c r="L325">
        <v>1368</v>
      </c>
      <c r="N325">
        <v>1011</v>
      </c>
      <c r="O325" t="s">
        <v>550</v>
      </c>
      <c r="P325" t="s">
        <v>550</v>
      </c>
      <c r="Q325">
        <v>1</v>
      </c>
      <c r="W325">
        <v>0</v>
      </c>
      <c r="X325">
        <v>-2113614907</v>
      </c>
      <c r="Y325">
        <v>5.0000000000000001E-3</v>
      </c>
      <c r="AA325">
        <v>0</v>
      </c>
      <c r="AB325">
        <v>1023.6</v>
      </c>
      <c r="AC325">
        <v>443.21</v>
      </c>
      <c r="AD325">
        <v>0</v>
      </c>
      <c r="AE325">
        <v>0</v>
      </c>
      <c r="AF325">
        <v>115.4</v>
      </c>
      <c r="AG325">
        <v>13.5</v>
      </c>
      <c r="AH325">
        <v>0</v>
      </c>
      <c r="AI325">
        <v>1</v>
      </c>
      <c r="AJ325">
        <v>8.8699999999999992</v>
      </c>
      <c r="AK325">
        <v>32.83</v>
      </c>
      <c r="AL325">
        <v>1</v>
      </c>
      <c r="AN325">
        <v>0</v>
      </c>
      <c r="AO325">
        <v>1</v>
      </c>
      <c r="AP325">
        <v>1</v>
      </c>
      <c r="AQ325">
        <v>0</v>
      </c>
      <c r="AR325">
        <v>0</v>
      </c>
      <c r="AS325" t="s">
        <v>3</v>
      </c>
      <c r="AT325">
        <v>4.0000000000000001E-3</v>
      </c>
      <c r="AU325" t="s">
        <v>279</v>
      </c>
      <c r="AV325">
        <v>0</v>
      </c>
      <c r="AW325">
        <v>2</v>
      </c>
      <c r="AX325">
        <v>144043797</v>
      </c>
      <c r="AY325">
        <v>1</v>
      </c>
      <c r="AZ325">
        <v>0</v>
      </c>
      <c r="BA325">
        <v>334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CX325">
        <f>Y325*Source!I143</f>
        <v>1.6100000000000001E-3</v>
      </c>
      <c r="CY325">
        <f>AB325</f>
        <v>1023.6</v>
      </c>
      <c r="CZ325">
        <f>AF325</f>
        <v>115.4</v>
      </c>
      <c r="DA325">
        <f>AJ325</f>
        <v>8.8699999999999992</v>
      </c>
      <c r="DB325">
        <f>ROUND((ROUND(AT325*CZ325,2)*1.25),2)</f>
        <v>0.57999999999999996</v>
      </c>
      <c r="DC325">
        <f>ROUND((ROUND(AT325*AG325,2)*1.25),2)</f>
        <v>0.06</v>
      </c>
    </row>
    <row r="326" spans="1:107" x14ac:dyDescent="0.2">
      <c r="A326">
        <f>ROW(Source!A143)</f>
        <v>143</v>
      </c>
      <c r="B326">
        <v>144042116</v>
      </c>
      <c r="C326">
        <v>144043778</v>
      </c>
      <c r="D326">
        <v>130405006</v>
      </c>
      <c r="E326">
        <v>1</v>
      </c>
      <c r="F326">
        <v>1</v>
      </c>
      <c r="G326">
        <v>1</v>
      </c>
      <c r="H326">
        <v>2</v>
      </c>
      <c r="I326" t="s">
        <v>1247</v>
      </c>
      <c r="J326" t="s">
        <v>1248</v>
      </c>
      <c r="K326" t="s">
        <v>1249</v>
      </c>
      <c r="L326">
        <v>1368</v>
      </c>
      <c r="N326">
        <v>1011</v>
      </c>
      <c r="O326" t="s">
        <v>550</v>
      </c>
      <c r="P326" t="s">
        <v>550</v>
      </c>
      <c r="Q326">
        <v>1</v>
      </c>
      <c r="W326">
        <v>0</v>
      </c>
      <c r="X326">
        <v>-1434632732</v>
      </c>
      <c r="Y326">
        <v>1.5874999999999999</v>
      </c>
      <c r="AA326">
        <v>0</v>
      </c>
      <c r="AB326">
        <v>114.53</v>
      </c>
      <c r="AC326">
        <v>0</v>
      </c>
      <c r="AD326">
        <v>0</v>
      </c>
      <c r="AE326">
        <v>0</v>
      </c>
      <c r="AF326">
        <v>29.67</v>
      </c>
      <c r="AG326">
        <v>0</v>
      </c>
      <c r="AH326">
        <v>0</v>
      </c>
      <c r="AI326">
        <v>1</v>
      </c>
      <c r="AJ326">
        <v>3.86</v>
      </c>
      <c r="AK326">
        <v>32.83</v>
      </c>
      <c r="AL326">
        <v>1</v>
      </c>
      <c r="AN326">
        <v>0</v>
      </c>
      <c r="AO326">
        <v>1</v>
      </c>
      <c r="AP326">
        <v>1</v>
      </c>
      <c r="AQ326">
        <v>0</v>
      </c>
      <c r="AR326">
        <v>0</v>
      </c>
      <c r="AS326" t="s">
        <v>3</v>
      </c>
      <c r="AT326">
        <v>1.27</v>
      </c>
      <c r="AU326" t="s">
        <v>279</v>
      </c>
      <c r="AV326">
        <v>0</v>
      </c>
      <c r="AW326">
        <v>2</v>
      </c>
      <c r="AX326">
        <v>144043798</v>
      </c>
      <c r="AY326">
        <v>1</v>
      </c>
      <c r="AZ326">
        <v>0</v>
      </c>
      <c r="BA326">
        <v>335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CX326">
        <f>Y326*Source!I143</f>
        <v>0.51117499999999993</v>
      </c>
      <c r="CY326">
        <f>AB326</f>
        <v>114.53</v>
      </c>
      <c r="CZ326">
        <f>AF326</f>
        <v>29.67</v>
      </c>
      <c r="DA326">
        <f>AJ326</f>
        <v>3.86</v>
      </c>
      <c r="DB326">
        <f>ROUND((ROUND(AT326*CZ326,2)*1.25),2)</f>
        <v>47.1</v>
      </c>
      <c r="DC326">
        <f>ROUND((ROUND(AT326*AG326,2)*1.25),2)</f>
        <v>0</v>
      </c>
    </row>
    <row r="327" spans="1:107" x14ac:dyDescent="0.2">
      <c r="A327">
        <f>ROW(Source!A143)</f>
        <v>143</v>
      </c>
      <c r="B327">
        <v>144042116</v>
      </c>
      <c r="C327">
        <v>144043778</v>
      </c>
      <c r="D327">
        <v>130405272</v>
      </c>
      <c r="E327">
        <v>1</v>
      </c>
      <c r="F327">
        <v>1</v>
      </c>
      <c r="G327">
        <v>1</v>
      </c>
      <c r="H327">
        <v>2</v>
      </c>
      <c r="I327" t="s">
        <v>1250</v>
      </c>
      <c r="J327" t="s">
        <v>1251</v>
      </c>
      <c r="K327" t="s">
        <v>1252</v>
      </c>
      <c r="L327">
        <v>1368</v>
      </c>
      <c r="N327">
        <v>1011</v>
      </c>
      <c r="O327" t="s">
        <v>550</v>
      </c>
      <c r="P327" t="s">
        <v>550</v>
      </c>
      <c r="Q327">
        <v>1</v>
      </c>
      <c r="W327">
        <v>0</v>
      </c>
      <c r="X327">
        <v>1744367359</v>
      </c>
      <c r="Y327">
        <v>20.475000000000001</v>
      </c>
      <c r="AA327">
        <v>0</v>
      </c>
      <c r="AB327">
        <v>77.44</v>
      </c>
      <c r="AC327">
        <v>0</v>
      </c>
      <c r="AD327">
        <v>0</v>
      </c>
      <c r="AE327">
        <v>0</v>
      </c>
      <c r="AF327">
        <v>26.25</v>
      </c>
      <c r="AG327">
        <v>0</v>
      </c>
      <c r="AH327">
        <v>0</v>
      </c>
      <c r="AI327">
        <v>1</v>
      </c>
      <c r="AJ327">
        <v>2.95</v>
      </c>
      <c r="AK327">
        <v>32.83</v>
      </c>
      <c r="AL327">
        <v>1</v>
      </c>
      <c r="AN327">
        <v>0</v>
      </c>
      <c r="AO327">
        <v>1</v>
      </c>
      <c r="AP327">
        <v>1</v>
      </c>
      <c r="AQ327">
        <v>0</v>
      </c>
      <c r="AR327">
        <v>0</v>
      </c>
      <c r="AS327" t="s">
        <v>3</v>
      </c>
      <c r="AT327">
        <v>16.38</v>
      </c>
      <c r="AU327" t="s">
        <v>279</v>
      </c>
      <c r="AV327">
        <v>0</v>
      </c>
      <c r="AW327">
        <v>2</v>
      </c>
      <c r="AX327">
        <v>144043799</v>
      </c>
      <c r="AY327">
        <v>1</v>
      </c>
      <c r="AZ327">
        <v>2048</v>
      </c>
      <c r="BA327">
        <v>336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CX327">
        <f>Y327*Source!I143</f>
        <v>6.592950000000001</v>
      </c>
      <c r="CY327">
        <f>AB327</f>
        <v>77.44</v>
      </c>
      <c r="CZ327">
        <f>AF327</f>
        <v>26.25</v>
      </c>
      <c r="DA327">
        <f>AJ327</f>
        <v>2.95</v>
      </c>
      <c r="DB327">
        <f>ROUND((ROUND(AT327*CZ327,2)*1.25),2)</f>
        <v>537.48</v>
      </c>
      <c r="DC327">
        <f>ROUND((ROUND(AT327*AG327,2)*1.25),2)</f>
        <v>0</v>
      </c>
    </row>
    <row r="328" spans="1:107" x14ac:dyDescent="0.2">
      <c r="A328">
        <f>ROW(Source!A143)</f>
        <v>143</v>
      </c>
      <c r="B328">
        <v>144042116</v>
      </c>
      <c r="C328">
        <v>144043778</v>
      </c>
      <c r="D328">
        <v>130258534</v>
      </c>
      <c r="E328">
        <v>1</v>
      </c>
      <c r="F328">
        <v>1</v>
      </c>
      <c r="G328">
        <v>1</v>
      </c>
      <c r="H328">
        <v>3</v>
      </c>
      <c r="I328" t="s">
        <v>1150</v>
      </c>
      <c r="J328" t="s">
        <v>1151</v>
      </c>
      <c r="K328" t="s">
        <v>1152</v>
      </c>
      <c r="L328">
        <v>1339</v>
      </c>
      <c r="N328">
        <v>1007</v>
      </c>
      <c r="O328" t="s">
        <v>50</v>
      </c>
      <c r="P328" t="s">
        <v>50</v>
      </c>
      <c r="Q328">
        <v>1</v>
      </c>
      <c r="W328">
        <v>0</v>
      </c>
      <c r="X328">
        <v>1835689634</v>
      </c>
      <c r="Y328">
        <v>0.14399999999999999</v>
      </c>
      <c r="AA328">
        <v>29.3</v>
      </c>
      <c r="AB328">
        <v>0</v>
      </c>
      <c r="AC328">
        <v>0</v>
      </c>
      <c r="AD328">
        <v>0</v>
      </c>
      <c r="AE328">
        <v>2.44</v>
      </c>
      <c r="AF328">
        <v>0</v>
      </c>
      <c r="AG328">
        <v>0</v>
      </c>
      <c r="AH328">
        <v>0</v>
      </c>
      <c r="AI328">
        <v>12.01</v>
      </c>
      <c r="AJ328">
        <v>1</v>
      </c>
      <c r="AK328">
        <v>1</v>
      </c>
      <c r="AL328">
        <v>1</v>
      </c>
      <c r="AN328">
        <v>0</v>
      </c>
      <c r="AO328">
        <v>1</v>
      </c>
      <c r="AP328">
        <v>0</v>
      </c>
      <c r="AQ328">
        <v>0</v>
      </c>
      <c r="AR328">
        <v>0</v>
      </c>
      <c r="AS328" t="s">
        <v>3</v>
      </c>
      <c r="AT328">
        <v>0.14399999999999999</v>
      </c>
      <c r="AU328" t="s">
        <v>3</v>
      </c>
      <c r="AV328">
        <v>0</v>
      </c>
      <c r="AW328">
        <v>2</v>
      </c>
      <c r="AX328">
        <v>144043800</v>
      </c>
      <c r="AY328">
        <v>1</v>
      </c>
      <c r="AZ328">
        <v>0</v>
      </c>
      <c r="BA328">
        <v>337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CX328">
        <f>Y328*Source!I143</f>
        <v>4.6367999999999999E-2</v>
      </c>
      <c r="CY328">
        <f t="shared" ref="CY328:CY336" si="59">AA328</f>
        <v>29.3</v>
      </c>
      <c r="CZ328">
        <f t="shared" ref="CZ328:CZ336" si="60">AE328</f>
        <v>2.44</v>
      </c>
      <c r="DA328">
        <f t="shared" ref="DA328:DA336" si="61">AI328</f>
        <v>12.01</v>
      </c>
      <c r="DB328">
        <f t="shared" ref="DB328:DB336" si="62">ROUND(ROUND(AT328*CZ328,2),2)</f>
        <v>0.35</v>
      </c>
      <c r="DC328">
        <f t="shared" ref="DC328:DC336" si="63">ROUND(ROUND(AT328*AG328,2),2)</f>
        <v>0</v>
      </c>
    </row>
    <row r="329" spans="1:107" x14ac:dyDescent="0.2">
      <c r="A329">
        <f>ROW(Source!A143)</f>
        <v>143</v>
      </c>
      <c r="B329">
        <v>144042116</v>
      </c>
      <c r="C329">
        <v>144043778</v>
      </c>
      <c r="D329">
        <v>130260768</v>
      </c>
      <c r="E329">
        <v>1</v>
      </c>
      <c r="F329">
        <v>1</v>
      </c>
      <c r="G329">
        <v>1</v>
      </c>
      <c r="H329">
        <v>3</v>
      </c>
      <c r="I329" t="s">
        <v>1253</v>
      </c>
      <c r="J329" t="s">
        <v>1254</v>
      </c>
      <c r="K329" t="s">
        <v>1255</v>
      </c>
      <c r="L329">
        <v>1348</v>
      </c>
      <c r="N329">
        <v>1009</v>
      </c>
      <c r="O329" t="s">
        <v>31</v>
      </c>
      <c r="P329" t="s">
        <v>31</v>
      </c>
      <c r="Q329">
        <v>1000</v>
      </c>
      <c r="W329">
        <v>0</v>
      </c>
      <c r="X329">
        <v>-222702713</v>
      </c>
      <c r="Y329">
        <v>8.9999999999999998E-4</v>
      </c>
      <c r="AA329">
        <v>93757.72</v>
      </c>
      <c r="AB329">
        <v>0</v>
      </c>
      <c r="AC329">
        <v>0</v>
      </c>
      <c r="AD329">
        <v>0</v>
      </c>
      <c r="AE329">
        <v>13186.74</v>
      </c>
      <c r="AF329">
        <v>0</v>
      </c>
      <c r="AG329">
        <v>0</v>
      </c>
      <c r="AH329">
        <v>0</v>
      </c>
      <c r="AI329">
        <v>7.11</v>
      </c>
      <c r="AJ329">
        <v>1</v>
      </c>
      <c r="AK329">
        <v>1</v>
      </c>
      <c r="AL329">
        <v>1</v>
      </c>
      <c r="AN329">
        <v>0</v>
      </c>
      <c r="AO329">
        <v>1</v>
      </c>
      <c r="AP329">
        <v>0</v>
      </c>
      <c r="AQ329">
        <v>0</v>
      </c>
      <c r="AR329">
        <v>0</v>
      </c>
      <c r="AS329" t="s">
        <v>3</v>
      </c>
      <c r="AT329">
        <v>8.9999999999999998E-4</v>
      </c>
      <c r="AU329" t="s">
        <v>3</v>
      </c>
      <c r="AV329">
        <v>0</v>
      </c>
      <c r="AW329">
        <v>2</v>
      </c>
      <c r="AX329">
        <v>144043801</v>
      </c>
      <c r="AY329">
        <v>1</v>
      </c>
      <c r="AZ329">
        <v>0</v>
      </c>
      <c r="BA329">
        <v>338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CX329">
        <f>Y329*Source!I143</f>
        <v>2.898E-4</v>
      </c>
      <c r="CY329">
        <f t="shared" si="59"/>
        <v>93757.72</v>
      </c>
      <c r="CZ329">
        <f t="shared" si="60"/>
        <v>13186.74</v>
      </c>
      <c r="DA329">
        <f t="shared" si="61"/>
        <v>7.11</v>
      </c>
      <c r="DB329">
        <f t="shared" si="62"/>
        <v>11.87</v>
      </c>
      <c r="DC329">
        <f t="shared" si="63"/>
        <v>0</v>
      </c>
    </row>
    <row r="330" spans="1:107" x14ac:dyDescent="0.2">
      <c r="A330">
        <f>ROW(Source!A143)</f>
        <v>143</v>
      </c>
      <c r="B330">
        <v>144042116</v>
      </c>
      <c r="C330">
        <v>144043778</v>
      </c>
      <c r="D330">
        <v>130260882</v>
      </c>
      <c r="E330">
        <v>1</v>
      </c>
      <c r="F330">
        <v>1</v>
      </c>
      <c r="G330">
        <v>1</v>
      </c>
      <c r="H330">
        <v>3</v>
      </c>
      <c r="I330" t="s">
        <v>1256</v>
      </c>
      <c r="J330" t="s">
        <v>1257</v>
      </c>
      <c r="K330" t="s">
        <v>1258</v>
      </c>
      <c r="L330">
        <v>1407</v>
      </c>
      <c r="N330">
        <v>1013</v>
      </c>
      <c r="O330" t="s">
        <v>940</v>
      </c>
      <c r="P330" t="s">
        <v>940</v>
      </c>
      <c r="Q330">
        <v>1</v>
      </c>
      <c r="W330">
        <v>0</v>
      </c>
      <c r="X330">
        <v>-1853084706</v>
      </c>
      <c r="Y330">
        <v>0.14299999999999999</v>
      </c>
      <c r="AA330">
        <v>991.8</v>
      </c>
      <c r="AB330">
        <v>0</v>
      </c>
      <c r="AC330">
        <v>0</v>
      </c>
      <c r="AD330">
        <v>0</v>
      </c>
      <c r="AE330">
        <v>180</v>
      </c>
      <c r="AF330">
        <v>0</v>
      </c>
      <c r="AG330">
        <v>0</v>
      </c>
      <c r="AH330">
        <v>0</v>
      </c>
      <c r="AI330">
        <v>5.51</v>
      </c>
      <c r="AJ330">
        <v>1</v>
      </c>
      <c r="AK330">
        <v>1</v>
      </c>
      <c r="AL330">
        <v>1</v>
      </c>
      <c r="AN330">
        <v>0</v>
      </c>
      <c r="AO330">
        <v>1</v>
      </c>
      <c r="AP330">
        <v>0</v>
      </c>
      <c r="AQ330">
        <v>0</v>
      </c>
      <c r="AR330">
        <v>0</v>
      </c>
      <c r="AS330" t="s">
        <v>3</v>
      </c>
      <c r="AT330">
        <v>0.14299999999999999</v>
      </c>
      <c r="AU330" t="s">
        <v>3</v>
      </c>
      <c r="AV330">
        <v>0</v>
      </c>
      <c r="AW330">
        <v>2</v>
      </c>
      <c r="AX330">
        <v>144043802</v>
      </c>
      <c r="AY330">
        <v>1</v>
      </c>
      <c r="AZ330">
        <v>0</v>
      </c>
      <c r="BA330">
        <v>339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CX330">
        <f>Y330*Source!I143</f>
        <v>4.6045999999999997E-2</v>
      </c>
      <c r="CY330">
        <f t="shared" si="59"/>
        <v>991.8</v>
      </c>
      <c r="CZ330">
        <f t="shared" si="60"/>
        <v>180</v>
      </c>
      <c r="DA330">
        <f t="shared" si="61"/>
        <v>5.51</v>
      </c>
      <c r="DB330">
        <f t="shared" si="62"/>
        <v>25.74</v>
      </c>
      <c r="DC330">
        <f t="shared" si="63"/>
        <v>0</v>
      </c>
    </row>
    <row r="331" spans="1:107" x14ac:dyDescent="0.2">
      <c r="A331">
        <f>ROW(Source!A143)</f>
        <v>143</v>
      </c>
      <c r="B331">
        <v>144042116</v>
      </c>
      <c r="C331">
        <v>144043778</v>
      </c>
      <c r="D331">
        <v>130262823</v>
      </c>
      <c r="E331">
        <v>1</v>
      </c>
      <c r="F331">
        <v>1</v>
      </c>
      <c r="G331">
        <v>1</v>
      </c>
      <c r="H331">
        <v>3</v>
      </c>
      <c r="I331" t="s">
        <v>1259</v>
      </c>
      <c r="J331" t="s">
        <v>1260</v>
      </c>
      <c r="K331" t="s">
        <v>1261</v>
      </c>
      <c r="L331">
        <v>1346</v>
      </c>
      <c r="N331">
        <v>1009</v>
      </c>
      <c r="O331" t="s">
        <v>598</v>
      </c>
      <c r="P331" t="s">
        <v>598</v>
      </c>
      <c r="Q331">
        <v>1</v>
      </c>
      <c r="W331">
        <v>0</v>
      </c>
      <c r="X331">
        <v>1434874699</v>
      </c>
      <c r="Y331">
        <v>1.6000000000000001E-3</v>
      </c>
      <c r="AA331">
        <v>44.68</v>
      </c>
      <c r="AB331">
        <v>0</v>
      </c>
      <c r="AC331">
        <v>0</v>
      </c>
      <c r="AD331">
        <v>0</v>
      </c>
      <c r="AE331">
        <v>2.15</v>
      </c>
      <c r="AF331">
        <v>0</v>
      </c>
      <c r="AG331">
        <v>0</v>
      </c>
      <c r="AH331">
        <v>0</v>
      </c>
      <c r="AI331">
        <v>20.78</v>
      </c>
      <c r="AJ331">
        <v>1</v>
      </c>
      <c r="AK331">
        <v>1</v>
      </c>
      <c r="AL331">
        <v>1</v>
      </c>
      <c r="AN331">
        <v>0</v>
      </c>
      <c r="AO331">
        <v>1</v>
      </c>
      <c r="AP331">
        <v>0</v>
      </c>
      <c r="AQ331">
        <v>0</v>
      </c>
      <c r="AR331">
        <v>0</v>
      </c>
      <c r="AS331" t="s">
        <v>3</v>
      </c>
      <c r="AT331">
        <v>1.6000000000000001E-3</v>
      </c>
      <c r="AU331" t="s">
        <v>3</v>
      </c>
      <c r="AV331">
        <v>0</v>
      </c>
      <c r="AW331">
        <v>2</v>
      </c>
      <c r="AX331">
        <v>144043803</v>
      </c>
      <c r="AY331">
        <v>1</v>
      </c>
      <c r="AZ331">
        <v>0</v>
      </c>
      <c r="BA331">
        <v>340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CX331">
        <f>Y331*Source!I143</f>
        <v>5.1520000000000005E-4</v>
      </c>
      <c r="CY331">
        <f t="shared" si="59"/>
        <v>44.68</v>
      </c>
      <c r="CZ331">
        <f t="shared" si="60"/>
        <v>2.15</v>
      </c>
      <c r="DA331">
        <f t="shared" si="61"/>
        <v>20.78</v>
      </c>
      <c r="DB331">
        <f t="shared" si="62"/>
        <v>0</v>
      </c>
      <c r="DC331">
        <f t="shared" si="63"/>
        <v>0</v>
      </c>
    </row>
    <row r="332" spans="1:107" x14ac:dyDescent="0.2">
      <c r="A332">
        <f>ROW(Source!A143)</f>
        <v>143</v>
      </c>
      <c r="B332">
        <v>144042116</v>
      </c>
      <c r="C332">
        <v>144043778</v>
      </c>
      <c r="D332">
        <v>130295431</v>
      </c>
      <c r="E332">
        <v>1</v>
      </c>
      <c r="F332">
        <v>1</v>
      </c>
      <c r="G332">
        <v>1</v>
      </c>
      <c r="H332">
        <v>3</v>
      </c>
      <c r="I332" t="s">
        <v>372</v>
      </c>
      <c r="J332" t="s">
        <v>374</v>
      </c>
      <c r="K332" t="s">
        <v>373</v>
      </c>
      <c r="L332">
        <v>1371</v>
      </c>
      <c r="N332">
        <v>1013</v>
      </c>
      <c r="O332" t="s">
        <v>171</v>
      </c>
      <c r="P332" t="s">
        <v>171</v>
      </c>
      <c r="Q332">
        <v>1</v>
      </c>
      <c r="W332">
        <v>0</v>
      </c>
      <c r="X332">
        <v>597662000</v>
      </c>
      <c r="Y332">
        <v>12.422359999999999</v>
      </c>
      <c r="AA332">
        <v>2346.7199999999998</v>
      </c>
      <c r="AB332">
        <v>0</v>
      </c>
      <c r="AC332">
        <v>0</v>
      </c>
      <c r="AD332">
        <v>0</v>
      </c>
      <c r="AE332">
        <v>291.88</v>
      </c>
      <c r="AF332">
        <v>0</v>
      </c>
      <c r="AG332">
        <v>0</v>
      </c>
      <c r="AH332">
        <v>0</v>
      </c>
      <c r="AI332">
        <v>8.0399999999999991</v>
      </c>
      <c r="AJ332">
        <v>1</v>
      </c>
      <c r="AK332">
        <v>1</v>
      </c>
      <c r="AL332">
        <v>1</v>
      </c>
      <c r="AN332">
        <v>0</v>
      </c>
      <c r="AO332">
        <v>0</v>
      </c>
      <c r="AP332">
        <v>0</v>
      </c>
      <c r="AQ332">
        <v>0</v>
      </c>
      <c r="AR332">
        <v>0</v>
      </c>
      <c r="AS332" t="s">
        <v>3</v>
      </c>
      <c r="AT332">
        <v>12.422359999999999</v>
      </c>
      <c r="AU332" t="s">
        <v>3</v>
      </c>
      <c r="AV332">
        <v>0</v>
      </c>
      <c r="AW332">
        <v>1</v>
      </c>
      <c r="AX332">
        <v>-1</v>
      </c>
      <c r="AY332">
        <v>0</v>
      </c>
      <c r="AZ332">
        <v>0</v>
      </c>
      <c r="BA332" t="s">
        <v>3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CX332">
        <f>Y332*Source!I143</f>
        <v>3.99999992</v>
      </c>
      <c r="CY332">
        <f t="shared" si="59"/>
        <v>2346.7199999999998</v>
      </c>
      <c r="CZ332">
        <f t="shared" si="60"/>
        <v>291.88</v>
      </c>
      <c r="DA332">
        <f t="shared" si="61"/>
        <v>8.0399999999999991</v>
      </c>
      <c r="DB332">
        <f t="shared" si="62"/>
        <v>3625.84</v>
      </c>
      <c r="DC332">
        <f t="shared" si="63"/>
        <v>0</v>
      </c>
    </row>
    <row r="333" spans="1:107" x14ac:dyDescent="0.2">
      <c r="A333">
        <f>ROW(Source!A143)</f>
        <v>143</v>
      </c>
      <c r="B333">
        <v>144042116</v>
      </c>
      <c r="C333">
        <v>144043778</v>
      </c>
      <c r="D333">
        <v>130316638</v>
      </c>
      <c r="E333">
        <v>1</v>
      </c>
      <c r="F333">
        <v>1</v>
      </c>
      <c r="G333">
        <v>1</v>
      </c>
      <c r="H333">
        <v>3</v>
      </c>
      <c r="I333" t="s">
        <v>368</v>
      </c>
      <c r="J333" t="s">
        <v>370</v>
      </c>
      <c r="K333" t="s">
        <v>369</v>
      </c>
      <c r="L333">
        <v>1371</v>
      </c>
      <c r="N333">
        <v>1013</v>
      </c>
      <c r="O333" t="s">
        <v>171</v>
      </c>
      <c r="P333" t="s">
        <v>171</v>
      </c>
      <c r="Q333">
        <v>1</v>
      </c>
      <c r="W333">
        <v>0</v>
      </c>
      <c r="X333">
        <v>1492331765</v>
      </c>
      <c r="Y333">
        <v>198.75776400000001</v>
      </c>
      <c r="AA333">
        <v>27.23</v>
      </c>
      <c r="AB333">
        <v>0</v>
      </c>
      <c r="AC333">
        <v>0</v>
      </c>
      <c r="AD333">
        <v>0</v>
      </c>
      <c r="AE333">
        <v>9.69</v>
      </c>
      <c r="AF333">
        <v>0</v>
      </c>
      <c r="AG333">
        <v>0</v>
      </c>
      <c r="AH333">
        <v>0</v>
      </c>
      <c r="AI333">
        <v>2.81</v>
      </c>
      <c r="AJ333">
        <v>1</v>
      </c>
      <c r="AK333">
        <v>1</v>
      </c>
      <c r="AL333">
        <v>1</v>
      </c>
      <c r="AN333">
        <v>0</v>
      </c>
      <c r="AO333">
        <v>0</v>
      </c>
      <c r="AP333">
        <v>0</v>
      </c>
      <c r="AQ333">
        <v>0</v>
      </c>
      <c r="AR333">
        <v>0</v>
      </c>
      <c r="AS333" t="s">
        <v>3</v>
      </c>
      <c r="AT333">
        <v>198.75776400000001</v>
      </c>
      <c r="AU333" t="s">
        <v>3</v>
      </c>
      <c r="AV333">
        <v>0</v>
      </c>
      <c r="AW333">
        <v>1</v>
      </c>
      <c r="AX333">
        <v>-1</v>
      </c>
      <c r="AY333">
        <v>0</v>
      </c>
      <c r="AZ333">
        <v>0</v>
      </c>
      <c r="BA333" t="s">
        <v>3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CX333">
        <f>Y333*Source!I143</f>
        <v>64.000000008000001</v>
      </c>
      <c r="CY333">
        <f t="shared" si="59"/>
        <v>27.23</v>
      </c>
      <c r="CZ333">
        <f t="shared" si="60"/>
        <v>9.69</v>
      </c>
      <c r="DA333">
        <f t="shared" si="61"/>
        <v>2.81</v>
      </c>
      <c r="DB333">
        <f t="shared" si="62"/>
        <v>1925.96</v>
      </c>
      <c r="DC333">
        <f t="shared" si="63"/>
        <v>0</v>
      </c>
    </row>
    <row r="334" spans="1:107" x14ac:dyDescent="0.2">
      <c r="A334">
        <f>ROW(Source!A143)</f>
        <v>143</v>
      </c>
      <c r="B334">
        <v>144042116</v>
      </c>
      <c r="C334">
        <v>144043778</v>
      </c>
      <c r="D334">
        <v>130316667</v>
      </c>
      <c r="E334">
        <v>1</v>
      </c>
      <c r="F334">
        <v>1</v>
      </c>
      <c r="G334">
        <v>1</v>
      </c>
      <c r="H334">
        <v>3</v>
      </c>
      <c r="I334" t="s">
        <v>1262</v>
      </c>
      <c r="J334" t="s">
        <v>1263</v>
      </c>
      <c r="K334" t="s">
        <v>1264</v>
      </c>
      <c r="L334">
        <v>1371</v>
      </c>
      <c r="N334">
        <v>1013</v>
      </c>
      <c r="O334" t="s">
        <v>171</v>
      </c>
      <c r="P334" t="s">
        <v>171</v>
      </c>
      <c r="Q334">
        <v>1</v>
      </c>
      <c r="W334">
        <v>0</v>
      </c>
      <c r="X334">
        <v>-278559140</v>
      </c>
      <c r="Y334">
        <v>143</v>
      </c>
      <c r="AA334">
        <v>74.19</v>
      </c>
      <c r="AB334">
        <v>0</v>
      </c>
      <c r="AC334">
        <v>0</v>
      </c>
      <c r="AD334">
        <v>0</v>
      </c>
      <c r="AE334">
        <v>8.09</v>
      </c>
      <c r="AF334">
        <v>0</v>
      </c>
      <c r="AG334">
        <v>0</v>
      </c>
      <c r="AH334">
        <v>0</v>
      </c>
      <c r="AI334">
        <v>9.17</v>
      </c>
      <c r="AJ334">
        <v>1</v>
      </c>
      <c r="AK334">
        <v>1</v>
      </c>
      <c r="AL334">
        <v>1</v>
      </c>
      <c r="AN334">
        <v>0</v>
      </c>
      <c r="AO334">
        <v>1</v>
      </c>
      <c r="AP334">
        <v>0</v>
      </c>
      <c r="AQ334">
        <v>0</v>
      </c>
      <c r="AR334">
        <v>0</v>
      </c>
      <c r="AS334" t="s">
        <v>3</v>
      </c>
      <c r="AT334">
        <v>143</v>
      </c>
      <c r="AU334" t="s">
        <v>3</v>
      </c>
      <c r="AV334">
        <v>0</v>
      </c>
      <c r="AW334">
        <v>2</v>
      </c>
      <c r="AX334">
        <v>144043805</v>
      </c>
      <c r="AY334">
        <v>1</v>
      </c>
      <c r="AZ334">
        <v>0</v>
      </c>
      <c r="BA334">
        <v>342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CX334">
        <f>Y334*Source!I143</f>
        <v>46.045999999999999</v>
      </c>
      <c r="CY334">
        <f t="shared" si="59"/>
        <v>74.19</v>
      </c>
      <c r="CZ334">
        <f t="shared" si="60"/>
        <v>8.09</v>
      </c>
      <c r="DA334">
        <f t="shared" si="61"/>
        <v>9.17</v>
      </c>
      <c r="DB334">
        <f t="shared" si="62"/>
        <v>1156.8699999999999</v>
      </c>
      <c r="DC334">
        <f t="shared" si="63"/>
        <v>0</v>
      </c>
    </row>
    <row r="335" spans="1:107" x14ac:dyDescent="0.2">
      <c r="A335">
        <f>ROW(Source!A143)</f>
        <v>143</v>
      </c>
      <c r="B335">
        <v>144042116</v>
      </c>
      <c r="C335">
        <v>144043778</v>
      </c>
      <c r="D335">
        <v>130317313</v>
      </c>
      <c r="E335">
        <v>1</v>
      </c>
      <c r="F335">
        <v>1</v>
      </c>
      <c r="G335">
        <v>1</v>
      </c>
      <c r="H335">
        <v>3</v>
      </c>
      <c r="I335" t="s">
        <v>364</v>
      </c>
      <c r="J335" t="s">
        <v>366</v>
      </c>
      <c r="K335" t="s">
        <v>365</v>
      </c>
      <c r="L335">
        <v>1301</v>
      </c>
      <c r="N335">
        <v>1003</v>
      </c>
      <c r="O335" t="s">
        <v>328</v>
      </c>
      <c r="P335" t="s">
        <v>328</v>
      </c>
      <c r="Q335">
        <v>1</v>
      </c>
      <c r="W335">
        <v>0</v>
      </c>
      <c r="X335">
        <v>-2023324055</v>
      </c>
      <c r="Y335">
        <v>100.5</v>
      </c>
      <c r="AA335">
        <v>31.34</v>
      </c>
      <c r="AB335">
        <v>0</v>
      </c>
      <c r="AC335">
        <v>0</v>
      </c>
      <c r="AD335">
        <v>0</v>
      </c>
      <c r="AE335">
        <v>3.7</v>
      </c>
      <c r="AF335">
        <v>0</v>
      </c>
      <c r="AG335">
        <v>0</v>
      </c>
      <c r="AH335">
        <v>0</v>
      </c>
      <c r="AI335">
        <v>8.4700000000000006</v>
      </c>
      <c r="AJ335">
        <v>1</v>
      </c>
      <c r="AK335">
        <v>1</v>
      </c>
      <c r="AL335">
        <v>1</v>
      </c>
      <c r="AN335">
        <v>0</v>
      </c>
      <c r="AO335">
        <v>0</v>
      </c>
      <c r="AP335">
        <v>0</v>
      </c>
      <c r="AQ335">
        <v>0</v>
      </c>
      <c r="AR335">
        <v>0</v>
      </c>
      <c r="AS335" t="s">
        <v>3</v>
      </c>
      <c r="AT335">
        <v>100.5</v>
      </c>
      <c r="AU335" t="s">
        <v>3</v>
      </c>
      <c r="AV335">
        <v>0</v>
      </c>
      <c r="AW335">
        <v>1</v>
      </c>
      <c r="AX335">
        <v>-1</v>
      </c>
      <c r="AY335">
        <v>0</v>
      </c>
      <c r="AZ335">
        <v>0</v>
      </c>
      <c r="BA335" t="s">
        <v>3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CX335">
        <f>Y335*Source!I143</f>
        <v>32.361000000000004</v>
      </c>
      <c r="CY335">
        <f t="shared" si="59"/>
        <v>31.34</v>
      </c>
      <c r="CZ335">
        <f t="shared" si="60"/>
        <v>3.7</v>
      </c>
      <c r="DA335">
        <f t="shared" si="61"/>
        <v>8.4700000000000006</v>
      </c>
      <c r="DB335">
        <f t="shared" si="62"/>
        <v>371.85</v>
      </c>
      <c r="DC335">
        <f t="shared" si="63"/>
        <v>0</v>
      </c>
    </row>
    <row r="336" spans="1:107" x14ac:dyDescent="0.2">
      <c r="A336">
        <f>ROW(Source!A143)</f>
        <v>143</v>
      </c>
      <c r="B336">
        <v>144042116</v>
      </c>
      <c r="C336">
        <v>144043778</v>
      </c>
      <c r="D336">
        <v>130319294</v>
      </c>
      <c r="E336">
        <v>1</v>
      </c>
      <c r="F336">
        <v>1</v>
      </c>
      <c r="G336">
        <v>1</v>
      </c>
      <c r="H336">
        <v>3</v>
      </c>
      <c r="I336" t="s">
        <v>376</v>
      </c>
      <c r="J336" t="s">
        <v>378</v>
      </c>
      <c r="K336" t="s">
        <v>377</v>
      </c>
      <c r="L336">
        <v>1371</v>
      </c>
      <c r="N336">
        <v>1013</v>
      </c>
      <c r="O336" t="s">
        <v>171</v>
      </c>
      <c r="P336" t="s">
        <v>171</v>
      </c>
      <c r="Q336">
        <v>1</v>
      </c>
      <c r="W336">
        <v>0</v>
      </c>
      <c r="X336">
        <v>1839843307</v>
      </c>
      <c r="Y336">
        <v>31.055900999999999</v>
      </c>
      <c r="AA336">
        <v>54.42</v>
      </c>
      <c r="AB336">
        <v>0</v>
      </c>
      <c r="AC336">
        <v>0</v>
      </c>
      <c r="AD336">
        <v>0</v>
      </c>
      <c r="AE336">
        <v>7.73</v>
      </c>
      <c r="AF336">
        <v>0</v>
      </c>
      <c r="AG336">
        <v>0</v>
      </c>
      <c r="AH336">
        <v>0</v>
      </c>
      <c r="AI336">
        <v>7.04</v>
      </c>
      <c r="AJ336">
        <v>1</v>
      </c>
      <c r="AK336">
        <v>1</v>
      </c>
      <c r="AL336">
        <v>1</v>
      </c>
      <c r="AN336">
        <v>0</v>
      </c>
      <c r="AO336">
        <v>0</v>
      </c>
      <c r="AP336">
        <v>0</v>
      </c>
      <c r="AQ336">
        <v>0</v>
      </c>
      <c r="AR336">
        <v>0</v>
      </c>
      <c r="AS336" t="s">
        <v>3</v>
      </c>
      <c r="AT336">
        <v>31.055900999999999</v>
      </c>
      <c r="AU336" t="s">
        <v>3</v>
      </c>
      <c r="AV336">
        <v>0</v>
      </c>
      <c r="AW336">
        <v>1</v>
      </c>
      <c r="AX336">
        <v>-1</v>
      </c>
      <c r="AY336">
        <v>0</v>
      </c>
      <c r="AZ336">
        <v>0</v>
      </c>
      <c r="BA336" t="s">
        <v>3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CX336">
        <f>Y336*Source!I143</f>
        <v>10.000000121999999</v>
      </c>
      <c r="CY336">
        <f t="shared" si="59"/>
        <v>54.42</v>
      </c>
      <c r="CZ336">
        <f t="shared" si="60"/>
        <v>7.73</v>
      </c>
      <c r="DA336">
        <f t="shared" si="61"/>
        <v>7.04</v>
      </c>
      <c r="DB336">
        <f t="shared" si="62"/>
        <v>240.06</v>
      </c>
      <c r="DC336">
        <f t="shared" si="63"/>
        <v>0</v>
      </c>
    </row>
    <row r="337" spans="1:107" x14ac:dyDescent="0.2">
      <c r="A337">
        <f>ROW(Source!A148)</f>
        <v>148</v>
      </c>
      <c r="B337">
        <v>144042116</v>
      </c>
      <c r="C337">
        <v>144043812</v>
      </c>
      <c r="D337">
        <v>128862293</v>
      </c>
      <c r="E337">
        <v>28876687</v>
      </c>
      <c r="F337">
        <v>1</v>
      </c>
      <c r="G337">
        <v>1</v>
      </c>
      <c r="H337">
        <v>1</v>
      </c>
      <c r="I337" t="s">
        <v>1265</v>
      </c>
      <c r="J337" t="s">
        <v>3</v>
      </c>
      <c r="K337" t="s">
        <v>1266</v>
      </c>
      <c r="L337">
        <v>1191</v>
      </c>
      <c r="N337">
        <v>1013</v>
      </c>
      <c r="O337" t="s">
        <v>1125</v>
      </c>
      <c r="P337" t="s">
        <v>1125</v>
      </c>
      <c r="Q337">
        <v>1</v>
      </c>
      <c r="W337">
        <v>0</v>
      </c>
      <c r="X337">
        <v>-1081351934</v>
      </c>
      <c r="Y337">
        <v>64.204499999999996</v>
      </c>
      <c r="AA337">
        <v>0</v>
      </c>
      <c r="AB337">
        <v>0</v>
      </c>
      <c r="AC337">
        <v>0</v>
      </c>
      <c r="AD337">
        <v>9.4</v>
      </c>
      <c r="AE337">
        <v>0</v>
      </c>
      <c r="AF337">
        <v>0</v>
      </c>
      <c r="AG337">
        <v>0</v>
      </c>
      <c r="AH337">
        <v>9.4</v>
      </c>
      <c r="AI337">
        <v>1</v>
      </c>
      <c r="AJ337">
        <v>1</v>
      </c>
      <c r="AK337">
        <v>1</v>
      </c>
      <c r="AL337">
        <v>1</v>
      </c>
      <c r="AN337">
        <v>0</v>
      </c>
      <c r="AO337">
        <v>1</v>
      </c>
      <c r="AP337">
        <v>1</v>
      </c>
      <c r="AQ337">
        <v>0</v>
      </c>
      <c r="AR337">
        <v>0</v>
      </c>
      <c r="AS337" t="s">
        <v>3</v>
      </c>
      <c r="AT337">
        <v>55.83</v>
      </c>
      <c r="AU337" t="s">
        <v>264</v>
      </c>
      <c r="AV337">
        <v>1</v>
      </c>
      <c r="AW337">
        <v>2</v>
      </c>
      <c r="AX337">
        <v>144043823</v>
      </c>
      <c r="AY337">
        <v>1</v>
      </c>
      <c r="AZ337">
        <v>0</v>
      </c>
      <c r="BA337">
        <v>345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CX337">
        <f>Y337*Source!I148</f>
        <v>8.0897670000000002</v>
      </c>
      <c r="CY337">
        <f>AD337</f>
        <v>9.4</v>
      </c>
      <c r="CZ337">
        <f>AH337</f>
        <v>9.4</v>
      </c>
      <c r="DA337">
        <f>AL337</f>
        <v>1</v>
      </c>
      <c r="DB337">
        <f>ROUND((ROUND(AT337*CZ337,2)*1.15),2)</f>
        <v>603.52</v>
      </c>
      <c r="DC337">
        <f>ROUND((ROUND(AT337*AG337,2)*1.15),2)</f>
        <v>0</v>
      </c>
    </row>
    <row r="338" spans="1:107" x14ac:dyDescent="0.2">
      <c r="A338">
        <f>ROW(Source!A148)</f>
        <v>148</v>
      </c>
      <c r="B338">
        <v>144042116</v>
      </c>
      <c r="C338">
        <v>144043812</v>
      </c>
      <c r="D338">
        <v>128862608</v>
      </c>
      <c r="E338">
        <v>28876687</v>
      </c>
      <c r="F338">
        <v>1</v>
      </c>
      <c r="G338">
        <v>1</v>
      </c>
      <c r="H338">
        <v>1</v>
      </c>
      <c r="I338" t="s">
        <v>1128</v>
      </c>
      <c r="J338" t="s">
        <v>3</v>
      </c>
      <c r="K338" t="s">
        <v>1129</v>
      </c>
      <c r="L338">
        <v>1191</v>
      </c>
      <c r="N338">
        <v>1013</v>
      </c>
      <c r="O338" t="s">
        <v>1125</v>
      </c>
      <c r="P338" t="s">
        <v>1125</v>
      </c>
      <c r="Q338">
        <v>1</v>
      </c>
      <c r="W338">
        <v>0</v>
      </c>
      <c r="X338">
        <v>-1417349443</v>
      </c>
      <c r="Y338">
        <v>0.46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1</v>
      </c>
      <c r="AJ338">
        <v>1</v>
      </c>
      <c r="AK338">
        <v>1</v>
      </c>
      <c r="AL338">
        <v>1</v>
      </c>
      <c r="AN338">
        <v>0</v>
      </c>
      <c r="AO338">
        <v>1</v>
      </c>
      <c r="AP338">
        <v>0</v>
      </c>
      <c r="AQ338">
        <v>0</v>
      </c>
      <c r="AR338">
        <v>0</v>
      </c>
      <c r="AS338" t="s">
        <v>3</v>
      </c>
      <c r="AT338">
        <v>0.46</v>
      </c>
      <c r="AU338" t="s">
        <v>3</v>
      </c>
      <c r="AV338">
        <v>2</v>
      </c>
      <c r="AW338">
        <v>2</v>
      </c>
      <c r="AX338">
        <v>144043824</v>
      </c>
      <c r="AY338">
        <v>1</v>
      </c>
      <c r="AZ338">
        <v>2048</v>
      </c>
      <c r="BA338">
        <v>346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CX338">
        <f>Y338*Source!I148</f>
        <v>5.7960000000000005E-2</v>
      </c>
      <c r="CY338">
        <f>AD338</f>
        <v>0</v>
      </c>
      <c r="CZ338">
        <f>AH338</f>
        <v>0</v>
      </c>
      <c r="DA338">
        <f>AL338</f>
        <v>1</v>
      </c>
      <c r="DB338">
        <f>ROUND(ROUND(AT338*CZ338,2),2)</f>
        <v>0</v>
      </c>
      <c r="DC338">
        <f>ROUND(ROUND(AT338*AG338,2),2)</f>
        <v>0</v>
      </c>
    </row>
    <row r="339" spans="1:107" x14ac:dyDescent="0.2">
      <c r="A339">
        <f>ROW(Source!A148)</f>
        <v>148</v>
      </c>
      <c r="B339">
        <v>144042116</v>
      </c>
      <c r="C339">
        <v>144043812</v>
      </c>
      <c r="D339">
        <v>130404356</v>
      </c>
      <c r="E339">
        <v>1</v>
      </c>
      <c r="F339">
        <v>1</v>
      </c>
      <c r="G339">
        <v>1</v>
      </c>
      <c r="H339">
        <v>2</v>
      </c>
      <c r="I339" t="s">
        <v>1267</v>
      </c>
      <c r="J339" t="s">
        <v>1268</v>
      </c>
      <c r="K339" t="s">
        <v>1269</v>
      </c>
      <c r="L339">
        <v>1368</v>
      </c>
      <c r="N339">
        <v>1011</v>
      </c>
      <c r="O339" t="s">
        <v>550</v>
      </c>
      <c r="P339" t="s">
        <v>550</v>
      </c>
      <c r="Q339">
        <v>1</v>
      </c>
      <c r="W339">
        <v>0</v>
      </c>
      <c r="X339">
        <v>-927922530</v>
      </c>
      <c r="Y339">
        <v>0.125</v>
      </c>
      <c r="AA339">
        <v>0</v>
      </c>
      <c r="AB339">
        <v>730.08</v>
      </c>
      <c r="AC339">
        <v>443.21</v>
      </c>
      <c r="AD339">
        <v>0</v>
      </c>
      <c r="AE339">
        <v>0</v>
      </c>
      <c r="AF339">
        <v>86.4</v>
      </c>
      <c r="AG339">
        <v>13.5</v>
      </c>
      <c r="AH339">
        <v>0</v>
      </c>
      <c r="AI339">
        <v>1</v>
      </c>
      <c r="AJ339">
        <v>8.4499999999999993</v>
      </c>
      <c r="AK339">
        <v>32.83</v>
      </c>
      <c r="AL339">
        <v>1</v>
      </c>
      <c r="AN339">
        <v>0</v>
      </c>
      <c r="AO339">
        <v>1</v>
      </c>
      <c r="AP339">
        <v>1</v>
      </c>
      <c r="AQ339">
        <v>0</v>
      </c>
      <c r="AR339">
        <v>0</v>
      </c>
      <c r="AS339" t="s">
        <v>3</v>
      </c>
      <c r="AT339">
        <v>0.1</v>
      </c>
      <c r="AU339" t="s">
        <v>279</v>
      </c>
      <c r="AV339">
        <v>0</v>
      </c>
      <c r="AW339">
        <v>2</v>
      </c>
      <c r="AX339">
        <v>144043825</v>
      </c>
      <c r="AY339">
        <v>1</v>
      </c>
      <c r="AZ339">
        <v>0</v>
      </c>
      <c r="BA339">
        <v>347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CX339">
        <f>Y339*Source!I148</f>
        <v>1.575E-2</v>
      </c>
      <c r="CY339">
        <f>AB339</f>
        <v>730.08</v>
      </c>
      <c r="CZ339">
        <f>AF339</f>
        <v>86.4</v>
      </c>
      <c r="DA339">
        <f>AJ339</f>
        <v>8.4499999999999993</v>
      </c>
      <c r="DB339">
        <f>ROUND((ROUND(AT339*CZ339,2)*1.25),2)</f>
        <v>10.8</v>
      </c>
      <c r="DC339">
        <f>ROUND((ROUND(AT339*AG339,2)*1.25),2)</f>
        <v>1.69</v>
      </c>
    </row>
    <row r="340" spans="1:107" x14ac:dyDescent="0.2">
      <c r="A340">
        <f>ROW(Source!A148)</f>
        <v>148</v>
      </c>
      <c r="B340">
        <v>144042116</v>
      </c>
      <c r="C340">
        <v>144043812</v>
      </c>
      <c r="D340">
        <v>130404404</v>
      </c>
      <c r="E340">
        <v>1</v>
      </c>
      <c r="F340">
        <v>1</v>
      </c>
      <c r="G340">
        <v>1</v>
      </c>
      <c r="H340">
        <v>2</v>
      </c>
      <c r="I340" t="s">
        <v>1141</v>
      </c>
      <c r="J340" t="s">
        <v>1142</v>
      </c>
      <c r="K340" t="s">
        <v>1143</v>
      </c>
      <c r="L340">
        <v>1368</v>
      </c>
      <c r="N340">
        <v>1011</v>
      </c>
      <c r="O340" t="s">
        <v>550</v>
      </c>
      <c r="P340" t="s">
        <v>550</v>
      </c>
      <c r="Q340">
        <v>1</v>
      </c>
      <c r="W340">
        <v>0</v>
      </c>
      <c r="X340">
        <v>-2113614907</v>
      </c>
      <c r="Y340">
        <v>0.22500000000000001</v>
      </c>
      <c r="AA340">
        <v>0</v>
      </c>
      <c r="AB340">
        <v>1023.6</v>
      </c>
      <c r="AC340">
        <v>443.21</v>
      </c>
      <c r="AD340">
        <v>0</v>
      </c>
      <c r="AE340">
        <v>0</v>
      </c>
      <c r="AF340">
        <v>115.4</v>
      </c>
      <c r="AG340">
        <v>13.5</v>
      </c>
      <c r="AH340">
        <v>0</v>
      </c>
      <c r="AI340">
        <v>1</v>
      </c>
      <c r="AJ340">
        <v>8.8699999999999992</v>
      </c>
      <c r="AK340">
        <v>32.83</v>
      </c>
      <c r="AL340">
        <v>1</v>
      </c>
      <c r="AN340">
        <v>0</v>
      </c>
      <c r="AO340">
        <v>1</v>
      </c>
      <c r="AP340">
        <v>1</v>
      </c>
      <c r="AQ340">
        <v>0</v>
      </c>
      <c r="AR340">
        <v>0</v>
      </c>
      <c r="AS340" t="s">
        <v>3</v>
      </c>
      <c r="AT340">
        <v>0.18</v>
      </c>
      <c r="AU340" t="s">
        <v>279</v>
      </c>
      <c r="AV340">
        <v>0</v>
      </c>
      <c r="AW340">
        <v>2</v>
      </c>
      <c r="AX340">
        <v>144043826</v>
      </c>
      <c r="AY340">
        <v>1</v>
      </c>
      <c r="AZ340">
        <v>2048</v>
      </c>
      <c r="BA340">
        <v>348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CX340">
        <f>Y340*Source!I148</f>
        <v>2.835E-2</v>
      </c>
      <c r="CY340">
        <f>AB340</f>
        <v>1023.6</v>
      </c>
      <c r="CZ340">
        <f>AF340</f>
        <v>115.4</v>
      </c>
      <c r="DA340">
        <f>AJ340</f>
        <v>8.8699999999999992</v>
      </c>
      <c r="DB340">
        <f>ROUND((ROUND(AT340*CZ340,2)*1.25),2)</f>
        <v>25.96</v>
      </c>
      <c r="DC340">
        <f>ROUND((ROUND(AT340*AG340,2)*1.25),2)</f>
        <v>3.04</v>
      </c>
    </row>
    <row r="341" spans="1:107" x14ac:dyDescent="0.2">
      <c r="A341">
        <f>ROW(Source!A148)</f>
        <v>148</v>
      </c>
      <c r="B341">
        <v>144042116</v>
      </c>
      <c r="C341">
        <v>144043812</v>
      </c>
      <c r="D341">
        <v>130405149</v>
      </c>
      <c r="E341">
        <v>1</v>
      </c>
      <c r="F341">
        <v>1</v>
      </c>
      <c r="G341">
        <v>1</v>
      </c>
      <c r="H341">
        <v>2</v>
      </c>
      <c r="I341" t="s">
        <v>1144</v>
      </c>
      <c r="J341" t="s">
        <v>1145</v>
      </c>
      <c r="K341" t="s">
        <v>1146</v>
      </c>
      <c r="L341">
        <v>1368</v>
      </c>
      <c r="N341">
        <v>1011</v>
      </c>
      <c r="O341" t="s">
        <v>550</v>
      </c>
      <c r="P341" t="s">
        <v>550</v>
      </c>
      <c r="Q341">
        <v>1</v>
      </c>
      <c r="W341">
        <v>0</v>
      </c>
      <c r="X341">
        <v>1969200529</v>
      </c>
      <c r="Y341">
        <v>0.22500000000000001</v>
      </c>
      <c r="AA341">
        <v>0</v>
      </c>
      <c r="AB341">
        <v>795.09</v>
      </c>
      <c r="AC341">
        <v>380.83</v>
      </c>
      <c r="AD341">
        <v>0</v>
      </c>
      <c r="AE341">
        <v>0</v>
      </c>
      <c r="AF341">
        <v>65.709999999999994</v>
      </c>
      <c r="AG341">
        <v>11.6</v>
      </c>
      <c r="AH341">
        <v>0</v>
      </c>
      <c r="AI341">
        <v>1</v>
      </c>
      <c r="AJ341">
        <v>12.1</v>
      </c>
      <c r="AK341">
        <v>32.83</v>
      </c>
      <c r="AL341">
        <v>1</v>
      </c>
      <c r="AN341">
        <v>0</v>
      </c>
      <c r="AO341">
        <v>1</v>
      </c>
      <c r="AP341">
        <v>1</v>
      </c>
      <c r="AQ341">
        <v>0</v>
      </c>
      <c r="AR341">
        <v>0</v>
      </c>
      <c r="AS341" t="s">
        <v>3</v>
      </c>
      <c r="AT341">
        <v>0.18</v>
      </c>
      <c r="AU341" t="s">
        <v>279</v>
      </c>
      <c r="AV341">
        <v>0</v>
      </c>
      <c r="AW341">
        <v>2</v>
      </c>
      <c r="AX341">
        <v>144043827</v>
      </c>
      <c r="AY341">
        <v>1</v>
      </c>
      <c r="AZ341">
        <v>2048</v>
      </c>
      <c r="BA341">
        <v>349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CX341">
        <f>Y341*Source!I148</f>
        <v>2.835E-2</v>
      </c>
      <c r="CY341">
        <f>AB341</f>
        <v>795.09</v>
      </c>
      <c r="CZ341">
        <f>AF341</f>
        <v>65.709999999999994</v>
      </c>
      <c r="DA341">
        <f>AJ341</f>
        <v>12.1</v>
      </c>
      <c r="DB341">
        <f>ROUND((ROUND(AT341*CZ341,2)*1.25),2)</f>
        <v>14.79</v>
      </c>
      <c r="DC341">
        <f>ROUND((ROUND(AT341*AG341,2)*1.25),2)</f>
        <v>2.61</v>
      </c>
    </row>
    <row r="342" spans="1:107" x14ac:dyDescent="0.2">
      <c r="A342">
        <f>ROW(Source!A148)</f>
        <v>148</v>
      </c>
      <c r="B342">
        <v>144042116</v>
      </c>
      <c r="C342">
        <v>144043812</v>
      </c>
      <c r="D342">
        <v>130258534</v>
      </c>
      <c r="E342">
        <v>1</v>
      </c>
      <c r="F342">
        <v>1</v>
      </c>
      <c r="G342">
        <v>1</v>
      </c>
      <c r="H342">
        <v>3</v>
      </c>
      <c r="I342" t="s">
        <v>1150</v>
      </c>
      <c r="J342" t="s">
        <v>1151</v>
      </c>
      <c r="K342" t="s">
        <v>1152</v>
      </c>
      <c r="L342">
        <v>1339</v>
      </c>
      <c r="N342">
        <v>1007</v>
      </c>
      <c r="O342" t="s">
        <v>50</v>
      </c>
      <c r="P342" t="s">
        <v>50</v>
      </c>
      <c r="Q342">
        <v>1</v>
      </c>
      <c r="W342">
        <v>0</v>
      </c>
      <c r="X342">
        <v>1835689634</v>
      </c>
      <c r="Y342">
        <v>0.78600000000000003</v>
      </c>
      <c r="AA342">
        <v>29.3</v>
      </c>
      <c r="AB342">
        <v>0</v>
      </c>
      <c r="AC342">
        <v>0</v>
      </c>
      <c r="AD342">
        <v>0</v>
      </c>
      <c r="AE342">
        <v>2.44</v>
      </c>
      <c r="AF342">
        <v>0</v>
      </c>
      <c r="AG342">
        <v>0</v>
      </c>
      <c r="AH342">
        <v>0</v>
      </c>
      <c r="AI342">
        <v>12.01</v>
      </c>
      <c r="AJ342">
        <v>1</v>
      </c>
      <c r="AK342">
        <v>1</v>
      </c>
      <c r="AL342">
        <v>1</v>
      </c>
      <c r="AN342">
        <v>0</v>
      </c>
      <c r="AO342">
        <v>1</v>
      </c>
      <c r="AP342">
        <v>0</v>
      </c>
      <c r="AQ342">
        <v>0</v>
      </c>
      <c r="AR342">
        <v>0</v>
      </c>
      <c r="AS342" t="s">
        <v>3</v>
      </c>
      <c r="AT342">
        <v>0.78600000000000003</v>
      </c>
      <c r="AU342" t="s">
        <v>3</v>
      </c>
      <c r="AV342">
        <v>0</v>
      </c>
      <c r="AW342">
        <v>2</v>
      </c>
      <c r="AX342">
        <v>144043828</v>
      </c>
      <c r="AY342">
        <v>1</v>
      </c>
      <c r="AZ342">
        <v>0</v>
      </c>
      <c r="BA342">
        <v>350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CX342">
        <f>Y342*Source!I148</f>
        <v>9.9035999999999999E-2</v>
      </c>
      <c r="CY342">
        <f>AA342</f>
        <v>29.3</v>
      </c>
      <c r="CZ342">
        <f>AE342</f>
        <v>2.44</v>
      </c>
      <c r="DA342">
        <f>AI342</f>
        <v>12.01</v>
      </c>
      <c r="DB342">
        <f>ROUND(ROUND(AT342*CZ342,2),2)</f>
        <v>1.92</v>
      </c>
      <c r="DC342">
        <f>ROUND(ROUND(AT342*AG342,2),2)</f>
        <v>0</v>
      </c>
    </row>
    <row r="343" spans="1:107" x14ac:dyDescent="0.2">
      <c r="A343">
        <f>ROW(Source!A148)</f>
        <v>148</v>
      </c>
      <c r="B343">
        <v>144042116</v>
      </c>
      <c r="C343">
        <v>144043812</v>
      </c>
      <c r="D343">
        <v>130260734</v>
      </c>
      <c r="E343">
        <v>1</v>
      </c>
      <c r="F343">
        <v>1</v>
      </c>
      <c r="G343">
        <v>1</v>
      </c>
      <c r="H343">
        <v>3</v>
      </c>
      <c r="I343" t="s">
        <v>1270</v>
      </c>
      <c r="J343" t="s">
        <v>1271</v>
      </c>
      <c r="K343" t="s">
        <v>1272</v>
      </c>
      <c r="L343">
        <v>1348</v>
      </c>
      <c r="N343">
        <v>1009</v>
      </c>
      <c r="O343" t="s">
        <v>31</v>
      </c>
      <c r="P343" t="s">
        <v>31</v>
      </c>
      <c r="Q343">
        <v>1000</v>
      </c>
      <c r="W343">
        <v>0</v>
      </c>
      <c r="X343">
        <v>367295607</v>
      </c>
      <c r="Y343">
        <v>2.66E-3</v>
      </c>
      <c r="AA343">
        <v>63324.1</v>
      </c>
      <c r="AB343">
        <v>0</v>
      </c>
      <c r="AC343">
        <v>0</v>
      </c>
      <c r="AD343">
        <v>0</v>
      </c>
      <c r="AE343">
        <v>14830</v>
      </c>
      <c r="AF343">
        <v>0</v>
      </c>
      <c r="AG343">
        <v>0</v>
      </c>
      <c r="AH343">
        <v>0</v>
      </c>
      <c r="AI343">
        <v>4.2699999999999996</v>
      </c>
      <c r="AJ343">
        <v>1</v>
      </c>
      <c r="AK343">
        <v>1</v>
      </c>
      <c r="AL343">
        <v>1</v>
      </c>
      <c r="AN343">
        <v>0</v>
      </c>
      <c r="AO343">
        <v>1</v>
      </c>
      <c r="AP343">
        <v>0</v>
      </c>
      <c r="AQ343">
        <v>0</v>
      </c>
      <c r="AR343">
        <v>0</v>
      </c>
      <c r="AS343" t="s">
        <v>3</v>
      </c>
      <c r="AT343">
        <v>2.66E-3</v>
      </c>
      <c r="AU343" t="s">
        <v>3</v>
      </c>
      <c r="AV343">
        <v>0</v>
      </c>
      <c r="AW343">
        <v>2</v>
      </c>
      <c r="AX343">
        <v>144043829</v>
      </c>
      <c r="AY343">
        <v>1</v>
      </c>
      <c r="AZ343">
        <v>0</v>
      </c>
      <c r="BA343">
        <v>351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CX343">
        <f>Y343*Source!I148</f>
        <v>3.3515999999999998E-4</v>
      </c>
      <c r="CY343">
        <f>AA343</f>
        <v>63324.1</v>
      </c>
      <c r="CZ343">
        <f>AE343</f>
        <v>14830</v>
      </c>
      <c r="DA343">
        <f>AI343</f>
        <v>4.2699999999999996</v>
      </c>
      <c r="DB343">
        <f>ROUND(ROUND(AT343*CZ343,2),2)</f>
        <v>39.450000000000003</v>
      </c>
      <c r="DC343">
        <f>ROUND(ROUND(AT343*AG343,2),2)</f>
        <v>0</v>
      </c>
    </row>
    <row r="344" spans="1:107" x14ac:dyDescent="0.2">
      <c r="A344">
        <f>ROW(Source!A148)</f>
        <v>148</v>
      </c>
      <c r="B344">
        <v>144042116</v>
      </c>
      <c r="C344">
        <v>144043812</v>
      </c>
      <c r="D344">
        <v>130261611</v>
      </c>
      <c r="E344">
        <v>1</v>
      </c>
      <c r="F344">
        <v>1</v>
      </c>
      <c r="G344">
        <v>1</v>
      </c>
      <c r="H344">
        <v>3</v>
      </c>
      <c r="I344" t="s">
        <v>1273</v>
      </c>
      <c r="J344" t="s">
        <v>1274</v>
      </c>
      <c r="K344" t="s">
        <v>1275</v>
      </c>
      <c r="L344">
        <v>1425</v>
      </c>
      <c r="N344">
        <v>1013</v>
      </c>
      <c r="O344" t="s">
        <v>88</v>
      </c>
      <c r="P344" t="s">
        <v>88</v>
      </c>
      <c r="Q344">
        <v>1</v>
      </c>
      <c r="W344">
        <v>0</v>
      </c>
      <c r="X344">
        <v>-940981998</v>
      </c>
      <c r="Y344">
        <v>0.12</v>
      </c>
      <c r="AA344">
        <v>1343.73</v>
      </c>
      <c r="AB344">
        <v>0</v>
      </c>
      <c r="AC344">
        <v>0</v>
      </c>
      <c r="AD344">
        <v>0</v>
      </c>
      <c r="AE344">
        <v>141</v>
      </c>
      <c r="AF344">
        <v>0</v>
      </c>
      <c r="AG344">
        <v>0</v>
      </c>
      <c r="AH344">
        <v>0</v>
      </c>
      <c r="AI344">
        <v>9.5299999999999994</v>
      </c>
      <c r="AJ344">
        <v>1</v>
      </c>
      <c r="AK344">
        <v>1</v>
      </c>
      <c r="AL344">
        <v>1</v>
      </c>
      <c r="AN344">
        <v>0</v>
      </c>
      <c r="AO344">
        <v>1</v>
      </c>
      <c r="AP344">
        <v>0</v>
      </c>
      <c r="AQ344">
        <v>0</v>
      </c>
      <c r="AR344">
        <v>0</v>
      </c>
      <c r="AS344" t="s">
        <v>3</v>
      </c>
      <c r="AT344">
        <v>0.12</v>
      </c>
      <c r="AU344" t="s">
        <v>3</v>
      </c>
      <c r="AV344">
        <v>0</v>
      </c>
      <c r="AW344">
        <v>2</v>
      </c>
      <c r="AX344">
        <v>144043830</v>
      </c>
      <c r="AY344">
        <v>1</v>
      </c>
      <c r="AZ344">
        <v>0</v>
      </c>
      <c r="BA344">
        <v>352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CX344">
        <f>Y344*Source!I148</f>
        <v>1.512E-2</v>
      </c>
      <c r="CY344">
        <f>AA344</f>
        <v>1343.73</v>
      </c>
      <c r="CZ344">
        <f>AE344</f>
        <v>141</v>
      </c>
      <c r="DA344">
        <f>AI344</f>
        <v>9.5299999999999994</v>
      </c>
      <c r="DB344">
        <f>ROUND(ROUND(AT344*CZ344,2),2)</f>
        <v>16.920000000000002</v>
      </c>
      <c r="DC344">
        <f>ROUND(ROUND(AT344*AG344,2),2)</f>
        <v>0</v>
      </c>
    </row>
    <row r="345" spans="1:107" x14ac:dyDescent="0.2">
      <c r="A345">
        <f>ROW(Source!A148)</f>
        <v>148</v>
      </c>
      <c r="B345">
        <v>144042116</v>
      </c>
      <c r="C345">
        <v>144043812</v>
      </c>
      <c r="D345">
        <v>130317281</v>
      </c>
      <c r="E345">
        <v>1</v>
      </c>
      <c r="F345">
        <v>1</v>
      </c>
      <c r="G345">
        <v>1</v>
      </c>
      <c r="H345">
        <v>3</v>
      </c>
      <c r="I345" t="s">
        <v>381</v>
      </c>
      <c r="J345" t="s">
        <v>383</v>
      </c>
      <c r="K345" t="s">
        <v>382</v>
      </c>
      <c r="L345">
        <v>1301</v>
      </c>
      <c r="N345">
        <v>1003</v>
      </c>
      <c r="O345" t="s">
        <v>328</v>
      </c>
      <c r="P345" t="s">
        <v>328</v>
      </c>
      <c r="Q345">
        <v>1</v>
      </c>
      <c r="W345">
        <v>0</v>
      </c>
      <c r="X345">
        <v>649270172</v>
      </c>
      <c r="Y345">
        <v>99.8</v>
      </c>
      <c r="AA345">
        <v>218.04</v>
      </c>
      <c r="AB345">
        <v>0</v>
      </c>
      <c r="AC345">
        <v>0</v>
      </c>
      <c r="AD345">
        <v>0</v>
      </c>
      <c r="AE345">
        <v>43.52</v>
      </c>
      <c r="AF345">
        <v>0</v>
      </c>
      <c r="AG345">
        <v>0</v>
      </c>
      <c r="AH345">
        <v>0</v>
      </c>
      <c r="AI345">
        <v>5.01</v>
      </c>
      <c r="AJ345">
        <v>1</v>
      </c>
      <c r="AK345">
        <v>1</v>
      </c>
      <c r="AL345">
        <v>1</v>
      </c>
      <c r="AN345">
        <v>0</v>
      </c>
      <c r="AO345">
        <v>0</v>
      </c>
      <c r="AP345">
        <v>0</v>
      </c>
      <c r="AQ345">
        <v>0</v>
      </c>
      <c r="AR345">
        <v>0</v>
      </c>
      <c r="AS345" t="s">
        <v>3</v>
      </c>
      <c r="AT345">
        <v>99.8</v>
      </c>
      <c r="AU345" t="s">
        <v>3</v>
      </c>
      <c r="AV345">
        <v>0</v>
      </c>
      <c r="AW345">
        <v>1</v>
      </c>
      <c r="AX345">
        <v>-1</v>
      </c>
      <c r="AY345">
        <v>0</v>
      </c>
      <c r="AZ345">
        <v>0</v>
      </c>
      <c r="BA345" t="s">
        <v>3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CX345">
        <f>Y345*Source!I148</f>
        <v>12.5748</v>
      </c>
      <c r="CY345">
        <f>AA345</f>
        <v>218.04</v>
      </c>
      <c r="CZ345">
        <f>AE345</f>
        <v>43.52</v>
      </c>
      <c r="DA345">
        <f>AI345</f>
        <v>5.01</v>
      </c>
      <c r="DB345">
        <f>ROUND(ROUND(AT345*CZ345,2),2)</f>
        <v>4343.3</v>
      </c>
      <c r="DC345">
        <f>ROUND(ROUND(AT345*AG345,2),2)</f>
        <v>0</v>
      </c>
    </row>
    <row r="346" spans="1:107" x14ac:dyDescent="0.2">
      <c r="A346">
        <f>ROW(Source!A148)</f>
        <v>148</v>
      </c>
      <c r="B346">
        <v>144042116</v>
      </c>
      <c r="C346">
        <v>144043812</v>
      </c>
      <c r="D346">
        <v>130318994</v>
      </c>
      <c r="E346">
        <v>1</v>
      </c>
      <c r="F346">
        <v>1</v>
      </c>
      <c r="G346">
        <v>1</v>
      </c>
      <c r="H346">
        <v>3</v>
      </c>
      <c r="I346" t="s">
        <v>385</v>
      </c>
      <c r="J346" t="s">
        <v>387</v>
      </c>
      <c r="K346" t="s">
        <v>386</v>
      </c>
      <c r="L346">
        <v>1371</v>
      </c>
      <c r="N346">
        <v>1013</v>
      </c>
      <c r="O346" t="s">
        <v>171</v>
      </c>
      <c r="P346" t="s">
        <v>171</v>
      </c>
      <c r="Q346">
        <v>1</v>
      </c>
      <c r="W346">
        <v>0</v>
      </c>
      <c r="X346">
        <v>86744876</v>
      </c>
      <c r="Y346">
        <v>15.873016</v>
      </c>
      <c r="AA346">
        <v>41.14</v>
      </c>
      <c r="AB346">
        <v>0</v>
      </c>
      <c r="AC346">
        <v>0</v>
      </c>
      <c r="AD346">
        <v>0</v>
      </c>
      <c r="AE346">
        <v>15.18</v>
      </c>
      <c r="AF346">
        <v>0</v>
      </c>
      <c r="AG346">
        <v>0</v>
      </c>
      <c r="AH346">
        <v>0</v>
      </c>
      <c r="AI346">
        <v>2.71</v>
      </c>
      <c r="AJ346">
        <v>1</v>
      </c>
      <c r="AK346">
        <v>1</v>
      </c>
      <c r="AL346">
        <v>1</v>
      </c>
      <c r="AN346">
        <v>0</v>
      </c>
      <c r="AO346">
        <v>0</v>
      </c>
      <c r="AP346">
        <v>0</v>
      </c>
      <c r="AQ346">
        <v>0</v>
      </c>
      <c r="AR346">
        <v>0</v>
      </c>
      <c r="AS346" t="s">
        <v>3</v>
      </c>
      <c r="AT346">
        <v>15.873016</v>
      </c>
      <c r="AU346" t="s">
        <v>3</v>
      </c>
      <c r="AV346">
        <v>0</v>
      </c>
      <c r="AW346">
        <v>1</v>
      </c>
      <c r="AX346">
        <v>-1</v>
      </c>
      <c r="AY346">
        <v>0</v>
      </c>
      <c r="AZ346">
        <v>0</v>
      </c>
      <c r="BA346" t="s">
        <v>3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CX346">
        <f>Y346*Source!I148</f>
        <v>2.000000016</v>
      </c>
      <c r="CY346">
        <f>AA346</f>
        <v>41.14</v>
      </c>
      <c r="CZ346">
        <f>AE346</f>
        <v>15.18</v>
      </c>
      <c r="DA346">
        <f>AI346</f>
        <v>2.71</v>
      </c>
      <c r="DB346">
        <f>ROUND(ROUND(AT346*CZ346,2),2)</f>
        <v>240.95</v>
      </c>
      <c r="DC346">
        <f>ROUND(ROUND(AT346*AG346,2),2)</f>
        <v>0</v>
      </c>
    </row>
    <row r="347" spans="1:107" x14ac:dyDescent="0.2">
      <c r="A347">
        <f>ROW(Source!A151)</f>
        <v>151</v>
      </c>
      <c r="B347">
        <v>144042116</v>
      </c>
      <c r="C347">
        <v>144043837</v>
      </c>
      <c r="D347">
        <v>128862288</v>
      </c>
      <c r="E347">
        <v>28876687</v>
      </c>
      <c r="F347">
        <v>1</v>
      </c>
      <c r="G347">
        <v>1</v>
      </c>
      <c r="H347">
        <v>1</v>
      </c>
      <c r="I347" t="s">
        <v>1304</v>
      </c>
      <c r="J347" t="s">
        <v>3</v>
      </c>
      <c r="K347" t="s">
        <v>1305</v>
      </c>
      <c r="L347">
        <v>1191</v>
      </c>
      <c r="N347">
        <v>1013</v>
      </c>
      <c r="O347" t="s">
        <v>1125</v>
      </c>
      <c r="P347" t="s">
        <v>1125</v>
      </c>
      <c r="Q347">
        <v>1</v>
      </c>
      <c r="W347">
        <v>0</v>
      </c>
      <c r="X347">
        <v>-1027537862</v>
      </c>
      <c r="Y347">
        <v>102.95950000000001</v>
      </c>
      <c r="AA347">
        <v>0</v>
      </c>
      <c r="AB347">
        <v>0</v>
      </c>
      <c r="AC347">
        <v>0</v>
      </c>
      <c r="AD347">
        <v>9.18</v>
      </c>
      <c r="AE347">
        <v>0</v>
      </c>
      <c r="AF347">
        <v>0</v>
      </c>
      <c r="AG347">
        <v>0</v>
      </c>
      <c r="AH347">
        <v>9.18</v>
      </c>
      <c r="AI347">
        <v>1</v>
      </c>
      <c r="AJ347">
        <v>1</v>
      </c>
      <c r="AK347">
        <v>1</v>
      </c>
      <c r="AL347">
        <v>1</v>
      </c>
      <c r="AN347">
        <v>0</v>
      </c>
      <c r="AO347">
        <v>1</v>
      </c>
      <c r="AP347">
        <v>1</v>
      </c>
      <c r="AQ347">
        <v>0</v>
      </c>
      <c r="AR347">
        <v>0</v>
      </c>
      <c r="AS347" t="s">
        <v>3</v>
      </c>
      <c r="AT347">
        <v>89.53</v>
      </c>
      <c r="AU347" t="s">
        <v>264</v>
      </c>
      <c r="AV347">
        <v>1</v>
      </c>
      <c r="AW347">
        <v>2</v>
      </c>
      <c r="AX347">
        <v>144043851</v>
      </c>
      <c r="AY347">
        <v>1</v>
      </c>
      <c r="AZ347">
        <v>2048</v>
      </c>
      <c r="BA347">
        <v>357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CX347">
        <f>Y347*Source!I151</f>
        <v>5.8378036500000006</v>
      </c>
      <c r="CY347">
        <f>AD347</f>
        <v>9.18</v>
      </c>
      <c r="CZ347">
        <f>AH347</f>
        <v>9.18</v>
      </c>
      <c r="DA347">
        <f>AL347</f>
        <v>1</v>
      </c>
      <c r="DB347">
        <f>ROUND((ROUND(AT347*CZ347,2)*1.15),2)</f>
        <v>945.17</v>
      </c>
      <c r="DC347">
        <f>ROUND((ROUND(AT347*AG347,2)*1.15),2)</f>
        <v>0</v>
      </c>
    </row>
    <row r="348" spans="1:107" x14ac:dyDescent="0.2">
      <c r="A348">
        <f>ROW(Source!A151)</f>
        <v>151</v>
      </c>
      <c r="B348">
        <v>144042116</v>
      </c>
      <c r="C348">
        <v>144043837</v>
      </c>
      <c r="D348">
        <v>128862608</v>
      </c>
      <c r="E348">
        <v>28876687</v>
      </c>
      <c r="F348">
        <v>1</v>
      </c>
      <c r="G348">
        <v>1</v>
      </c>
      <c r="H348">
        <v>1</v>
      </c>
      <c r="I348" t="s">
        <v>1128</v>
      </c>
      <c r="J348" t="s">
        <v>3</v>
      </c>
      <c r="K348" t="s">
        <v>1129</v>
      </c>
      <c r="L348">
        <v>1191</v>
      </c>
      <c r="N348">
        <v>1013</v>
      </c>
      <c r="O348" t="s">
        <v>1125</v>
      </c>
      <c r="P348" t="s">
        <v>1125</v>
      </c>
      <c r="Q348">
        <v>1</v>
      </c>
      <c r="W348">
        <v>0</v>
      </c>
      <c r="X348">
        <v>-1417349443</v>
      </c>
      <c r="Y348">
        <v>13.04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1</v>
      </c>
      <c r="AJ348">
        <v>1</v>
      </c>
      <c r="AK348">
        <v>1</v>
      </c>
      <c r="AL348">
        <v>1</v>
      </c>
      <c r="AN348">
        <v>0</v>
      </c>
      <c r="AO348">
        <v>1</v>
      </c>
      <c r="AP348">
        <v>0</v>
      </c>
      <c r="AQ348">
        <v>0</v>
      </c>
      <c r="AR348">
        <v>0</v>
      </c>
      <c r="AS348" t="s">
        <v>3</v>
      </c>
      <c r="AT348">
        <v>13.04</v>
      </c>
      <c r="AU348" t="s">
        <v>3</v>
      </c>
      <c r="AV348">
        <v>2</v>
      </c>
      <c r="AW348">
        <v>2</v>
      </c>
      <c r="AX348">
        <v>144043852</v>
      </c>
      <c r="AY348">
        <v>1</v>
      </c>
      <c r="AZ348">
        <v>2048</v>
      </c>
      <c r="BA348">
        <v>358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CX348">
        <f>Y348*Source!I151</f>
        <v>0.73936799999999991</v>
      </c>
      <c r="CY348">
        <f>AD348</f>
        <v>0</v>
      </c>
      <c r="CZ348">
        <f>AH348</f>
        <v>0</v>
      </c>
      <c r="DA348">
        <f>AL348</f>
        <v>1</v>
      </c>
      <c r="DB348">
        <f>ROUND(ROUND(AT348*CZ348,2),2)</f>
        <v>0</v>
      </c>
      <c r="DC348">
        <f>ROUND(ROUND(AT348*AG348,2),2)</f>
        <v>0</v>
      </c>
    </row>
    <row r="349" spans="1:107" x14ac:dyDescent="0.2">
      <c r="A349">
        <f>ROW(Source!A151)</f>
        <v>151</v>
      </c>
      <c r="B349">
        <v>144042116</v>
      </c>
      <c r="C349">
        <v>144043837</v>
      </c>
      <c r="D349">
        <v>130404356</v>
      </c>
      <c r="E349">
        <v>1</v>
      </c>
      <c r="F349">
        <v>1</v>
      </c>
      <c r="G349">
        <v>1</v>
      </c>
      <c r="H349">
        <v>2</v>
      </c>
      <c r="I349" t="s">
        <v>1267</v>
      </c>
      <c r="J349" t="s">
        <v>1268</v>
      </c>
      <c r="K349" t="s">
        <v>1269</v>
      </c>
      <c r="L349">
        <v>1368</v>
      </c>
      <c r="N349">
        <v>1011</v>
      </c>
      <c r="O349" t="s">
        <v>550</v>
      </c>
      <c r="P349" t="s">
        <v>550</v>
      </c>
      <c r="Q349">
        <v>1</v>
      </c>
      <c r="W349">
        <v>0</v>
      </c>
      <c r="X349">
        <v>-927922530</v>
      </c>
      <c r="Y349">
        <v>12.112500000000001</v>
      </c>
      <c r="AA349">
        <v>0</v>
      </c>
      <c r="AB349">
        <v>730.08</v>
      </c>
      <c r="AC349">
        <v>443.21</v>
      </c>
      <c r="AD349">
        <v>0</v>
      </c>
      <c r="AE349">
        <v>0</v>
      </c>
      <c r="AF349">
        <v>86.4</v>
      </c>
      <c r="AG349">
        <v>13.5</v>
      </c>
      <c r="AH349">
        <v>0</v>
      </c>
      <c r="AI349">
        <v>1</v>
      </c>
      <c r="AJ349">
        <v>8.4499999999999993</v>
      </c>
      <c r="AK349">
        <v>32.83</v>
      </c>
      <c r="AL349">
        <v>1</v>
      </c>
      <c r="AN349">
        <v>0</v>
      </c>
      <c r="AO349">
        <v>1</v>
      </c>
      <c r="AP349">
        <v>1</v>
      </c>
      <c r="AQ349">
        <v>0</v>
      </c>
      <c r="AR349">
        <v>0</v>
      </c>
      <c r="AS349" t="s">
        <v>3</v>
      </c>
      <c r="AT349">
        <v>9.69</v>
      </c>
      <c r="AU349" t="s">
        <v>279</v>
      </c>
      <c r="AV349">
        <v>0</v>
      </c>
      <c r="AW349">
        <v>2</v>
      </c>
      <c r="AX349">
        <v>144043853</v>
      </c>
      <c r="AY349">
        <v>1</v>
      </c>
      <c r="AZ349">
        <v>2048</v>
      </c>
      <c r="BA349">
        <v>359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CX349">
        <f>Y349*Source!I151</f>
        <v>0.68677874999999999</v>
      </c>
      <c r="CY349">
        <f>AB349</f>
        <v>730.08</v>
      </c>
      <c r="CZ349">
        <f>AF349</f>
        <v>86.4</v>
      </c>
      <c r="DA349">
        <f>AJ349</f>
        <v>8.4499999999999993</v>
      </c>
      <c r="DB349">
        <f>ROUND((ROUND(AT349*CZ349,2)*1.25),2)</f>
        <v>1046.53</v>
      </c>
      <c r="DC349">
        <f>ROUND((ROUND(AT349*AG349,2)*1.25),2)</f>
        <v>163.53</v>
      </c>
    </row>
    <row r="350" spans="1:107" x14ac:dyDescent="0.2">
      <c r="A350">
        <f>ROW(Source!A151)</f>
        <v>151</v>
      </c>
      <c r="B350">
        <v>144042116</v>
      </c>
      <c r="C350">
        <v>144043837</v>
      </c>
      <c r="D350">
        <v>130404404</v>
      </c>
      <c r="E350">
        <v>1</v>
      </c>
      <c r="F350">
        <v>1</v>
      </c>
      <c r="G350">
        <v>1</v>
      </c>
      <c r="H350">
        <v>2</v>
      </c>
      <c r="I350" t="s">
        <v>1141</v>
      </c>
      <c r="J350" t="s">
        <v>1142</v>
      </c>
      <c r="K350" t="s">
        <v>1143</v>
      </c>
      <c r="L350">
        <v>1368</v>
      </c>
      <c r="N350">
        <v>1011</v>
      </c>
      <c r="O350" t="s">
        <v>550</v>
      </c>
      <c r="P350" t="s">
        <v>550</v>
      </c>
      <c r="Q350">
        <v>1</v>
      </c>
      <c r="W350">
        <v>0</v>
      </c>
      <c r="X350">
        <v>-2113614907</v>
      </c>
      <c r="Y350">
        <v>1.9</v>
      </c>
      <c r="AA350">
        <v>0</v>
      </c>
      <c r="AB350">
        <v>1023.6</v>
      </c>
      <c r="AC350">
        <v>443.21</v>
      </c>
      <c r="AD350">
        <v>0</v>
      </c>
      <c r="AE350">
        <v>0</v>
      </c>
      <c r="AF350">
        <v>115.4</v>
      </c>
      <c r="AG350">
        <v>13.5</v>
      </c>
      <c r="AH350">
        <v>0</v>
      </c>
      <c r="AI350">
        <v>1</v>
      </c>
      <c r="AJ350">
        <v>8.8699999999999992</v>
      </c>
      <c r="AK350">
        <v>32.83</v>
      </c>
      <c r="AL350">
        <v>1</v>
      </c>
      <c r="AN350">
        <v>0</v>
      </c>
      <c r="AO350">
        <v>1</v>
      </c>
      <c r="AP350">
        <v>1</v>
      </c>
      <c r="AQ350">
        <v>0</v>
      </c>
      <c r="AR350">
        <v>0</v>
      </c>
      <c r="AS350" t="s">
        <v>3</v>
      </c>
      <c r="AT350">
        <v>1.52</v>
      </c>
      <c r="AU350" t="s">
        <v>279</v>
      </c>
      <c r="AV350">
        <v>0</v>
      </c>
      <c r="AW350">
        <v>2</v>
      </c>
      <c r="AX350">
        <v>144043854</v>
      </c>
      <c r="AY350">
        <v>1</v>
      </c>
      <c r="AZ350">
        <v>0</v>
      </c>
      <c r="BA350">
        <v>360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CX350">
        <f>Y350*Source!I151</f>
        <v>0.10772999999999999</v>
      </c>
      <c r="CY350">
        <f>AB350</f>
        <v>1023.6</v>
      </c>
      <c r="CZ350">
        <f>AF350</f>
        <v>115.4</v>
      </c>
      <c r="DA350">
        <f>AJ350</f>
        <v>8.8699999999999992</v>
      </c>
      <c r="DB350">
        <f>ROUND((ROUND(AT350*CZ350,2)*1.25),2)</f>
        <v>219.26</v>
      </c>
      <c r="DC350">
        <f>ROUND((ROUND(AT350*AG350,2)*1.25),2)</f>
        <v>25.65</v>
      </c>
    </row>
    <row r="351" spans="1:107" x14ac:dyDescent="0.2">
      <c r="A351">
        <f>ROW(Source!A151)</f>
        <v>151</v>
      </c>
      <c r="B351">
        <v>144042116</v>
      </c>
      <c r="C351">
        <v>144043837</v>
      </c>
      <c r="D351">
        <v>130405149</v>
      </c>
      <c r="E351">
        <v>1</v>
      </c>
      <c r="F351">
        <v>1</v>
      </c>
      <c r="G351">
        <v>1</v>
      </c>
      <c r="H351">
        <v>2</v>
      </c>
      <c r="I351" t="s">
        <v>1144</v>
      </c>
      <c r="J351" t="s">
        <v>1145</v>
      </c>
      <c r="K351" t="s">
        <v>1146</v>
      </c>
      <c r="L351">
        <v>1368</v>
      </c>
      <c r="N351">
        <v>1011</v>
      </c>
      <c r="O351" t="s">
        <v>550</v>
      </c>
      <c r="P351" t="s">
        <v>550</v>
      </c>
      <c r="Q351">
        <v>1</v>
      </c>
      <c r="W351">
        <v>0</v>
      </c>
      <c r="X351">
        <v>1969200529</v>
      </c>
      <c r="Y351">
        <v>2.2875000000000001</v>
      </c>
      <c r="AA351">
        <v>0</v>
      </c>
      <c r="AB351">
        <v>795.09</v>
      </c>
      <c r="AC351">
        <v>380.83</v>
      </c>
      <c r="AD351">
        <v>0</v>
      </c>
      <c r="AE351">
        <v>0</v>
      </c>
      <c r="AF351">
        <v>65.709999999999994</v>
      </c>
      <c r="AG351">
        <v>11.6</v>
      </c>
      <c r="AH351">
        <v>0</v>
      </c>
      <c r="AI351">
        <v>1</v>
      </c>
      <c r="AJ351">
        <v>12.1</v>
      </c>
      <c r="AK351">
        <v>32.83</v>
      </c>
      <c r="AL351">
        <v>1</v>
      </c>
      <c r="AN351">
        <v>0</v>
      </c>
      <c r="AO351">
        <v>1</v>
      </c>
      <c r="AP351">
        <v>1</v>
      </c>
      <c r="AQ351">
        <v>0</v>
      </c>
      <c r="AR351">
        <v>0</v>
      </c>
      <c r="AS351" t="s">
        <v>3</v>
      </c>
      <c r="AT351">
        <v>1.83</v>
      </c>
      <c r="AU351" t="s">
        <v>279</v>
      </c>
      <c r="AV351">
        <v>0</v>
      </c>
      <c r="AW351">
        <v>2</v>
      </c>
      <c r="AX351">
        <v>144043855</v>
      </c>
      <c r="AY351">
        <v>1</v>
      </c>
      <c r="AZ351">
        <v>0</v>
      </c>
      <c r="BA351">
        <v>361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CX351">
        <f>Y351*Source!I151</f>
        <v>0.12970125000000002</v>
      </c>
      <c r="CY351">
        <f>AB351</f>
        <v>795.09</v>
      </c>
      <c r="CZ351">
        <f>AF351</f>
        <v>65.709999999999994</v>
      </c>
      <c r="DA351">
        <f>AJ351</f>
        <v>12.1</v>
      </c>
      <c r="DB351">
        <f>ROUND((ROUND(AT351*CZ351,2)*1.25),2)</f>
        <v>150.31</v>
      </c>
      <c r="DC351">
        <f>ROUND((ROUND(AT351*AG351,2)*1.25),2)</f>
        <v>26.54</v>
      </c>
    </row>
    <row r="352" spans="1:107" x14ac:dyDescent="0.2">
      <c r="A352">
        <f>ROW(Source!A151)</f>
        <v>151</v>
      </c>
      <c r="B352">
        <v>144042116</v>
      </c>
      <c r="C352">
        <v>144043837</v>
      </c>
      <c r="D352">
        <v>130258556</v>
      </c>
      <c r="E352">
        <v>1</v>
      </c>
      <c r="F352">
        <v>1</v>
      </c>
      <c r="G352">
        <v>1</v>
      </c>
      <c r="H352">
        <v>3</v>
      </c>
      <c r="I352" t="s">
        <v>393</v>
      </c>
      <c r="J352" t="s">
        <v>396</v>
      </c>
      <c r="K352" t="s">
        <v>394</v>
      </c>
      <c r="L352">
        <v>1377</v>
      </c>
      <c r="N352">
        <v>1013</v>
      </c>
      <c r="O352" t="s">
        <v>395</v>
      </c>
      <c r="P352" t="s">
        <v>395</v>
      </c>
      <c r="Q352">
        <v>1</v>
      </c>
      <c r="W352">
        <v>0</v>
      </c>
      <c r="X352">
        <v>-211095801</v>
      </c>
      <c r="Y352">
        <v>52.910052999999998</v>
      </c>
      <c r="AA352">
        <v>493.13</v>
      </c>
      <c r="AB352">
        <v>0</v>
      </c>
      <c r="AC352">
        <v>0</v>
      </c>
      <c r="AD352">
        <v>0</v>
      </c>
      <c r="AE352">
        <v>92.52</v>
      </c>
      <c r="AF352">
        <v>0</v>
      </c>
      <c r="AG352">
        <v>0</v>
      </c>
      <c r="AH352">
        <v>0</v>
      </c>
      <c r="AI352">
        <v>5.33</v>
      </c>
      <c r="AJ352">
        <v>1</v>
      </c>
      <c r="AK352">
        <v>1</v>
      </c>
      <c r="AL352">
        <v>1</v>
      </c>
      <c r="AN352">
        <v>1</v>
      </c>
      <c r="AO352">
        <v>0</v>
      </c>
      <c r="AP352">
        <v>0</v>
      </c>
      <c r="AQ352">
        <v>0</v>
      </c>
      <c r="AR352">
        <v>0</v>
      </c>
      <c r="AS352" t="s">
        <v>3</v>
      </c>
      <c r="AT352">
        <v>52.910052999999998</v>
      </c>
      <c r="AU352" t="s">
        <v>3</v>
      </c>
      <c r="AV352">
        <v>0</v>
      </c>
      <c r="AW352">
        <v>1</v>
      </c>
      <c r="AX352">
        <v>-1</v>
      </c>
      <c r="AY352">
        <v>0</v>
      </c>
      <c r="AZ352">
        <v>0</v>
      </c>
      <c r="BA352" t="s">
        <v>3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CX352">
        <f>Y352*Source!I151</f>
        <v>3.0000000051</v>
      </c>
      <c r="CY352">
        <f t="shared" ref="CY352:CY359" si="64">AA352</f>
        <v>493.13</v>
      </c>
      <c r="CZ352">
        <f t="shared" ref="CZ352:CZ359" si="65">AE352</f>
        <v>92.52</v>
      </c>
      <c r="DA352">
        <f t="shared" ref="DA352:DA359" si="66">AI352</f>
        <v>5.33</v>
      </c>
      <c r="DB352">
        <f t="shared" ref="DB352:DB398" si="67">ROUND(ROUND(AT352*CZ352,2),2)</f>
        <v>4895.24</v>
      </c>
      <c r="DC352">
        <f t="shared" ref="DC352:DC398" si="68">ROUND(ROUND(AT352*AG352,2),2)</f>
        <v>0</v>
      </c>
    </row>
    <row r="353" spans="1:107" x14ac:dyDescent="0.2">
      <c r="A353">
        <f>ROW(Source!A151)</f>
        <v>151</v>
      </c>
      <c r="B353">
        <v>144042116</v>
      </c>
      <c r="C353">
        <v>144043837</v>
      </c>
      <c r="D353">
        <v>130258630</v>
      </c>
      <c r="E353">
        <v>1</v>
      </c>
      <c r="F353">
        <v>1</v>
      </c>
      <c r="G353">
        <v>1</v>
      </c>
      <c r="H353">
        <v>3</v>
      </c>
      <c r="I353" t="s">
        <v>398</v>
      </c>
      <c r="J353" t="s">
        <v>400</v>
      </c>
      <c r="K353" t="s">
        <v>399</v>
      </c>
      <c r="L353">
        <v>1371</v>
      </c>
      <c r="N353">
        <v>1013</v>
      </c>
      <c r="O353" t="s">
        <v>171</v>
      </c>
      <c r="P353" t="s">
        <v>171</v>
      </c>
      <c r="Q353">
        <v>1</v>
      </c>
      <c r="W353">
        <v>0</v>
      </c>
      <c r="X353">
        <v>-65071434</v>
      </c>
      <c r="Y353">
        <v>105.820106</v>
      </c>
      <c r="AA353">
        <v>47.76</v>
      </c>
      <c r="AB353">
        <v>0</v>
      </c>
      <c r="AC353">
        <v>0</v>
      </c>
      <c r="AD353">
        <v>0</v>
      </c>
      <c r="AE353">
        <v>12.84</v>
      </c>
      <c r="AF353">
        <v>0</v>
      </c>
      <c r="AG353">
        <v>0</v>
      </c>
      <c r="AH353">
        <v>0</v>
      </c>
      <c r="AI353">
        <v>3.72</v>
      </c>
      <c r="AJ353">
        <v>1</v>
      </c>
      <c r="AK353">
        <v>1</v>
      </c>
      <c r="AL353">
        <v>1</v>
      </c>
      <c r="AN353">
        <v>0</v>
      </c>
      <c r="AO353">
        <v>0</v>
      </c>
      <c r="AP353">
        <v>0</v>
      </c>
      <c r="AQ353">
        <v>0</v>
      </c>
      <c r="AR353">
        <v>0</v>
      </c>
      <c r="AS353" t="s">
        <v>3</v>
      </c>
      <c r="AT353">
        <v>105.820106</v>
      </c>
      <c r="AU353" t="s">
        <v>3</v>
      </c>
      <c r="AV353">
        <v>0</v>
      </c>
      <c r="AW353">
        <v>1</v>
      </c>
      <c r="AX353">
        <v>-1</v>
      </c>
      <c r="AY353">
        <v>0</v>
      </c>
      <c r="AZ353">
        <v>0</v>
      </c>
      <c r="BA353" t="s">
        <v>3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CX353">
        <f>Y353*Source!I151</f>
        <v>6.0000000102</v>
      </c>
      <c r="CY353">
        <f t="shared" si="64"/>
        <v>47.76</v>
      </c>
      <c r="CZ353">
        <f t="shared" si="65"/>
        <v>12.84</v>
      </c>
      <c r="DA353">
        <f t="shared" si="66"/>
        <v>3.72</v>
      </c>
      <c r="DB353">
        <f t="shared" si="67"/>
        <v>1358.73</v>
      </c>
      <c r="DC353">
        <f t="shared" si="68"/>
        <v>0</v>
      </c>
    </row>
    <row r="354" spans="1:107" x14ac:dyDescent="0.2">
      <c r="A354">
        <f>ROW(Source!A151)</f>
        <v>151</v>
      </c>
      <c r="B354">
        <v>144042116</v>
      </c>
      <c r="C354">
        <v>144043837</v>
      </c>
      <c r="D354">
        <v>130260847</v>
      </c>
      <c r="E354">
        <v>1</v>
      </c>
      <c r="F354">
        <v>1</v>
      </c>
      <c r="G354">
        <v>1</v>
      </c>
      <c r="H354">
        <v>3</v>
      </c>
      <c r="I354" t="s">
        <v>1373</v>
      </c>
      <c r="J354" t="s">
        <v>1374</v>
      </c>
      <c r="K354" t="s">
        <v>1375</v>
      </c>
      <c r="L354">
        <v>1348</v>
      </c>
      <c r="N354">
        <v>1009</v>
      </c>
      <c r="O354" t="s">
        <v>31</v>
      </c>
      <c r="P354" t="s">
        <v>31</v>
      </c>
      <c r="Q354">
        <v>1000</v>
      </c>
      <c r="W354">
        <v>0</v>
      </c>
      <c r="X354">
        <v>1515713270</v>
      </c>
      <c r="Y354">
        <v>4.13E-3</v>
      </c>
      <c r="AA354">
        <v>97141.58</v>
      </c>
      <c r="AB354">
        <v>0</v>
      </c>
      <c r="AC354">
        <v>0</v>
      </c>
      <c r="AD354">
        <v>0</v>
      </c>
      <c r="AE354">
        <v>11978</v>
      </c>
      <c r="AF354">
        <v>0</v>
      </c>
      <c r="AG354">
        <v>0</v>
      </c>
      <c r="AH354">
        <v>0</v>
      </c>
      <c r="AI354">
        <v>8.11</v>
      </c>
      <c r="AJ354">
        <v>1</v>
      </c>
      <c r="AK354">
        <v>1</v>
      </c>
      <c r="AL354">
        <v>1</v>
      </c>
      <c r="AN354">
        <v>0</v>
      </c>
      <c r="AO354">
        <v>1</v>
      </c>
      <c r="AP354">
        <v>0</v>
      </c>
      <c r="AQ354">
        <v>0</v>
      </c>
      <c r="AR354">
        <v>0</v>
      </c>
      <c r="AS354" t="s">
        <v>3</v>
      </c>
      <c r="AT354">
        <v>4.13E-3</v>
      </c>
      <c r="AU354" t="s">
        <v>3</v>
      </c>
      <c r="AV354">
        <v>0</v>
      </c>
      <c r="AW354">
        <v>2</v>
      </c>
      <c r="AX354">
        <v>144043857</v>
      </c>
      <c r="AY354">
        <v>1</v>
      </c>
      <c r="AZ354">
        <v>0</v>
      </c>
      <c r="BA354">
        <v>363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CX354">
        <f>Y354*Source!I151</f>
        <v>2.34171E-4</v>
      </c>
      <c r="CY354">
        <f t="shared" si="64"/>
        <v>97141.58</v>
      </c>
      <c r="CZ354">
        <f t="shared" si="65"/>
        <v>11978</v>
      </c>
      <c r="DA354">
        <f t="shared" si="66"/>
        <v>8.11</v>
      </c>
      <c r="DB354">
        <f t="shared" si="67"/>
        <v>49.47</v>
      </c>
      <c r="DC354">
        <f t="shared" si="68"/>
        <v>0</v>
      </c>
    </row>
    <row r="355" spans="1:107" x14ac:dyDescent="0.2">
      <c r="A355">
        <f>ROW(Source!A151)</f>
        <v>151</v>
      </c>
      <c r="B355">
        <v>144042116</v>
      </c>
      <c r="C355">
        <v>144043837</v>
      </c>
      <c r="D355">
        <v>130263611</v>
      </c>
      <c r="E355">
        <v>1</v>
      </c>
      <c r="F355">
        <v>1</v>
      </c>
      <c r="G355">
        <v>1</v>
      </c>
      <c r="H355">
        <v>3</v>
      </c>
      <c r="I355" t="s">
        <v>1376</v>
      </c>
      <c r="J355" t="s">
        <v>1377</v>
      </c>
      <c r="K355" t="s">
        <v>1378</v>
      </c>
      <c r="L355">
        <v>1339</v>
      </c>
      <c r="N355">
        <v>1007</v>
      </c>
      <c r="O355" t="s">
        <v>50</v>
      </c>
      <c r="P355" t="s">
        <v>50</v>
      </c>
      <c r="Q355">
        <v>1</v>
      </c>
      <c r="W355">
        <v>0</v>
      </c>
      <c r="X355">
        <v>154482386</v>
      </c>
      <c r="Y355">
        <v>0.105</v>
      </c>
      <c r="AA355">
        <v>3151.04</v>
      </c>
      <c r="AB355">
        <v>0</v>
      </c>
      <c r="AC355">
        <v>0</v>
      </c>
      <c r="AD355">
        <v>0</v>
      </c>
      <c r="AE355">
        <v>458</v>
      </c>
      <c r="AF355">
        <v>0</v>
      </c>
      <c r="AG355">
        <v>0</v>
      </c>
      <c r="AH355">
        <v>0</v>
      </c>
      <c r="AI355">
        <v>6.88</v>
      </c>
      <c r="AJ355">
        <v>1</v>
      </c>
      <c r="AK355">
        <v>1</v>
      </c>
      <c r="AL355">
        <v>1</v>
      </c>
      <c r="AN355">
        <v>0</v>
      </c>
      <c r="AO355">
        <v>1</v>
      </c>
      <c r="AP355">
        <v>0</v>
      </c>
      <c r="AQ355">
        <v>0</v>
      </c>
      <c r="AR355">
        <v>0</v>
      </c>
      <c r="AS355" t="s">
        <v>3</v>
      </c>
      <c r="AT355">
        <v>0.105</v>
      </c>
      <c r="AU355" t="s">
        <v>3</v>
      </c>
      <c r="AV355">
        <v>0</v>
      </c>
      <c r="AW355">
        <v>2</v>
      </c>
      <c r="AX355">
        <v>144043858</v>
      </c>
      <c r="AY355">
        <v>1</v>
      </c>
      <c r="AZ355">
        <v>0</v>
      </c>
      <c r="BA355">
        <v>364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CX355">
        <f>Y355*Source!I151</f>
        <v>5.9534999999999996E-3</v>
      </c>
      <c r="CY355">
        <f t="shared" si="64"/>
        <v>3151.04</v>
      </c>
      <c r="CZ355">
        <f t="shared" si="65"/>
        <v>458</v>
      </c>
      <c r="DA355">
        <f t="shared" si="66"/>
        <v>6.88</v>
      </c>
      <c r="DB355">
        <f t="shared" si="67"/>
        <v>48.09</v>
      </c>
      <c r="DC355">
        <f t="shared" si="68"/>
        <v>0</v>
      </c>
    </row>
    <row r="356" spans="1:107" x14ac:dyDescent="0.2">
      <c r="A356">
        <f>ROW(Source!A151)</f>
        <v>151</v>
      </c>
      <c r="B356">
        <v>144042116</v>
      </c>
      <c r="C356">
        <v>144043837</v>
      </c>
      <c r="D356">
        <v>130276538</v>
      </c>
      <c r="E356">
        <v>1</v>
      </c>
      <c r="F356">
        <v>1</v>
      </c>
      <c r="G356">
        <v>1</v>
      </c>
      <c r="H356">
        <v>3</v>
      </c>
      <c r="I356" t="s">
        <v>1379</v>
      </c>
      <c r="J356" t="s">
        <v>1380</v>
      </c>
      <c r="K356" t="s">
        <v>1381</v>
      </c>
      <c r="L356">
        <v>1346</v>
      </c>
      <c r="N356">
        <v>1009</v>
      </c>
      <c r="O356" t="s">
        <v>598</v>
      </c>
      <c r="P356" t="s">
        <v>598</v>
      </c>
      <c r="Q356">
        <v>1</v>
      </c>
      <c r="W356">
        <v>0</v>
      </c>
      <c r="X356">
        <v>-1759459904</v>
      </c>
      <c r="Y356">
        <v>37.5</v>
      </c>
      <c r="AA356">
        <v>66.48</v>
      </c>
      <c r="AB356">
        <v>0</v>
      </c>
      <c r="AC356">
        <v>0</v>
      </c>
      <c r="AD356">
        <v>0</v>
      </c>
      <c r="AE356">
        <v>10.26</v>
      </c>
      <c r="AF356">
        <v>0</v>
      </c>
      <c r="AG356">
        <v>0</v>
      </c>
      <c r="AH356">
        <v>0</v>
      </c>
      <c r="AI356">
        <v>6.48</v>
      </c>
      <c r="AJ356">
        <v>1</v>
      </c>
      <c r="AK356">
        <v>1</v>
      </c>
      <c r="AL356">
        <v>1</v>
      </c>
      <c r="AN356">
        <v>0</v>
      </c>
      <c r="AO356">
        <v>1</v>
      </c>
      <c r="AP356">
        <v>0</v>
      </c>
      <c r="AQ356">
        <v>0</v>
      </c>
      <c r="AR356">
        <v>0</v>
      </c>
      <c r="AS356" t="s">
        <v>3</v>
      </c>
      <c r="AT356">
        <v>37.5</v>
      </c>
      <c r="AU356" t="s">
        <v>3</v>
      </c>
      <c r="AV356">
        <v>0</v>
      </c>
      <c r="AW356">
        <v>2</v>
      </c>
      <c r="AX356">
        <v>144043859</v>
      </c>
      <c r="AY356">
        <v>1</v>
      </c>
      <c r="AZ356">
        <v>0</v>
      </c>
      <c r="BA356">
        <v>365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CX356">
        <f>Y356*Source!I151</f>
        <v>2.1262500000000002</v>
      </c>
      <c r="CY356">
        <f t="shared" si="64"/>
        <v>66.48</v>
      </c>
      <c r="CZ356">
        <f t="shared" si="65"/>
        <v>10.26</v>
      </c>
      <c r="DA356">
        <f t="shared" si="66"/>
        <v>6.48</v>
      </c>
      <c r="DB356">
        <f t="shared" si="67"/>
        <v>384.75</v>
      </c>
      <c r="DC356">
        <f t="shared" si="68"/>
        <v>0</v>
      </c>
    </row>
    <row r="357" spans="1:107" x14ac:dyDescent="0.2">
      <c r="A357">
        <f>ROW(Source!A151)</f>
        <v>151</v>
      </c>
      <c r="B357">
        <v>144042116</v>
      </c>
      <c r="C357">
        <v>144043837</v>
      </c>
      <c r="D357">
        <v>130281321</v>
      </c>
      <c r="E357">
        <v>1</v>
      </c>
      <c r="F357">
        <v>1</v>
      </c>
      <c r="G357">
        <v>1</v>
      </c>
      <c r="H357">
        <v>3</v>
      </c>
      <c r="I357" t="s">
        <v>1382</v>
      </c>
      <c r="J357" t="s">
        <v>1383</v>
      </c>
      <c r="K357" t="s">
        <v>1384</v>
      </c>
      <c r="L357">
        <v>1339</v>
      </c>
      <c r="N357">
        <v>1007</v>
      </c>
      <c r="O357" t="s">
        <v>50</v>
      </c>
      <c r="P357" t="s">
        <v>50</v>
      </c>
      <c r="Q357">
        <v>1</v>
      </c>
      <c r="W357">
        <v>0</v>
      </c>
      <c r="X357">
        <v>-1187022959</v>
      </c>
      <c r="Y357">
        <v>0.08</v>
      </c>
      <c r="AA357">
        <v>5995</v>
      </c>
      <c r="AB357">
        <v>0</v>
      </c>
      <c r="AC357">
        <v>0</v>
      </c>
      <c r="AD357">
        <v>0</v>
      </c>
      <c r="AE357">
        <v>1100</v>
      </c>
      <c r="AF357">
        <v>0</v>
      </c>
      <c r="AG357">
        <v>0</v>
      </c>
      <c r="AH357">
        <v>0</v>
      </c>
      <c r="AI357">
        <v>5.45</v>
      </c>
      <c r="AJ357">
        <v>1</v>
      </c>
      <c r="AK357">
        <v>1</v>
      </c>
      <c r="AL357">
        <v>1</v>
      </c>
      <c r="AN357">
        <v>0</v>
      </c>
      <c r="AO357">
        <v>1</v>
      </c>
      <c r="AP357">
        <v>0</v>
      </c>
      <c r="AQ357">
        <v>0</v>
      </c>
      <c r="AR357">
        <v>0</v>
      </c>
      <c r="AS357" t="s">
        <v>3</v>
      </c>
      <c r="AT357">
        <v>0.08</v>
      </c>
      <c r="AU357" t="s">
        <v>3</v>
      </c>
      <c r="AV357">
        <v>0</v>
      </c>
      <c r="AW357">
        <v>2</v>
      </c>
      <c r="AX357">
        <v>144043860</v>
      </c>
      <c r="AY357">
        <v>1</v>
      </c>
      <c r="AZ357">
        <v>0</v>
      </c>
      <c r="BA357">
        <v>366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CX357">
        <f>Y357*Source!I151</f>
        <v>4.5360000000000001E-3</v>
      </c>
      <c r="CY357">
        <f t="shared" si="64"/>
        <v>5995</v>
      </c>
      <c r="CZ357">
        <f t="shared" si="65"/>
        <v>1100</v>
      </c>
      <c r="DA357">
        <f t="shared" si="66"/>
        <v>5.45</v>
      </c>
      <c r="DB357">
        <f t="shared" si="67"/>
        <v>88</v>
      </c>
      <c r="DC357">
        <f t="shared" si="68"/>
        <v>0</v>
      </c>
    </row>
    <row r="358" spans="1:107" x14ac:dyDescent="0.2">
      <c r="A358">
        <f>ROW(Source!A151)</f>
        <v>151</v>
      </c>
      <c r="B358">
        <v>144042116</v>
      </c>
      <c r="C358">
        <v>144043837</v>
      </c>
      <c r="D358">
        <v>128109772</v>
      </c>
      <c r="E358">
        <v>1</v>
      </c>
      <c r="F358">
        <v>1</v>
      </c>
      <c r="G358">
        <v>1</v>
      </c>
      <c r="H358">
        <v>3</v>
      </c>
      <c r="I358" t="s">
        <v>402</v>
      </c>
      <c r="J358" t="s">
        <v>404</v>
      </c>
      <c r="K358" t="s">
        <v>403</v>
      </c>
      <c r="L358">
        <v>1327</v>
      </c>
      <c r="N358">
        <v>1005</v>
      </c>
      <c r="O358" t="s">
        <v>269</v>
      </c>
      <c r="P358" t="s">
        <v>269</v>
      </c>
      <c r="Q358">
        <v>1</v>
      </c>
      <c r="W358">
        <v>0</v>
      </c>
      <c r="X358">
        <v>-1791452871</v>
      </c>
      <c r="Y358">
        <v>100</v>
      </c>
      <c r="AA358">
        <v>2547.2199999999998</v>
      </c>
      <c r="AB358">
        <v>0</v>
      </c>
      <c r="AC358">
        <v>0</v>
      </c>
      <c r="AD358">
        <v>0</v>
      </c>
      <c r="AE358">
        <v>288.8</v>
      </c>
      <c r="AF358">
        <v>0</v>
      </c>
      <c r="AG358">
        <v>0</v>
      </c>
      <c r="AH358">
        <v>0</v>
      </c>
      <c r="AI358">
        <v>8.82</v>
      </c>
      <c r="AJ358">
        <v>1</v>
      </c>
      <c r="AK358">
        <v>1</v>
      </c>
      <c r="AL358">
        <v>1</v>
      </c>
      <c r="AN358">
        <v>0</v>
      </c>
      <c r="AO358">
        <v>0</v>
      </c>
      <c r="AP358">
        <v>0</v>
      </c>
      <c r="AQ358">
        <v>0</v>
      </c>
      <c r="AR358">
        <v>0</v>
      </c>
      <c r="AS358" t="s">
        <v>3</v>
      </c>
      <c r="AT358">
        <v>100</v>
      </c>
      <c r="AU358" t="s">
        <v>3</v>
      </c>
      <c r="AV358">
        <v>0</v>
      </c>
      <c r="AW358">
        <v>1</v>
      </c>
      <c r="AX358">
        <v>-1</v>
      </c>
      <c r="AY358">
        <v>0</v>
      </c>
      <c r="AZ358">
        <v>0</v>
      </c>
      <c r="BA358" t="s">
        <v>3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CX358">
        <f>Y358*Source!I151</f>
        <v>5.67</v>
      </c>
      <c r="CY358">
        <f t="shared" si="64"/>
        <v>2547.2199999999998</v>
      </c>
      <c r="CZ358">
        <f t="shared" si="65"/>
        <v>288.8</v>
      </c>
      <c r="DA358">
        <f t="shared" si="66"/>
        <v>8.82</v>
      </c>
      <c r="DB358">
        <f t="shared" si="67"/>
        <v>28880</v>
      </c>
      <c r="DC358">
        <f t="shared" si="68"/>
        <v>0</v>
      </c>
    </row>
    <row r="359" spans="1:107" x14ac:dyDescent="0.2">
      <c r="A359">
        <f>ROW(Source!A151)</f>
        <v>151</v>
      </c>
      <c r="B359">
        <v>144042116</v>
      </c>
      <c r="C359">
        <v>144043837</v>
      </c>
      <c r="D359">
        <v>130289372</v>
      </c>
      <c r="E359">
        <v>1</v>
      </c>
      <c r="F359">
        <v>1</v>
      </c>
      <c r="G359">
        <v>1</v>
      </c>
      <c r="H359">
        <v>3</v>
      </c>
      <c r="I359" t="s">
        <v>763</v>
      </c>
      <c r="J359" t="s">
        <v>765</v>
      </c>
      <c r="K359" t="s">
        <v>764</v>
      </c>
      <c r="L359">
        <v>1296</v>
      </c>
      <c r="N359">
        <v>1002</v>
      </c>
      <c r="O359" t="s">
        <v>695</v>
      </c>
      <c r="P359" t="s">
        <v>695</v>
      </c>
      <c r="Q359">
        <v>1</v>
      </c>
      <c r="W359">
        <v>0</v>
      </c>
      <c r="X359">
        <v>-1152041732</v>
      </c>
      <c r="Y359">
        <v>32.4</v>
      </c>
      <c r="AA359">
        <v>219.3</v>
      </c>
      <c r="AB359">
        <v>0</v>
      </c>
      <c r="AC359">
        <v>0</v>
      </c>
      <c r="AD359">
        <v>0</v>
      </c>
      <c r="AE359">
        <v>46.86</v>
      </c>
      <c r="AF359">
        <v>0</v>
      </c>
      <c r="AG359">
        <v>0</v>
      </c>
      <c r="AH359">
        <v>0</v>
      </c>
      <c r="AI359">
        <v>4.68</v>
      </c>
      <c r="AJ359">
        <v>1</v>
      </c>
      <c r="AK359">
        <v>1</v>
      </c>
      <c r="AL359">
        <v>1</v>
      </c>
      <c r="AN359">
        <v>0</v>
      </c>
      <c r="AO359">
        <v>1</v>
      </c>
      <c r="AP359">
        <v>0</v>
      </c>
      <c r="AQ359">
        <v>0</v>
      </c>
      <c r="AR359">
        <v>0</v>
      </c>
      <c r="AS359" t="s">
        <v>3</v>
      </c>
      <c r="AT359">
        <v>32.4</v>
      </c>
      <c r="AU359" t="s">
        <v>3</v>
      </c>
      <c r="AV359">
        <v>0</v>
      </c>
      <c r="AW359">
        <v>2</v>
      </c>
      <c r="AX359">
        <v>144043862</v>
      </c>
      <c r="AY359">
        <v>1</v>
      </c>
      <c r="AZ359">
        <v>0</v>
      </c>
      <c r="BA359">
        <v>368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CX359">
        <f>Y359*Source!I151</f>
        <v>1.8370799999999998</v>
      </c>
      <c r="CY359">
        <f t="shared" si="64"/>
        <v>219.3</v>
      </c>
      <c r="CZ359">
        <f t="shared" si="65"/>
        <v>46.86</v>
      </c>
      <c r="DA359">
        <f t="shared" si="66"/>
        <v>4.68</v>
      </c>
      <c r="DB359">
        <f t="shared" si="67"/>
        <v>1518.26</v>
      </c>
      <c r="DC359">
        <f t="shared" si="68"/>
        <v>0</v>
      </c>
    </row>
    <row r="360" spans="1:107" x14ac:dyDescent="0.2">
      <c r="A360">
        <f>ROW(Source!A155)</f>
        <v>155</v>
      </c>
      <c r="B360">
        <v>144042116</v>
      </c>
      <c r="C360">
        <v>144043866</v>
      </c>
      <c r="D360">
        <v>128862307</v>
      </c>
      <c r="E360">
        <v>28876687</v>
      </c>
      <c r="F360">
        <v>1</v>
      </c>
      <c r="G360">
        <v>1</v>
      </c>
      <c r="H360">
        <v>1</v>
      </c>
      <c r="I360" t="s">
        <v>1291</v>
      </c>
      <c r="J360" t="s">
        <v>3</v>
      </c>
      <c r="K360" t="s">
        <v>1292</v>
      </c>
      <c r="L360">
        <v>1191</v>
      </c>
      <c r="N360">
        <v>1013</v>
      </c>
      <c r="O360" t="s">
        <v>1125</v>
      </c>
      <c r="P360" t="s">
        <v>1125</v>
      </c>
      <c r="Q360">
        <v>1</v>
      </c>
      <c r="W360">
        <v>0</v>
      </c>
      <c r="X360">
        <v>912892513</v>
      </c>
      <c r="Y360">
        <v>94.4</v>
      </c>
      <c r="AA360">
        <v>0</v>
      </c>
      <c r="AB360">
        <v>0</v>
      </c>
      <c r="AC360">
        <v>0</v>
      </c>
      <c r="AD360">
        <v>9.92</v>
      </c>
      <c r="AE360">
        <v>0</v>
      </c>
      <c r="AF360">
        <v>0</v>
      </c>
      <c r="AG360">
        <v>0</v>
      </c>
      <c r="AH360">
        <v>9.92</v>
      </c>
      <c r="AI360">
        <v>1</v>
      </c>
      <c r="AJ360">
        <v>1</v>
      </c>
      <c r="AK360">
        <v>1</v>
      </c>
      <c r="AL360">
        <v>1</v>
      </c>
      <c r="AN360">
        <v>0</v>
      </c>
      <c r="AO360">
        <v>1</v>
      </c>
      <c r="AP360">
        <v>0</v>
      </c>
      <c r="AQ360">
        <v>0</v>
      </c>
      <c r="AR360">
        <v>0</v>
      </c>
      <c r="AS360" t="s">
        <v>3</v>
      </c>
      <c r="AT360">
        <v>94.4</v>
      </c>
      <c r="AU360" t="s">
        <v>3</v>
      </c>
      <c r="AV360">
        <v>1</v>
      </c>
      <c r="AW360">
        <v>2</v>
      </c>
      <c r="AX360">
        <v>144043877</v>
      </c>
      <c r="AY360">
        <v>1</v>
      </c>
      <c r="AZ360">
        <v>0</v>
      </c>
      <c r="BA360">
        <v>369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CX360">
        <f>Y360*Source!I155</f>
        <v>10.384</v>
      </c>
      <c r="CY360">
        <f>AD360</f>
        <v>9.92</v>
      </c>
      <c r="CZ360">
        <f>AH360</f>
        <v>9.92</v>
      </c>
      <c r="DA360">
        <f>AL360</f>
        <v>1</v>
      </c>
      <c r="DB360">
        <f t="shared" si="67"/>
        <v>936.45</v>
      </c>
      <c r="DC360">
        <f t="shared" si="68"/>
        <v>0</v>
      </c>
    </row>
    <row r="361" spans="1:107" x14ac:dyDescent="0.2">
      <c r="A361">
        <f>ROW(Source!A155)</f>
        <v>155</v>
      </c>
      <c r="B361">
        <v>144042116</v>
      </c>
      <c r="C361">
        <v>144043866</v>
      </c>
      <c r="D361">
        <v>128862608</v>
      </c>
      <c r="E361">
        <v>28876687</v>
      </c>
      <c r="F361">
        <v>1</v>
      </c>
      <c r="G361">
        <v>1</v>
      </c>
      <c r="H361">
        <v>1</v>
      </c>
      <c r="I361" t="s">
        <v>1128</v>
      </c>
      <c r="J361" t="s">
        <v>3</v>
      </c>
      <c r="K361" t="s">
        <v>1129</v>
      </c>
      <c r="L361">
        <v>1191</v>
      </c>
      <c r="N361">
        <v>1013</v>
      </c>
      <c r="O361" t="s">
        <v>1125</v>
      </c>
      <c r="P361" t="s">
        <v>1125</v>
      </c>
      <c r="Q361">
        <v>1</v>
      </c>
      <c r="W361">
        <v>0</v>
      </c>
      <c r="X361">
        <v>-1417349443</v>
      </c>
      <c r="Y361">
        <v>0.4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1</v>
      </c>
      <c r="AJ361">
        <v>1</v>
      </c>
      <c r="AK361">
        <v>1</v>
      </c>
      <c r="AL361">
        <v>1</v>
      </c>
      <c r="AN361">
        <v>0</v>
      </c>
      <c r="AO361">
        <v>1</v>
      </c>
      <c r="AP361">
        <v>0</v>
      </c>
      <c r="AQ361">
        <v>0</v>
      </c>
      <c r="AR361">
        <v>0</v>
      </c>
      <c r="AS361" t="s">
        <v>3</v>
      </c>
      <c r="AT361">
        <v>0.4</v>
      </c>
      <c r="AU361" t="s">
        <v>3</v>
      </c>
      <c r="AV361">
        <v>2</v>
      </c>
      <c r="AW361">
        <v>2</v>
      </c>
      <c r="AX361">
        <v>144043878</v>
      </c>
      <c r="AY361">
        <v>1</v>
      </c>
      <c r="AZ361">
        <v>0</v>
      </c>
      <c r="BA361">
        <v>370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CX361">
        <f>Y361*Source!I155</f>
        <v>4.4000000000000004E-2</v>
      </c>
      <c r="CY361">
        <f>AD361</f>
        <v>0</v>
      </c>
      <c r="CZ361">
        <f>AH361</f>
        <v>0</v>
      </c>
      <c r="DA361">
        <f>AL361</f>
        <v>1</v>
      </c>
      <c r="DB361">
        <f t="shared" si="67"/>
        <v>0</v>
      </c>
      <c r="DC361">
        <f t="shared" si="68"/>
        <v>0</v>
      </c>
    </row>
    <row r="362" spans="1:107" x14ac:dyDescent="0.2">
      <c r="A362">
        <f>ROW(Source!A155)</f>
        <v>155</v>
      </c>
      <c r="B362">
        <v>144042116</v>
      </c>
      <c r="C362">
        <v>144043866</v>
      </c>
      <c r="D362">
        <v>130404404</v>
      </c>
      <c r="E362">
        <v>1</v>
      </c>
      <c r="F362">
        <v>1</v>
      </c>
      <c r="G362">
        <v>1</v>
      </c>
      <c r="H362">
        <v>2</v>
      </c>
      <c r="I362" t="s">
        <v>1141</v>
      </c>
      <c r="J362" t="s">
        <v>1142</v>
      </c>
      <c r="K362" t="s">
        <v>1143</v>
      </c>
      <c r="L362">
        <v>1368</v>
      </c>
      <c r="N362">
        <v>1011</v>
      </c>
      <c r="O362" t="s">
        <v>550</v>
      </c>
      <c r="P362" t="s">
        <v>550</v>
      </c>
      <c r="Q362">
        <v>1</v>
      </c>
      <c r="W362">
        <v>0</v>
      </c>
      <c r="X362">
        <v>-2113614907</v>
      </c>
      <c r="Y362">
        <v>0.2</v>
      </c>
      <c r="AA362">
        <v>0</v>
      </c>
      <c r="AB362">
        <v>1023.6</v>
      </c>
      <c r="AC362">
        <v>443.21</v>
      </c>
      <c r="AD362">
        <v>0</v>
      </c>
      <c r="AE362">
        <v>0</v>
      </c>
      <c r="AF362">
        <v>115.4</v>
      </c>
      <c r="AG362">
        <v>13.5</v>
      </c>
      <c r="AH362">
        <v>0</v>
      </c>
      <c r="AI362">
        <v>1</v>
      </c>
      <c r="AJ362">
        <v>8.8699999999999992</v>
      </c>
      <c r="AK362">
        <v>32.83</v>
      </c>
      <c r="AL362">
        <v>1</v>
      </c>
      <c r="AN362">
        <v>0</v>
      </c>
      <c r="AO362">
        <v>1</v>
      </c>
      <c r="AP362">
        <v>0</v>
      </c>
      <c r="AQ362">
        <v>0</v>
      </c>
      <c r="AR362">
        <v>0</v>
      </c>
      <c r="AS362" t="s">
        <v>3</v>
      </c>
      <c r="AT362">
        <v>0.2</v>
      </c>
      <c r="AU362" t="s">
        <v>3</v>
      </c>
      <c r="AV362">
        <v>0</v>
      </c>
      <c r="AW362">
        <v>2</v>
      </c>
      <c r="AX362">
        <v>144043879</v>
      </c>
      <c r="AY362">
        <v>1</v>
      </c>
      <c r="AZ362">
        <v>0</v>
      </c>
      <c r="BA362">
        <v>371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CX362">
        <f>Y362*Source!I155</f>
        <v>2.2000000000000002E-2</v>
      </c>
      <c r="CY362">
        <f>AB362</f>
        <v>1023.6</v>
      </c>
      <c r="CZ362">
        <f>AF362</f>
        <v>115.4</v>
      </c>
      <c r="DA362">
        <f>AJ362</f>
        <v>8.8699999999999992</v>
      </c>
      <c r="DB362">
        <f t="shared" si="67"/>
        <v>23.08</v>
      </c>
      <c r="DC362">
        <f t="shared" si="68"/>
        <v>2.7</v>
      </c>
    </row>
    <row r="363" spans="1:107" x14ac:dyDescent="0.2">
      <c r="A363">
        <f>ROW(Source!A155)</f>
        <v>155</v>
      </c>
      <c r="B363">
        <v>144042116</v>
      </c>
      <c r="C363">
        <v>144043866</v>
      </c>
      <c r="D363">
        <v>130405149</v>
      </c>
      <c r="E363">
        <v>1</v>
      </c>
      <c r="F363">
        <v>1</v>
      </c>
      <c r="G363">
        <v>1</v>
      </c>
      <c r="H363">
        <v>2</v>
      </c>
      <c r="I363" t="s">
        <v>1144</v>
      </c>
      <c r="J363" t="s">
        <v>1145</v>
      </c>
      <c r="K363" t="s">
        <v>1146</v>
      </c>
      <c r="L363">
        <v>1368</v>
      </c>
      <c r="N363">
        <v>1011</v>
      </c>
      <c r="O363" t="s">
        <v>550</v>
      </c>
      <c r="P363" t="s">
        <v>550</v>
      </c>
      <c r="Q363">
        <v>1</v>
      </c>
      <c r="W363">
        <v>0</v>
      </c>
      <c r="X363">
        <v>1969200529</v>
      </c>
      <c r="Y363">
        <v>0.2</v>
      </c>
      <c r="AA363">
        <v>0</v>
      </c>
      <c r="AB363">
        <v>795.09</v>
      </c>
      <c r="AC363">
        <v>380.83</v>
      </c>
      <c r="AD363">
        <v>0</v>
      </c>
      <c r="AE363">
        <v>0</v>
      </c>
      <c r="AF363">
        <v>65.709999999999994</v>
      </c>
      <c r="AG363">
        <v>11.6</v>
      </c>
      <c r="AH363">
        <v>0</v>
      </c>
      <c r="AI363">
        <v>1</v>
      </c>
      <c r="AJ363">
        <v>12.1</v>
      </c>
      <c r="AK363">
        <v>32.83</v>
      </c>
      <c r="AL363">
        <v>1</v>
      </c>
      <c r="AN363">
        <v>0</v>
      </c>
      <c r="AO363">
        <v>1</v>
      </c>
      <c r="AP363">
        <v>0</v>
      </c>
      <c r="AQ363">
        <v>0</v>
      </c>
      <c r="AR363">
        <v>0</v>
      </c>
      <c r="AS363" t="s">
        <v>3</v>
      </c>
      <c r="AT363">
        <v>0.2</v>
      </c>
      <c r="AU363" t="s">
        <v>3</v>
      </c>
      <c r="AV363">
        <v>0</v>
      </c>
      <c r="AW363">
        <v>2</v>
      </c>
      <c r="AX363">
        <v>144043874</v>
      </c>
      <c r="AY363">
        <v>1</v>
      </c>
      <c r="AZ363">
        <v>0</v>
      </c>
      <c r="BA363">
        <v>372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CX363">
        <f>Y363*Source!I155</f>
        <v>2.2000000000000002E-2</v>
      </c>
      <c r="CY363">
        <f>AB363</f>
        <v>795.09</v>
      </c>
      <c r="CZ363">
        <f>AF363</f>
        <v>65.709999999999994</v>
      </c>
      <c r="DA363">
        <f>AJ363</f>
        <v>12.1</v>
      </c>
      <c r="DB363">
        <f t="shared" si="67"/>
        <v>13.14</v>
      </c>
      <c r="DC363">
        <f t="shared" si="68"/>
        <v>2.3199999999999998</v>
      </c>
    </row>
    <row r="364" spans="1:107" x14ac:dyDescent="0.2">
      <c r="A364">
        <f>ROW(Source!A155)</f>
        <v>155</v>
      </c>
      <c r="B364">
        <v>144042116</v>
      </c>
      <c r="C364">
        <v>144043866</v>
      </c>
      <c r="D364">
        <v>128288233</v>
      </c>
      <c r="E364">
        <v>1</v>
      </c>
      <c r="F364">
        <v>1</v>
      </c>
      <c r="G364">
        <v>1</v>
      </c>
      <c r="H364">
        <v>3</v>
      </c>
      <c r="I364" t="s">
        <v>410</v>
      </c>
      <c r="J364" t="s">
        <v>412</v>
      </c>
      <c r="K364" t="s">
        <v>411</v>
      </c>
      <c r="L364">
        <v>1371</v>
      </c>
      <c r="N364">
        <v>1013</v>
      </c>
      <c r="O364" t="s">
        <v>171</v>
      </c>
      <c r="P364" t="s">
        <v>171</v>
      </c>
      <c r="Q364">
        <v>1</v>
      </c>
      <c r="W364">
        <v>0</v>
      </c>
      <c r="X364">
        <v>695773919</v>
      </c>
      <c r="Y364">
        <v>100</v>
      </c>
      <c r="AA364">
        <v>3964.79</v>
      </c>
      <c r="AB364">
        <v>0</v>
      </c>
      <c r="AC364">
        <v>0</v>
      </c>
      <c r="AD364">
        <v>0</v>
      </c>
      <c r="AE364">
        <v>1618.28</v>
      </c>
      <c r="AF364">
        <v>0</v>
      </c>
      <c r="AG364">
        <v>0</v>
      </c>
      <c r="AH364">
        <v>0</v>
      </c>
      <c r="AI364">
        <v>2.4500000000000002</v>
      </c>
      <c r="AJ364">
        <v>1</v>
      </c>
      <c r="AK364">
        <v>1</v>
      </c>
      <c r="AL364">
        <v>1</v>
      </c>
      <c r="AN364">
        <v>0</v>
      </c>
      <c r="AO364">
        <v>0</v>
      </c>
      <c r="AP364">
        <v>0</v>
      </c>
      <c r="AQ364">
        <v>0</v>
      </c>
      <c r="AR364">
        <v>0</v>
      </c>
      <c r="AS364" t="s">
        <v>3</v>
      </c>
      <c r="AT364">
        <v>100</v>
      </c>
      <c r="AU364" t="s">
        <v>3</v>
      </c>
      <c r="AV364">
        <v>0</v>
      </c>
      <c r="AW364">
        <v>1</v>
      </c>
      <c r="AX364">
        <v>-1</v>
      </c>
      <c r="AY364">
        <v>0</v>
      </c>
      <c r="AZ364">
        <v>0</v>
      </c>
      <c r="BA364" t="s">
        <v>3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CX364">
        <f>Y364*Source!I155</f>
        <v>11</v>
      </c>
      <c r="CY364">
        <f>AA364</f>
        <v>3964.79</v>
      </c>
      <c r="CZ364">
        <f>AE364</f>
        <v>1618.28</v>
      </c>
      <c r="DA364">
        <f>AI364</f>
        <v>2.4500000000000002</v>
      </c>
      <c r="DB364">
        <f t="shared" si="67"/>
        <v>161828</v>
      </c>
      <c r="DC364">
        <f t="shared" si="68"/>
        <v>0</v>
      </c>
    </row>
    <row r="365" spans="1:107" x14ac:dyDescent="0.2">
      <c r="A365">
        <f>ROW(Source!A155)</f>
        <v>155</v>
      </c>
      <c r="B365">
        <v>144042116</v>
      </c>
      <c r="C365">
        <v>144043866</v>
      </c>
      <c r="D365">
        <v>130305762</v>
      </c>
      <c r="E365">
        <v>1</v>
      </c>
      <c r="F365">
        <v>1</v>
      </c>
      <c r="G365">
        <v>1</v>
      </c>
      <c r="H365">
        <v>3</v>
      </c>
      <c r="I365" t="s">
        <v>1385</v>
      </c>
      <c r="J365" t="s">
        <v>1386</v>
      </c>
      <c r="K365" t="s">
        <v>1387</v>
      </c>
      <c r="L365">
        <v>1425</v>
      </c>
      <c r="N365">
        <v>1013</v>
      </c>
      <c r="O365" t="s">
        <v>88</v>
      </c>
      <c r="P365" t="s">
        <v>88</v>
      </c>
      <c r="Q365">
        <v>1</v>
      </c>
      <c r="W365">
        <v>0</v>
      </c>
      <c r="X365">
        <v>-251307880</v>
      </c>
      <c r="Y365">
        <v>1.02</v>
      </c>
      <c r="AA365">
        <v>544</v>
      </c>
      <c r="AB365">
        <v>0</v>
      </c>
      <c r="AC365">
        <v>0</v>
      </c>
      <c r="AD365">
        <v>0</v>
      </c>
      <c r="AE365">
        <v>100</v>
      </c>
      <c r="AF365">
        <v>0</v>
      </c>
      <c r="AG365">
        <v>0</v>
      </c>
      <c r="AH365">
        <v>0</v>
      </c>
      <c r="AI365">
        <v>5.44</v>
      </c>
      <c r="AJ365">
        <v>1</v>
      </c>
      <c r="AK365">
        <v>1</v>
      </c>
      <c r="AL365">
        <v>1</v>
      </c>
      <c r="AN365">
        <v>0</v>
      </c>
      <c r="AO365">
        <v>1</v>
      </c>
      <c r="AP365">
        <v>0</v>
      </c>
      <c r="AQ365">
        <v>0</v>
      </c>
      <c r="AR365">
        <v>0</v>
      </c>
      <c r="AS365" t="s">
        <v>3</v>
      </c>
      <c r="AT365">
        <v>1.02</v>
      </c>
      <c r="AU365" t="s">
        <v>3</v>
      </c>
      <c r="AV365">
        <v>0</v>
      </c>
      <c r="AW365">
        <v>2</v>
      </c>
      <c r="AX365">
        <v>144043875</v>
      </c>
      <c r="AY365">
        <v>1</v>
      </c>
      <c r="AZ365">
        <v>0</v>
      </c>
      <c r="BA365">
        <v>373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CX365">
        <f>Y365*Source!I155</f>
        <v>0.11220000000000001</v>
      </c>
      <c r="CY365">
        <f>AA365</f>
        <v>544</v>
      </c>
      <c r="CZ365">
        <f>AE365</f>
        <v>100</v>
      </c>
      <c r="DA365">
        <f>AI365</f>
        <v>5.44</v>
      </c>
      <c r="DB365">
        <f t="shared" si="67"/>
        <v>102</v>
      </c>
      <c r="DC365">
        <f t="shared" si="68"/>
        <v>0</v>
      </c>
    </row>
    <row r="366" spans="1:107" x14ac:dyDescent="0.2">
      <c r="A366">
        <f>ROW(Source!A155)</f>
        <v>155</v>
      </c>
      <c r="B366">
        <v>144042116</v>
      </c>
      <c r="C366">
        <v>144043866</v>
      </c>
      <c r="D366">
        <v>128862548</v>
      </c>
      <c r="E366">
        <v>28876687</v>
      </c>
      <c r="F366">
        <v>1</v>
      </c>
      <c r="G366">
        <v>1</v>
      </c>
      <c r="H366">
        <v>3</v>
      </c>
      <c r="I366" t="s">
        <v>1296</v>
      </c>
      <c r="J366" t="s">
        <v>3</v>
      </c>
      <c r="K366" t="s">
        <v>1297</v>
      </c>
      <c r="L366">
        <v>1374</v>
      </c>
      <c r="N366">
        <v>1013</v>
      </c>
      <c r="O366" t="s">
        <v>1298</v>
      </c>
      <c r="P366" t="s">
        <v>1298</v>
      </c>
      <c r="Q366">
        <v>1</v>
      </c>
      <c r="W366">
        <v>0</v>
      </c>
      <c r="X366">
        <v>-1731369543</v>
      </c>
      <c r="Y366">
        <v>18.73</v>
      </c>
      <c r="AA366">
        <v>1</v>
      </c>
      <c r="AB366">
        <v>0</v>
      </c>
      <c r="AC366">
        <v>0</v>
      </c>
      <c r="AD366">
        <v>0</v>
      </c>
      <c r="AE366">
        <v>1</v>
      </c>
      <c r="AF366">
        <v>0</v>
      </c>
      <c r="AG366">
        <v>0</v>
      </c>
      <c r="AH366">
        <v>0</v>
      </c>
      <c r="AI366">
        <v>1</v>
      </c>
      <c r="AJ366">
        <v>1</v>
      </c>
      <c r="AK366">
        <v>1</v>
      </c>
      <c r="AL366">
        <v>1</v>
      </c>
      <c r="AN366">
        <v>0</v>
      </c>
      <c r="AO366">
        <v>1</v>
      </c>
      <c r="AP366">
        <v>0</v>
      </c>
      <c r="AQ366">
        <v>0</v>
      </c>
      <c r="AR366">
        <v>0</v>
      </c>
      <c r="AS366" t="s">
        <v>3</v>
      </c>
      <c r="AT366">
        <v>18.73</v>
      </c>
      <c r="AU366" t="s">
        <v>3</v>
      </c>
      <c r="AV366">
        <v>0</v>
      </c>
      <c r="AW366">
        <v>2</v>
      </c>
      <c r="AX366">
        <v>144043876</v>
      </c>
      <c r="AY366">
        <v>1</v>
      </c>
      <c r="AZ366">
        <v>0</v>
      </c>
      <c r="BA366">
        <v>374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CX366">
        <f>Y366*Source!I155</f>
        <v>2.0603000000000002</v>
      </c>
      <c r="CY366">
        <f>AA366</f>
        <v>1</v>
      </c>
      <c r="CZ366">
        <f>AE366</f>
        <v>1</v>
      </c>
      <c r="DA366">
        <f>AI366</f>
        <v>1</v>
      </c>
      <c r="DB366">
        <f t="shared" si="67"/>
        <v>18.73</v>
      </c>
      <c r="DC366">
        <f t="shared" si="68"/>
        <v>0</v>
      </c>
    </row>
    <row r="367" spans="1:107" x14ac:dyDescent="0.2">
      <c r="A367">
        <f>ROW(Source!A157)</f>
        <v>157</v>
      </c>
      <c r="B367">
        <v>144042116</v>
      </c>
      <c r="C367">
        <v>144043881</v>
      </c>
      <c r="D367">
        <v>128862307</v>
      </c>
      <c r="E367">
        <v>28876687</v>
      </c>
      <c r="F367">
        <v>1</v>
      </c>
      <c r="G367">
        <v>1</v>
      </c>
      <c r="H367">
        <v>1</v>
      </c>
      <c r="I367" t="s">
        <v>1291</v>
      </c>
      <c r="J367" t="s">
        <v>3</v>
      </c>
      <c r="K367" t="s">
        <v>1292</v>
      </c>
      <c r="L367">
        <v>1191</v>
      </c>
      <c r="N367">
        <v>1013</v>
      </c>
      <c r="O367" t="s">
        <v>1125</v>
      </c>
      <c r="P367" t="s">
        <v>1125</v>
      </c>
      <c r="Q367">
        <v>1</v>
      </c>
      <c r="W367">
        <v>0</v>
      </c>
      <c r="X367">
        <v>912892513</v>
      </c>
      <c r="Y367">
        <v>31.6</v>
      </c>
      <c r="AA367">
        <v>0</v>
      </c>
      <c r="AB367">
        <v>0</v>
      </c>
      <c r="AC367">
        <v>0</v>
      </c>
      <c r="AD367">
        <v>9.92</v>
      </c>
      <c r="AE367">
        <v>0</v>
      </c>
      <c r="AF367">
        <v>0</v>
      </c>
      <c r="AG367">
        <v>0</v>
      </c>
      <c r="AH367">
        <v>9.92</v>
      </c>
      <c r="AI367">
        <v>1</v>
      </c>
      <c r="AJ367">
        <v>1</v>
      </c>
      <c r="AK367">
        <v>1</v>
      </c>
      <c r="AL367">
        <v>1</v>
      </c>
      <c r="AN367">
        <v>0</v>
      </c>
      <c r="AO367">
        <v>1</v>
      </c>
      <c r="AP367">
        <v>0</v>
      </c>
      <c r="AQ367">
        <v>0</v>
      </c>
      <c r="AR367">
        <v>0</v>
      </c>
      <c r="AS367" t="s">
        <v>3</v>
      </c>
      <c r="AT367">
        <v>31.6</v>
      </c>
      <c r="AU367" t="s">
        <v>3</v>
      </c>
      <c r="AV367">
        <v>1</v>
      </c>
      <c r="AW367">
        <v>2</v>
      </c>
      <c r="AX367">
        <v>144043892</v>
      </c>
      <c r="AY367">
        <v>1</v>
      </c>
      <c r="AZ367">
        <v>0</v>
      </c>
      <c r="BA367">
        <v>375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CX367">
        <f>Y367*Source!I157</f>
        <v>0.63200000000000001</v>
      </c>
      <c r="CY367">
        <f>AD367</f>
        <v>9.92</v>
      </c>
      <c r="CZ367">
        <f>AH367</f>
        <v>9.92</v>
      </c>
      <c r="DA367">
        <f>AL367</f>
        <v>1</v>
      </c>
      <c r="DB367">
        <f t="shared" si="67"/>
        <v>313.47000000000003</v>
      </c>
      <c r="DC367">
        <f t="shared" si="68"/>
        <v>0</v>
      </c>
    </row>
    <row r="368" spans="1:107" x14ac:dyDescent="0.2">
      <c r="A368">
        <f>ROW(Source!A157)</f>
        <v>157</v>
      </c>
      <c r="B368">
        <v>144042116</v>
      </c>
      <c r="C368">
        <v>144043881</v>
      </c>
      <c r="D368">
        <v>128862608</v>
      </c>
      <c r="E368">
        <v>28876687</v>
      </c>
      <c r="F368">
        <v>1</v>
      </c>
      <c r="G368">
        <v>1</v>
      </c>
      <c r="H368">
        <v>1</v>
      </c>
      <c r="I368" t="s">
        <v>1128</v>
      </c>
      <c r="J368" t="s">
        <v>3</v>
      </c>
      <c r="K368" t="s">
        <v>1129</v>
      </c>
      <c r="L368">
        <v>1191</v>
      </c>
      <c r="N368">
        <v>1013</v>
      </c>
      <c r="O368" t="s">
        <v>1125</v>
      </c>
      <c r="P368" t="s">
        <v>1125</v>
      </c>
      <c r="Q368">
        <v>1</v>
      </c>
      <c r="W368">
        <v>0</v>
      </c>
      <c r="X368">
        <v>-1417349443</v>
      </c>
      <c r="Y368">
        <v>0.05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1</v>
      </c>
      <c r="AJ368">
        <v>1</v>
      </c>
      <c r="AK368">
        <v>1</v>
      </c>
      <c r="AL368">
        <v>1</v>
      </c>
      <c r="AN368">
        <v>0</v>
      </c>
      <c r="AO368">
        <v>1</v>
      </c>
      <c r="AP368">
        <v>0</v>
      </c>
      <c r="AQ368">
        <v>0</v>
      </c>
      <c r="AR368">
        <v>0</v>
      </c>
      <c r="AS368" t="s">
        <v>3</v>
      </c>
      <c r="AT368">
        <v>0.05</v>
      </c>
      <c r="AU368" t="s">
        <v>3</v>
      </c>
      <c r="AV368">
        <v>2</v>
      </c>
      <c r="AW368">
        <v>2</v>
      </c>
      <c r="AX368">
        <v>144043893</v>
      </c>
      <c r="AY368">
        <v>1</v>
      </c>
      <c r="AZ368">
        <v>0</v>
      </c>
      <c r="BA368">
        <v>376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CX368">
        <f>Y368*Source!I157</f>
        <v>1E-3</v>
      </c>
      <c r="CY368">
        <f>AD368</f>
        <v>0</v>
      </c>
      <c r="CZ368">
        <f>AH368</f>
        <v>0</v>
      </c>
      <c r="DA368">
        <f>AL368</f>
        <v>1</v>
      </c>
      <c r="DB368">
        <f t="shared" si="67"/>
        <v>0</v>
      </c>
      <c r="DC368">
        <f t="shared" si="68"/>
        <v>0</v>
      </c>
    </row>
    <row r="369" spans="1:107" x14ac:dyDescent="0.2">
      <c r="A369">
        <f>ROW(Source!A157)</f>
        <v>157</v>
      </c>
      <c r="B369">
        <v>144042116</v>
      </c>
      <c r="C369">
        <v>144043881</v>
      </c>
      <c r="D369">
        <v>130404404</v>
      </c>
      <c r="E369">
        <v>1</v>
      </c>
      <c r="F369">
        <v>1</v>
      </c>
      <c r="G369">
        <v>1</v>
      </c>
      <c r="H369">
        <v>2</v>
      </c>
      <c r="I369" t="s">
        <v>1141</v>
      </c>
      <c r="J369" t="s">
        <v>1142</v>
      </c>
      <c r="K369" t="s">
        <v>1143</v>
      </c>
      <c r="L369">
        <v>1368</v>
      </c>
      <c r="N369">
        <v>1011</v>
      </c>
      <c r="O369" t="s">
        <v>550</v>
      </c>
      <c r="P369" t="s">
        <v>550</v>
      </c>
      <c r="Q369">
        <v>1</v>
      </c>
      <c r="W369">
        <v>0</v>
      </c>
      <c r="X369">
        <v>-2113614907</v>
      </c>
      <c r="Y369">
        <v>0.03</v>
      </c>
      <c r="AA369">
        <v>0</v>
      </c>
      <c r="AB369">
        <v>1023.6</v>
      </c>
      <c r="AC369">
        <v>443.21</v>
      </c>
      <c r="AD369">
        <v>0</v>
      </c>
      <c r="AE369">
        <v>0</v>
      </c>
      <c r="AF369">
        <v>115.4</v>
      </c>
      <c r="AG369">
        <v>13.5</v>
      </c>
      <c r="AH369">
        <v>0</v>
      </c>
      <c r="AI369">
        <v>1</v>
      </c>
      <c r="AJ369">
        <v>8.8699999999999992</v>
      </c>
      <c r="AK369">
        <v>32.83</v>
      </c>
      <c r="AL369">
        <v>1</v>
      </c>
      <c r="AN369">
        <v>0</v>
      </c>
      <c r="AO369">
        <v>1</v>
      </c>
      <c r="AP369">
        <v>0</v>
      </c>
      <c r="AQ369">
        <v>0</v>
      </c>
      <c r="AR369">
        <v>0</v>
      </c>
      <c r="AS369" t="s">
        <v>3</v>
      </c>
      <c r="AT369">
        <v>0.03</v>
      </c>
      <c r="AU369" t="s">
        <v>3</v>
      </c>
      <c r="AV369">
        <v>0</v>
      </c>
      <c r="AW369">
        <v>2</v>
      </c>
      <c r="AX369">
        <v>144043894</v>
      </c>
      <c r="AY369">
        <v>1</v>
      </c>
      <c r="AZ369">
        <v>0</v>
      </c>
      <c r="BA369">
        <v>377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CX369">
        <f>Y369*Source!I157</f>
        <v>5.9999999999999995E-4</v>
      </c>
      <c r="CY369">
        <f>AB369</f>
        <v>1023.6</v>
      </c>
      <c r="CZ369">
        <f>AF369</f>
        <v>115.4</v>
      </c>
      <c r="DA369">
        <f>AJ369</f>
        <v>8.8699999999999992</v>
      </c>
      <c r="DB369">
        <f t="shared" si="67"/>
        <v>3.46</v>
      </c>
      <c r="DC369">
        <f t="shared" si="68"/>
        <v>0.41</v>
      </c>
    </row>
    <row r="370" spans="1:107" x14ac:dyDescent="0.2">
      <c r="A370">
        <f>ROW(Source!A157)</f>
        <v>157</v>
      </c>
      <c r="B370">
        <v>144042116</v>
      </c>
      <c r="C370">
        <v>144043881</v>
      </c>
      <c r="D370">
        <v>130405149</v>
      </c>
      <c r="E370">
        <v>1</v>
      </c>
      <c r="F370">
        <v>1</v>
      </c>
      <c r="G370">
        <v>1</v>
      </c>
      <c r="H370">
        <v>2</v>
      </c>
      <c r="I370" t="s">
        <v>1144</v>
      </c>
      <c r="J370" t="s">
        <v>1145</v>
      </c>
      <c r="K370" t="s">
        <v>1146</v>
      </c>
      <c r="L370">
        <v>1368</v>
      </c>
      <c r="N370">
        <v>1011</v>
      </c>
      <c r="O370" t="s">
        <v>550</v>
      </c>
      <c r="P370" t="s">
        <v>550</v>
      </c>
      <c r="Q370">
        <v>1</v>
      </c>
      <c r="W370">
        <v>0</v>
      </c>
      <c r="X370">
        <v>1969200529</v>
      </c>
      <c r="Y370">
        <v>0.02</v>
      </c>
      <c r="AA370">
        <v>0</v>
      </c>
      <c r="AB370">
        <v>795.09</v>
      </c>
      <c r="AC370">
        <v>380.83</v>
      </c>
      <c r="AD370">
        <v>0</v>
      </c>
      <c r="AE370">
        <v>0</v>
      </c>
      <c r="AF370">
        <v>65.709999999999994</v>
      </c>
      <c r="AG370">
        <v>11.6</v>
      </c>
      <c r="AH370">
        <v>0</v>
      </c>
      <c r="AI370">
        <v>1</v>
      </c>
      <c r="AJ370">
        <v>12.1</v>
      </c>
      <c r="AK370">
        <v>32.83</v>
      </c>
      <c r="AL370">
        <v>1</v>
      </c>
      <c r="AN370">
        <v>0</v>
      </c>
      <c r="AO370">
        <v>1</v>
      </c>
      <c r="AP370">
        <v>0</v>
      </c>
      <c r="AQ370">
        <v>0</v>
      </c>
      <c r="AR370">
        <v>0</v>
      </c>
      <c r="AS370" t="s">
        <v>3</v>
      </c>
      <c r="AT370">
        <v>0.02</v>
      </c>
      <c r="AU370" t="s">
        <v>3</v>
      </c>
      <c r="AV370">
        <v>0</v>
      </c>
      <c r="AW370">
        <v>2</v>
      </c>
      <c r="AX370">
        <v>144043895</v>
      </c>
      <c r="AY370">
        <v>1</v>
      </c>
      <c r="AZ370">
        <v>0</v>
      </c>
      <c r="BA370">
        <v>378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CX370">
        <f>Y370*Source!I157</f>
        <v>4.0000000000000002E-4</v>
      </c>
      <c r="CY370">
        <f>AB370</f>
        <v>795.09</v>
      </c>
      <c r="CZ370">
        <f>AF370</f>
        <v>65.709999999999994</v>
      </c>
      <c r="DA370">
        <f>AJ370</f>
        <v>12.1</v>
      </c>
      <c r="DB370">
        <f t="shared" si="67"/>
        <v>1.31</v>
      </c>
      <c r="DC370">
        <f t="shared" si="68"/>
        <v>0.23</v>
      </c>
    </row>
    <row r="371" spans="1:107" x14ac:dyDescent="0.2">
      <c r="A371">
        <f>ROW(Source!A157)</f>
        <v>157</v>
      </c>
      <c r="B371">
        <v>144042116</v>
      </c>
      <c r="C371">
        <v>144043881</v>
      </c>
      <c r="D371">
        <v>130258803</v>
      </c>
      <c r="E371">
        <v>1</v>
      </c>
      <c r="F371">
        <v>1</v>
      </c>
      <c r="G371">
        <v>1</v>
      </c>
      <c r="H371">
        <v>3</v>
      </c>
      <c r="I371" t="s">
        <v>1388</v>
      </c>
      <c r="J371" t="s">
        <v>1389</v>
      </c>
      <c r="K371" t="s">
        <v>1390</v>
      </c>
      <c r="L371">
        <v>1346</v>
      </c>
      <c r="N371">
        <v>1009</v>
      </c>
      <c r="O371" t="s">
        <v>598</v>
      </c>
      <c r="P371" t="s">
        <v>598</v>
      </c>
      <c r="Q371">
        <v>1</v>
      </c>
      <c r="W371">
        <v>0</v>
      </c>
      <c r="X371">
        <v>-1017638695</v>
      </c>
      <c r="Y371">
        <v>0.11</v>
      </c>
      <c r="AA371">
        <v>242.59</v>
      </c>
      <c r="AB371">
        <v>0</v>
      </c>
      <c r="AC371">
        <v>0</v>
      </c>
      <c r="AD371">
        <v>0</v>
      </c>
      <c r="AE371">
        <v>30.4</v>
      </c>
      <c r="AF371">
        <v>0</v>
      </c>
      <c r="AG371">
        <v>0</v>
      </c>
      <c r="AH371">
        <v>0</v>
      </c>
      <c r="AI371">
        <v>7.98</v>
      </c>
      <c r="AJ371">
        <v>1</v>
      </c>
      <c r="AK371">
        <v>1</v>
      </c>
      <c r="AL371">
        <v>1</v>
      </c>
      <c r="AN371">
        <v>0</v>
      </c>
      <c r="AO371">
        <v>1</v>
      </c>
      <c r="AP371">
        <v>0</v>
      </c>
      <c r="AQ371">
        <v>0</v>
      </c>
      <c r="AR371">
        <v>0</v>
      </c>
      <c r="AS371" t="s">
        <v>3</v>
      </c>
      <c r="AT371">
        <v>0.11</v>
      </c>
      <c r="AU371" t="s">
        <v>3</v>
      </c>
      <c r="AV371">
        <v>0</v>
      </c>
      <c r="AW371">
        <v>2</v>
      </c>
      <c r="AX371">
        <v>144043896</v>
      </c>
      <c r="AY371">
        <v>1</v>
      </c>
      <c r="AZ371">
        <v>0</v>
      </c>
      <c r="BA371">
        <v>379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CX371">
        <f>Y371*Source!I157</f>
        <v>2.2000000000000001E-3</v>
      </c>
      <c r="CY371">
        <f t="shared" ref="CY371:CY376" si="69">AA371</f>
        <v>242.59</v>
      </c>
      <c r="CZ371">
        <f t="shared" ref="CZ371:CZ376" si="70">AE371</f>
        <v>30.4</v>
      </c>
      <c r="DA371">
        <f t="shared" ref="DA371:DA376" si="71">AI371</f>
        <v>7.98</v>
      </c>
      <c r="DB371">
        <f t="shared" si="67"/>
        <v>3.34</v>
      </c>
      <c r="DC371">
        <f t="shared" si="68"/>
        <v>0</v>
      </c>
    </row>
    <row r="372" spans="1:107" x14ac:dyDescent="0.2">
      <c r="A372">
        <f>ROW(Source!A157)</f>
        <v>157</v>
      </c>
      <c r="B372">
        <v>144042116</v>
      </c>
      <c r="C372">
        <v>144043881</v>
      </c>
      <c r="D372">
        <v>130260880</v>
      </c>
      <c r="E372">
        <v>1</v>
      </c>
      <c r="F372">
        <v>1</v>
      </c>
      <c r="G372">
        <v>1</v>
      </c>
      <c r="H372">
        <v>3</v>
      </c>
      <c r="I372" t="s">
        <v>1293</v>
      </c>
      <c r="J372" t="s">
        <v>1294</v>
      </c>
      <c r="K372" t="s">
        <v>1295</v>
      </c>
      <c r="L372">
        <v>1425</v>
      </c>
      <c r="N372">
        <v>1013</v>
      </c>
      <c r="O372" t="s">
        <v>88</v>
      </c>
      <c r="P372" t="s">
        <v>88</v>
      </c>
      <c r="Q372">
        <v>1</v>
      </c>
      <c r="W372">
        <v>0</v>
      </c>
      <c r="X372">
        <v>1545327118</v>
      </c>
      <c r="Y372">
        <v>1.02</v>
      </c>
      <c r="AA372">
        <v>352.6</v>
      </c>
      <c r="AB372">
        <v>0</v>
      </c>
      <c r="AC372">
        <v>0</v>
      </c>
      <c r="AD372">
        <v>0</v>
      </c>
      <c r="AE372">
        <v>86</v>
      </c>
      <c r="AF372">
        <v>0</v>
      </c>
      <c r="AG372">
        <v>0</v>
      </c>
      <c r="AH372">
        <v>0</v>
      </c>
      <c r="AI372">
        <v>4.0999999999999996</v>
      </c>
      <c r="AJ372">
        <v>1</v>
      </c>
      <c r="AK372">
        <v>1</v>
      </c>
      <c r="AL372">
        <v>1</v>
      </c>
      <c r="AN372">
        <v>0</v>
      </c>
      <c r="AO372">
        <v>1</v>
      </c>
      <c r="AP372">
        <v>0</v>
      </c>
      <c r="AQ372">
        <v>0</v>
      </c>
      <c r="AR372">
        <v>0</v>
      </c>
      <c r="AS372" t="s">
        <v>3</v>
      </c>
      <c r="AT372">
        <v>1.02</v>
      </c>
      <c r="AU372" t="s">
        <v>3</v>
      </c>
      <c r="AV372">
        <v>0</v>
      </c>
      <c r="AW372">
        <v>2</v>
      </c>
      <c r="AX372">
        <v>144043897</v>
      </c>
      <c r="AY372">
        <v>1</v>
      </c>
      <c r="AZ372">
        <v>0</v>
      </c>
      <c r="BA372">
        <v>380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CX372">
        <f>Y372*Source!I157</f>
        <v>2.0400000000000001E-2</v>
      </c>
      <c r="CY372">
        <f t="shared" si="69"/>
        <v>352.6</v>
      </c>
      <c r="CZ372">
        <f t="shared" si="70"/>
        <v>86</v>
      </c>
      <c r="DA372">
        <f t="shared" si="71"/>
        <v>4.0999999999999996</v>
      </c>
      <c r="DB372">
        <f t="shared" si="67"/>
        <v>87.72</v>
      </c>
      <c r="DC372">
        <f t="shared" si="68"/>
        <v>0</v>
      </c>
    </row>
    <row r="373" spans="1:107" x14ac:dyDescent="0.2">
      <c r="A373">
        <f>ROW(Source!A157)</f>
        <v>157</v>
      </c>
      <c r="B373">
        <v>144042116</v>
      </c>
      <c r="C373">
        <v>144043881</v>
      </c>
      <c r="D373">
        <v>130261247</v>
      </c>
      <c r="E373">
        <v>1</v>
      </c>
      <c r="F373">
        <v>1</v>
      </c>
      <c r="G373">
        <v>1</v>
      </c>
      <c r="H373">
        <v>3</v>
      </c>
      <c r="I373" t="s">
        <v>1391</v>
      </c>
      <c r="J373" t="s">
        <v>1392</v>
      </c>
      <c r="K373" t="s">
        <v>1393</v>
      </c>
      <c r="L373">
        <v>1348</v>
      </c>
      <c r="N373">
        <v>1009</v>
      </c>
      <c r="O373" t="s">
        <v>31</v>
      </c>
      <c r="P373" t="s">
        <v>31</v>
      </c>
      <c r="Q373">
        <v>1000</v>
      </c>
      <c r="W373">
        <v>0</v>
      </c>
      <c r="X373">
        <v>1152198853</v>
      </c>
      <c r="Y373">
        <v>1.6000000000000001E-4</v>
      </c>
      <c r="AA373">
        <v>110260</v>
      </c>
      <c r="AB373">
        <v>0</v>
      </c>
      <c r="AC373">
        <v>0</v>
      </c>
      <c r="AD373">
        <v>0</v>
      </c>
      <c r="AE373">
        <v>29800</v>
      </c>
      <c r="AF373">
        <v>0</v>
      </c>
      <c r="AG373">
        <v>0</v>
      </c>
      <c r="AH373">
        <v>0</v>
      </c>
      <c r="AI373">
        <v>3.7</v>
      </c>
      <c r="AJ373">
        <v>1</v>
      </c>
      <c r="AK373">
        <v>1</v>
      </c>
      <c r="AL373">
        <v>1</v>
      </c>
      <c r="AN373">
        <v>0</v>
      </c>
      <c r="AO373">
        <v>1</v>
      </c>
      <c r="AP373">
        <v>0</v>
      </c>
      <c r="AQ373">
        <v>0</v>
      </c>
      <c r="AR373">
        <v>0</v>
      </c>
      <c r="AS373" t="s">
        <v>3</v>
      </c>
      <c r="AT373">
        <v>1.6000000000000001E-4</v>
      </c>
      <c r="AU373" t="s">
        <v>3</v>
      </c>
      <c r="AV373">
        <v>0</v>
      </c>
      <c r="AW373">
        <v>2</v>
      </c>
      <c r="AX373">
        <v>144043898</v>
      </c>
      <c r="AY373">
        <v>1</v>
      </c>
      <c r="AZ373">
        <v>0</v>
      </c>
      <c r="BA373">
        <v>381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CX373">
        <f>Y373*Source!I157</f>
        <v>3.2000000000000003E-6</v>
      </c>
      <c r="CY373">
        <f t="shared" si="69"/>
        <v>110260</v>
      </c>
      <c r="CZ373">
        <f t="shared" si="70"/>
        <v>29800</v>
      </c>
      <c r="DA373">
        <f t="shared" si="71"/>
        <v>3.7</v>
      </c>
      <c r="DB373">
        <f t="shared" si="67"/>
        <v>4.7699999999999996</v>
      </c>
      <c r="DC373">
        <f t="shared" si="68"/>
        <v>0</v>
      </c>
    </row>
    <row r="374" spans="1:107" x14ac:dyDescent="0.2">
      <c r="A374">
        <f>ROW(Source!A157)</f>
        <v>157</v>
      </c>
      <c r="B374">
        <v>144042116</v>
      </c>
      <c r="C374">
        <v>144043881</v>
      </c>
      <c r="D374">
        <v>130261251</v>
      </c>
      <c r="E374">
        <v>1</v>
      </c>
      <c r="F374">
        <v>1</v>
      </c>
      <c r="G374">
        <v>1</v>
      </c>
      <c r="H374">
        <v>3</v>
      </c>
      <c r="I374" t="s">
        <v>1394</v>
      </c>
      <c r="J374" t="s">
        <v>1395</v>
      </c>
      <c r="K374" t="s">
        <v>1396</v>
      </c>
      <c r="L374">
        <v>1348</v>
      </c>
      <c r="N374">
        <v>1009</v>
      </c>
      <c r="O374" t="s">
        <v>31</v>
      </c>
      <c r="P374" t="s">
        <v>31</v>
      </c>
      <c r="Q374">
        <v>1000</v>
      </c>
      <c r="W374">
        <v>0</v>
      </c>
      <c r="X374">
        <v>-275274184</v>
      </c>
      <c r="Y374">
        <v>2.9999999999999997E-4</v>
      </c>
      <c r="AA374">
        <v>68116.399999999994</v>
      </c>
      <c r="AB374">
        <v>0</v>
      </c>
      <c r="AC374">
        <v>0</v>
      </c>
      <c r="AD374">
        <v>0</v>
      </c>
      <c r="AE374">
        <v>12430</v>
      </c>
      <c r="AF374">
        <v>0</v>
      </c>
      <c r="AG374">
        <v>0</v>
      </c>
      <c r="AH374">
        <v>0</v>
      </c>
      <c r="AI374">
        <v>5.48</v>
      </c>
      <c r="AJ374">
        <v>1</v>
      </c>
      <c r="AK374">
        <v>1</v>
      </c>
      <c r="AL374">
        <v>1</v>
      </c>
      <c r="AN374">
        <v>0</v>
      </c>
      <c r="AO374">
        <v>1</v>
      </c>
      <c r="AP374">
        <v>0</v>
      </c>
      <c r="AQ374">
        <v>0</v>
      </c>
      <c r="AR374">
        <v>0</v>
      </c>
      <c r="AS374" t="s">
        <v>3</v>
      </c>
      <c r="AT374">
        <v>2.9999999999999997E-4</v>
      </c>
      <c r="AU374" t="s">
        <v>3</v>
      </c>
      <c r="AV374">
        <v>0</v>
      </c>
      <c r="AW374">
        <v>2</v>
      </c>
      <c r="AX374">
        <v>144043899</v>
      </c>
      <c r="AY374">
        <v>1</v>
      </c>
      <c r="AZ374">
        <v>0</v>
      </c>
      <c r="BA374">
        <v>382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CX374">
        <f>Y374*Source!I157</f>
        <v>5.9999999999999993E-6</v>
      </c>
      <c r="CY374">
        <f t="shared" si="69"/>
        <v>68116.399999999994</v>
      </c>
      <c r="CZ374">
        <f t="shared" si="70"/>
        <v>12430</v>
      </c>
      <c r="DA374">
        <f t="shared" si="71"/>
        <v>5.48</v>
      </c>
      <c r="DB374">
        <f t="shared" si="67"/>
        <v>3.73</v>
      </c>
      <c r="DC374">
        <f t="shared" si="68"/>
        <v>0</v>
      </c>
    </row>
    <row r="375" spans="1:107" x14ac:dyDescent="0.2">
      <c r="A375">
        <f>ROW(Source!A157)</f>
        <v>157</v>
      </c>
      <c r="B375">
        <v>144042116</v>
      </c>
      <c r="C375">
        <v>144043881</v>
      </c>
      <c r="D375">
        <v>130305059</v>
      </c>
      <c r="E375">
        <v>1</v>
      </c>
      <c r="F375">
        <v>1</v>
      </c>
      <c r="G375">
        <v>1</v>
      </c>
      <c r="H375">
        <v>3</v>
      </c>
      <c r="I375" t="s">
        <v>418</v>
      </c>
      <c r="J375" t="s">
        <v>420</v>
      </c>
      <c r="K375" t="s">
        <v>419</v>
      </c>
      <c r="L375">
        <v>1455</v>
      </c>
      <c r="N375">
        <v>1013</v>
      </c>
      <c r="O375" t="s">
        <v>163</v>
      </c>
      <c r="P375" t="s">
        <v>163</v>
      </c>
      <c r="Q375">
        <v>1</v>
      </c>
      <c r="W375">
        <v>0</v>
      </c>
      <c r="X375">
        <v>-433722150</v>
      </c>
      <c r="Y375">
        <v>10</v>
      </c>
      <c r="AA375">
        <v>861.98</v>
      </c>
      <c r="AB375">
        <v>0</v>
      </c>
      <c r="AC375">
        <v>0</v>
      </c>
      <c r="AD375">
        <v>0</v>
      </c>
      <c r="AE375">
        <v>154.19999999999999</v>
      </c>
      <c r="AF375">
        <v>0</v>
      </c>
      <c r="AG375">
        <v>0</v>
      </c>
      <c r="AH375">
        <v>0</v>
      </c>
      <c r="AI375">
        <v>5.59</v>
      </c>
      <c r="AJ375">
        <v>1</v>
      </c>
      <c r="AK375">
        <v>1</v>
      </c>
      <c r="AL375">
        <v>1</v>
      </c>
      <c r="AN375">
        <v>0</v>
      </c>
      <c r="AO375">
        <v>0</v>
      </c>
      <c r="AP375">
        <v>0</v>
      </c>
      <c r="AQ375">
        <v>0</v>
      </c>
      <c r="AR375">
        <v>0</v>
      </c>
      <c r="AS375" t="s">
        <v>3</v>
      </c>
      <c r="AT375">
        <v>10</v>
      </c>
      <c r="AU375" t="s">
        <v>3</v>
      </c>
      <c r="AV375">
        <v>0</v>
      </c>
      <c r="AW375">
        <v>1</v>
      </c>
      <c r="AX375">
        <v>-1</v>
      </c>
      <c r="AY375">
        <v>0</v>
      </c>
      <c r="AZ375">
        <v>0</v>
      </c>
      <c r="BA375" t="s">
        <v>3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CX375">
        <f>Y375*Source!I157</f>
        <v>0.2</v>
      </c>
      <c r="CY375">
        <f t="shared" si="69"/>
        <v>861.98</v>
      </c>
      <c r="CZ375">
        <f t="shared" si="70"/>
        <v>154.19999999999999</v>
      </c>
      <c r="DA375">
        <f t="shared" si="71"/>
        <v>5.59</v>
      </c>
      <c r="DB375">
        <f t="shared" si="67"/>
        <v>1542</v>
      </c>
      <c r="DC375">
        <f t="shared" si="68"/>
        <v>0</v>
      </c>
    </row>
    <row r="376" spans="1:107" x14ac:dyDescent="0.2">
      <c r="A376">
        <f>ROW(Source!A157)</f>
        <v>157</v>
      </c>
      <c r="B376">
        <v>144042116</v>
      </c>
      <c r="C376">
        <v>144043881</v>
      </c>
      <c r="D376">
        <v>128862548</v>
      </c>
      <c r="E376">
        <v>28876687</v>
      </c>
      <c r="F376">
        <v>1</v>
      </c>
      <c r="G376">
        <v>1</v>
      </c>
      <c r="H376">
        <v>3</v>
      </c>
      <c r="I376" t="s">
        <v>1296</v>
      </c>
      <c r="J376" t="s">
        <v>3</v>
      </c>
      <c r="K376" t="s">
        <v>1297</v>
      </c>
      <c r="L376">
        <v>1374</v>
      </c>
      <c r="N376">
        <v>1013</v>
      </c>
      <c r="O376" t="s">
        <v>1298</v>
      </c>
      <c r="P376" t="s">
        <v>1298</v>
      </c>
      <c r="Q376">
        <v>1</v>
      </c>
      <c r="W376">
        <v>0</v>
      </c>
      <c r="X376">
        <v>-1731369543</v>
      </c>
      <c r="Y376">
        <v>6.27</v>
      </c>
      <c r="AA376">
        <v>1</v>
      </c>
      <c r="AB376">
        <v>0</v>
      </c>
      <c r="AC376">
        <v>0</v>
      </c>
      <c r="AD376">
        <v>0</v>
      </c>
      <c r="AE376">
        <v>1</v>
      </c>
      <c r="AF376">
        <v>0</v>
      </c>
      <c r="AG376">
        <v>0</v>
      </c>
      <c r="AH376">
        <v>0</v>
      </c>
      <c r="AI376">
        <v>1</v>
      </c>
      <c r="AJ376">
        <v>1</v>
      </c>
      <c r="AK376">
        <v>1</v>
      </c>
      <c r="AL376">
        <v>1</v>
      </c>
      <c r="AN376">
        <v>0</v>
      </c>
      <c r="AO376">
        <v>1</v>
      </c>
      <c r="AP376">
        <v>0</v>
      </c>
      <c r="AQ376">
        <v>0</v>
      </c>
      <c r="AR376">
        <v>0</v>
      </c>
      <c r="AS376" t="s">
        <v>3</v>
      </c>
      <c r="AT376">
        <v>6.27</v>
      </c>
      <c r="AU376" t="s">
        <v>3</v>
      </c>
      <c r="AV376">
        <v>0</v>
      </c>
      <c r="AW376">
        <v>2</v>
      </c>
      <c r="AX376">
        <v>144043900</v>
      </c>
      <c r="AY376">
        <v>1</v>
      </c>
      <c r="AZ376">
        <v>0</v>
      </c>
      <c r="BA376">
        <v>383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CX376">
        <f>Y376*Source!I157</f>
        <v>0.12539999999999998</v>
      </c>
      <c r="CY376">
        <f t="shared" si="69"/>
        <v>1</v>
      </c>
      <c r="CZ376">
        <f t="shared" si="70"/>
        <v>1</v>
      </c>
      <c r="DA376">
        <f t="shared" si="71"/>
        <v>1</v>
      </c>
      <c r="DB376">
        <f t="shared" si="67"/>
        <v>6.27</v>
      </c>
      <c r="DC376">
        <f t="shared" si="68"/>
        <v>0</v>
      </c>
    </row>
    <row r="377" spans="1:107" x14ac:dyDescent="0.2">
      <c r="A377">
        <f>ROW(Source!A159)</f>
        <v>159</v>
      </c>
      <c r="B377">
        <v>144042116</v>
      </c>
      <c r="C377">
        <v>144043902</v>
      </c>
      <c r="D377">
        <v>128862293</v>
      </c>
      <c r="E377">
        <v>28876687</v>
      </c>
      <c r="F377">
        <v>1</v>
      </c>
      <c r="G377">
        <v>1</v>
      </c>
      <c r="H377">
        <v>1</v>
      </c>
      <c r="I377" t="s">
        <v>1265</v>
      </c>
      <c r="J377" t="s">
        <v>3</v>
      </c>
      <c r="K377" t="s">
        <v>1266</v>
      </c>
      <c r="L377">
        <v>1191</v>
      </c>
      <c r="N377">
        <v>1013</v>
      </c>
      <c r="O377" t="s">
        <v>1125</v>
      </c>
      <c r="P377" t="s">
        <v>1125</v>
      </c>
      <c r="Q377">
        <v>1</v>
      </c>
      <c r="W377">
        <v>0</v>
      </c>
      <c r="X377">
        <v>-1081351934</v>
      </c>
      <c r="Y377">
        <v>41.28</v>
      </c>
      <c r="AA377">
        <v>0</v>
      </c>
      <c r="AB377">
        <v>0</v>
      </c>
      <c r="AC377">
        <v>0</v>
      </c>
      <c r="AD377">
        <v>9.4</v>
      </c>
      <c r="AE377">
        <v>0</v>
      </c>
      <c r="AF377">
        <v>0</v>
      </c>
      <c r="AG377">
        <v>0</v>
      </c>
      <c r="AH377">
        <v>9.4</v>
      </c>
      <c r="AI377">
        <v>1</v>
      </c>
      <c r="AJ377">
        <v>1</v>
      </c>
      <c r="AK377">
        <v>1</v>
      </c>
      <c r="AL377">
        <v>1</v>
      </c>
      <c r="AN377">
        <v>0</v>
      </c>
      <c r="AO377">
        <v>1</v>
      </c>
      <c r="AP377">
        <v>0</v>
      </c>
      <c r="AQ377">
        <v>0</v>
      </c>
      <c r="AR377">
        <v>0</v>
      </c>
      <c r="AS377" t="s">
        <v>3</v>
      </c>
      <c r="AT377">
        <v>41.28</v>
      </c>
      <c r="AU377" t="s">
        <v>3</v>
      </c>
      <c r="AV377">
        <v>1</v>
      </c>
      <c r="AW377">
        <v>2</v>
      </c>
      <c r="AX377">
        <v>144043916</v>
      </c>
      <c r="AY377">
        <v>1</v>
      </c>
      <c r="AZ377">
        <v>0</v>
      </c>
      <c r="BA377">
        <v>384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CX377">
        <f>Y377*Source!I159</f>
        <v>24.768000000000001</v>
      </c>
      <c r="CY377">
        <f>AD377</f>
        <v>9.4</v>
      </c>
      <c r="CZ377">
        <f>AH377</f>
        <v>9.4</v>
      </c>
      <c r="DA377">
        <f>AL377</f>
        <v>1</v>
      </c>
      <c r="DB377">
        <f t="shared" si="67"/>
        <v>388.03</v>
      </c>
      <c r="DC377">
        <f t="shared" si="68"/>
        <v>0</v>
      </c>
    </row>
    <row r="378" spans="1:107" x14ac:dyDescent="0.2">
      <c r="A378">
        <f>ROW(Source!A159)</f>
        <v>159</v>
      </c>
      <c r="B378">
        <v>144042116</v>
      </c>
      <c r="C378">
        <v>144043902</v>
      </c>
      <c r="D378">
        <v>128862608</v>
      </c>
      <c r="E378">
        <v>28876687</v>
      </c>
      <c r="F378">
        <v>1</v>
      </c>
      <c r="G378">
        <v>1</v>
      </c>
      <c r="H378">
        <v>1</v>
      </c>
      <c r="I378" t="s">
        <v>1128</v>
      </c>
      <c r="J378" t="s">
        <v>3</v>
      </c>
      <c r="K378" t="s">
        <v>1129</v>
      </c>
      <c r="L378">
        <v>1191</v>
      </c>
      <c r="N378">
        <v>1013</v>
      </c>
      <c r="O378" t="s">
        <v>1125</v>
      </c>
      <c r="P378" t="s">
        <v>1125</v>
      </c>
      <c r="Q378">
        <v>1</v>
      </c>
      <c r="W378">
        <v>0</v>
      </c>
      <c r="X378">
        <v>-1417349443</v>
      </c>
      <c r="Y378">
        <v>0.4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1</v>
      </c>
      <c r="AJ378">
        <v>1</v>
      </c>
      <c r="AK378">
        <v>1</v>
      </c>
      <c r="AL378">
        <v>1</v>
      </c>
      <c r="AN378">
        <v>0</v>
      </c>
      <c r="AO378">
        <v>1</v>
      </c>
      <c r="AP378">
        <v>0</v>
      </c>
      <c r="AQ378">
        <v>0</v>
      </c>
      <c r="AR378">
        <v>0</v>
      </c>
      <c r="AS378" t="s">
        <v>3</v>
      </c>
      <c r="AT378">
        <v>0.4</v>
      </c>
      <c r="AU378" t="s">
        <v>3</v>
      </c>
      <c r="AV378">
        <v>2</v>
      </c>
      <c r="AW378">
        <v>2</v>
      </c>
      <c r="AX378">
        <v>144043917</v>
      </c>
      <c r="AY378">
        <v>1</v>
      </c>
      <c r="AZ378">
        <v>0</v>
      </c>
      <c r="BA378">
        <v>385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CX378">
        <f>Y378*Source!I159</f>
        <v>0.24</v>
      </c>
      <c r="CY378">
        <f>AD378</f>
        <v>0</v>
      </c>
      <c r="CZ378">
        <f>AH378</f>
        <v>0</v>
      </c>
      <c r="DA378">
        <f>AL378</f>
        <v>1</v>
      </c>
      <c r="DB378">
        <f t="shared" si="67"/>
        <v>0</v>
      </c>
      <c r="DC378">
        <f t="shared" si="68"/>
        <v>0</v>
      </c>
    </row>
    <row r="379" spans="1:107" x14ac:dyDescent="0.2">
      <c r="A379">
        <f>ROW(Source!A159)</f>
        <v>159</v>
      </c>
      <c r="B379">
        <v>144042116</v>
      </c>
      <c r="C379">
        <v>144043902</v>
      </c>
      <c r="D379">
        <v>130404404</v>
      </c>
      <c r="E379">
        <v>1</v>
      </c>
      <c r="F379">
        <v>1</v>
      </c>
      <c r="G379">
        <v>1</v>
      </c>
      <c r="H379">
        <v>2</v>
      </c>
      <c r="I379" t="s">
        <v>1141</v>
      </c>
      <c r="J379" t="s">
        <v>1142</v>
      </c>
      <c r="K379" t="s">
        <v>1143</v>
      </c>
      <c r="L379">
        <v>1368</v>
      </c>
      <c r="N379">
        <v>1011</v>
      </c>
      <c r="O379" t="s">
        <v>550</v>
      </c>
      <c r="P379" t="s">
        <v>550</v>
      </c>
      <c r="Q379">
        <v>1</v>
      </c>
      <c r="W379">
        <v>0</v>
      </c>
      <c r="X379">
        <v>-2113614907</v>
      </c>
      <c r="Y379">
        <v>0.2</v>
      </c>
      <c r="AA379">
        <v>0</v>
      </c>
      <c r="AB379">
        <v>1023.6</v>
      </c>
      <c r="AC379">
        <v>443.21</v>
      </c>
      <c r="AD379">
        <v>0</v>
      </c>
      <c r="AE379">
        <v>0</v>
      </c>
      <c r="AF379">
        <v>115.4</v>
      </c>
      <c r="AG379">
        <v>13.5</v>
      </c>
      <c r="AH379">
        <v>0</v>
      </c>
      <c r="AI379">
        <v>1</v>
      </c>
      <c r="AJ379">
        <v>8.8699999999999992</v>
      </c>
      <c r="AK379">
        <v>32.83</v>
      </c>
      <c r="AL379">
        <v>1</v>
      </c>
      <c r="AN379">
        <v>0</v>
      </c>
      <c r="AO379">
        <v>1</v>
      </c>
      <c r="AP379">
        <v>0</v>
      </c>
      <c r="AQ379">
        <v>0</v>
      </c>
      <c r="AR379">
        <v>0</v>
      </c>
      <c r="AS379" t="s">
        <v>3</v>
      </c>
      <c r="AT379">
        <v>0.2</v>
      </c>
      <c r="AU379" t="s">
        <v>3</v>
      </c>
      <c r="AV379">
        <v>0</v>
      </c>
      <c r="AW379">
        <v>2</v>
      </c>
      <c r="AX379">
        <v>144043918</v>
      </c>
      <c r="AY379">
        <v>1</v>
      </c>
      <c r="AZ379">
        <v>0</v>
      </c>
      <c r="BA379">
        <v>386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CX379">
        <f>Y379*Source!I159</f>
        <v>0.12</v>
      </c>
      <c r="CY379">
        <f>AB379</f>
        <v>1023.6</v>
      </c>
      <c r="CZ379">
        <f>AF379</f>
        <v>115.4</v>
      </c>
      <c r="DA379">
        <f>AJ379</f>
        <v>8.8699999999999992</v>
      </c>
      <c r="DB379">
        <f t="shared" si="67"/>
        <v>23.08</v>
      </c>
      <c r="DC379">
        <f t="shared" si="68"/>
        <v>2.7</v>
      </c>
    </row>
    <row r="380" spans="1:107" x14ac:dyDescent="0.2">
      <c r="A380">
        <f>ROW(Source!A159)</f>
        <v>159</v>
      </c>
      <c r="B380">
        <v>144042116</v>
      </c>
      <c r="C380">
        <v>144043902</v>
      </c>
      <c r="D380">
        <v>130405149</v>
      </c>
      <c r="E380">
        <v>1</v>
      </c>
      <c r="F380">
        <v>1</v>
      </c>
      <c r="G380">
        <v>1</v>
      </c>
      <c r="H380">
        <v>2</v>
      </c>
      <c r="I380" t="s">
        <v>1144</v>
      </c>
      <c r="J380" t="s">
        <v>1145</v>
      </c>
      <c r="K380" t="s">
        <v>1146</v>
      </c>
      <c r="L380">
        <v>1368</v>
      </c>
      <c r="N380">
        <v>1011</v>
      </c>
      <c r="O380" t="s">
        <v>550</v>
      </c>
      <c r="P380" t="s">
        <v>550</v>
      </c>
      <c r="Q380">
        <v>1</v>
      </c>
      <c r="W380">
        <v>0</v>
      </c>
      <c r="X380">
        <v>1969200529</v>
      </c>
      <c r="Y380">
        <v>0.2</v>
      </c>
      <c r="AA380">
        <v>0</v>
      </c>
      <c r="AB380">
        <v>795.09</v>
      </c>
      <c r="AC380">
        <v>380.83</v>
      </c>
      <c r="AD380">
        <v>0</v>
      </c>
      <c r="AE380">
        <v>0</v>
      </c>
      <c r="AF380">
        <v>65.709999999999994</v>
      </c>
      <c r="AG380">
        <v>11.6</v>
      </c>
      <c r="AH380">
        <v>0</v>
      </c>
      <c r="AI380">
        <v>1</v>
      </c>
      <c r="AJ380">
        <v>12.1</v>
      </c>
      <c r="AK380">
        <v>32.83</v>
      </c>
      <c r="AL380">
        <v>1</v>
      </c>
      <c r="AN380">
        <v>0</v>
      </c>
      <c r="AO380">
        <v>1</v>
      </c>
      <c r="AP380">
        <v>0</v>
      </c>
      <c r="AQ380">
        <v>0</v>
      </c>
      <c r="AR380">
        <v>0</v>
      </c>
      <c r="AS380" t="s">
        <v>3</v>
      </c>
      <c r="AT380">
        <v>0.2</v>
      </c>
      <c r="AU380" t="s">
        <v>3</v>
      </c>
      <c r="AV380">
        <v>0</v>
      </c>
      <c r="AW380">
        <v>2</v>
      </c>
      <c r="AX380">
        <v>144043919</v>
      </c>
      <c r="AY380">
        <v>1</v>
      </c>
      <c r="AZ380">
        <v>0</v>
      </c>
      <c r="BA380">
        <v>387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CX380">
        <f>Y380*Source!I159</f>
        <v>0.12</v>
      </c>
      <c r="CY380">
        <f>AB380</f>
        <v>795.09</v>
      </c>
      <c r="CZ380">
        <f>AF380</f>
        <v>65.709999999999994</v>
      </c>
      <c r="DA380">
        <f>AJ380</f>
        <v>12.1</v>
      </c>
      <c r="DB380">
        <f t="shared" si="67"/>
        <v>13.14</v>
      </c>
      <c r="DC380">
        <f t="shared" si="68"/>
        <v>2.3199999999999998</v>
      </c>
    </row>
    <row r="381" spans="1:107" x14ac:dyDescent="0.2">
      <c r="A381">
        <f>ROW(Source!A159)</f>
        <v>159</v>
      </c>
      <c r="B381">
        <v>144042116</v>
      </c>
      <c r="C381">
        <v>144043902</v>
      </c>
      <c r="D381">
        <v>130405328</v>
      </c>
      <c r="E381">
        <v>1</v>
      </c>
      <c r="F381">
        <v>1</v>
      </c>
      <c r="G381">
        <v>1</v>
      </c>
      <c r="H381">
        <v>2</v>
      </c>
      <c r="I381" t="s">
        <v>1343</v>
      </c>
      <c r="J381" t="s">
        <v>1344</v>
      </c>
      <c r="K381" t="s">
        <v>1345</v>
      </c>
      <c r="L381">
        <v>1368</v>
      </c>
      <c r="N381">
        <v>1011</v>
      </c>
      <c r="O381" t="s">
        <v>550</v>
      </c>
      <c r="P381" t="s">
        <v>550</v>
      </c>
      <c r="Q381">
        <v>1</v>
      </c>
      <c r="W381">
        <v>0</v>
      </c>
      <c r="X381">
        <v>32357839</v>
      </c>
      <c r="Y381">
        <v>1.98</v>
      </c>
      <c r="AA381">
        <v>0</v>
      </c>
      <c r="AB381">
        <v>39.119999999999997</v>
      </c>
      <c r="AC381">
        <v>0</v>
      </c>
      <c r="AD381">
        <v>0</v>
      </c>
      <c r="AE381">
        <v>0</v>
      </c>
      <c r="AF381">
        <v>8.1</v>
      </c>
      <c r="AG381">
        <v>0</v>
      </c>
      <c r="AH381">
        <v>0</v>
      </c>
      <c r="AI381">
        <v>1</v>
      </c>
      <c r="AJ381">
        <v>4.83</v>
      </c>
      <c r="AK381">
        <v>32.83</v>
      </c>
      <c r="AL381">
        <v>1</v>
      </c>
      <c r="AN381">
        <v>0</v>
      </c>
      <c r="AO381">
        <v>1</v>
      </c>
      <c r="AP381">
        <v>0</v>
      </c>
      <c r="AQ381">
        <v>0</v>
      </c>
      <c r="AR381">
        <v>0</v>
      </c>
      <c r="AS381" t="s">
        <v>3</v>
      </c>
      <c r="AT381">
        <v>1.98</v>
      </c>
      <c r="AU381" t="s">
        <v>3</v>
      </c>
      <c r="AV381">
        <v>0</v>
      </c>
      <c r="AW381">
        <v>2</v>
      </c>
      <c r="AX381">
        <v>144043920</v>
      </c>
      <c r="AY381">
        <v>1</v>
      </c>
      <c r="AZ381">
        <v>0</v>
      </c>
      <c r="BA381">
        <v>388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CX381">
        <f>Y381*Source!I159</f>
        <v>1.1879999999999999</v>
      </c>
      <c r="CY381">
        <f>AB381</f>
        <v>39.119999999999997</v>
      </c>
      <c r="CZ381">
        <f>AF381</f>
        <v>8.1</v>
      </c>
      <c r="DA381">
        <f>AJ381</f>
        <v>4.83</v>
      </c>
      <c r="DB381">
        <f t="shared" si="67"/>
        <v>16.04</v>
      </c>
      <c r="DC381">
        <f t="shared" si="68"/>
        <v>0</v>
      </c>
    </row>
    <row r="382" spans="1:107" x14ac:dyDescent="0.2">
      <c r="A382">
        <f>ROW(Source!A159)</f>
        <v>159</v>
      </c>
      <c r="B382">
        <v>144042116</v>
      </c>
      <c r="C382">
        <v>144043902</v>
      </c>
      <c r="D382">
        <v>130258823</v>
      </c>
      <c r="E382">
        <v>1</v>
      </c>
      <c r="F382">
        <v>1</v>
      </c>
      <c r="G382">
        <v>1</v>
      </c>
      <c r="H382">
        <v>3</v>
      </c>
      <c r="I382" t="s">
        <v>1397</v>
      </c>
      <c r="J382" t="s">
        <v>1398</v>
      </c>
      <c r="K382" t="s">
        <v>1399</v>
      </c>
      <c r="L382">
        <v>1302</v>
      </c>
      <c r="N382">
        <v>1003</v>
      </c>
      <c r="O382" t="s">
        <v>769</v>
      </c>
      <c r="P382" t="s">
        <v>769</v>
      </c>
      <c r="Q382">
        <v>10</v>
      </c>
      <c r="W382">
        <v>0</v>
      </c>
      <c r="X382">
        <v>-1192046909</v>
      </c>
      <c r="Y382">
        <v>0.3</v>
      </c>
      <c r="AA382">
        <v>34.43</v>
      </c>
      <c r="AB382">
        <v>0</v>
      </c>
      <c r="AC382">
        <v>0</v>
      </c>
      <c r="AD382">
        <v>0</v>
      </c>
      <c r="AE382">
        <v>6.9</v>
      </c>
      <c r="AF382">
        <v>0</v>
      </c>
      <c r="AG382">
        <v>0</v>
      </c>
      <c r="AH382">
        <v>0</v>
      </c>
      <c r="AI382">
        <v>4.99</v>
      </c>
      <c r="AJ382">
        <v>1</v>
      </c>
      <c r="AK382">
        <v>1</v>
      </c>
      <c r="AL382">
        <v>1</v>
      </c>
      <c r="AN382">
        <v>0</v>
      </c>
      <c r="AO382">
        <v>1</v>
      </c>
      <c r="AP382">
        <v>0</v>
      </c>
      <c r="AQ382">
        <v>0</v>
      </c>
      <c r="AR382">
        <v>0</v>
      </c>
      <c r="AS382" t="s">
        <v>3</v>
      </c>
      <c r="AT382">
        <v>0.3</v>
      </c>
      <c r="AU382" t="s">
        <v>3</v>
      </c>
      <c r="AV382">
        <v>0</v>
      </c>
      <c r="AW382">
        <v>2</v>
      </c>
      <c r="AX382">
        <v>144043921</v>
      </c>
      <c r="AY382">
        <v>1</v>
      </c>
      <c r="AZ382">
        <v>0</v>
      </c>
      <c r="BA382">
        <v>389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CX382">
        <f>Y382*Source!I159</f>
        <v>0.18</v>
      </c>
      <c r="CY382">
        <f t="shared" ref="CY382:CY389" si="72">AA382</f>
        <v>34.43</v>
      </c>
      <c r="CZ382">
        <f t="shared" ref="CZ382:CZ389" si="73">AE382</f>
        <v>6.9</v>
      </c>
      <c r="DA382">
        <f t="shared" ref="DA382:DA389" si="74">AI382</f>
        <v>4.99</v>
      </c>
      <c r="DB382">
        <f t="shared" si="67"/>
        <v>2.0699999999999998</v>
      </c>
      <c r="DC382">
        <f t="shared" si="68"/>
        <v>0</v>
      </c>
    </row>
    <row r="383" spans="1:107" x14ac:dyDescent="0.2">
      <c r="A383">
        <f>ROW(Source!A159)</f>
        <v>159</v>
      </c>
      <c r="B383">
        <v>144042116</v>
      </c>
      <c r="C383">
        <v>144043902</v>
      </c>
      <c r="D383">
        <v>130259608</v>
      </c>
      <c r="E383">
        <v>1</v>
      </c>
      <c r="F383">
        <v>1</v>
      </c>
      <c r="G383">
        <v>1</v>
      </c>
      <c r="H383">
        <v>3</v>
      </c>
      <c r="I383" t="s">
        <v>1400</v>
      </c>
      <c r="J383" t="s">
        <v>1401</v>
      </c>
      <c r="K383" t="s">
        <v>1402</v>
      </c>
      <c r="L383">
        <v>1346</v>
      </c>
      <c r="N383">
        <v>1009</v>
      </c>
      <c r="O383" t="s">
        <v>598</v>
      </c>
      <c r="P383" t="s">
        <v>598</v>
      </c>
      <c r="Q383">
        <v>1</v>
      </c>
      <c r="W383">
        <v>0</v>
      </c>
      <c r="X383">
        <v>1709625395</v>
      </c>
      <c r="Y383">
        <v>1.75</v>
      </c>
      <c r="AA383">
        <v>104.64</v>
      </c>
      <c r="AB383">
        <v>0</v>
      </c>
      <c r="AC383">
        <v>0</v>
      </c>
      <c r="AD383">
        <v>0</v>
      </c>
      <c r="AE383">
        <v>10.57</v>
      </c>
      <c r="AF383">
        <v>0</v>
      </c>
      <c r="AG383">
        <v>0</v>
      </c>
      <c r="AH383">
        <v>0</v>
      </c>
      <c r="AI383">
        <v>9.9</v>
      </c>
      <c r="AJ383">
        <v>1</v>
      </c>
      <c r="AK383">
        <v>1</v>
      </c>
      <c r="AL383">
        <v>1</v>
      </c>
      <c r="AN383">
        <v>0</v>
      </c>
      <c r="AO383">
        <v>1</v>
      </c>
      <c r="AP383">
        <v>0</v>
      </c>
      <c r="AQ383">
        <v>0</v>
      </c>
      <c r="AR383">
        <v>0</v>
      </c>
      <c r="AS383" t="s">
        <v>3</v>
      </c>
      <c r="AT383">
        <v>1.75</v>
      </c>
      <c r="AU383" t="s">
        <v>3</v>
      </c>
      <c r="AV383">
        <v>0</v>
      </c>
      <c r="AW383">
        <v>2</v>
      </c>
      <c r="AX383">
        <v>144043922</v>
      </c>
      <c r="AY383">
        <v>1</v>
      </c>
      <c r="AZ383">
        <v>0</v>
      </c>
      <c r="BA383">
        <v>390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CX383">
        <f>Y383*Source!I159</f>
        <v>1.05</v>
      </c>
      <c r="CY383">
        <f t="shared" si="72"/>
        <v>104.64</v>
      </c>
      <c r="CZ383">
        <f t="shared" si="73"/>
        <v>10.57</v>
      </c>
      <c r="DA383">
        <f t="shared" si="74"/>
        <v>9.9</v>
      </c>
      <c r="DB383">
        <f t="shared" si="67"/>
        <v>18.5</v>
      </c>
      <c r="DC383">
        <f t="shared" si="68"/>
        <v>0</v>
      </c>
    </row>
    <row r="384" spans="1:107" x14ac:dyDescent="0.2">
      <c r="A384">
        <f>ROW(Source!A159)</f>
        <v>159</v>
      </c>
      <c r="B384">
        <v>144042116</v>
      </c>
      <c r="C384">
        <v>144043902</v>
      </c>
      <c r="D384">
        <v>130260880</v>
      </c>
      <c r="E384">
        <v>1</v>
      </c>
      <c r="F384">
        <v>1</v>
      </c>
      <c r="G384">
        <v>1</v>
      </c>
      <c r="H384">
        <v>3</v>
      </c>
      <c r="I384" t="s">
        <v>1293</v>
      </c>
      <c r="J384" t="s">
        <v>1294</v>
      </c>
      <c r="K384" t="s">
        <v>1295</v>
      </c>
      <c r="L384">
        <v>1425</v>
      </c>
      <c r="N384">
        <v>1013</v>
      </c>
      <c r="O384" t="s">
        <v>88</v>
      </c>
      <c r="P384" t="s">
        <v>88</v>
      </c>
      <c r="Q384">
        <v>1</v>
      </c>
      <c r="W384">
        <v>0</v>
      </c>
      <c r="X384">
        <v>1545327118</v>
      </c>
      <c r="Y384">
        <v>1</v>
      </c>
      <c r="AA384">
        <v>352.6</v>
      </c>
      <c r="AB384">
        <v>0</v>
      </c>
      <c r="AC384">
        <v>0</v>
      </c>
      <c r="AD384">
        <v>0</v>
      </c>
      <c r="AE384">
        <v>86</v>
      </c>
      <c r="AF384">
        <v>0</v>
      </c>
      <c r="AG384">
        <v>0</v>
      </c>
      <c r="AH384">
        <v>0</v>
      </c>
      <c r="AI384">
        <v>4.0999999999999996</v>
      </c>
      <c r="AJ384">
        <v>1</v>
      </c>
      <c r="AK384">
        <v>1</v>
      </c>
      <c r="AL384">
        <v>1</v>
      </c>
      <c r="AN384">
        <v>0</v>
      </c>
      <c r="AO384">
        <v>1</v>
      </c>
      <c r="AP384">
        <v>0</v>
      </c>
      <c r="AQ384">
        <v>0</v>
      </c>
      <c r="AR384">
        <v>0</v>
      </c>
      <c r="AS384" t="s">
        <v>3</v>
      </c>
      <c r="AT384">
        <v>1</v>
      </c>
      <c r="AU384" t="s">
        <v>3</v>
      </c>
      <c r="AV384">
        <v>0</v>
      </c>
      <c r="AW384">
        <v>2</v>
      </c>
      <c r="AX384">
        <v>144043923</v>
      </c>
      <c r="AY384">
        <v>1</v>
      </c>
      <c r="AZ384">
        <v>0</v>
      </c>
      <c r="BA384">
        <v>391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CX384">
        <f>Y384*Source!I159</f>
        <v>0.6</v>
      </c>
      <c r="CY384">
        <f t="shared" si="72"/>
        <v>352.6</v>
      </c>
      <c r="CZ384">
        <f t="shared" si="73"/>
        <v>86</v>
      </c>
      <c r="DA384">
        <f t="shared" si="74"/>
        <v>4.0999999999999996</v>
      </c>
      <c r="DB384">
        <f t="shared" si="67"/>
        <v>86</v>
      </c>
      <c r="DC384">
        <f t="shared" si="68"/>
        <v>0</v>
      </c>
    </row>
    <row r="385" spans="1:107" x14ac:dyDescent="0.2">
      <c r="A385">
        <f>ROW(Source!A159)</f>
        <v>159</v>
      </c>
      <c r="B385">
        <v>144042116</v>
      </c>
      <c r="C385">
        <v>144043902</v>
      </c>
      <c r="D385">
        <v>130261020</v>
      </c>
      <c r="E385">
        <v>1</v>
      </c>
      <c r="F385">
        <v>1</v>
      </c>
      <c r="G385">
        <v>1</v>
      </c>
      <c r="H385">
        <v>3</v>
      </c>
      <c r="I385" t="s">
        <v>1403</v>
      </c>
      <c r="J385" t="s">
        <v>1404</v>
      </c>
      <c r="K385" t="s">
        <v>1405</v>
      </c>
      <c r="L385">
        <v>1455</v>
      </c>
      <c r="N385">
        <v>1013</v>
      </c>
      <c r="O385" t="s">
        <v>163</v>
      </c>
      <c r="P385" t="s">
        <v>163</v>
      </c>
      <c r="Q385">
        <v>1</v>
      </c>
      <c r="W385">
        <v>0</v>
      </c>
      <c r="X385">
        <v>-37755644</v>
      </c>
      <c r="Y385">
        <v>5</v>
      </c>
      <c r="AA385">
        <v>91.08</v>
      </c>
      <c r="AB385">
        <v>0</v>
      </c>
      <c r="AC385">
        <v>0</v>
      </c>
      <c r="AD385">
        <v>0</v>
      </c>
      <c r="AE385">
        <v>11.89</v>
      </c>
      <c r="AF385">
        <v>0</v>
      </c>
      <c r="AG385">
        <v>0</v>
      </c>
      <c r="AH385">
        <v>0</v>
      </c>
      <c r="AI385">
        <v>7.66</v>
      </c>
      <c r="AJ385">
        <v>1</v>
      </c>
      <c r="AK385">
        <v>1</v>
      </c>
      <c r="AL385">
        <v>1</v>
      </c>
      <c r="AN385">
        <v>0</v>
      </c>
      <c r="AO385">
        <v>1</v>
      </c>
      <c r="AP385">
        <v>0</v>
      </c>
      <c r="AQ385">
        <v>0</v>
      </c>
      <c r="AR385">
        <v>0</v>
      </c>
      <c r="AS385" t="s">
        <v>3</v>
      </c>
      <c r="AT385">
        <v>5</v>
      </c>
      <c r="AU385" t="s">
        <v>3</v>
      </c>
      <c r="AV385">
        <v>0</v>
      </c>
      <c r="AW385">
        <v>2</v>
      </c>
      <c r="AX385">
        <v>144043924</v>
      </c>
      <c r="AY385">
        <v>1</v>
      </c>
      <c r="AZ385">
        <v>0</v>
      </c>
      <c r="BA385">
        <v>392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CX385">
        <f>Y385*Source!I159</f>
        <v>3</v>
      </c>
      <c r="CY385">
        <f t="shared" si="72"/>
        <v>91.08</v>
      </c>
      <c r="CZ385">
        <f t="shared" si="73"/>
        <v>11.89</v>
      </c>
      <c r="DA385">
        <f t="shared" si="74"/>
        <v>7.66</v>
      </c>
      <c r="DB385">
        <f t="shared" si="67"/>
        <v>59.45</v>
      </c>
      <c r="DC385">
        <f t="shared" si="68"/>
        <v>0</v>
      </c>
    </row>
    <row r="386" spans="1:107" x14ac:dyDescent="0.2">
      <c r="A386">
        <f>ROW(Source!A159)</f>
        <v>159</v>
      </c>
      <c r="B386">
        <v>144042116</v>
      </c>
      <c r="C386">
        <v>144043902</v>
      </c>
      <c r="D386">
        <v>130261251</v>
      </c>
      <c r="E386">
        <v>1</v>
      </c>
      <c r="F386">
        <v>1</v>
      </c>
      <c r="G386">
        <v>1</v>
      </c>
      <c r="H386">
        <v>3</v>
      </c>
      <c r="I386" t="s">
        <v>1394</v>
      </c>
      <c r="J386" t="s">
        <v>1395</v>
      </c>
      <c r="K386" t="s">
        <v>1396</v>
      </c>
      <c r="L386">
        <v>1348</v>
      </c>
      <c r="N386">
        <v>1009</v>
      </c>
      <c r="O386" t="s">
        <v>31</v>
      </c>
      <c r="P386" t="s">
        <v>31</v>
      </c>
      <c r="Q386">
        <v>1000</v>
      </c>
      <c r="W386">
        <v>0</v>
      </c>
      <c r="X386">
        <v>-275274184</v>
      </c>
      <c r="Y386">
        <v>3.6999999999999999E-4</v>
      </c>
      <c r="AA386">
        <v>68116.399999999994</v>
      </c>
      <c r="AB386">
        <v>0</v>
      </c>
      <c r="AC386">
        <v>0</v>
      </c>
      <c r="AD386">
        <v>0</v>
      </c>
      <c r="AE386">
        <v>12430</v>
      </c>
      <c r="AF386">
        <v>0</v>
      </c>
      <c r="AG386">
        <v>0</v>
      </c>
      <c r="AH386">
        <v>0</v>
      </c>
      <c r="AI386">
        <v>5.48</v>
      </c>
      <c r="AJ386">
        <v>1</v>
      </c>
      <c r="AK386">
        <v>1</v>
      </c>
      <c r="AL386">
        <v>1</v>
      </c>
      <c r="AN386">
        <v>0</v>
      </c>
      <c r="AO386">
        <v>1</v>
      </c>
      <c r="AP386">
        <v>0</v>
      </c>
      <c r="AQ386">
        <v>0</v>
      </c>
      <c r="AR386">
        <v>0</v>
      </c>
      <c r="AS386" t="s">
        <v>3</v>
      </c>
      <c r="AT386">
        <v>3.6999999999999999E-4</v>
      </c>
      <c r="AU386" t="s">
        <v>3</v>
      </c>
      <c r="AV386">
        <v>0</v>
      </c>
      <c r="AW386">
        <v>2</v>
      </c>
      <c r="AX386">
        <v>144043925</v>
      </c>
      <c r="AY386">
        <v>1</v>
      </c>
      <c r="AZ386">
        <v>0</v>
      </c>
      <c r="BA386">
        <v>393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CX386">
        <f>Y386*Source!I159</f>
        <v>2.2199999999999998E-4</v>
      </c>
      <c r="CY386">
        <f t="shared" si="72"/>
        <v>68116.399999999994</v>
      </c>
      <c r="CZ386">
        <f t="shared" si="73"/>
        <v>12430</v>
      </c>
      <c r="DA386">
        <f t="shared" si="74"/>
        <v>5.48</v>
      </c>
      <c r="DB386">
        <f t="shared" si="67"/>
        <v>4.5999999999999996</v>
      </c>
      <c r="DC386">
        <f t="shared" si="68"/>
        <v>0</v>
      </c>
    </row>
    <row r="387" spans="1:107" x14ac:dyDescent="0.2">
      <c r="A387">
        <f>ROW(Source!A159)</f>
        <v>159</v>
      </c>
      <c r="B387">
        <v>144042116</v>
      </c>
      <c r="C387">
        <v>144043902</v>
      </c>
      <c r="D387">
        <v>130288917</v>
      </c>
      <c r="E387">
        <v>1</v>
      </c>
      <c r="F387">
        <v>1</v>
      </c>
      <c r="G387">
        <v>1</v>
      </c>
      <c r="H387">
        <v>3</v>
      </c>
      <c r="I387" t="s">
        <v>1406</v>
      </c>
      <c r="J387" t="s">
        <v>1407</v>
      </c>
      <c r="K387" t="s">
        <v>1408</v>
      </c>
      <c r="L387">
        <v>1346</v>
      </c>
      <c r="N387">
        <v>1009</v>
      </c>
      <c r="O387" t="s">
        <v>598</v>
      </c>
      <c r="P387" t="s">
        <v>598</v>
      </c>
      <c r="Q387">
        <v>1</v>
      </c>
      <c r="W387">
        <v>0</v>
      </c>
      <c r="X387">
        <v>-1522207802</v>
      </c>
      <c r="Y387">
        <v>0.4</v>
      </c>
      <c r="AA387">
        <v>120.12</v>
      </c>
      <c r="AB387">
        <v>0</v>
      </c>
      <c r="AC387">
        <v>0</v>
      </c>
      <c r="AD387">
        <v>0</v>
      </c>
      <c r="AE387">
        <v>28.6</v>
      </c>
      <c r="AF387">
        <v>0</v>
      </c>
      <c r="AG387">
        <v>0</v>
      </c>
      <c r="AH387">
        <v>0</v>
      </c>
      <c r="AI387">
        <v>4.2</v>
      </c>
      <c r="AJ387">
        <v>1</v>
      </c>
      <c r="AK387">
        <v>1</v>
      </c>
      <c r="AL387">
        <v>1</v>
      </c>
      <c r="AN387">
        <v>0</v>
      </c>
      <c r="AO387">
        <v>1</v>
      </c>
      <c r="AP387">
        <v>0</v>
      </c>
      <c r="AQ387">
        <v>0</v>
      </c>
      <c r="AR387">
        <v>0</v>
      </c>
      <c r="AS387" t="s">
        <v>3</v>
      </c>
      <c r="AT387">
        <v>0.4</v>
      </c>
      <c r="AU387" t="s">
        <v>3</v>
      </c>
      <c r="AV387">
        <v>0</v>
      </c>
      <c r="AW387">
        <v>2</v>
      </c>
      <c r="AX387">
        <v>144043926</v>
      </c>
      <c r="AY387">
        <v>1</v>
      </c>
      <c r="AZ387">
        <v>0</v>
      </c>
      <c r="BA387">
        <v>394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CX387">
        <f>Y387*Source!I159</f>
        <v>0.24</v>
      </c>
      <c r="CY387">
        <f t="shared" si="72"/>
        <v>120.12</v>
      </c>
      <c r="CZ387">
        <f t="shared" si="73"/>
        <v>28.6</v>
      </c>
      <c r="DA387">
        <f t="shared" si="74"/>
        <v>4.2</v>
      </c>
      <c r="DB387">
        <f t="shared" si="67"/>
        <v>11.44</v>
      </c>
      <c r="DC387">
        <f t="shared" si="68"/>
        <v>0</v>
      </c>
    </row>
    <row r="388" spans="1:107" x14ac:dyDescent="0.2">
      <c r="A388">
        <f>ROW(Source!A159)</f>
        <v>159</v>
      </c>
      <c r="B388">
        <v>144042116</v>
      </c>
      <c r="C388">
        <v>144043902</v>
      </c>
      <c r="D388">
        <v>128221947</v>
      </c>
      <c r="E388">
        <v>1</v>
      </c>
      <c r="F388">
        <v>1</v>
      </c>
      <c r="G388">
        <v>1</v>
      </c>
      <c r="H388">
        <v>3</v>
      </c>
      <c r="I388" t="s">
        <v>426</v>
      </c>
      <c r="J388" t="s">
        <v>429</v>
      </c>
      <c r="K388" t="s">
        <v>427</v>
      </c>
      <c r="L388">
        <v>1477</v>
      </c>
      <c r="N388">
        <v>1013</v>
      </c>
      <c r="O388" t="s">
        <v>428</v>
      </c>
      <c r="P388" t="s">
        <v>430</v>
      </c>
      <c r="Q388">
        <v>1</v>
      </c>
      <c r="W388">
        <v>0</v>
      </c>
      <c r="X388">
        <v>914721309</v>
      </c>
      <c r="Y388">
        <v>0.1</v>
      </c>
      <c r="AA388">
        <v>128935.81</v>
      </c>
      <c r="AB388">
        <v>0</v>
      </c>
      <c r="AC388">
        <v>0</v>
      </c>
      <c r="AD388">
        <v>0</v>
      </c>
      <c r="AE388">
        <v>41193.550000000003</v>
      </c>
      <c r="AF388">
        <v>0</v>
      </c>
      <c r="AG388">
        <v>0</v>
      </c>
      <c r="AH388">
        <v>0</v>
      </c>
      <c r="AI388">
        <v>3.13</v>
      </c>
      <c r="AJ388">
        <v>1</v>
      </c>
      <c r="AK388">
        <v>1</v>
      </c>
      <c r="AL388">
        <v>1</v>
      </c>
      <c r="AN388">
        <v>0</v>
      </c>
      <c r="AO388">
        <v>0</v>
      </c>
      <c r="AP388">
        <v>0</v>
      </c>
      <c r="AQ388">
        <v>0</v>
      </c>
      <c r="AR388">
        <v>0</v>
      </c>
      <c r="AS388" t="s">
        <v>3</v>
      </c>
      <c r="AT388">
        <v>0.1</v>
      </c>
      <c r="AU388" t="s">
        <v>3</v>
      </c>
      <c r="AV388">
        <v>0</v>
      </c>
      <c r="AW388">
        <v>1</v>
      </c>
      <c r="AX388">
        <v>-1</v>
      </c>
      <c r="AY388">
        <v>0</v>
      </c>
      <c r="AZ388">
        <v>0</v>
      </c>
      <c r="BA388" t="s">
        <v>3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CX388">
        <f>Y388*Source!I159</f>
        <v>0.06</v>
      </c>
      <c r="CY388">
        <f t="shared" si="72"/>
        <v>128935.81</v>
      </c>
      <c r="CZ388">
        <f t="shared" si="73"/>
        <v>41193.550000000003</v>
      </c>
      <c r="DA388">
        <f t="shared" si="74"/>
        <v>3.13</v>
      </c>
      <c r="DB388">
        <f t="shared" si="67"/>
        <v>4119.3599999999997</v>
      </c>
      <c r="DC388">
        <f t="shared" si="68"/>
        <v>0</v>
      </c>
    </row>
    <row r="389" spans="1:107" x14ac:dyDescent="0.2">
      <c r="A389">
        <f>ROW(Source!A159)</f>
        <v>159</v>
      </c>
      <c r="B389">
        <v>144042116</v>
      </c>
      <c r="C389">
        <v>144043902</v>
      </c>
      <c r="D389">
        <v>128862548</v>
      </c>
      <c r="E389">
        <v>28876687</v>
      </c>
      <c r="F389">
        <v>1</v>
      </c>
      <c r="G389">
        <v>1</v>
      </c>
      <c r="H389">
        <v>3</v>
      </c>
      <c r="I389" t="s">
        <v>1296</v>
      </c>
      <c r="J389" t="s">
        <v>3</v>
      </c>
      <c r="K389" t="s">
        <v>1297</v>
      </c>
      <c r="L389">
        <v>1374</v>
      </c>
      <c r="N389">
        <v>1013</v>
      </c>
      <c r="O389" t="s">
        <v>1298</v>
      </c>
      <c r="P389" t="s">
        <v>1298</v>
      </c>
      <c r="Q389">
        <v>1</v>
      </c>
      <c r="W389">
        <v>0</v>
      </c>
      <c r="X389">
        <v>-1731369543</v>
      </c>
      <c r="Y389">
        <v>7.76</v>
      </c>
      <c r="AA389">
        <v>1</v>
      </c>
      <c r="AB389">
        <v>0</v>
      </c>
      <c r="AC389">
        <v>0</v>
      </c>
      <c r="AD389">
        <v>0</v>
      </c>
      <c r="AE389">
        <v>1</v>
      </c>
      <c r="AF389">
        <v>0</v>
      </c>
      <c r="AG389">
        <v>0</v>
      </c>
      <c r="AH389">
        <v>0</v>
      </c>
      <c r="AI389">
        <v>1</v>
      </c>
      <c r="AJ389">
        <v>1</v>
      </c>
      <c r="AK389">
        <v>1</v>
      </c>
      <c r="AL389">
        <v>1</v>
      </c>
      <c r="AN389">
        <v>0</v>
      </c>
      <c r="AO389">
        <v>1</v>
      </c>
      <c r="AP389">
        <v>0</v>
      </c>
      <c r="AQ389">
        <v>0</v>
      </c>
      <c r="AR389">
        <v>0</v>
      </c>
      <c r="AS389" t="s">
        <v>3</v>
      </c>
      <c r="AT389">
        <v>7.76</v>
      </c>
      <c r="AU389" t="s">
        <v>3</v>
      </c>
      <c r="AV389">
        <v>0</v>
      </c>
      <c r="AW389">
        <v>2</v>
      </c>
      <c r="AX389">
        <v>144043927</v>
      </c>
      <c r="AY389">
        <v>1</v>
      </c>
      <c r="AZ389">
        <v>0</v>
      </c>
      <c r="BA389">
        <v>395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CX389">
        <f>Y389*Source!I159</f>
        <v>4.6559999999999997</v>
      </c>
      <c r="CY389">
        <f t="shared" si="72"/>
        <v>1</v>
      </c>
      <c r="CZ389">
        <f t="shared" si="73"/>
        <v>1</v>
      </c>
      <c r="DA389">
        <f t="shared" si="74"/>
        <v>1</v>
      </c>
      <c r="DB389">
        <f t="shared" si="67"/>
        <v>7.76</v>
      </c>
      <c r="DC389">
        <f t="shared" si="68"/>
        <v>0</v>
      </c>
    </row>
    <row r="390" spans="1:107" x14ac:dyDescent="0.2">
      <c r="A390">
        <f>ROW(Source!A161)</f>
        <v>161</v>
      </c>
      <c r="B390">
        <v>144042116</v>
      </c>
      <c r="C390">
        <v>144043929</v>
      </c>
      <c r="D390">
        <v>128862293</v>
      </c>
      <c r="E390">
        <v>28876687</v>
      </c>
      <c r="F390">
        <v>1</v>
      </c>
      <c r="G390">
        <v>1</v>
      </c>
      <c r="H390">
        <v>1</v>
      </c>
      <c r="I390" t="s">
        <v>1265</v>
      </c>
      <c r="J390" t="s">
        <v>3</v>
      </c>
      <c r="K390" t="s">
        <v>1266</v>
      </c>
      <c r="L390">
        <v>1191</v>
      </c>
      <c r="N390">
        <v>1013</v>
      </c>
      <c r="O390" t="s">
        <v>1125</v>
      </c>
      <c r="P390" t="s">
        <v>1125</v>
      </c>
      <c r="Q390">
        <v>1</v>
      </c>
      <c r="W390">
        <v>0</v>
      </c>
      <c r="X390">
        <v>-1081351934</v>
      </c>
      <c r="Y390">
        <v>2.82</v>
      </c>
      <c r="AA390">
        <v>0</v>
      </c>
      <c r="AB390">
        <v>0</v>
      </c>
      <c r="AC390">
        <v>0</v>
      </c>
      <c r="AD390">
        <v>9.4</v>
      </c>
      <c r="AE390">
        <v>0</v>
      </c>
      <c r="AF390">
        <v>0</v>
      </c>
      <c r="AG390">
        <v>0</v>
      </c>
      <c r="AH390">
        <v>9.4</v>
      </c>
      <c r="AI390">
        <v>1</v>
      </c>
      <c r="AJ390">
        <v>1</v>
      </c>
      <c r="AK390">
        <v>1</v>
      </c>
      <c r="AL390">
        <v>1</v>
      </c>
      <c r="AN390">
        <v>0</v>
      </c>
      <c r="AO390">
        <v>1</v>
      </c>
      <c r="AP390">
        <v>0</v>
      </c>
      <c r="AQ390">
        <v>0</v>
      </c>
      <c r="AR390">
        <v>0</v>
      </c>
      <c r="AS390" t="s">
        <v>3</v>
      </c>
      <c r="AT390">
        <v>2.82</v>
      </c>
      <c r="AU390" t="s">
        <v>3</v>
      </c>
      <c r="AV390">
        <v>1</v>
      </c>
      <c r="AW390">
        <v>2</v>
      </c>
      <c r="AX390">
        <v>144043939</v>
      </c>
      <c r="AY390">
        <v>1</v>
      </c>
      <c r="AZ390">
        <v>0</v>
      </c>
      <c r="BA390">
        <v>396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CX390">
        <f>Y390*Source!I161</f>
        <v>1.4240999999999999</v>
      </c>
      <c r="CY390">
        <f>AD390</f>
        <v>9.4</v>
      </c>
      <c r="CZ390">
        <f>AH390</f>
        <v>9.4</v>
      </c>
      <c r="DA390">
        <f>AL390</f>
        <v>1</v>
      </c>
      <c r="DB390">
        <f t="shared" si="67"/>
        <v>26.51</v>
      </c>
      <c r="DC390">
        <f t="shared" si="68"/>
        <v>0</v>
      </c>
    </row>
    <row r="391" spans="1:107" x14ac:dyDescent="0.2">
      <c r="A391">
        <f>ROW(Source!A161)</f>
        <v>161</v>
      </c>
      <c r="B391">
        <v>144042116</v>
      </c>
      <c r="C391">
        <v>144043929</v>
      </c>
      <c r="D391">
        <v>128862608</v>
      </c>
      <c r="E391">
        <v>28876687</v>
      </c>
      <c r="F391">
        <v>1</v>
      </c>
      <c r="G391">
        <v>1</v>
      </c>
      <c r="H391">
        <v>1</v>
      </c>
      <c r="I391" t="s">
        <v>1128</v>
      </c>
      <c r="J391" t="s">
        <v>3</v>
      </c>
      <c r="K391" t="s">
        <v>1129</v>
      </c>
      <c r="L391">
        <v>1191</v>
      </c>
      <c r="N391">
        <v>1013</v>
      </c>
      <c r="O391" t="s">
        <v>1125</v>
      </c>
      <c r="P391" t="s">
        <v>1125</v>
      </c>
      <c r="Q391">
        <v>1</v>
      </c>
      <c r="W391">
        <v>0</v>
      </c>
      <c r="X391">
        <v>-1417349443</v>
      </c>
      <c r="Y391">
        <v>0.02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1</v>
      </c>
      <c r="AJ391">
        <v>1</v>
      </c>
      <c r="AK391">
        <v>1</v>
      </c>
      <c r="AL391">
        <v>1</v>
      </c>
      <c r="AN391">
        <v>0</v>
      </c>
      <c r="AO391">
        <v>1</v>
      </c>
      <c r="AP391">
        <v>0</v>
      </c>
      <c r="AQ391">
        <v>0</v>
      </c>
      <c r="AR391">
        <v>0</v>
      </c>
      <c r="AS391" t="s">
        <v>3</v>
      </c>
      <c r="AT391">
        <v>0.02</v>
      </c>
      <c r="AU391" t="s">
        <v>3</v>
      </c>
      <c r="AV391">
        <v>2</v>
      </c>
      <c r="AW391">
        <v>2</v>
      </c>
      <c r="AX391">
        <v>144043940</v>
      </c>
      <c r="AY391">
        <v>1</v>
      </c>
      <c r="AZ391">
        <v>0</v>
      </c>
      <c r="BA391">
        <v>397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CX391">
        <f>Y391*Source!I161</f>
        <v>1.01E-2</v>
      </c>
      <c r="CY391">
        <f>AD391</f>
        <v>0</v>
      </c>
      <c r="CZ391">
        <f>AH391</f>
        <v>0</v>
      </c>
      <c r="DA391">
        <f>AL391</f>
        <v>1</v>
      </c>
      <c r="DB391">
        <f t="shared" si="67"/>
        <v>0</v>
      </c>
      <c r="DC391">
        <f t="shared" si="68"/>
        <v>0</v>
      </c>
    </row>
    <row r="392" spans="1:107" x14ac:dyDescent="0.2">
      <c r="A392">
        <f>ROW(Source!A161)</f>
        <v>161</v>
      </c>
      <c r="B392">
        <v>144042116</v>
      </c>
      <c r="C392">
        <v>144043929</v>
      </c>
      <c r="D392">
        <v>130404404</v>
      </c>
      <c r="E392">
        <v>1</v>
      </c>
      <c r="F392">
        <v>1</v>
      </c>
      <c r="G392">
        <v>1</v>
      </c>
      <c r="H392">
        <v>2</v>
      </c>
      <c r="I392" t="s">
        <v>1141</v>
      </c>
      <c r="J392" t="s">
        <v>1142</v>
      </c>
      <c r="K392" t="s">
        <v>1143</v>
      </c>
      <c r="L392">
        <v>1368</v>
      </c>
      <c r="N392">
        <v>1011</v>
      </c>
      <c r="O392" t="s">
        <v>550</v>
      </c>
      <c r="P392" t="s">
        <v>550</v>
      </c>
      <c r="Q392">
        <v>1</v>
      </c>
      <c r="W392">
        <v>0</v>
      </c>
      <c r="X392">
        <v>-2113614907</v>
      </c>
      <c r="Y392">
        <v>0.01</v>
      </c>
      <c r="AA392">
        <v>0</v>
      </c>
      <c r="AB392">
        <v>1023.6</v>
      </c>
      <c r="AC392">
        <v>443.21</v>
      </c>
      <c r="AD392">
        <v>0</v>
      </c>
      <c r="AE392">
        <v>0</v>
      </c>
      <c r="AF392">
        <v>115.4</v>
      </c>
      <c r="AG392">
        <v>13.5</v>
      </c>
      <c r="AH392">
        <v>0</v>
      </c>
      <c r="AI392">
        <v>1</v>
      </c>
      <c r="AJ392">
        <v>8.8699999999999992</v>
      </c>
      <c r="AK392">
        <v>32.83</v>
      </c>
      <c r="AL392">
        <v>1</v>
      </c>
      <c r="AN392">
        <v>0</v>
      </c>
      <c r="AO392">
        <v>1</v>
      </c>
      <c r="AP392">
        <v>0</v>
      </c>
      <c r="AQ392">
        <v>0</v>
      </c>
      <c r="AR392">
        <v>0</v>
      </c>
      <c r="AS392" t="s">
        <v>3</v>
      </c>
      <c r="AT392">
        <v>0.01</v>
      </c>
      <c r="AU392" t="s">
        <v>3</v>
      </c>
      <c r="AV392">
        <v>0</v>
      </c>
      <c r="AW392">
        <v>2</v>
      </c>
      <c r="AX392">
        <v>144043941</v>
      </c>
      <c r="AY392">
        <v>1</v>
      </c>
      <c r="AZ392">
        <v>0</v>
      </c>
      <c r="BA392">
        <v>398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CX392">
        <f>Y392*Source!I161</f>
        <v>5.0499999999999998E-3</v>
      </c>
      <c r="CY392">
        <f>AB392</f>
        <v>1023.6</v>
      </c>
      <c r="CZ392">
        <f>AF392</f>
        <v>115.4</v>
      </c>
      <c r="DA392">
        <f>AJ392</f>
        <v>8.8699999999999992</v>
      </c>
      <c r="DB392">
        <f t="shared" si="67"/>
        <v>1.1499999999999999</v>
      </c>
      <c r="DC392">
        <f t="shared" si="68"/>
        <v>0.14000000000000001</v>
      </c>
    </row>
    <row r="393" spans="1:107" x14ac:dyDescent="0.2">
      <c r="A393">
        <f>ROW(Source!A161)</f>
        <v>161</v>
      </c>
      <c r="B393">
        <v>144042116</v>
      </c>
      <c r="C393">
        <v>144043929</v>
      </c>
      <c r="D393">
        <v>130405149</v>
      </c>
      <c r="E393">
        <v>1</v>
      </c>
      <c r="F393">
        <v>1</v>
      </c>
      <c r="G393">
        <v>1</v>
      </c>
      <c r="H393">
        <v>2</v>
      </c>
      <c r="I393" t="s">
        <v>1144</v>
      </c>
      <c r="J393" t="s">
        <v>1145</v>
      </c>
      <c r="K393" t="s">
        <v>1146</v>
      </c>
      <c r="L393">
        <v>1368</v>
      </c>
      <c r="N393">
        <v>1011</v>
      </c>
      <c r="O393" t="s">
        <v>550</v>
      </c>
      <c r="P393" t="s">
        <v>550</v>
      </c>
      <c r="Q393">
        <v>1</v>
      </c>
      <c r="W393">
        <v>0</v>
      </c>
      <c r="X393">
        <v>1969200529</v>
      </c>
      <c r="Y393">
        <v>0.01</v>
      </c>
      <c r="AA393">
        <v>0</v>
      </c>
      <c r="AB393">
        <v>795.09</v>
      </c>
      <c r="AC393">
        <v>380.83</v>
      </c>
      <c r="AD393">
        <v>0</v>
      </c>
      <c r="AE393">
        <v>0</v>
      </c>
      <c r="AF393">
        <v>65.709999999999994</v>
      </c>
      <c r="AG393">
        <v>11.6</v>
      </c>
      <c r="AH393">
        <v>0</v>
      </c>
      <c r="AI393">
        <v>1</v>
      </c>
      <c r="AJ393">
        <v>12.1</v>
      </c>
      <c r="AK393">
        <v>32.83</v>
      </c>
      <c r="AL393">
        <v>1</v>
      </c>
      <c r="AN393">
        <v>0</v>
      </c>
      <c r="AO393">
        <v>1</v>
      </c>
      <c r="AP393">
        <v>0</v>
      </c>
      <c r="AQ393">
        <v>0</v>
      </c>
      <c r="AR393">
        <v>0</v>
      </c>
      <c r="AS393" t="s">
        <v>3</v>
      </c>
      <c r="AT393">
        <v>0.01</v>
      </c>
      <c r="AU393" t="s">
        <v>3</v>
      </c>
      <c r="AV393">
        <v>0</v>
      </c>
      <c r="AW393">
        <v>2</v>
      </c>
      <c r="AX393">
        <v>144043942</v>
      </c>
      <c r="AY393">
        <v>1</v>
      </c>
      <c r="AZ393">
        <v>0</v>
      </c>
      <c r="BA393">
        <v>399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CX393">
        <f>Y393*Source!I161</f>
        <v>5.0499999999999998E-3</v>
      </c>
      <c r="CY393">
        <f>AB393</f>
        <v>795.09</v>
      </c>
      <c r="CZ393">
        <f>AF393</f>
        <v>65.709999999999994</v>
      </c>
      <c r="DA393">
        <f>AJ393</f>
        <v>12.1</v>
      </c>
      <c r="DB393">
        <f t="shared" si="67"/>
        <v>0.66</v>
      </c>
      <c r="DC393">
        <f t="shared" si="68"/>
        <v>0.12</v>
      </c>
    </row>
    <row r="394" spans="1:107" x14ac:dyDescent="0.2">
      <c r="A394">
        <f>ROW(Source!A161)</f>
        <v>161</v>
      </c>
      <c r="B394">
        <v>144042116</v>
      </c>
      <c r="C394">
        <v>144043929</v>
      </c>
      <c r="D394">
        <v>130258803</v>
      </c>
      <c r="E394">
        <v>1</v>
      </c>
      <c r="F394">
        <v>1</v>
      </c>
      <c r="G394">
        <v>1</v>
      </c>
      <c r="H394">
        <v>3</v>
      </c>
      <c r="I394" t="s">
        <v>1388</v>
      </c>
      <c r="J394" t="s">
        <v>1389</v>
      </c>
      <c r="K394" t="s">
        <v>1390</v>
      </c>
      <c r="L394">
        <v>1346</v>
      </c>
      <c r="N394">
        <v>1009</v>
      </c>
      <c r="O394" t="s">
        <v>598</v>
      </c>
      <c r="P394" t="s">
        <v>598</v>
      </c>
      <c r="Q394">
        <v>1</v>
      </c>
      <c r="W394">
        <v>0</v>
      </c>
      <c r="X394">
        <v>-1017638695</v>
      </c>
      <c r="Y394">
        <v>0.16</v>
      </c>
      <c r="AA394">
        <v>242.59</v>
      </c>
      <c r="AB394">
        <v>0</v>
      </c>
      <c r="AC394">
        <v>0</v>
      </c>
      <c r="AD394">
        <v>0</v>
      </c>
      <c r="AE394">
        <v>30.4</v>
      </c>
      <c r="AF394">
        <v>0</v>
      </c>
      <c r="AG394">
        <v>0</v>
      </c>
      <c r="AH394">
        <v>0</v>
      </c>
      <c r="AI394">
        <v>7.98</v>
      </c>
      <c r="AJ394">
        <v>1</v>
      </c>
      <c r="AK394">
        <v>1</v>
      </c>
      <c r="AL394">
        <v>1</v>
      </c>
      <c r="AN394">
        <v>0</v>
      </c>
      <c r="AO394">
        <v>1</v>
      </c>
      <c r="AP394">
        <v>0</v>
      </c>
      <c r="AQ394">
        <v>0</v>
      </c>
      <c r="AR394">
        <v>0</v>
      </c>
      <c r="AS394" t="s">
        <v>3</v>
      </c>
      <c r="AT394">
        <v>0.16</v>
      </c>
      <c r="AU394" t="s">
        <v>3</v>
      </c>
      <c r="AV394">
        <v>0</v>
      </c>
      <c r="AW394">
        <v>2</v>
      </c>
      <c r="AX394">
        <v>144043943</v>
      </c>
      <c r="AY394">
        <v>1</v>
      </c>
      <c r="AZ394">
        <v>0</v>
      </c>
      <c r="BA394">
        <v>400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CX394">
        <f>Y394*Source!I161</f>
        <v>8.0799999999999997E-2</v>
      </c>
      <c r="CY394">
        <f>AA394</f>
        <v>242.59</v>
      </c>
      <c r="CZ394">
        <f>AE394</f>
        <v>30.4</v>
      </c>
      <c r="DA394">
        <f>AI394</f>
        <v>7.98</v>
      </c>
      <c r="DB394">
        <f t="shared" si="67"/>
        <v>4.8600000000000003</v>
      </c>
      <c r="DC394">
        <f t="shared" si="68"/>
        <v>0</v>
      </c>
    </row>
    <row r="395" spans="1:107" x14ac:dyDescent="0.2">
      <c r="A395">
        <f>ROW(Source!A161)</f>
        <v>161</v>
      </c>
      <c r="B395">
        <v>144042116</v>
      </c>
      <c r="C395">
        <v>144043929</v>
      </c>
      <c r="D395">
        <v>130258823</v>
      </c>
      <c r="E395">
        <v>1</v>
      </c>
      <c r="F395">
        <v>1</v>
      </c>
      <c r="G395">
        <v>1</v>
      </c>
      <c r="H395">
        <v>3</v>
      </c>
      <c r="I395" t="s">
        <v>1397</v>
      </c>
      <c r="J395" t="s">
        <v>1398</v>
      </c>
      <c r="K395" t="s">
        <v>1399</v>
      </c>
      <c r="L395">
        <v>1302</v>
      </c>
      <c r="N395">
        <v>1003</v>
      </c>
      <c r="O395" t="s">
        <v>769</v>
      </c>
      <c r="P395" t="s">
        <v>769</v>
      </c>
      <c r="Q395">
        <v>10</v>
      </c>
      <c r="W395">
        <v>0</v>
      </c>
      <c r="X395">
        <v>-1192046909</v>
      </c>
      <c r="Y395">
        <v>0.5</v>
      </c>
      <c r="AA395">
        <v>34.43</v>
      </c>
      <c r="AB395">
        <v>0</v>
      </c>
      <c r="AC395">
        <v>0</v>
      </c>
      <c r="AD395">
        <v>0</v>
      </c>
      <c r="AE395">
        <v>6.9</v>
      </c>
      <c r="AF395">
        <v>0</v>
      </c>
      <c r="AG395">
        <v>0</v>
      </c>
      <c r="AH395">
        <v>0</v>
      </c>
      <c r="AI395">
        <v>4.99</v>
      </c>
      <c r="AJ395">
        <v>1</v>
      </c>
      <c r="AK395">
        <v>1</v>
      </c>
      <c r="AL395">
        <v>1</v>
      </c>
      <c r="AN395">
        <v>0</v>
      </c>
      <c r="AO395">
        <v>1</v>
      </c>
      <c r="AP395">
        <v>0</v>
      </c>
      <c r="AQ395">
        <v>0</v>
      </c>
      <c r="AR395">
        <v>0</v>
      </c>
      <c r="AS395" t="s">
        <v>3</v>
      </c>
      <c r="AT395">
        <v>0.5</v>
      </c>
      <c r="AU395" t="s">
        <v>3</v>
      </c>
      <c r="AV395">
        <v>0</v>
      </c>
      <c r="AW395">
        <v>2</v>
      </c>
      <c r="AX395">
        <v>144043944</v>
      </c>
      <c r="AY395">
        <v>1</v>
      </c>
      <c r="AZ395">
        <v>0</v>
      </c>
      <c r="BA395">
        <v>401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CX395">
        <f>Y395*Source!I161</f>
        <v>0.2525</v>
      </c>
      <c r="CY395">
        <f>AA395</f>
        <v>34.43</v>
      </c>
      <c r="CZ395">
        <f>AE395</f>
        <v>6.9</v>
      </c>
      <c r="DA395">
        <f>AI395</f>
        <v>4.99</v>
      </c>
      <c r="DB395">
        <f t="shared" si="67"/>
        <v>3.45</v>
      </c>
      <c r="DC395">
        <f t="shared" si="68"/>
        <v>0</v>
      </c>
    </row>
    <row r="396" spans="1:107" x14ac:dyDescent="0.2">
      <c r="A396">
        <f>ROW(Source!A161)</f>
        <v>161</v>
      </c>
      <c r="B396">
        <v>144042116</v>
      </c>
      <c r="C396">
        <v>144043929</v>
      </c>
      <c r="D396">
        <v>130288917</v>
      </c>
      <c r="E396">
        <v>1</v>
      </c>
      <c r="F396">
        <v>1</v>
      </c>
      <c r="G396">
        <v>1</v>
      </c>
      <c r="H396">
        <v>3</v>
      </c>
      <c r="I396" t="s">
        <v>1406</v>
      </c>
      <c r="J396" t="s">
        <v>1407</v>
      </c>
      <c r="K396" t="s">
        <v>1408</v>
      </c>
      <c r="L396">
        <v>1346</v>
      </c>
      <c r="N396">
        <v>1009</v>
      </c>
      <c r="O396" t="s">
        <v>598</v>
      </c>
      <c r="P396" t="s">
        <v>598</v>
      </c>
      <c r="Q396">
        <v>1</v>
      </c>
      <c r="W396">
        <v>0</v>
      </c>
      <c r="X396">
        <v>-1522207802</v>
      </c>
      <c r="Y396">
        <v>0.05</v>
      </c>
      <c r="AA396">
        <v>120.12</v>
      </c>
      <c r="AB396">
        <v>0</v>
      </c>
      <c r="AC396">
        <v>0</v>
      </c>
      <c r="AD396">
        <v>0</v>
      </c>
      <c r="AE396">
        <v>28.6</v>
      </c>
      <c r="AF396">
        <v>0</v>
      </c>
      <c r="AG396">
        <v>0</v>
      </c>
      <c r="AH396">
        <v>0</v>
      </c>
      <c r="AI396">
        <v>4.2</v>
      </c>
      <c r="AJ396">
        <v>1</v>
      </c>
      <c r="AK396">
        <v>1</v>
      </c>
      <c r="AL396">
        <v>1</v>
      </c>
      <c r="AN396">
        <v>0</v>
      </c>
      <c r="AO396">
        <v>1</v>
      </c>
      <c r="AP396">
        <v>0</v>
      </c>
      <c r="AQ396">
        <v>0</v>
      </c>
      <c r="AR396">
        <v>0</v>
      </c>
      <c r="AS396" t="s">
        <v>3</v>
      </c>
      <c r="AT396">
        <v>0.05</v>
      </c>
      <c r="AU396" t="s">
        <v>3</v>
      </c>
      <c r="AV396">
        <v>0</v>
      </c>
      <c r="AW396">
        <v>2</v>
      </c>
      <c r="AX396">
        <v>144043945</v>
      </c>
      <c r="AY396">
        <v>1</v>
      </c>
      <c r="AZ396">
        <v>0</v>
      </c>
      <c r="BA396">
        <v>402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CX396">
        <f>Y396*Source!I161</f>
        <v>2.5250000000000002E-2</v>
      </c>
      <c r="CY396">
        <f>AA396</f>
        <v>120.12</v>
      </c>
      <c r="CZ396">
        <f>AE396</f>
        <v>28.6</v>
      </c>
      <c r="DA396">
        <f>AI396</f>
        <v>4.2</v>
      </c>
      <c r="DB396">
        <f t="shared" si="67"/>
        <v>1.43</v>
      </c>
      <c r="DC396">
        <f t="shared" si="68"/>
        <v>0</v>
      </c>
    </row>
    <row r="397" spans="1:107" x14ac:dyDescent="0.2">
      <c r="A397">
        <f>ROW(Source!A161)</f>
        <v>161</v>
      </c>
      <c r="B397">
        <v>144042116</v>
      </c>
      <c r="C397">
        <v>144043929</v>
      </c>
      <c r="D397">
        <v>128221240</v>
      </c>
      <c r="E397">
        <v>1</v>
      </c>
      <c r="F397">
        <v>1</v>
      </c>
      <c r="G397">
        <v>1</v>
      </c>
      <c r="H397">
        <v>3</v>
      </c>
      <c r="I397" t="s">
        <v>436</v>
      </c>
      <c r="J397" t="s">
        <v>438</v>
      </c>
      <c r="K397" t="s">
        <v>437</v>
      </c>
      <c r="L397">
        <v>1477</v>
      </c>
      <c r="N397">
        <v>1013</v>
      </c>
      <c r="O397" t="s">
        <v>428</v>
      </c>
      <c r="P397" t="s">
        <v>430</v>
      </c>
      <c r="Q397">
        <v>1</v>
      </c>
      <c r="W397">
        <v>0</v>
      </c>
      <c r="X397">
        <v>1589219510</v>
      </c>
      <c r="Y397">
        <v>0.1</v>
      </c>
      <c r="AA397">
        <v>20736</v>
      </c>
      <c r="AB397">
        <v>0</v>
      </c>
      <c r="AC397">
        <v>0</v>
      </c>
      <c r="AD397">
        <v>0</v>
      </c>
      <c r="AE397">
        <v>5400</v>
      </c>
      <c r="AF397">
        <v>0</v>
      </c>
      <c r="AG397">
        <v>0</v>
      </c>
      <c r="AH397">
        <v>0</v>
      </c>
      <c r="AI397">
        <v>3.84</v>
      </c>
      <c r="AJ397">
        <v>1</v>
      </c>
      <c r="AK397">
        <v>1</v>
      </c>
      <c r="AL397">
        <v>1</v>
      </c>
      <c r="AN397">
        <v>0</v>
      </c>
      <c r="AO397">
        <v>0</v>
      </c>
      <c r="AP397">
        <v>0</v>
      </c>
      <c r="AQ397">
        <v>0</v>
      </c>
      <c r="AR397">
        <v>0</v>
      </c>
      <c r="AS397" t="s">
        <v>3</v>
      </c>
      <c r="AT397">
        <v>0.1</v>
      </c>
      <c r="AU397" t="s">
        <v>3</v>
      </c>
      <c r="AV397">
        <v>0</v>
      </c>
      <c r="AW397">
        <v>1</v>
      </c>
      <c r="AX397">
        <v>-1</v>
      </c>
      <c r="AY397">
        <v>0</v>
      </c>
      <c r="AZ397">
        <v>0</v>
      </c>
      <c r="BA397" t="s">
        <v>3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CX397">
        <f>Y397*Source!I161</f>
        <v>5.0500000000000003E-2</v>
      </c>
      <c r="CY397">
        <f>AA397</f>
        <v>20736</v>
      </c>
      <c r="CZ397">
        <f>AE397</f>
        <v>5400</v>
      </c>
      <c r="DA397">
        <f>AI397</f>
        <v>3.84</v>
      </c>
      <c r="DB397">
        <f t="shared" si="67"/>
        <v>540</v>
      </c>
      <c r="DC397">
        <f t="shared" si="68"/>
        <v>0</v>
      </c>
    </row>
    <row r="398" spans="1:107" x14ac:dyDescent="0.2">
      <c r="A398">
        <f>ROW(Source!A161)</f>
        <v>161</v>
      </c>
      <c r="B398">
        <v>144042116</v>
      </c>
      <c r="C398">
        <v>144043929</v>
      </c>
      <c r="D398">
        <v>128862548</v>
      </c>
      <c r="E398">
        <v>28876687</v>
      </c>
      <c r="F398">
        <v>1</v>
      </c>
      <c r="G398">
        <v>1</v>
      </c>
      <c r="H398">
        <v>3</v>
      </c>
      <c r="I398" t="s">
        <v>1296</v>
      </c>
      <c r="J398" t="s">
        <v>3</v>
      </c>
      <c r="K398" t="s">
        <v>1297</v>
      </c>
      <c r="L398">
        <v>1374</v>
      </c>
      <c r="N398">
        <v>1013</v>
      </c>
      <c r="O398" t="s">
        <v>1298</v>
      </c>
      <c r="P398" t="s">
        <v>1298</v>
      </c>
      <c r="Q398">
        <v>1</v>
      </c>
      <c r="W398">
        <v>0</v>
      </c>
      <c r="X398">
        <v>-1731369543</v>
      </c>
      <c r="Y398">
        <v>0.53</v>
      </c>
      <c r="AA398">
        <v>1</v>
      </c>
      <c r="AB398">
        <v>0</v>
      </c>
      <c r="AC398">
        <v>0</v>
      </c>
      <c r="AD398">
        <v>0</v>
      </c>
      <c r="AE398">
        <v>1</v>
      </c>
      <c r="AF398">
        <v>0</v>
      </c>
      <c r="AG398">
        <v>0</v>
      </c>
      <c r="AH398">
        <v>0</v>
      </c>
      <c r="AI398">
        <v>1</v>
      </c>
      <c r="AJ398">
        <v>1</v>
      </c>
      <c r="AK398">
        <v>1</v>
      </c>
      <c r="AL398">
        <v>1</v>
      </c>
      <c r="AN398">
        <v>0</v>
      </c>
      <c r="AO398">
        <v>1</v>
      </c>
      <c r="AP398">
        <v>0</v>
      </c>
      <c r="AQ398">
        <v>0</v>
      </c>
      <c r="AR398">
        <v>0</v>
      </c>
      <c r="AS398" t="s">
        <v>3</v>
      </c>
      <c r="AT398">
        <v>0.53</v>
      </c>
      <c r="AU398" t="s">
        <v>3</v>
      </c>
      <c r="AV398">
        <v>0</v>
      </c>
      <c r="AW398">
        <v>2</v>
      </c>
      <c r="AX398">
        <v>144043946</v>
      </c>
      <c r="AY398">
        <v>1</v>
      </c>
      <c r="AZ398">
        <v>0</v>
      </c>
      <c r="BA398">
        <v>403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CX398">
        <f>Y398*Source!I161</f>
        <v>0.26765</v>
      </c>
      <c r="CY398">
        <f>AA398</f>
        <v>1</v>
      </c>
      <c r="CZ398">
        <f>AE398</f>
        <v>1</v>
      </c>
      <c r="DA398">
        <f>AI398</f>
        <v>1</v>
      </c>
      <c r="DB398">
        <f t="shared" si="67"/>
        <v>0.53</v>
      </c>
      <c r="DC398">
        <f t="shared" si="68"/>
        <v>0</v>
      </c>
    </row>
    <row r="399" spans="1:107" x14ac:dyDescent="0.2">
      <c r="A399">
        <f>ROW(Source!A163)</f>
        <v>163</v>
      </c>
      <c r="B399">
        <v>144042116</v>
      </c>
      <c r="C399">
        <v>144043948</v>
      </c>
      <c r="D399">
        <v>128862296</v>
      </c>
      <c r="E399">
        <v>28876687</v>
      </c>
      <c r="F399">
        <v>1</v>
      </c>
      <c r="G399">
        <v>1</v>
      </c>
      <c r="H399">
        <v>1</v>
      </c>
      <c r="I399" t="s">
        <v>1242</v>
      </c>
      <c r="J399" t="s">
        <v>3</v>
      </c>
      <c r="K399" t="s">
        <v>1243</v>
      </c>
      <c r="L399">
        <v>1191</v>
      </c>
      <c r="N399">
        <v>1013</v>
      </c>
      <c r="O399" t="s">
        <v>1125</v>
      </c>
      <c r="P399" t="s">
        <v>1125</v>
      </c>
      <c r="Q399">
        <v>1</v>
      </c>
      <c r="W399">
        <v>0</v>
      </c>
      <c r="X399">
        <v>1983201532</v>
      </c>
      <c r="Y399">
        <v>111.49250000000001</v>
      </c>
      <c r="AA399">
        <v>0</v>
      </c>
      <c r="AB399">
        <v>0</v>
      </c>
      <c r="AC399">
        <v>0</v>
      </c>
      <c r="AD399">
        <v>9.51</v>
      </c>
      <c r="AE399">
        <v>0</v>
      </c>
      <c r="AF399">
        <v>0</v>
      </c>
      <c r="AG399">
        <v>0</v>
      </c>
      <c r="AH399">
        <v>9.51</v>
      </c>
      <c r="AI399">
        <v>1</v>
      </c>
      <c r="AJ399">
        <v>1</v>
      </c>
      <c r="AK399">
        <v>1</v>
      </c>
      <c r="AL399">
        <v>1</v>
      </c>
      <c r="AN399">
        <v>0</v>
      </c>
      <c r="AO399">
        <v>1</v>
      </c>
      <c r="AP399">
        <v>1</v>
      </c>
      <c r="AQ399">
        <v>0</v>
      </c>
      <c r="AR399">
        <v>0</v>
      </c>
      <c r="AS399" t="s">
        <v>3</v>
      </c>
      <c r="AT399">
        <v>96.95</v>
      </c>
      <c r="AU399" t="s">
        <v>264</v>
      </c>
      <c r="AV399">
        <v>1</v>
      </c>
      <c r="AW399">
        <v>2</v>
      </c>
      <c r="AX399">
        <v>144043962</v>
      </c>
      <c r="AY399">
        <v>1</v>
      </c>
      <c r="AZ399">
        <v>2048</v>
      </c>
      <c r="BA399">
        <v>404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CX399">
        <f>Y399*Source!I163</f>
        <v>18.953725000000002</v>
      </c>
      <c r="CY399">
        <f>AD399</f>
        <v>9.51</v>
      </c>
      <c r="CZ399">
        <f>AH399</f>
        <v>9.51</v>
      </c>
      <c r="DA399">
        <f>AL399</f>
        <v>1</v>
      </c>
      <c r="DB399">
        <f>ROUND((ROUND(AT399*CZ399,2)*1.15),2)</f>
        <v>1060.29</v>
      </c>
      <c r="DC399">
        <f>ROUND((ROUND(AT399*AG399,2)*1.15),2)</f>
        <v>0</v>
      </c>
    </row>
    <row r="400" spans="1:107" x14ac:dyDescent="0.2">
      <c r="A400">
        <f>ROW(Source!A163)</f>
        <v>163</v>
      </c>
      <c r="B400">
        <v>144042116</v>
      </c>
      <c r="C400">
        <v>144043948</v>
      </c>
      <c r="D400">
        <v>128862608</v>
      </c>
      <c r="E400">
        <v>28876687</v>
      </c>
      <c r="F400">
        <v>1</v>
      </c>
      <c r="G400">
        <v>1</v>
      </c>
      <c r="H400">
        <v>1</v>
      </c>
      <c r="I400" t="s">
        <v>1128</v>
      </c>
      <c r="J400" t="s">
        <v>3</v>
      </c>
      <c r="K400" t="s">
        <v>1129</v>
      </c>
      <c r="L400">
        <v>1191</v>
      </c>
      <c r="N400">
        <v>1013</v>
      </c>
      <c r="O400" t="s">
        <v>1125</v>
      </c>
      <c r="P400" t="s">
        <v>1125</v>
      </c>
      <c r="Q400">
        <v>1</v>
      </c>
      <c r="W400">
        <v>0</v>
      </c>
      <c r="X400">
        <v>-1417349443</v>
      </c>
      <c r="Y400">
        <v>0.01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1</v>
      </c>
      <c r="AJ400">
        <v>1</v>
      </c>
      <c r="AK400">
        <v>1</v>
      </c>
      <c r="AL400">
        <v>1</v>
      </c>
      <c r="AN400">
        <v>0</v>
      </c>
      <c r="AO400">
        <v>1</v>
      </c>
      <c r="AP400">
        <v>0</v>
      </c>
      <c r="AQ400">
        <v>0</v>
      </c>
      <c r="AR400">
        <v>0</v>
      </c>
      <c r="AS400" t="s">
        <v>3</v>
      </c>
      <c r="AT400">
        <v>0.01</v>
      </c>
      <c r="AU400" t="s">
        <v>3</v>
      </c>
      <c r="AV400">
        <v>2</v>
      </c>
      <c r="AW400">
        <v>2</v>
      </c>
      <c r="AX400">
        <v>144043963</v>
      </c>
      <c r="AY400">
        <v>1</v>
      </c>
      <c r="AZ400">
        <v>2048</v>
      </c>
      <c r="BA400">
        <v>405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CX400">
        <f>Y400*Source!I163</f>
        <v>1.7000000000000001E-3</v>
      </c>
      <c r="CY400">
        <f>AD400</f>
        <v>0</v>
      </c>
      <c r="CZ400">
        <f>AH400</f>
        <v>0</v>
      </c>
      <c r="DA400">
        <f>AL400</f>
        <v>1</v>
      </c>
      <c r="DB400">
        <f>ROUND(ROUND(AT400*CZ400,2),2)</f>
        <v>0</v>
      </c>
      <c r="DC400">
        <f>ROUND(ROUND(AT400*AG400,2),2)</f>
        <v>0</v>
      </c>
    </row>
    <row r="401" spans="1:107" x14ac:dyDescent="0.2">
      <c r="A401">
        <f>ROW(Source!A163)</f>
        <v>163</v>
      </c>
      <c r="B401">
        <v>144042116</v>
      </c>
      <c r="C401">
        <v>144043948</v>
      </c>
      <c r="D401">
        <v>130404355</v>
      </c>
      <c r="E401">
        <v>1</v>
      </c>
      <c r="F401">
        <v>1</v>
      </c>
      <c r="G401">
        <v>1</v>
      </c>
      <c r="H401">
        <v>2</v>
      </c>
      <c r="I401" t="s">
        <v>1244</v>
      </c>
      <c r="J401" t="s">
        <v>1245</v>
      </c>
      <c r="K401" t="s">
        <v>1246</v>
      </c>
      <c r="L401">
        <v>1368</v>
      </c>
      <c r="N401">
        <v>1011</v>
      </c>
      <c r="O401" t="s">
        <v>550</v>
      </c>
      <c r="P401" t="s">
        <v>550</v>
      </c>
      <c r="Q401">
        <v>1</v>
      </c>
      <c r="W401">
        <v>0</v>
      </c>
      <c r="X401">
        <v>-1539718629</v>
      </c>
      <c r="Y401">
        <v>3.7499999999999999E-3</v>
      </c>
      <c r="AA401">
        <v>0</v>
      </c>
      <c r="AB401">
        <v>706.65</v>
      </c>
      <c r="AC401">
        <v>443.21</v>
      </c>
      <c r="AD401">
        <v>0</v>
      </c>
      <c r="AE401">
        <v>0</v>
      </c>
      <c r="AF401">
        <v>83.43</v>
      </c>
      <c r="AG401">
        <v>13.5</v>
      </c>
      <c r="AH401">
        <v>0</v>
      </c>
      <c r="AI401">
        <v>1</v>
      </c>
      <c r="AJ401">
        <v>8.4700000000000006</v>
      </c>
      <c r="AK401">
        <v>32.83</v>
      </c>
      <c r="AL401">
        <v>1</v>
      </c>
      <c r="AN401">
        <v>0</v>
      </c>
      <c r="AO401">
        <v>1</v>
      </c>
      <c r="AP401">
        <v>1</v>
      </c>
      <c r="AQ401">
        <v>0</v>
      </c>
      <c r="AR401">
        <v>0</v>
      </c>
      <c r="AS401" t="s">
        <v>3</v>
      </c>
      <c r="AT401">
        <v>3.0000000000000001E-3</v>
      </c>
      <c r="AU401" t="s">
        <v>279</v>
      </c>
      <c r="AV401">
        <v>0</v>
      </c>
      <c r="AW401">
        <v>2</v>
      </c>
      <c r="AX401">
        <v>144043964</v>
      </c>
      <c r="AY401">
        <v>1</v>
      </c>
      <c r="AZ401">
        <v>0</v>
      </c>
      <c r="BA401">
        <v>406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CX401">
        <f>Y401*Source!I163</f>
        <v>6.3750000000000005E-4</v>
      </c>
      <c r="CY401">
        <f>AB401</f>
        <v>706.65</v>
      </c>
      <c r="CZ401">
        <f>AF401</f>
        <v>83.43</v>
      </c>
      <c r="DA401">
        <f>AJ401</f>
        <v>8.4700000000000006</v>
      </c>
      <c r="DB401">
        <f>ROUND((ROUND(AT401*CZ401,2)*1.25),2)</f>
        <v>0.31</v>
      </c>
      <c r="DC401">
        <f>ROUND((ROUND(AT401*AG401,2)*1.25),2)</f>
        <v>0.05</v>
      </c>
    </row>
    <row r="402" spans="1:107" x14ac:dyDescent="0.2">
      <c r="A402">
        <f>ROW(Source!A163)</f>
        <v>163</v>
      </c>
      <c r="B402">
        <v>144042116</v>
      </c>
      <c r="C402">
        <v>144043948</v>
      </c>
      <c r="D402">
        <v>130404404</v>
      </c>
      <c r="E402">
        <v>1</v>
      </c>
      <c r="F402">
        <v>1</v>
      </c>
      <c r="G402">
        <v>1</v>
      </c>
      <c r="H402">
        <v>2</v>
      </c>
      <c r="I402" t="s">
        <v>1141</v>
      </c>
      <c r="J402" t="s">
        <v>1142</v>
      </c>
      <c r="K402" t="s">
        <v>1143</v>
      </c>
      <c r="L402">
        <v>1368</v>
      </c>
      <c r="N402">
        <v>1011</v>
      </c>
      <c r="O402" t="s">
        <v>550</v>
      </c>
      <c r="P402" t="s">
        <v>550</v>
      </c>
      <c r="Q402">
        <v>1</v>
      </c>
      <c r="W402">
        <v>0</v>
      </c>
      <c r="X402">
        <v>-2113614907</v>
      </c>
      <c r="Y402">
        <v>5.0000000000000001E-3</v>
      </c>
      <c r="AA402">
        <v>0</v>
      </c>
      <c r="AB402">
        <v>1023.6</v>
      </c>
      <c r="AC402">
        <v>443.21</v>
      </c>
      <c r="AD402">
        <v>0</v>
      </c>
      <c r="AE402">
        <v>0</v>
      </c>
      <c r="AF402">
        <v>115.4</v>
      </c>
      <c r="AG402">
        <v>13.5</v>
      </c>
      <c r="AH402">
        <v>0</v>
      </c>
      <c r="AI402">
        <v>1</v>
      </c>
      <c r="AJ402">
        <v>8.8699999999999992</v>
      </c>
      <c r="AK402">
        <v>32.83</v>
      </c>
      <c r="AL402">
        <v>1</v>
      </c>
      <c r="AN402">
        <v>0</v>
      </c>
      <c r="AO402">
        <v>1</v>
      </c>
      <c r="AP402">
        <v>1</v>
      </c>
      <c r="AQ402">
        <v>0</v>
      </c>
      <c r="AR402">
        <v>0</v>
      </c>
      <c r="AS402" t="s">
        <v>3</v>
      </c>
      <c r="AT402">
        <v>4.0000000000000001E-3</v>
      </c>
      <c r="AU402" t="s">
        <v>279</v>
      </c>
      <c r="AV402">
        <v>0</v>
      </c>
      <c r="AW402">
        <v>2</v>
      </c>
      <c r="AX402">
        <v>144043965</v>
      </c>
      <c r="AY402">
        <v>1</v>
      </c>
      <c r="AZ402">
        <v>0</v>
      </c>
      <c r="BA402">
        <v>407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CX402">
        <f>Y402*Source!I163</f>
        <v>8.5000000000000006E-4</v>
      </c>
      <c r="CY402">
        <f>AB402</f>
        <v>1023.6</v>
      </c>
      <c r="CZ402">
        <f>AF402</f>
        <v>115.4</v>
      </c>
      <c r="DA402">
        <f>AJ402</f>
        <v>8.8699999999999992</v>
      </c>
      <c r="DB402">
        <f>ROUND((ROUND(AT402*CZ402,2)*1.25),2)</f>
        <v>0.57999999999999996</v>
      </c>
      <c r="DC402">
        <f>ROUND((ROUND(AT402*AG402,2)*1.25),2)</f>
        <v>0.06</v>
      </c>
    </row>
    <row r="403" spans="1:107" x14ac:dyDescent="0.2">
      <c r="A403">
        <f>ROW(Source!A163)</f>
        <v>163</v>
      </c>
      <c r="B403">
        <v>144042116</v>
      </c>
      <c r="C403">
        <v>144043948</v>
      </c>
      <c r="D403">
        <v>130405006</v>
      </c>
      <c r="E403">
        <v>1</v>
      </c>
      <c r="F403">
        <v>1</v>
      </c>
      <c r="G403">
        <v>1</v>
      </c>
      <c r="H403">
        <v>2</v>
      </c>
      <c r="I403" t="s">
        <v>1247</v>
      </c>
      <c r="J403" t="s">
        <v>1248</v>
      </c>
      <c r="K403" t="s">
        <v>1249</v>
      </c>
      <c r="L403">
        <v>1368</v>
      </c>
      <c r="N403">
        <v>1011</v>
      </c>
      <c r="O403" t="s">
        <v>550</v>
      </c>
      <c r="P403" t="s">
        <v>550</v>
      </c>
      <c r="Q403">
        <v>1</v>
      </c>
      <c r="W403">
        <v>0</v>
      </c>
      <c r="X403">
        <v>-1434632732</v>
      </c>
      <c r="Y403">
        <v>1.5874999999999999</v>
      </c>
      <c r="AA403">
        <v>0</v>
      </c>
      <c r="AB403">
        <v>114.53</v>
      </c>
      <c r="AC403">
        <v>0</v>
      </c>
      <c r="AD403">
        <v>0</v>
      </c>
      <c r="AE403">
        <v>0</v>
      </c>
      <c r="AF403">
        <v>29.67</v>
      </c>
      <c r="AG403">
        <v>0</v>
      </c>
      <c r="AH403">
        <v>0</v>
      </c>
      <c r="AI403">
        <v>1</v>
      </c>
      <c r="AJ403">
        <v>3.86</v>
      </c>
      <c r="AK403">
        <v>32.83</v>
      </c>
      <c r="AL403">
        <v>1</v>
      </c>
      <c r="AN403">
        <v>0</v>
      </c>
      <c r="AO403">
        <v>1</v>
      </c>
      <c r="AP403">
        <v>1</v>
      </c>
      <c r="AQ403">
        <v>0</v>
      </c>
      <c r="AR403">
        <v>0</v>
      </c>
      <c r="AS403" t="s">
        <v>3</v>
      </c>
      <c r="AT403">
        <v>1.27</v>
      </c>
      <c r="AU403" t="s">
        <v>279</v>
      </c>
      <c r="AV403">
        <v>0</v>
      </c>
      <c r="AW403">
        <v>2</v>
      </c>
      <c r="AX403">
        <v>144043966</v>
      </c>
      <c r="AY403">
        <v>1</v>
      </c>
      <c r="AZ403">
        <v>0</v>
      </c>
      <c r="BA403">
        <v>408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CX403">
        <f>Y403*Source!I163</f>
        <v>0.26987500000000003</v>
      </c>
      <c r="CY403">
        <f>AB403</f>
        <v>114.53</v>
      </c>
      <c r="CZ403">
        <f>AF403</f>
        <v>29.67</v>
      </c>
      <c r="DA403">
        <f>AJ403</f>
        <v>3.86</v>
      </c>
      <c r="DB403">
        <f>ROUND((ROUND(AT403*CZ403,2)*1.25),2)</f>
        <v>47.1</v>
      </c>
      <c r="DC403">
        <f>ROUND((ROUND(AT403*AG403,2)*1.25),2)</f>
        <v>0</v>
      </c>
    </row>
    <row r="404" spans="1:107" x14ac:dyDescent="0.2">
      <c r="A404">
        <f>ROW(Source!A163)</f>
        <v>163</v>
      </c>
      <c r="B404">
        <v>144042116</v>
      </c>
      <c r="C404">
        <v>144043948</v>
      </c>
      <c r="D404">
        <v>130405272</v>
      </c>
      <c r="E404">
        <v>1</v>
      </c>
      <c r="F404">
        <v>1</v>
      </c>
      <c r="G404">
        <v>1</v>
      </c>
      <c r="H404">
        <v>2</v>
      </c>
      <c r="I404" t="s">
        <v>1250</v>
      </c>
      <c r="J404" t="s">
        <v>1251</v>
      </c>
      <c r="K404" t="s">
        <v>1252</v>
      </c>
      <c r="L404">
        <v>1368</v>
      </c>
      <c r="N404">
        <v>1011</v>
      </c>
      <c r="O404" t="s">
        <v>550</v>
      </c>
      <c r="P404" t="s">
        <v>550</v>
      </c>
      <c r="Q404">
        <v>1</v>
      </c>
      <c r="W404">
        <v>0</v>
      </c>
      <c r="X404">
        <v>1744367359</v>
      </c>
      <c r="Y404">
        <v>20.475000000000001</v>
      </c>
      <c r="AA404">
        <v>0</v>
      </c>
      <c r="AB404">
        <v>77.44</v>
      </c>
      <c r="AC404">
        <v>0</v>
      </c>
      <c r="AD404">
        <v>0</v>
      </c>
      <c r="AE404">
        <v>0</v>
      </c>
      <c r="AF404">
        <v>26.25</v>
      </c>
      <c r="AG404">
        <v>0</v>
      </c>
      <c r="AH404">
        <v>0</v>
      </c>
      <c r="AI404">
        <v>1</v>
      </c>
      <c r="AJ404">
        <v>2.95</v>
      </c>
      <c r="AK404">
        <v>32.83</v>
      </c>
      <c r="AL404">
        <v>1</v>
      </c>
      <c r="AN404">
        <v>0</v>
      </c>
      <c r="AO404">
        <v>1</v>
      </c>
      <c r="AP404">
        <v>1</v>
      </c>
      <c r="AQ404">
        <v>0</v>
      </c>
      <c r="AR404">
        <v>0</v>
      </c>
      <c r="AS404" t="s">
        <v>3</v>
      </c>
      <c r="AT404">
        <v>16.38</v>
      </c>
      <c r="AU404" t="s">
        <v>279</v>
      </c>
      <c r="AV404">
        <v>0</v>
      </c>
      <c r="AW404">
        <v>2</v>
      </c>
      <c r="AX404">
        <v>144043967</v>
      </c>
      <c r="AY404">
        <v>1</v>
      </c>
      <c r="AZ404">
        <v>2048</v>
      </c>
      <c r="BA404">
        <v>409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CX404">
        <f>Y404*Source!I163</f>
        <v>3.4807500000000005</v>
      </c>
      <c r="CY404">
        <f>AB404</f>
        <v>77.44</v>
      </c>
      <c r="CZ404">
        <f>AF404</f>
        <v>26.25</v>
      </c>
      <c r="DA404">
        <f>AJ404</f>
        <v>2.95</v>
      </c>
      <c r="DB404">
        <f>ROUND((ROUND(AT404*CZ404,2)*1.25),2)</f>
        <v>537.48</v>
      </c>
      <c r="DC404">
        <f>ROUND((ROUND(AT404*AG404,2)*1.25),2)</f>
        <v>0</v>
      </c>
    </row>
    <row r="405" spans="1:107" x14ac:dyDescent="0.2">
      <c r="A405">
        <f>ROW(Source!A163)</f>
        <v>163</v>
      </c>
      <c r="B405">
        <v>144042116</v>
      </c>
      <c r="C405">
        <v>144043948</v>
      </c>
      <c r="D405">
        <v>130258534</v>
      </c>
      <c r="E405">
        <v>1</v>
      </c>
      <c r="F405">
        <v>1</v>
      </c>
      <c r="G405">
        <v>1</v>
      </c>
      <c r="H405">
        <v>3</v>
      </c>
      <c r="I405" t="s">
        <v>1150</v>
      </c>
      <c r="J405" t="s">
        <v>1151</v>
      </c>
      <c r="K405" t="s">
        <v>1152</v>
      </c>
      <c r="L405">
        <v>1339</v>
      </c>
      <c r="N405">
        <v>1007</v>
      </c>
      <c r="O405" t="s">
        <v>50</v>
      </c>
      <c r="P405" t="s">
        <v>50</v>
      </c>
      <c r="Q405">
        <v>1</v>
      </c>
      <c r="W405">
        <v>0</v>
      </c>
      <c r="X405">
        <v>1835689634</v>
      </c>
      <c r="Y405">
        <v>0.14399999999999999</v>
      </c>
      <c r="AA405">
        <v>29.3</v>
      </c>
      <c r="AB405">
        <v>0</v>
      </c>
      <c r="AC405">
        <v>0</v>
      </c>
      <c r="AD405">
        <v>0</v>
      </c>
      <c r="AE405">
        <v>2.44</v>
      </c>
      <c r="AF405">
        <v>0</v>
      </c>
      <c r="AG405">
        <v>0</v>
      </c>
      <c r="AH405">
        <v>0</v>
      </c>
      <c r="AI405">
        <v>12.01</v>
      </c>
      <c r="AJ405">
        <v>1</v>
      </c>
      <c r="AK405">
        <v>1</v>
      </c>
      <c r="AL405">
        <v>1</v>
      </c>
      <c r="AN405">
        <v>0</v>
      </c>
      <c r="AO405">
        <v>1</v>
      </c>
      <c r="AP405">
        <v>0</v>
      </c>
      <c r="AQ405">
        <v>0</v>
      </c>
      <c r="AR405">
        <v>0</v>
      </c>
      <c r="AS405" t="s">
        <v>3</v>
      </c>
      <c r="AT405">
        <v>0.14399999999999999</v>
      </c>
      <c r="AU405" t="s">
        <v>3</v>
      </c>
      <c r="AV405">
        <v>0</v>
      </c>
      <c r="AW405">
        <v>2</v>
      </c>
      <c r="AX405">
        <v>144043968</v>
      </c>
      <c r="AY405">
        <v>1</v>
      </c>
      <c r="AZ405">
        <v>0</v>
      </c>
      <c r="BA405">
        <v>410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CX405">
        <f>Y405*Source!I163</f>
        <v>2.4479999999999998E-2</v>
      </c>
      <c r="CY405">
        <f t="shared" ref="CY405:CY411" si="75">AA405</f>
        <v>29.3</v>
      </c>
      <c r="CZ405">
        <f t="shared" ref="CZ405:CZ411" si="76">AE405</f>
        <v>2.44</v>
      </c>
      <c r="DA405">
        <f t="shared" ref="DA405:DA411" si="77">AI405</f>
        <v>12.01</v>
      </c>
      <c r="DB405">
        <f t="shared" ref="DB405:DB411" si="78">ROUND(ROUND(AT405*CZ405,2),2)</f>
        <v>0.35</v>
      </c>
      <c r="DC405">
        <f t="shared" ref="DC405:DC411" si="79">ROUND(ROUND(AT405*AG405,2),2)</f>
        <v>0</v>
      </c>
    </row>
    <row r="406" spans="1:107" x14ac:dyDescent="0.2">
      <c r="A406">
        <f>ROW(Source!A163)</f>
        <v>163</v>
      </c>
      <c r="B406">
        <v>144042116</v>
      </c>
      <c r="C406">
        <v>144043948</v>
      </c>
      <c r="D406">
        <v>130260768</v>
      </c>
      <c r="E406">
        <v>1</v>
      </c>
      <c r="F406">
        <v>1</v>
      </c>
      <c r="G406">
        <v>1</v>
      </c>
      <c r="H406">
        <v>3</v>
      </c>
      <c r="I406" t="s">
        <v>1253</v>
      </c>
      <c r="J406" t="s">
        <v>1254</v>
      </c>
      <c r="K406" t="s">
        <v>1255</v>
      </c>
      <c r="L406">
        <v>1348</v>
      </c>
      <c r="N406">
        <v>1009</v>
      </c>
      <c r="O406" t="s">
        <v>31</v>
      </c>
      <c r="P406" t="s">
        <v>31</v>
      </c>
      <c r="Q406">
        <v>1000</v>
      </c>
      <c r="W406">
        <v>0</v>
      </c>
      <c r="X406">
        <v>-222702713</v>
      </c>
      <c r="Y406">
        <v>8.9999999999999998E-4</v>
      </c>
      <c r="AA406">
        <v>93757.72</v>
      </c>
      <c r="AB406">
        <v>0</v>
      </c>
      <c r="AC406">
        <v>0</v>
      </c>
      <c r="AD406">
        <v>0</v>
      </c>
      <c r="AE406">
        <v>13186.74</v>
      </c>
      <c r="AF406">
        <v>0</v>
      </c>
      <c r="AG406">
        <v>0</v>
      </c>
      <c r="AH406">
        <v>0</v>
      </c>
      <c r="AI406">
        <v>7.11</v>
      </c>
      <c r="AJ406">
        <v>1</v>
      </c>
      <c r="AK406">
        <v>1</v>
      </c>
      <c r="AL406">
        <v>1</v>
      </c>
      <c r="AN406">
        <v>0</v>
      </c>
      <c r="AO406">
        <v>1</v>
      </c>
      <c r="AP406">
        <v>0</v>
      </c>
      <c r="AQ406">
        <v>0</v>
      </c>
      <c r="AR406">
        <v>0</v>
      </c>
      <c r="AS406" t="s">
        <v>3</v>
      </c>
      <c r="AT406">
        <v>8.9999999999999998E-4</v>
      </c>
      <c r="AU406" t="s">
        <v>3</v>
      </c>
      <c r="AV406">
        <v>0</v>
      </c>
      <c r="AW406">
        <v>2</v>
      </c>
      <c r="AX406">
        <v>144043969</v>
      </c>
      <c r="AY406">
        <v>1</v>
      </c>
      <c r="AZ406">
        <v>0</v>
      </c>
      <c r="BA406">
        <v>411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CX406">
        <f>Y406*Source!I163</f>
        <v>1.5300000000000001E-4</v>
      </c>
      <c r="CY406">
        <f t="shared" si="75"/>
        <v>93757.72</v>
      </c>
      <c r="CZ406">
        <f t="shared" si="76"/>
        <v>13186.74</v>
      </c>
      <c r="DA406">
        <f t="shared" si="77"/>
        <v>7.11</v>
      </c>
      <c r="DB406">
        <f t="shared" si="78"/>
        <v>11.87</v>
      </c>
      <c r="DC406">
        <f t="shared" si="79"/>
        <v>0</v>
      </c>
    </row>
    <row r="407" spans="1:107" x14ac:dyDescent="0.2">
      <c r="A407">
        <f>ROW(Source!A163)</f>
        <v>163</v>
      </c>
      <c r="B407">
        <v>144042116</v>
      </c>
      <c r="C407">
        <v>144043948</v>
      </c>
      <c r="D407">
        <v>130260882</v>
      </c>
      <c r="E407">
        <v>1</v>
      </c>
      <c r="F407">
        <v>1</v>
      </c>
      <c r="G407">
        <v>1</v>
      </c>
      <c r="H407">
        <v>3</v>
      </c>
      <c r="I407" t="s">
        <v>1256</v>
      </c>
      <c r="J407" t="s">
        <v>1257</v>
      </c>
      <c r="K407" t="s">
        <v>1258</v>
      </c>
      <c r="L407">
        <v>1407</v>
      </c>
      <c r="N407">
        <v>1013</v>
      </c>
      <c r="O407" t="s">
        <v>940</v>
      </c>
      <c r="P407" t="s">
        <v>940</v>
      </c>
      <c r="Q407">
        <v>1</v>
      </c>
      <c r="W407">
        <v>0</v>
      </c>
      <c r="X407">
        <v>-1853084706</v>
      </c>
      <c r="Y407">
        <v>0.14299999999999999</v>
      </c>
      <c r="AA407">
        <v>991.8</v>
      </c>
      <c r="AB407">
        <v>0</v>
      </c>
      <c r="AC407">
        <v>0</v>
      </c>
      <c r="AD407">
        <v>0</v>
      </c>
      <c r="AE407">
        <v>180</v>
      </c>
      <c r="AF407">
        <v>0</v>
      </c>
      <c r="AG407">
        <v>0</v>
      </c>
      <c r="AH407">
        <v>0</v>
      </c>
      <c r="AI407">
        <v>5.51</v>
      </c>
      <c r="AJ407">
        <v>1</v>
      </c>
      <c r="AK407">
        <v>1</v>
      </c>
      <c r="AL407">
        <v>1</v>
      </c>
      <c r="AN407">
        <v>0</v>
      </c>
      <c r="AO407">
        <v>1</v>
      </c>
      <c r="AP407">
        <v>0</v>
      </c>
      <c r="AQ407">
        <v>0</v>
      </c>
      <c r="AR407">
        <v>0</v>
      </c>
      <c r="AS407" t="s">
        <v>3</v>
      </c>
      <c r="AT407">
        <v>0.14299999999999999</v>
      </c>
      <c r="AU407" t="s">
        <v>3</v>
      </c>
      <c r="AV407">
        <v>0</v>
      </c>
      <c r="AW407">
        <v>2</v>
      </c>
      <c r="AX407">
        <v>144043970</v>
      </c>
      <c r="AY407">
        <v>1</v>
      </c>
      <c r="AZ407">
        <v>0</v>
      </c>
      <c r="BA407">
        <v>412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CX407">
        <f>Y407*Source!I163</f>
        <v>2.4309999999999998E-2</v>
      </c>
      <c r="CY407">
        <f t="shared" si="75"/>
        <v>991.8</v>
      </c>
      <c r="CZ407">
        <f t="shared" si="76"/>
        <v>180</v>
      </c>
      <c r="DA407">
        <f t="shared" si="77"/>
        <v>5.51</v>
      </c>
      <c r="DB407">
        <f t="shared" si="78"/>
        <v>25.74</v>
      </c>
      <c r="DC407">
        <f t="shared" si="79"/>
        <v>0</v>
      </c>
    </row>
    <row r="408" spans="1:107" x14ac:dyDescent="0.2">
      <c r="A408">
        <f>ROW(Source!A163)</f>
        <v>163</v>
      </c>
      <c r="B408">
        <v>144042116</v>
      </c>
      <c r="C408">
        <v>144043948</v>
      </c>
      <c r="D408">
        <v>130262823</v>
      </c>
      <c r="E408">
        <v>1</v>
      </c>
      <c r="F408">
        <v>1</v>
      </c>
      <c r="G408">
        <v>1</v>
      </c>
      <c r="H408">
        <v>3</v>
      </c>
      <c r="I408" t="s">
        <v>1259</v>
      </c>
      <c r="J408" t="s">
        <v>1260</v>
      </c>
      <c r="K408" t="s">
        <v>1261</v>
      </c>
      <c r="L408">
        <v>1346</v>
      </c>
      <c r="N408">
        <v>1009</v>
      </c>
      <c r="O408" t="s">
        <v>598</v>
      </c>
      <c r="P408" t="s">
        <v>598</v>
      </c>
      <c r="Q408">
        <v>1</v>
      </c>
      <c r="W408">
        <v>0</v>
      </c>
      <c r="X408">
        <v>1434874699</v>
      </c>
      <c r="Y408">
        <v>1.6000000000000001E-3</v>
      </c>
      <c r="AA408">
        <v>44.68</v>
      </c>
      <c r="AB408">
        <v>0</v>
      </c>
      <c r="AC408">
        <v>0</v>
      </c>
      <c r="AD408">
        <v>0</v>
      </c>
      <c r="AE408">
        <v>2.15</v>
      </c>
      <c r="AF408">
        <v>0</v>
      </c>
      <c r="AG408">
        <v>0</v>
      </c>
      <c r="AH408">
        <v>0</v>
      </c>
      <c r="AI408">
        <v>20.78</v>
      </c>
      <c r="AJ408">
        <v>1</v>
      </c>
      <c r="AK408">
        <v>1</v>
      </c>
      <c r="AL408">
        <v>1</v>
      </c>
      <c r="AN408">
        <v>0</v>
      </c>
      <c r="AO408">
        <v>1</v>
      </c>
      <c r="AP408">
        <v>0</v>
      </c>
      <c r="AQ408">
        <v>0</v>
      </c>
      <c r="AR408">
        <v>0</v>
      </c>
      <c r="AS408" t="s">
        <v>3</v>
      </c>
      <c r="AT408">
        <v>1.6000000000000001E-3</v>
      </c>
      <c r="AU408" t="s">
        <v>3</v>
      </c>
      <c r="AV408">
        <v>0</v>
      </c>
      <c r="AW408">
        <v>2</v>
      </c>
      <c r="AX408">
        <v>144043971</v>
      </c>
      <c r="AY408">
        <v>1</v>
      </c>
      <c r="AZ408">
        <v>0</v>
      </c>
      <c r="BA408">
        <v>413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CX408">
        <f>Y408*Source!I163</f>
        <v>2.7200000000000005E-4</v>
      </c>
      <c r="CY408">
        <f t="shared" si="75"/>
        <v>44.68</v>
      </c>
      <c r="CZ408">
        <f t="shared" si="76"/>
        <v>2.15</v>
      </c>
      <c r="DA408">
        <f t="shared" si="77"/>
        <v>20.78</v>
      </c>
      <c r="DB408">
        <f t="shared" si="78"/>
        <v>0</v>
      </c>
      <c r="DC408">
        <f t="shared" si="79"/>
        <v>0</v>
      </c>
    </row>
    <row r="409" spans="1:107" x14ac:dyDescent="0.2">
      <c r="A409">
        <f>ROW(Source!A163)</f>
        <v>163</v>
      </c>
      <c r="B409">
        <v>144042116</v>
      </c>
      <c r="C409">
        <v>144043948</v>
      </c>
      <c r="D409">
        <v>130316638</v>
      </c>
      <c r="E409">
        <v>1</v>
      </c>
      <c r="F409">
        <v>1</v>
      </c>
      <c r="G409">
        <v>1</v>
      </c>
      <c r="H409">
        <v>3</v>
      </c>
      <c r="I409" t="s">
        <v>368</v>
      </c>
      <c r="J409" t="s">
        <v>370</v>
      </c>
      <c r="K409" t="s">
        <v>369</v>
      </c>
      <c r="L409">
        <v>1371</v>
      </c>
      <c r="N409">
        <v>1013</v>
      </c>
      <c r="O409" t="s">
        <v>171</v>
      </c>
      <c r="P409" t="s">
        <v>171</v>
      </c>
      <c r="Q409">
        <v>1</v>
      </c>
      <c r="W409">
        <v>0</v>
      </c>
      <c r="X409">
        <v>1492331765</v>
      </c>
      <c r="Y409">
        <v>200</v>
      </c>
      <c r="AA409">
        <v>27.23</v>
      </c>
      <c r="AB409">
        <v>0</v>
      </c>
      <c r="AC409">
        <v>0</v>
      </c>
      <c r="AD409">
        <v>0</v>
      </c>
      <c r="AE409">
        <v>9.69</v>
      </c>
      <c r="AF409">
        <v>0</v>
      </c>
      <c r="AG409">
        <v>0</v>
      </c>
      <c r="AH409">
        <v>0</v>
      </c>
      <c r="AI409">
        <v>2.81</v>
      </c>
      <c r="AJ409">
        <v>1</v>
      </c>
      <c r="AK409">
        <v>1</v>
      </c>
      <c r="AL409">
        <v>1</v>
      </c>
      <c r="AN409">
        <v>0</v>
      </c>
      <c r="AO409">
        <v>0</v>
      </c>
      <c r="AP409">
        <v>0</v>
      </c>
      <c r="AQ409">
        <v>0</v>
      </c>
      <c r="AR409">
        <v>0</v>
      </c>
      <c r="AS409" t="s">
        <v>3</v>
      </c>
      <c r="AT409">
        <v>200</v>
      </c>
      <c r="AU409" t="s">
        <v>3</v>
      </c>
      <c r="AV409">
        <v>0</v>
      </c>
      <c r="AW409">
        <v>1</v>
      </c>
      <c r="AX409">
        <v>-1</v>
      </c>
      <c r="AY409">
        <v>0</v>
      </c>
      <c r="AZ409">
        <v>0</v>
      </c>
      <c r="BA409" t="s">
        <v>3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CX409">
        <f>Y409*Source!I163</f>
        <v>34</v>
      </c>
      <c r="CY409">
        <f t="shared" si="75"/>
        <v>27.23</v>
      </c>
      <c r="CZ409">
        <f t="shared" si="76"/>
        <v>9.69</v>
      </c>
      <c r="DA409">
        <f t="shared" si="77"/>
        <v>2.81</v>
      </c>
      <c r="DB409">
        <f t="shared" si="78"/>
        <v>1938</v>
      </c>
      <c r="DC409">
        <f t="shared" si="79"/>
        <v>0</v>
      </c>
    </row>
    <row r="410" spans="1:107" x14ac:dyDescent="0.2">
      <c r="A410">
        <f>ROW(Source!A163)</f>
        <v>163</v>
      </c>
      <c r="B410">
        <v>144042116</v>
      </c>
      <c r="C410">
        <v>144043948</v>
      </c>
      <c r="D410">
        <v>130316667</v>
      </c>
      <c r="E410">
        <v>1</v>
      </c>
      <c r="F410">
        <v>1</v>
      </c>
      <c r="G410">
        <v>1</v>
      </c>
      <c r="H410">
        <v>3</v>
      </c>
      <c r="I410" t="s">
        <v>1262</v>
      </c>
      <c r="J410" t="s">
        <v>1263</v>
      </c>
      <c r="K410" t="s">
        <v>1264</v>
      </c>
      <c r="L410">
        <v>1371</v>
      </c>
      <c r="N410">
        <v>1013</v>
      </c>
      <c r="O410" t="s">
        <v>171</v>
      </c>
      <c r="P410" t="s">
        <v>171</v>
      </c>
      <c r="Q410">
        <v>1</v>
      </c>
      <c r="W410">
        <v>0</v>
      </c>
      <c r="X410">
        <v>-278559140</v>
      </c>
      <c r="Y410">
        <v>143</v>
      </c>
      <c r="AA410">
        <v>74.19</v>
      </c>
      <c r="AB410">
        <v>0</v>
      </c>
      <c r="AC410">
        <v>0</v>
      </c>
      <c r="AD410">
        <v>0</v>
      </c>
      <c r="AE410">
        <v>8.09</v>
      </c>
      <c r="AF410">
        <v>0</v>
      </c>
      <c r="AG410">
        <v>0</v>
      </c>
      <c r="AH410">
        <v>0</v>
      </c>
      <c r="AI410">
        <v>9.17</v>
      </c>
      <c r="AJ410">
        <v>1</v>
      </c>
      <c r="AK410">
        <v>1</v>
      </c>
      <c r="AL410">
        <v>1</v>
      </c>
      <c r="AN410">
        <v>0</v>
      </c>
      <c r="AO410">
        <v>1</v>
      </c>
      <c r="AP410">
        <v>0</v>
      </c>
      <c r="AQ410">
        <v>0</v>
      </c>
      <c r="AR410">
        <v>0</v>
      </c>
      <c r="AS410" t="s">
        <v>3</v>
      </c>
      <c r="AT410">
        <v>143</v>
      </c>
      <c r="AU410" t="s">
        <v>3</v>
      </c>
      <c r="AV410">
        <v>0</v>
      </c>
      <c r="AW410">
        <v>2</v>
      </c>
      <c r="AX410">
        <v>144043973</v>
      </c>
      <c r="AY410">
        <v>1</v>
      </c>
      <c r="AZ410">
        <v>0</v>
      </c>
      <c r="BA410">
        <v>415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CX410">
        <f>Y410*Source!I163</f>
        <v>24.310000000000002</v>
      </c>
      <c r="CY410">
        <f t="shared" si="75"/>
        <v>74.19</v>
      </c>
      <c r="CZ410">
        <f t="shared" si="76"/>
        <v>8.09</v>
      </c>
      <c r="DA410">
        <f t="shared" si="77"/>
        <v>9.17</v>
      </c>
      <c r="DB410">
        <f t="shared" si="78"/>
        <v>1156.8699999999999</v>
      </c>
      <c r="DC410">
        <f t="shared" si="79"/>
        <v>0</v>
      </c>
    </row>
    <row r="411" spans="1:107" x14ac:dyDescent="0.2">
      <c r="A411">
        <f>ROW(Source!A163)</f>
        <v>163</v>
      </c>
      <c r="B411">
        <v>144042116</v>
      </c>
      <c r="C411">
        <v>144043948</v>
      </c>
      <c r="D411">
        <v>130317313</v>
      </c>
      <c r="E411">
        <v>1</v>
      </c>
      <c r="F411">
        <v>1</v>
      </c>
      <c r="G411">
        <v>1</v>
      </c>
      <c r="H411">
        <v>3</v>
      </c>
      <c r="I411" t="s">
        <v>364</v>
      </c>
      <c r="J411" t="s">
        <v>366</v>
      </c>
      <c r="K411" t="s">
        <v>365</v>
      </c>
      <c r="L411">
        <v>1301</v>
      </c>
      <c r="N411">
        <v>1003</v>
      </c>
      <c r="O411" t="s">
        <v>328</v>
      </c>
      <c r="P411" t="s">
        <v>328</v>
      </c>
      <c r="Q411">
        <v>1</v>
      </c>
      <c r="W411">
        <v>0</v>
      </c>
      <c r="X411">
        <v>-2023324055</v>
      </c>
      <c r="Y411">
        <v>100</v>
      </c>
      <c r="AA411">
        <v>31.34</v>
      </c>
      <c r="AB411">
        <v>0</v>
      </c>
      <c r="AC411">
        <v>0</v>
      </c>
      <c r="AD411">
        <v>0</v>
      </c>
      <c r="AE411">
        <v>3.7</v>
      </c>
      <c r="AF411">
        <v>0</v>
      </c>
      <c r="AG411">
        <v>0</v>
      </c>
      <c r="AH411">
        <v>0</v>
      </c>
      <c r="AI411">
        <v>8.4700000000000006</v>
      </c>
      <c r="AJ411">
        <v>1</v>
      </c>
      <c r="AK411">
        <v>1</v>
      </c>
      <c r="AL411">
        <v>1</v>
      </c>
      <c r="AN411">
        <v>1</v>
      </c>
      <c r="AO411">
        <v>0</v>
      </c>
      <c r="AP411">
        <v>0</v>
      </c>
      <c r="AQ411">
        <v>0</v>
      </c>
      <c r="AR411">
        <v>0</v>
      </c>
      <c r="AS411" t="s">
        <v>3</v>
      </c>
      <c r="AT411">
        <v>100</v>
      </c>
      <c r="AU411" t="s">
        <v>3</v>
      </c>
      <c r="AV411">
        <v>0</v>
      </c>
      <c r="AW411">
        <v>1</v>
      </c>
      <c r="AX411">
        <v>-1</v>
      </c>
      <c r="AY411">
        <v>0</v>
      </c>
      <c r="AZ411">
        <v>0</v>
      </c>
      <c r="BA411" t="s">
        <v>3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CX411">
        <f>Y411*Source!I163</f>
        <v>17</v>
      </c>
      <c r="CY411">
        <f t="shared" si="75"/>
        <v>31.34</v>
      </c>
      <c r="CZ411">
        <f t="shared" si="76"/>
        <v>3.7</v>
      </c>
      <c r="DA411">
        <f t="shared" si="77"/>
        <v>8.4700000000000006</v>
      </c>
      <c r="DB411">
        <f t="shared" si="78"/>
        <v>370</v>
      </c>
      <c r="DC411">
        <f t="shared" si="79"/>
        <v>0</v>
      </c>
    </row>
    <row r="412" spans="1:107" x14ac:dyDescent="0.2">
      <c r="A412">
        <f>ROW(Source!A167)</f>
        <v>167</v>
      </c>
      <c r="B412">
        <v>144042116</v>
      </c>
      <c r="C412">
        <v>144043979</v>
      </c>
      <c r="D412">
        <v>128862283</v>
      </c>
      <c r="E412">
        <v>28876687</v>
      </c>
      <c r="F412">
        <v>1</v>
      </c>
      <c r="G412">
        <v>1</v>
      </c>
      <c r="H412">
        <v>1</v>
      </c>
      <c r="I412" t="s">
        <v>1139</v>
      </c>
      <c r="J412" t="s">
        <v>3</v>
      </c>
      <c r="K412" t="s">
        <v>1140</v>
      </c>
      <c r="L412">
        <v>1191</v>
      </c>
      <c r="N412">
        <v>1013</v>
      </c>
      <c r="O412" t="s">
        <v>1125</v>
      </c>
      <c r="P412" t="s">
        <v>1125</v>
      </c>
      <c r="Q412">
        <v>1</v>
      </c>
      <c r="W412">
        <v>0</v>
      </c>
      <c r="X412">
        <v>145020957</v>
      </c>
      <c r="Y412">
        <v>119.6</v>
      </c>
      <c r="AA412">
        <v>0</v>
      </c>
      <c r="AB412">
        <v>0</v>
      </c>
      <c r="AC412">
        <v>0</v>
      </c>
      <c r="AD412">
        <v>9.07</v>
      </c>
      <c r="AE412">
        <v>0</v>
      </c>
      <c r="AF412">
        <v>0</v>
      </c>
      <c r="AG412">
        <v>0</v>
      </c>
      <c r="AH412">
        <v>9.07</v>
      </c>
      <c r="AI412">
        <v>1</v>
      </c>
      <c r="AJ412">
        <v>1</v>
      </c>
      <c r="AK412">
        <v>1</v>
      </c>
      <c r="AL412">
        <v>1</v>
      </c>
      <c r="AN412">
        <v>0</v>
      </c>
      <c r="AO412">
        <v>1</v>
      </c>
      <c r="AP412">
        <v>1</v>
      </c>
      <c r="AQ412">
        <v>0</v>
      </c>
      <c r="AR412">
        <v>0</v>
      </c>
      <c r="AS412" t="s">
        <v>3</v>
      </c>
      <c r="AT412">
        <v>104</v>
      </c>
      <c r="AU412" t="s">
        <v>264</v>
      </c>
      <c r="AV412">
        <v>1</v>
      </c>
      <c r="AW412">
        <v>2</v>
      </c>
      <c r="AX412">
        <v>144044002</v>
      </c>
      <c r="AY412">
        <v>1</v>
      </c>
      <c r="AZ412">
        <v>0</v>
      </c>
      <c r="BA412">
        <v>418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CX412">
        <f>Y412*Source!I167</f>
        <v>6.0063119999999994</v>
      </c>
      <c r="CY412">
        <f>AD412</f>
        <v>9.07</v>
      </c>
      <c r="CZ412">
        <f>AH412</f>
        <v>9.07</v>
      </c>
      <c r="DA412">
        <f>AL412</f>
        <v>1</v>
      </c>
      <c r="DB412">
        <f>ROUND((ROUND(AT412*CZ412,2)*1.15),2)</f>
        <v>1084.77</v>
      </c>
      <c r="DC412">
        <f>ROUND((ROUND(AT412*AG412,2)*1.15),2)</f>
        <v>0</v>
      </c>
    </row>
    <row r="413" spans="1:107" x14ac:dyDescent="0.2">
      <c r="A413">
        <f>ROW(Source!A167)</f>
        <v>167</v>
      </c>
      <c r="B413">
        <v>144042116</v>
      </c>
      <c r="C413">
        <v>144043979</v>
      </c>
      <c r="D413">
        <v>128862608</v>
      </c>
      <c r="E413">
        <v>28876687</v>
      </c>
      <c r="F413">
        <v>1</v>
      </c>
      <c r="G413">
        <v>1</v>
      </c>
      <c r="H413">
        <v>1</v>
      </c>
      <c r="I413" t="s">
        <v>1128</v>
      </c>
      <c r="J413" t="s">
        <v>3</v>
      </c>
      <c r="K413" t="s">
        <v>1129</v>
      </c>
      <c r="L413">
        <v>1191</v>
      </c>
      <c r="N413">
        <v>1013</v>
      </c>
      <c r="O413" t="s">
        <v>1125</v>
      </c>
      <c r="P413" t="s">
        <v>1125</v>
      </c>
      <c r="Q413">
        <v>1</v>
      </c>
      <c r="W413">
        <v>0</v>
      </c>
      <c r="X413">
        <v>-1417349443</v>
      </c>
      <c r="Y413">
        <v>0.65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1</v>
      </c>
      <c r="AJ413">
        <v>1</v>
      </c>
      <c r="AK413">
        <v>1</v>
      </c>
      <c r="AL413">
        <v>1</v>
      </c>
      <c r="AN413">
        <v>0</v>
      </c>
      <c r="AO413">
        <v>1</v>
      </c>
      <c r="AP413">
        <v>0</v>
      </c>
      <c r="AQ413">
        <v>0</v>
      </c>
      <c r="AR413">
        <v>0</v>
      </c>
      <c r="AS413" t="s">
        <v>3</v>
      </c>
      <c r="AT413">
        <v>0.65</v>
      </c>
      <c r="AU413" t="s">
        <v>3</v>
      </c>
      <c r="AV413">
        <v>2</v>
      </c>
      <c r="AW413">
        <v>2</v>
      </c>
      <c r="AX413">
        <v>144044003</v>
      </c>
      <c r="AY413">
        <v>1</v>
      </c>
      <c r="AZ413">
        <v>2048</v>
      </c>
      <c r="BA413">
        <v>419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CX413">
        <f>Y413*Source!I167</f>
        <v>3.2642999999999998E-2</v>
      </c>
      <c r="CY413">
        <f>AD413</f>
        <v>0</v>
      </c>
      <c r="CZ413">
        <f>AH413</f>
        <v>0</v>
      </c>
      <c r="DA413">
        <f>AL413</f>
        <v>1</v>
      </c>
      <c r="DB413">
        <f>ROUND(ROUND(AT413*CZ413,2),2)</f>
        <v>0</v>
      </c>
      <c r="DC413">
        <f>ROUND(ROUND(AT413*AG413,2),2)</f>
        <v>0</v>
      </c>
    </row>
    <row r="414" spans="1:107" x14ac:dyDescent="0.2">
      <c r="A414">
        <f>ROW(Source!A167)</f>
        <v>167</v>
      </c>
      <c r="B414">
        <v>144042116</v>
      </c>
      <c r="C414">
        <v>144043979</v>
      </c>
      <c r="D414">
        <v>130404404</v>
      </c>
      <c r="E414">
        <v>1</v>
      </c>
      <c r="F414">
        <v>1</v>
      </c>
      <c r="G414">
        <v>1</v>
      </c>
      <c r="H414">
        <v>2</v>
      </c>
      <c r="I414" t="s">
        <v>1141</v>
      </c>
      <c r="J414" t="s">
        <v>1142</v>
      </c>
      <c r="K414" t="s">
        <v>1143</v>
      </c>
      <c r="L414">
        <v>1368</v>
      </c>
      <c r="N414">
        <v>1011</v>
      </c>
      <c r="O414" t="s">
        <v>550</v>
      </c>
      <c r="P414" t="s">
        <v>550</v>
      </c>
      <c r="Q414">
        <v>1</v>
      </c>
      <c r="W414">
        <v>0</v>
      </c>
      <c r="X414">
        <v>-2113614907</v>
      </c>
      <c r="Y414">
        <v>0.57499999999999996</v>
      </c>
      <c r="AA414">
        <v>0</v>
      </c>
      <c r="AB414">
        <v>1023.6</v>
      </c>
      <c r="AC414">
        <v>443.21</v>
      </c>
      <c r="AD414">
        <v>0</v>
      </c>
      <c r="AE414">
        <v>0</v>
      </c>
      <c r="AF414">
        <v>115.4</v>
      </c>
      <c r="AG414">
        <v>13.5</v>
      </c>
      <c r="AH414">
        <v>0</v>
      </c>
      <c r="AI414">
        <v>1</v>
      </c>
      <c r="AJ414">
        <v>8.8699999999999992</v>
      </c>
      <c r="AK414">
        <v>32.83</v>
      </c>
      <c r="AL414">
        <v>1</v>
      </c>
      <c r="AN414">
        <v>0</v>
      </c>
      <c r="AO414">
        <v>1</v>
      </c>
      <c r="AP414">
        <v>1</v>
      </c>
      <c r="AQ414">
        <v>0</v>
      </c>
      <c r="AR414">
        <v>0</v>
      </c>
      <c r="AS414" t="s">
        <v>3</v>
      </c>
      <c r="AT414">
        <v>0.46</v>
      </c>
      <c r="AU414" t="s">
        <v>279</v>
      </c>
      <c r="AV414">
        <v>0</v>
      </c>
      <c r="AW414">
        <v>2</v>
      </c>
      <c r="AX414">
        <v>144044004</v>
      </c>
      <c r="AY414">
        <v>1</v>
      </c>
      <c r="AZ414">
        <v>2048</v>
      </c>
      <c r="BA414">
        <v>420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CX414">
        <f>Y414*Source!I167</f>
        <v>2.8876499999999999E-2</v>
      </c>
      <c r="CY414">
        <f>AB414</f>
        <v>1023.6</v>
      </c>
      <c r="CZ414">
        <f>AF414</f>
        <v>115.4</v>
      </c>
      <c r="DA414">
        <f>AJ414</f>
        <v>8.8699999999999992</v>
      </c>
      <c r="DB414">
        <f>ROUND((ROUND(AT414*CZ414,2)*1.25),2)</f>
        <v>66.349999999999994</v>
      </c>
      <c r="DC414">
        <f>ROUND((ROUND(AT414*AG414,2)*1.25),2)</f>
        <v>7.76</v>
      </c>
    </row>
    <row r="415" spans="1:107" x14ac:dyDescent="0.2">
      <c r="A415">
        <f>ROW(Source!A167)</f>
        <v>167</v>
      </c>
      <c r="B415">
        <v>144042116</v>
      </c>
      <c r="C415">
        <v>144043979</v>
      </c>
      <c r="D415">
        <v>130405149</v>
      </c>
      <c r="E415">
        <v>1</v>
      </c>
      <c r="F415">
        <v>1</v>
      </c>
      <c r="G415">
        <v>1</v>
      </c>
      <c r="H415">
        <v>2</v>
      </c>
      <c r="I415" t="s">
        <v>1144</v>
      </c>
      <c r="J415" t="s">
        <v>1145</v>
      </c>
      <c r="K415" t="s">
        <v>1146</v>
      </c>
      <c r="L415">
        <v>1368</v>
      </c>
      <c r="N415">
        <v>1011</v>
      </c>
      <c r="O415" t="s">
        <v>550</v>
      </c>
      <c r="P415" t="s">
        <v>550</v>
      </c>
      <c r="Q415">
        <v>1</v>
      </c>
      <c r="W415">
        <v>0</v>
      </c>
      <c r="X415">
        <v>1969200529</v>
      </c>
      <c r="Y415">
        <v>0.23749999999999999</v>
      </c>
      <c r="AA415">
        <v>0</v>
      </c>
      <c r="AB415">
        <v>795.09</v>
      </c>
      <c r="AC415">
        <v>380.83</v>
      </c>
      <c r="AD415">
        <v>0</v>
      </c>
      <c r="AE415">
        <v>0</v>
      </c>
      <c r="AF415">
        <v>65.709999999999994</v>
      </c>
      <c r="AG415">
        <v>11.6</v>
      </c>
      <c r="AH415">
        <v>0</v>
      </c>
      <c r="AI415">
        <v>1</v>
      </c>
      <c r="AJ415">
        <v>12.1</v>
      </c>
      <c r="AK415">
        <v>32.83</v>
      </c>
      <c r="AL415">
        <v>1</v>
      </c>
      <c r="AN415">
        <v>0</v>
      </c>
      <c r="AO415">
        <v>1</v>
      </c>
      <c r="AP415">
        <v>1</v>
      </c>
      <c r="AQ415">
        <v>0</v>
      </c>
      <c r="AR415">
        <v>0</v>
      </c>
      <c r="AS415" t="s">
        <v>3</v>
      </c>
      <c r="AT415">
        <v>0.19</v>
      </c>
      <c r="AU415" t="s">
        <v>279</v>
      </c>
      <c r="AV415">
        <v>0</v>
      </c>
      <c r="AW415">
        <v>2</v>
      </c>
      <c r="AX415">
        <v>144044005</v>
      </c>
      <c r="AY415">
        <v>1</v>
      </c>
      <c r="AZ415">
        <v>0</v>
      </c>
      <c r="BA415">
        <v>421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CX415">
        <f>Y415*Source!I167</f>
        <v>1.192725E-2</v>
      </c>
      <c r="CY415">
        <f>AB415</f>
        <v>795.09</v>
      </c>
      <c r="CZ415">
        <f>AF415</f>
        <v>65.709999999999994</v>
      </c>
      <c r="DA415">
        <f>AJ415</f>
        <v>12.1</v>
      </c>
      <c r="DB415">
        <f>ROUND((ROUND(AT415*CZ415,2)*1.25),2)</f>
        <v>15.6</v>
      </c>
      <c r="DC415">
        <f>ROUND((ROUND(AT415*AG415,2)*1.25),2)</f>
        <v>2.75</v>
      </c>
    </row>
    <row r="416" spans="1:107" x14ac:dyDescent="0.2">
      <c r="A416">
        <f>ROW(Source!A167)</f>
        <v>167</v>
      </c>
      <c r="B416">
        <v>144042116</v>
      </c>
      <c r="C416">
        <v>144043979</v>
      </c>
      <c r="D416">
        <v>130405710</v>
      </c>
      <c r="E416">
        <v>1</v>
      </c>
      <c r="F416">
        <v>1</v>
      </c>
      <c r="G416">
        <v>1</v>
      </c>
      <c r="H416">
        <v>2</v>
      </c>
      <c r="I416" t="s">
        <v>1147</v>
      </c>
      <c r="J416" t="s">
        <v>1148</v>
      </c>
      <c r="K416" t="s">
        <v>1149</v>
      </c>
      <c r="L416">
        <v>1368</v>
      </c>
      <c r="N416">
        <v>1011</v>
      </c>
      <c r="O416" t="s">
        <v>550</v>
      </c>
      <c r="P416" t="s">
        <v>550</v>
      </c>
      <c r="Q416">
        <v>1</v>
      </c>
      <c r="W416">
        <v>0</v>
      </c>
      <c r="X416">
        <v>675149543</v>
      </c>
      <c r="Y416">
        <v>0.22500000000000001</v>
      </c>
      <c r="AA416">
        <v>0</v>
      </c>
      <c r="AB416">
        <v>19.48</v>
      </c>
      <c r="AC416">
        <v>0</v>
      </c>
      <c r="AD416">
        <v>0</v>
      </c>
      <c r="AE416">
        <v>0</v>
      </c>
      <c r="AF416">
        <v>33.590000000000003</v>
      </c>
      <c r="AG416">
        <v>0</v>
      </c>
      <c r="AH416">
        <v>0</v>
      </c>
      <c r="AI416">
        <v>1</v>
      </c>
      <c r="AJ416">
        <v>0.57999999999999996</v>
      </c>
      <c r="AK416">
        <v>32.83</v>
      </c>
      <c r="AL416">
        <v>1</v>
      </c>
      <c r="AN416">
        <v>0</v>
      </c>
      <c r="AO416">
        <v>1</v>
      </c>
      <c r="AP416">
        <v>1</v>
      </c>
      <c r="AQ416">
        <v>0</v>
      </c>
      <c r="AR416">
        <v>0</v>
      </c>
      <c r="AS416" t="s">
        <v>3</v>
      </c>
      <c r="AT416">
        <v>0.18</v>
      </c>
      <c r="AU416" t="s">
        <v>279</v>
      </c>
      <c r="AV416">
        <v>0</v>
      </c>
      <c r="AW416">
        <v>2</v>
      </c>
      <c r="AX416">
        <v>144044006</v>
      </c>
      <c r="AY416">
        <v>1</v>
      </c>
      <c r="AZ416">
        <v>2048</v>
      </c>
      <c r="BA416">
        <v>422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CX416">
        <f>Y416*Source!I167</f>
        <v>1.1299500000000001E-2</v>
      </c>
      <c r="CY416">
        <f>AB416</f>
        <v>19.48</v>
      </c>
      <c r="CZ416">
        <f>AF416</f>
        <v>33.590000000000003</v>
      </c>
      <c r="DA416">
        <f>AJ416</f>
        <v>0.57999999999999996</v>
      </c>
      <c r="DB416">
        <f>ROUND((ROUND(AT416*CZ416,2)*1.25),2)</f>
        <v>7.56</v>
      </c>
      <c r="DC416">
        <f>ROUND((ROUND(AT416*AG416,2)*1.25),2)</f>
        <v>0</v>
      </c>
    </row>
    <row r="417" spans="1:107" x14ac:dyDescent="0.2">
      <c r="A417">
        <f>ROW(Source!A167)</f>
        <v>167</v>
      </c>
      <c r="B417">
        <v>144042116</v>
      </c>
      <c r="C417">
        <v>144043979</v>
      </c>
      <c r="D417">
        <v>128068747</v>
      </c>
      <c r="E417">
        <v>1</v>
      </c>
      <c r="F417">
        <v>1</v>
      </c>
      <c r="G417">
        <v>1</v>
      </c>
      <c r="H417">
        <v>3</v>
      </c>
      <c r="I417" t="s">
        <v>448</v>
      </c>
      <c r="J417" t="s">
        <v>450</v>
      </c>
      <c r="K417" t="s">
        <v>449</v>
      </c>
      <c r="L417">
        <v>1327</v>
      </c>
      <c r="N417">
        <v>1005</v>
      </c>
      <c r="O417" t="s">
        <v>269</v>
      </c>
      <c r="P417" t="s">
        <v>269</v>
      </c>
      <c r="Q417">
        <v>1</v>
      </c>
      <c r="W417">
        <v>0</v>
      </c>
      <c r="X417">
        <v>-327739187</v>
      </c>
      <c r="Y417">
        <v>212</v>
      </c>
      <c r="AA417">
        <v>80.16</v>
      </c>
      <c r="AB417">
        <v>0</v>
      </c>
      <c r="AC417">
        <v>0</v>
      </c>
      <c r="AD417">
        <v>0</v>
      </c>
      <c r="AE417">
        <v>28.94</v>
      </c>
      <c r="AF417">
        <v>0</v>
      </c>
      <c r="AG417">
        <v>0</v>
      </c>
      <c r="AH417">
        <v>0</v>
      </c>
      <c r="AI417">
        <v>2.77</v>
      </c>
      <c r="AJ417">
        <v>1</v>
      </c>
      <c r="AK417">
        <v>1</v>
      </c>
      <c r="AL417">
        <v>1</v>
      </c>
      <c r="AN417">
        <v>0</v>
      </c>
      <c r="AO417">
        <v>0</v>
      </c>
      <c r="AP417">
        <v>0</v>
      </c>
      <c r="AQ417">
        <v>0</v>
      </c>
      <c r="AR417">
        <v>0</v>
      </c>
      <c r="AS417" t="s">
        <v>3</v>
      </c>
      <c r="AT417">
        <v>212</v>
      </c>
      <c r="AU417" t="s">
        <v>3</v>
      </c>
      <c r="AV417">
        <v>0</v>
      </c>
      <c r="AW417">
        <v>1</v>
      </c>
      <c r="AX417">
        <v>-1</v>
      </c>
      <c r="AY417">
        <v>0</v>
      </c>
      <c r="AZ417">
        <v>0</v>
      </c>
      <c r="BA417" t="s">
        <v>3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CX417">
        <f>Y417*Source!I167</f>
        <v>10.64664</v>
      </c>
      <c r="CY417">
        <f t="shared" ref="CY417:CY433" si="80">AA417</f>
        <v>80.16</v>
      </c>
      <c r="CZ417">
        <f t="shared" ref="CZ417:CZ433" si="81">AE417</f>
        <v>28.94</v>
      </c>
      <c r="DA417">
        <f t="shared" ref="DA417:DA433" si="82">AI417</f>
        <v>2.77</v>
      </c>
      <c r="DB417">
        <f t="shared" ref="DB417:DB433" si="83">ROUND(ROUND(AT417*CZ417,2),2)</f>
        <v>6135.28</v>
      </c>
      <c r="DC417">
        <f t="shared" ref="DC417:DC433" si="84">ROUND(ROUND(AT417*AG417,2),2)</f>
        <v>0</v>
      </c>
    </row>
    <row r="418" spans="1:107" x14ac:dyDescent="0.2">
      <c r="A418">
        <f>ROW(Source!A167)</f>
        <v>167</v>
      </c>
      <c r="B418">
        <v>144042116</v>
      </c>
      <c r="C418">
        <v>144043979</v>
      </c>
      <c r="D418">
        <v>130258534</v>
      </c>
      <c r="E418">
        <v>1</v>
      </c>
      <c r="F418">
        <v>1</v>
      </c>
      <c r="G418">
        <v>1</v>
      </c>
      <c r="H418">
        <v>3</v>
      </c>
      <c r="I418" t="s">
        <v>1150</v>
      </c>
      <c r="J418" t="s">
        <v>1151</v>
      </c>
      <c r="K418" t="s">
        <v>1152</v>
      </c>
      <c r="L418">
        <v>1339</v>
      </c>
      <c r="N418">
        <v>1007</v>
      </c>
      <c r="O418" t="s">
        <v>50</v>
      </c>
      <c r="P418" t="s">
        <v>50</v>
      </c>
      <c r="Q418">
        <v>1</v>
      </c>
      <c r="W418">
        <v>0</v>
      </c>
      <c r="X418">
        <v>1835689634</v>
      </c>
      <c r="Y418">
        <v>7.2999999999999995E-2</v>
      </c>
      <c r="AA418">
        <v>29.3</v>
      </c>
      <c r="AB418">
        <v>0</v>
      </c>
      <c r="AC418">
        <v>0</v>
      </c>
      <c r="AD418">
        <v>0</v>
      </c>
      <c r="AE418">
        <v>2.44</v>
      </c>
      <c r="AF418">
        <v>0</v>
      </c>
      <c r="AG418">
        <v>0</v>
      </c>
      <c r="AH418">
        <v>0</v>
      </c>
      <c r="AI418">
        <v>12.01</v>
      </c>
      <c r="AJ418">
        <v>1</v>
      </c>
      <c r="AK418">
        <v>1</v>
      </c>
      <c r="AL418">
        <v>1</v>
      </c>
      <c r="AN418">
        <v>0</v>
      </c>
      <c r="AO418">
        <v>1</v>
      </c>
      <c r="AP418">
        <v>0</v>
      </c>
      <c r="AQ418">
        <v>0</v>
      </c>
      <c r="AR418">
        <v>0</v>
      </c>
      <c r="AS418" t="s">
        <v>3</v>
      </c>
      <c r="AT418">
        <v>7.2999999999999995E-2</v>
      </c>
      <c r="AU418" t="s">
        <v>3</v>
      </c>
      <c r="AV418">
        <v>0</v>
      </c>
      <c r="AW418">
        <v>2</v>
      </c>
      <c r="AX418">
        <v>144044008</v>
      </c>
      <c r="AY418">
        <v>1</v>
      </c>
      <c r="AZ418">
        <v>0</v>
      </c>
      <c r="BA418">
        <v>424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CX418">
        <f>Y418*Source!I167</f>
        <v>3.6660599999999996E-3</v>
      </c>
      <c r="CY418">
        <f t="shared" si="80"/>
        <v>29.3</v>
      </c>
      <c r="CZ418">
        <f t="shared" si="81"/>
        <v>2.44</v>
      </c>
      <c r="DA418">
        <f t="shared" si="82"/>
        <v>12.01</v>
      </c>
      <c r="DB418">
        <f t="shared" si="83"/>
        <v>0.18</v>
      </c>
      <c r="DC418">
        <f t="shared" si="84"/>
        <v>0</v>
      </c>
    </row>
    <row r="419" spans="1:107" x14ac:dyDescent="0.2">
      <c r="A419">
        <f>ROW(Source!A167)</f>
        <v>167</v>
      </c>
      <c r="B419">
        <v>144042116</v>
      </c>
      <c r="C419">
        <v>144043979</v>
      </c>
      <c r="D419">
        <v>130258769</v>
      </c>
      <c r="E419">
        <v>1</v>
      </c>
      <c r="F419">
        <v>1</v>
      </c>
      <c r="G419">
        <v>1</v>
      </c>
      <c r="H419">
        <v>3</v>
      </c>
      <c r="I419" t="s">
        <v>1153</v>
      </c>
      <c r="J419" t="s">
        <v>1154</v>
      </c>
      <c r="K419" t="s">
        <v>1155</v>
      </c>
      <c r="L419">
        <v>1301</v>
      </c>
      <c r="N419">
        <v>1003</v>
      </c>
      <c r="O419" t="s">
        <v>328</v>
      </c>
      <c r="P419" t="s">
        <v>328</v>
      </c>
      <c r="Q419">
        <v>1</v>
      </c>
      <c r="W419">
        <v>0</v>
      </c>
      <c r="X419">
        <v>-51690788</v>
      </c>
      <c r="Y419">
        <v>83</v>
      </c>
      <c r="AA419">
        <v>3.41</v>
      </c>
      <c r="AB419">
        <v>0</v>
      </c>
      <c r="AC419">
        <v>0</v>
      </c>
      <c r="AD419">
        <v>0</v>
      </c>
      <c r="AE419">
        <v>0.37</v>
      </c>
      <c r="AF419">
        <v>0</v>
      </c>
      <c r="AG419">
        <v>0</v>
      </c>
      <c r="AH419">
        <v>0</v>
      </c>
      <c r="AI419">
        <v>9.2200000000000006</v>
      </c>
      <c r="AJ419">
        <v>1</v>
      </c>
      <c r="AK419">
        <v>1</v>
      </c>
      <c r="AL419">
        <v>1</v>
      </c>
      <c r="AN419">
        <v>0</v>
      </c>
      <c r="AO419">
        <v>1</v>
      </c>
      <c r="AP419">
        <v>0</v>
      </c>
      <c r="AQ419">
        <v>0</v>
      </c>
      <c r="AR419">
        <v>0</v>
      </c>
      <c r="AS419" t="s">
        <v>3</v>
      </c>
      <c r="AT419">
        <v>83</v>
      </c>
      <c r="AU419" t="s">
        <v>3</v>
      </c>
      <c r="AV419">
        <v>0</v>
      </c>
      <c r="AW419">
        <v>2</v>
      </c>
      <c r="AX419">
        <v>144044009</v>
      </c>
      <c r="AY419">
        <v>1</v>
      </c>
      <c r="AZ419">
        <v>0</v>
      </c>
      <c r="BA419">
        <v>425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CX419">
        <f>Y419*Source!I167</f>
        <v>4.1682600000000001</v>
      </c>
      <c r="CY419">
        <f t="shared" si="80"/>
        <v>3.41</v>
      </c>
      <c r="CZ419">
        <f t="shared" si="81"/>
        <v>0.37</v>
      </c>
      <c r="DA419">
        <f t="shared" si="82"/>
        <v>9.2200000000000006</v>
      </c>
      <c r="DB419">
        <f t="shared" si="83"/>
        <v>30.71</v>
      </c>
      <c r="DC419">
        <f t="shared" si="84"/>
        <v>0</v>
      </c>
    </row>
    <row r="420" spans="1:107" x14ac:dyDescent="0.2">
      <c r="A420">
        <f>ROW(Source!A167)</f>
        <v>167</v>
      </c>
      <c r="B420">
        <v>144042116</v>
      </c>
      <c r="C420">
        <v>144043979</v>
      </c>
      <c r="D420">
        <v>130258794</v>
      </c>
      <c r="E420">
        <v>1</v>
      </c>
      <c r="F420">
        <v>1</v>
      </c>
      <c r="G420">
        <v>1</v>
      </c>
      <c r="H420">
        <v>3</v>
      </c>
      <c r="I420" t="s">
        <v>1156</v>
      </c>
      <c r="J420" t="s">
        <v>1157</v>
      </c>
      <c r="K420" t="s">
        <v>1158</v>
      </c>
      <c r="L420">
        <v>1301</v>
      </c>
      <c r="N420">
        <v>1003</v>
      </c>
      <c r="O420" t="s">
        <v>328</v>
      </c>
      <c r="P420" t="s">
        <v>328</v>
      </c>
      <c r="Q420">
        <v>1</v>
      </c>
      <c r="W420">
        <v>0</v>
      </c>
      <c r="X420">
        <v>1069800274</v>
      </c>
      <c r="Y420">
        <v>120</v>
      </c>
      <c r="AA420">
        <v>1.2</v>
      </c>
      <c r="AB420">
        <v>0</v>
      </c>
      <c r="AC420">
        <v>0</v>
      </c>
      <c r="AD420">
        <v>0</v>
      </c>
      <c r="AE420">
        <v>0.17</v>
      </c>
      <c r="AF420">
        <v>0</v>
      </c>
      <c r="AG420">
        <v>0</v>
      </c>
      <c r="AH420">
        <v>0</v>
      </c>
      <c r="AI420">
        <v>7.06</v>
      </c>
      <c r="AJ420">
        <v>1</v>
      </c>
      <c r="AK420">
        <v>1</v>
      </c>
      <c r="AL420">
        <v>1</v>
      </c>
      <c r="AN420">
        <v>0</v>
      </c>
      <c r="AO420">
        <v>1</v>
      </c>
      <c r="AP420">
        <v>0</v>
      </c>
      <c r="AQ420">
        <v>0</v>
      </c>
      <c r="AR420">
        <v>0</v>
      </c>
      <c r="AS420" t="s">
        <v>3</v>
      </c>
      <c r="AT420">
        <v>120</v>
      </c>
      <c r="AU420" t="s">
        <v>3</v>
      </c>
      <c r="AV420">
        <v>0</v>
      </c>
      <c r="AW420">
        <v>2</v>
      </c>
      <c r="AX420">
        <v>144044010</v>
      </c>
      <c r="AY420">
        <v>1</v>
      </c>
      <c r="AZ420">
        <v>0</v>
      </c>
      <c r="BA420">
        <v>426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CX420">
        <f>Y420*Source!I167</f>
        <v>6.0263999999999998</v>
      </c>
      <c r="CY420">
        <f t="shared" si="80"/>
        <v>1.2</v>
      </c>
      <c r="CZ420">
        <f t="shared" si="81"/>
        <v>0.17</v>
      </c>
      <c r="DA420">
        <f t="shared" si="82"/>
        <v>7.06</v>
      </c>
      <c r="DB420">
        <f t="shared" si="83"/>
        <v>20.399999999999999</v>
      </c>
      <c r="DC420">
        <f t="shared" si="84"/>
        <v>0</v>
      </c>
    </row>
    <row r="421" spans="1:107" x14ac:dyDescent="0.2">
      <c r="A421">
        <f>ROW(Source!A167)</f>
        <v>167</v>
      </c>
      <c r="B421">
        <v>144042116</v>
      </c>
      <c r="C421">
        <v>144043979</v>
      </c>
      <c r="D421">
        <v>130258799</v>
      </c>
      <c r="E421">
        <v>1</v>
      </c>
      <c r="F421">
        <v>1</v>
      </c>
      <c r="G421">
        <v>1</v>
      </c>
      <c r="H421">
        <v>3</v>
      </c>
      <c r="I421" t="s">
        <v>1159</v>
      </c>
      <c r="J421" t="s">
        <v>1160</v>
      </c>
      <c r="K421" t="s">
        <v>1161</v>
      </c>
      <c r="L421">
        <v>1308</v>
      </c>
      <c r="N421">
        <v>1003</v>
      </c>
      <c r="O421" t="s">
        <v>99</v>
      </c>
      <c r="P421" t="s">
        <v>99</v>
      </c>
      <c r="Q421">
        <v>100</v>
      </c>
      <c r="W421">
        <v>0</v>
      </c>
      <c r="X421">
        <v>-332592297</v>
      </c>
      <c r="Y421">
        <v>0.44</v>
      </c>
      <c r="AA421">
        <v>1250.79</v>
      </c>
      <c r="AB421">
        <v>0</v>
      </c>
      <c r="AC421">
        <v>0</v>
      </c>
      <c r="AD421">
        <v>0</v>
      </c>
      <c r="AE421">
        <v>173</v>
      </c>
      <c r="AF421">
        <v>0</v>
      </c>
      <c r="AG421">
        <v>0</v>
      </c>
      <c r="AH421">
        <v>0</v>
      </c>
      <c r="AI421">
        <v>7.23</v>
      </c>
      <c r="AJ421">
        <v>1</v>
      </c>
      <c r="AK421">
        <v>1</v>
      </c>
      <c r="AL421">
        <v>1</v>
      </c>
      <c r="AN421">
        <v>0</v>
      </c>
      <c r="AO421">
        <v>1</v>
      </c>
      <c r="AP421">
        <v>0</v>
      </c>
      <c r="AQ421">
        <v>0</v>
      </c>
      <c r="AR421">
        <v>0</v>
      </c>
      <c r="AS421" t="s">
        <v>3</v>
      </c>
      <c r="AT421">
        <v>0.44</v>
      </c>
      <c r="AU421" t="s">
        <v>3</v>
      </c>
      <c r="AV421">
        <v>0</v>
      </c>
      <c r="AW421">
        <v>2</v>
      </c>
      <c r="AX421">
        <v>144044011</v>
      </c>
      <c r="AY421">
        <v>1</v>
      </c>
      <c r="AZ421">
        <v>0</v>
      </c>
      <c r="BA421">
        <v>427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CX421">
        <f>Y421*Source!I167</f>
        <v>2.20968E-2</v>
      </c>
      <c r="CY421">
        <f t="shared" si="80"/>
        <v>1250.79</v>
      </c>
      <c r="CZ421">
        <f t="shared" si="81"/>
        <v>173</v>
      </c>
      <c r="DA421">
        <f t="shared" si="82"/>
        <v>7.23</v>
      </c>
      <c r="DB421">
        <f t="shared" si="83"/>
        <v>76.12</v>
      </c>
      <c r="DC421">
        <f t="shared" si="84"/>
        <v>0</v>
      </c>
    </row>
    <row r="422" spans="1:107" x14ac:dyDescent="0.2">
      <c r="A422">
        <f>ROW(Source!A167)</f>
        <v>167</v>
      </c>
      <c r="B422">
        <v>144042116</v>
      </c>
      <c r="C422">
        <v>144043979</v>
      </c>
      <c r="D422">
        <v>130260956</v>
      </c>
      <c r="E422">
        <v>1</v>
      </c>
      <c r="F422">
        <v>1</v>
      </c>
      <c r="G422">
        <v>1</v>
      </c>
      <c r="H422">
        <v>3</v>
      </c>
      <c r="I422" t="s">
        <v>1162</v>
      </c>
      <c r="J422" t="s">
        <v>1163</v>
      </c>
      <c r="K422" t="s">
        <v>1164</v>
      </c>
      <c r="L422">
        <v>1425</v>
      </c>
      <c r="N422">
        <v>1013</v>
      </c>
      <c r="O422" t="s">
        <v>88</v>
      </c>
      <c r="P422" t="s">
        <v>88</v>
      </c>
      <c r="Q422">
        <v>1</v>
      </c>
      <c r="W422">
        <v>0</v>
      </c>
      <c r="X422">
        <v>576459026</v>
      </c>
      <c r="Y422">
        <v>1.67</v>
      </c>
      <c r="AA422">
        <v>86</v>
      </c>
      <c r="AB422">
        <v>0</v>
      </c>
      <c r="AC422">
        <v>0</v>
      </c>
      <c r="AD422">
        <v>0</v>
      </c>
      <c r="AE422">
        <v>8</v>
      </c>
      <c r="AF422">
        <v>0</v>
      </c>
      <c r="AG422">
        <v>0</v>
      </c>
      <c r="AH422">
        <v>0</v>
      </c>
      <c r="AI422">
        <v>10.75</v>
      </c>
      <c r="AJ422">
        <v>1</v>
      </c>
      <c r="AK422">
        <v>1</v>
      </c>
      <c r="AL422">
        <v>1</v>
      </c>
      <c r="AN422">
        <v>0</v>
      </c>
      <c r="AO422">
        <v>1</v>
      </c>
      <c r="AP422">
        <v>0</v>
      </c>
      <c r="AQ422">
        <v>0</v>
      </c>
      <c r="AR422">
        <v>0</v>
      </c>
      <c r="AS422" t="s">
        <v>3</v>
      </c>
      <c r="AT422">
        <v>1.67</v>
      </c>
      <c r="AU422" t="s">
        <v>3</v>
      </c>
      <c r="AV422">
        <v>0</v>
      </c>
      <c r="AW422">
        <v>2</v>
      </c>
      <c r="AX422">
        <v>144044012</v>
      </c>
      <c r="AY422">
        <v>1</v>
      </c>
      <c r="AZ422">
        <v>0</v>
      </c>
      <c r="BA422">
        <v>428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CX422">
        <f>Y422*Source!I167</f>
        <v>8.3867399999999995E-2</v>
      </c>
      <c r="CY422">
        <f t="shared" si="80"/>
        <v>86</v>
      </c>
      <c r="CZ422">
        <f t="shared" si="81"/>
        <v>8</v>
      </c>
      <c r="DA422">
        <f t="shared" si="82"/>
        <v>10.75</v>
      </c>
      <c r="DB422">
        <f t="shared" si="83"/>
        <v>13.36</v>
      </c>
      <c r="DC422">
        <f t="shared" si="84"/>
        <v>0</v>
      </c>
    </row>
    <row r="423" spans="1:107" x14ac:dyDescent="0.2">
      <c r="A423">
        <f>ROW(Source!A167)</f>
        <v>167</v>
      </c>
      <c r="B423">
        <v>144042116</v>
      </c>
      <c r="C423">
        <v>144043979</v>
      </c>
      <c r="D423">
        <v>130261197</v>
      </c>
      <c r="E423">
        <v>1</v>
      </c>
      <c r="F423">
        <v>1</v>
      </c>
      <c r="G423">
        <v>1</v>
      </c>
      <c r="H423">
        <v>3</v>
      </c>
      <c r="I423" t="s">
        <v>1165</v>
      </c>
      <c r="J423" t="s">
        <v>1166</v>
      </c>
      <c r="K423" t="s">
        <v>1167</v>
      </c>
      <c r="L423">
        <v>1425</v>
      </c>
      <c r="N423">
        <v>1013</v>
      </c>
      <c r="O423" t="s">
        <v>88</v>
      </c>
      <c r="P423" t="s">
        <v>88</v>
      </c>
      <c r="Q423">
        <v>1</v>
      </c>
      <c r="W423">
        <v>0</v>
      </c>
      <c r="X423">
        <v>1144014993</v>
      </c>
      <c r="Y423">
        <v>1.45</v>
      </c>
      <c r="AA423">
        <v>32</v>
      </c>
      <c r="AB423">
        <v>0</v>
      </c>
      <c r="AC423">
        <v>0</v>
      </c>
      <c r="AD423">
        <v>0</v>
      </c>
      <c r="AE423">
        <v>2</v>
      </c>
      <c r="AF423">
        <v>0</v>
      </c>
      <c r="AG423">
        <v>0</v>
      </c>
      <c r="AH423">
        <v>0</v>
      </c>
      <c r="AI423">
        <v>16</v>
      </c>
      <c r="AJ423">
        <v>1</v>
      </c>
      <c r="AK423">
        <v>1</v>
      </c>
      <c r="AL423">
        <v>1</v>
      </c>
      <c r="AN423">
        <v>0</v>
      </c>
      <c r="AO423">
        <v>1</v>
      </c>
      <c r="AP423">
        <v>0</v>
      </c>
      <c r="AQ423">
        <v>0</v>
      </c>
      <c r="AR423">
        <v>0</v>
      </c>
      <c r="AS423" t="s">
        <v>3</v>
      </c>
      <c r="AT423">
        <v>1.45</v>
      </c>
      <c r="AU423" t="s">
        <v>3</v>
      </c>
      <c r="AV423">
        <v>0</v>
      </c>
      <c r="AW423">
        <v>2</v>
      </c>
      <c r="AX423">
        <v>144044013</v>
      </c>
      <c r="AY423">
        <v>1</v>
      </c>
      <c r="AZ423">
        <v>0</v>
      </c>
      <c r="BA423">
        <v>429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CX423">
        <f>Y423*Source!I167</f>
        <v>7.2818999999999995E-2</v>
      </c>
      <c r="CY423">
        <f t="shared" si="80"/>
        <v>32</v>
      </c>
      <c r="CZ423">
        <f t="shared" si="81"/>
        <v>2</v>
      </c>
      <c r="DA423">
        <f t="shared" si="82"/>
        <v>16</v>
      </c>
      <c r="DB423">
        <f t="shared" si="83"/>
        <v>2.9</v>
      </c>
      <c r="DC423">
        <f t="shared" si="84"/>
        <v>0</v>
      </c>
    </row>
    <row r="424" spans="1:107" x14ac:dyDescent="0.2">
      <c r="A424">
        <f>ROW(Source!A167)</f>
        <v>167</v>
      </c>
      <c r="B424">
        <v>144042116</v>
      </c>
      <c r="C424">
        <v>144043979</v>
      </c>
      <c r="D424">
        <v>130261199</v>
      </c>
      <c r="E424">
        <v>1</v>
      </c>
      <c r="F424">
        <v>1</v>
      </c>
      <c r="G424">
        <v>1</v>
      </c>
      <c r="H424">
        <v>3</v>
      </c>
      <c r="I424" t="s">
        <v>1168</v>
      </c>
      <c r="J424" t="s">
        <v>1169</v>
      </c>
      <c r="K424" t="s">
        <v>1170</v>
      </c>
      <c r="L424">
        <v>1425</v>
      </c>
      <c r="N424">
        <v>1013</v>
      </c>
      <c r="O424" t="s">
        <v>88</v>
      </c>
      <c r="P424" t="s">
        <v>88</v>
      </c>
      <c r="Q424">
        <v>1</v>
      </c>
      <c r="W424">
        <v>0</v>
      </c>
      <c r="X424">
        <v>238923951</v>
      </c>
      <c r="Y424">
        <v>7.35</v>
      </c>
      <c r="AA424">
        <v>32</v>
      </c>
      <c r="AB424">
        <v>0</v>
      </c>
      <c r="AC424">
        <v>0</v>
      </c>
      <c r="AD424">
        <v>0</v>
      </c>
      <c r="AE424">
        <v>2</v>
      </c>
      <c r="AF424">
        <v>0</v>
      </c>
      <c r="AG424">
        <v>0</v>
      </c>
      <c r="AH424">
        <v>0</v>
      </c>
      <c r="AI424">
        <v>16</v>
      </c>
      <c r="AJ424">
        <v>1</v>
      </c>
      <c r="AK424">
        <v>1</v>
      </c>
      <c r="AL424">
        <v>1</v>
      </c>
      <c r="AN424">
        <v>0</v>
      </c>
      <c r="AO424">
        <v>1</v>
      </c>
      <c r="AP424">
        <v>0</v>
      </c>
      <c r="AQ424">
        <v>0</v>
      </c>
      <c r="AR424">
        <v>0</v>
      </c>
      <c r="AS424" t="s">
        <v>3</v>
      </c>
      <c r="AT424">
        <v>7.35</v>
      </c>
      <c r="AU424" t="s">
        <v>3</v>
      </c>
      <c r="AV424">
        <v>0</v>
      </c>
      <c r="AW424">
        <v>2</v>
      </c>
      <c r="AX424">
        <v>144044014</v>
      </c>
      <c r="AY424">
        <v>1</v>
      </c>
      <c r="AZ424">
        <v>0</v>
      </c>
      <c r="BA424">
        <v>430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CX424">
        <f>Y424*Source!I167</f>
        <v>0.36911699999999997</v>
      </c>
      <c r="CY424">
        <f t="shared" si="80"/>
        <v>32</v>
      </c>
      <c r="CZ424">
        <f t="shared" si="81"/>
        <v>2</v>
      </c>
      <c r="DA424">
        <f t="shared" si="82"/>
        <v>16</v>
      </c>
      <c r="DB424">
        <f t="shared" si="83"/>
        <v>14.7</v>
      </c>
      <c r="DC424">
        <f t="shared" si="84"/>
        <v>0</v>
      </c>
    </row>
    <row r="425" spans="1:107" x14ac:dyDescent="0.2">
      <c r="A425">
        <f>ROW(Source!A167)</f>
        <v>167</v>
      </c>
      <c r="B425">
        <v>144042116</v>
      </c>
      <c r="C425">
        <v>144043979</v>
      </c>
      <c r="D425">
        <v>130261200</v>
      </c>
      <c r="E425">
        <v>1</v>
      </c>
      <c r="F425">
        <v>1</v>
      </c>
      <c r="G425">
        <v>1</v>
      </c>
      <c r="H425">
        <v>3</v>
      </c>
      <c r="I425" t="s">
        <v>1171</v>
      </c>
      <c r="J425" t="s">
        <v>1172</v>
      </c>
      <c r="K425" t="s">
        <v>1173</v>
      </c>
      <c r="L425">
        <v>1425</v>
      </c>
      <c r="N425">
        <v>1013</v>
      </c>
      <c r="O425" t="s">
        <v>88</v>
      </c>
      <c r="P425" t="s">
        <v>88</v>
      </c>
      <c r="Q425">
        <v>1</v>
      </c>
      <c r="W425">
        <v>0</v>
      </c>
      <c r="X425">
        <v>-252311784</v>
      </c>
      <c r="Y425">
        <v>18.55</v>
      </c>
      <c r="AA425">
        <v>47.01</v>
      </c>
      <c r="AB425">
        <v>0</v>
      </c>
      <c r="AC425">
        <v>0</v>
      </c>
      <c r="AD425">
        <v>0</v>
      </c>
      <c r="AE425">
        <v>3</v>
      </c>
      <c r="AF425">
        <v>0</v>
      </c>
      <c r="AG425">
        <v>0</v>
      </c>
      <c r="AH425">
        <v>0</v>
      </c>
      <c r="AI425">
        <v>15.67</v>
      </c>
      <c r="AJ425">
        <v>1</v>
      </c>
      <c r="AK425">
        <v>1</v>
      </c>
      <c r="AL425">
        <v>1</v>
      </c>
      <c r="AN425">
        <v>0</v>
      </c>
      <c r="AO425">
        <v>1</v>
      </c>
      <c r="AP425">
        <v>0</v>
      </c>
      <c r="AQ425">
        <v>0</v>
      </c>
      <c r="AR425">
        <v>0</v>
      </c>
      <c r="AS425" t="s">
        <v>3</v>
      </c>
      <c r="AT425">
        <v>18.55</v>
      </c>
      <c r="AU425" t="s">
        <v>3</v>
      </c>
      <c r="AV425">
        <v>0</v>
      </c>
      <c r="AW425">
        <v>2</v>
      </c>
      <c r="AX425">
        <v>144044015</v>
      </c>
      <c r="AY425">
        <v>1</v>
      </c>
      <c r="AZ425">
        <v>0</v>
      </c>
      <c r="BA425">
        <v>431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CX425">
        <f>Y425*Source!I167</f>
        <v>0.9315810000000001</v>
      </c>
      <c r="CY425">
        <f t="shared" si="80"/>
        <v>47.01</v>
      </c>
      <c r="CZ425">
        <f t="shared" si="81"/>
        <v>3</v>
      </c>
      <c r="DA425">
        <f t="shared" si="82"/>
        <v>15.67</v>
      </c>
      <c r="DB425">
        <f t="shared" si="83"/>
        <v>55.65</v>
      </c>
      <c r="DC425">
        <f t="shared" si="84"/>
        <v>0</v>
      </c>
    </row>
    <row r="426" spans="1:107" x14ac:dyDescent="0.2">
      <c r="A426">
        <f>ROW(Source!A167)</f>
        <v>167</v>
      </c>
      <c r="B426">
        <v>144042116</v>
      </c>
      <c r="C426">
        <v>144043979</v>
      </c>
      <c r="D426">
        <v>130274962</v>
      </c>
      <c r="E426">
        <v>1</v>
      </c>
      <c r="F426">
        <v>1</v>
      </c>
      <c r="G426">
        <v>1</v>
      </c>
      <c r="H426">
        <v>3</v>
      </c>
      <c r="I426" t="s">
        <v>1174</v>
      </c>
      <c r="J426" t="s">
        <v>1175</v>
      </c>
      <c r="K426" t="s">
        <v>1176</v>
      </c>
      <c r="L426">
        <v>1301</v>
      </c>
      <c r="N426">
        <v>1003</v>
      </c>
      <c r="O426" t="s">
        <v>328</v>
      </c>
      <c r="P426" t="s">
        <v>328</v>
      </c>
      <c r="Q426">
        <v>1</v>
      </c>
      <c r="W426">
        <v>0</v>
      </c>
      <c r="X426">
        <v>2050236676</v>
      </c>
      <c r="Y426">
        <v>77</v>
      </c>
      <c r="AA426">
        <v>33.6</v>
      </c>
      <c r="AB426">
        <v>0</v>
      </c>
      <c r="AC426">
        <v>0</v>
      </c>
      <c r="AD426">
        <v>0</v>
      </c>
      <c r="AE426">
        <v>4</v>
      </c>
      <c r="AF426">
        <v>0</v>
      </c>
      <c r="AG426">
        <v>0</v>
      </c>
      <c r="AH426">
        <v>0</v>
      </c>
      <c r="AI426">
        <v>8.4</v>
      </c>
      <c r="AJ426">
        <v>1</v>
      </c>
      <c r="AK426">
        <v>1</v>
      </c>
      <c r="AL426">
        <v>1</v>
      </c>
      <c r="AN426">
        <v>0</v>
      </c>
      <c r="AO426">
        <v>1</v>
      </c>
      <c r="AP426">
        <v>0</v>
      </c>
      <c r="AQ426">
        <v>0</v>
      </c>
      <c r="AR426">
        <v>0</v>
      </c>
      <c r="AS426" t="s">
        <v>3</v>
      </c>
      <c r="AT426">
        <v>77</v>
      </c>
      <c r="AU426" t="s">
        <v>3</v>
      </c>
      <c r="AV426">
        <v>0</v>
      </c>
      <c r="AW426">
        <v>2</v>
      </c>
      <c r="AX426">
        <v>144044016</v>
      </c>
      <c r="AY426">
        <v>1</v>
      </c>
      <c r="AZ426">
        <v>0</v>
      </c>
      <c r="BA426">
        <v>432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CX426">
        <f>Y426*Source!I167</f>
        <v>3.86694</v>
      </c>
      <c r="CY426">
        <f t="shared" si="80"/>
        <v>33.6</v>
      </c>
      <c r="CZ426">
        <f t="shared" si="81"/>
        <v>4</v>
      </c>
      <c r="DA426">
        <f t="shared" si="82"/>
        <v>8.4</v>
      </c>
      <c r="DB426">
        <f t="shared" si="83"/>
        <v>308</v>
      </c>
      <c r="DC426">
        <f t="shared" si="84"/>
        <v>0</v>
      </c>
    </row>
    <row r="427" spans="1:107" x14ac:dyDescent="0.2">
      <c r="A427">
        <f>ROW(Source!A167)</f>
        <v>167</v>
      </c>
      <c r="B427">
        <v>144042116</v>
      </c>
      <c r="C427">
        <v>144043979</v>
      </c>
      <c r="D427">
        <v>130274980</v>
      </c>
      <c r="E427">
        <v>1</v>
      </c>
      <c r="F427">
        <v>1</v>
      </c>
      <c r="G427">
        <v>1</v>
      </c>
      <c r="H427">
        <v>3</v>
      </c>
      <c r="I427" t="s">
        <v>1177</v>
      </c>
      <c r="J427" t="s">
        <v>1178</v>
      </c>
      <c r="K427" t="s">
        <v>1179</v>
      </c>
      <c r="L427">
        <v>1301</v>
      </c>
      <c r="N427">
        <v>1003</v>
      </c>
      <c r="O427" t="s">
        <v>328</v>
      </c>
      <c r="P427" t="s">
        <v>328</v>
      </c>
      <c r="Q427">
        <v>1</v>
      </c>
      <c r="W427">
        <v>0</v>
      </c>
      <c r="X427">
        <v>1254206812</v>
      </c>
      <c r="Y427">
        <v>236</v>
      </c>
      <c r="AA427">
        <v>36.799999999999997</v>
      </c>
      <c r="AB427">
        <v>0</v>
      </c>
      <c r="AC427">
        <v>0</v>
      </c>
      <c r="AD427">
        <v>0</v>
      </c>
      <c r="AE427">
        <v>5.5</v>
      </c>
      <c r="AF427">
        <v>0</v>
      </c>
      <c r="AG427">
        <v>0</v>
      </c>
      <c r="AH427">
        <v>0</v>
      </c>
      <c r="AI427">
        <v>6.69</v>
      </c>
      <c r="AJ427">
        <v>1</v>
      </c>
      <c r="AK427">
        <v>1</v>
      </c>
      <c r="AL427">
        <v>1</v>
      </c>
      <c r="AN427">
        <v>0</v>
      </c>
      <c r="AO427">
        <v>1</v>
      </c>
      <c r="AP427">
        <v>0</v>
      </c>
      <c r="AQ427">
        <v>0</v>
      </c>
      <c r="AR427">
        <v>0</v>
      </c>
      <c r="AS427" t="s">
        <v>3</v>
      </c>
      <c r="AT427">
        <v>236</v>
      </c>
      <c r="AU427" t="s">
        <v>3</v>
      </c>
      <c r="AV427">
        <v>0</v>
      </c>
      <c r="AW427">
        <v>2</v>
      </c>
      <c r="AX427">
        <v>144044017</v>
      </c>
      <c r="AY427">
        <v>1</v>
      </c>
      <c r="AZ427">
        <v>0</v>
      </c>
      <c r="BA427">
        <v>433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CX427">
        <f>Y427*Source!I167</f>
        <v>11.85192</v>
      </c>
      <c r="CY427">
        <f t="shared" si="80"/>
        <v>36.799999999999997</v>
      </c>
      <c r="CZ427">
        <f t="shared" si="81"/>
        <v>5.5</v>
      </c>
      <c r="DA427">
        <f t="shared" si="82"/>
        <v>6.69</v>
      </c>
      <c r="DB427">
        <f t="shared" si="83"/>
        <v>1298</v>
      </c>
      <c r="DC427">
        <f t="shared" si="84"/>
        <v>0</v>
      </c>
    </row>
    <row r="428" spans="1:107" x14ac:dyDescent="0.2">
      <c r="A428">
        <f>ROW(Source!A167)</f>
        <v>167</v>
      </c>
      <c r="B428">
        <v>144042116</v>
      </c>
      <c r="C428">
        <v>144043979</v>
      </c>
      <c r="D428">
        <v>130275021</v>
      </c>
      <c r="E428">
        <v>1</v>
      </c>
      <c r="F428">
        <v>1</v>
      </c>
      <c r="G428">
        <v>1</v>
      </c>
      <c r="H428">
        <v>3</v>
      </c>
      <c r="I428" t="s">
        <v>1338</v>
      </c>
      <c r="J428" t="s">
        <v>1339</v>
      </c>
      <c r="K428" t="s">
        <v>1340</v>
      </c>
      <c r="L428">
        <v>1301</v>
      </c>
      <c r="N428">
        <v>1003</v>
      </c>
      <c r="O428" t="s">
        <v>328</v>
      </c>
      <c r="P428" t="s">
        <v>328</v>
      </c>
      <c r="Q428">
        <v>1</v>
      </c>
      <c r="W428">
        <v>0</v>
      </c>
      <c r="X428">
        <v>-1215773239</v>
      </c>
      <c r="Y428">
        <v>46</v>
      </c>
      <c r="AA428">
        <v>31.51</v>
      </c>
      <c r="AB428">
        <v>0</v>
      </c>
      <c r="AC428">
        <v>0</v>
      </c>
      <c r="AD428">
        <v>0</v>
      </c>
      <c r="AE428">
        <v>3.18</v>
      </c>
      <c r="AF428">
        <v>0</v>
      </c>
      <c r="AG428">
        <v>0</v>
      </c>
      <c r="AH428">
        <v>0</v>
      </c>
      <c r="AI428">
        <v>9.91</v>
      </c>
      <c r="AJ428">
        <v>1</v>
      </c>
      <c r="AK428">
        <v>1</v>
      </c>
      <c r="AL428">
        <v>1</v>
      </c>
      <c r="AN428">
        <v>0</v>
      </c>
      <c r="AO428">
        <v>1</v>
      </c>
      <c r="AP428">
        <v>0</v>
      </c>
      <c r="AQ428">
        <v>0</v>
      </c>
      <c r="AR428">
        <v>0</v>
      </c>
      <c r="AS428" t="s">
        <v>3</v>
      </c>
      <c r="AT428">
        <v>46</v>
      </c>
      <c r="AU428" t="s">
        <v>3</v>
      </c>
      <c r="AV428">
        <v>0</v>
      </c>
      <c r="AW428">
        <v>2</v>
      </c>
      <c r="AX428">
        <v>144044018</v>
      </c>
      <c r="AY428">
        <v>1</v>
      </c>
      <c r="AZ428">
        <v>0</v>
      </c>
      <c r="BA428">
        <v>434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CX428">
        <f>Y428*Source!I167</f>
        <v>2.31012</v>
      </c>
      <c r="CY428">
        <f t="shared" si="80"/>
        <v>31.51</v>
      </c>
      <c r="CZ428">
        <f t="shared" si="81"/>
        <v>3.18</v>
      </c>
      <c r="DA428">
        <f t="shared" si="82"/>
        <v>9.91</v>
      </c>
      <c r="DB428">
        <f t="shared" si="83"/>
        <v>146.28</v>
      </c>
      <c r="DC428">
        <f t="shared" si="84"/>
        <v>0</v>
      </c>
    </row>
    <row r="429" spans="1:107" x14ac:dyDescent="0.2">
      <c r="A429">
        <f>ROW(Source!A167)</f>
        <v>167</v>
      </c>
      <c r="B429">
        <v>144042116</v>
      </c>
      <c r="C429">
        <v>144043979</v>
      </c>
      <c r="D429">
        <v>130275052</v>
      </c>
      <c r="E429">
        <v>1</v>
      </c>
      <c r="F429">
        <v>1</v>
      </c>
      <c r="G429">
        <v>1</v>
      </c>
      <c r="H429">
        <v>3</v>
      </c>
      <c r="I429" t="s">
        <v>1180</v>
      </c>
      <c r="J429" t="s">
        <v>1181</v>
      </c>
      <c r="K429" t="s">
        <v>1182</v>
      </c>
      <c r="L429">
        <v>1425</v>
      </c>
      <c r="N429">
        <v>1013</v>
      </c>
      <c r="O429" t="s">
        <v>88</v>
      </c>
      <c r="P429" t="s">
        <v>88</v>
      </c>
      <c r="Q429">
        <v>1</v>
      </c>
      <c r="W429">
        <v>0</v>
      </c>
      <c r="X429">
        <v>344963397</v>
      </c>
      <c r="Y429">
        <v>0.73</v>
      </c>
      <c r="AA429">
        <v>597.04</v>
      </c>
      <c r="AB429">
        <v>0</v>
      </c>
      <c r="AC429">
        <v>0</v>
      </c>
      <c r="AD429">
        <v>0</v>
      </c>
      <c r="AE429">
        <v>68</v>
      </c>
      <c r="AF429">
        <v>0</v>
      </c>
      <c r="AG429">
        <v>0</v>
      </c>
      <c r="AH429">
        <v>0</v>
      </c>
      <c r="AI429">
        <v>8.7799999999999994</v>
      </c>
      <c r="AJ429">
        <v>1</v>
      </c>
      <c r="AK429">
        <v>1</v>
      </c>
      <c r="AL429">
        <v>1</v>
      </c>
      <c r="AN429">
        <v>0</v>
      </c>
      <c r="AO429">
        <v>1</v>
      </c>
      <c r="AP429">
        <v>0</v>
      </c>
      <c r="AQ429">
        <v>0</v>
      </c>
      <c r="AR429">
        <v>0</v>
      </c>
      <c r="AS429" t="s">
        <v>3</v>
      </c>
      <c r="AT429">
        <v>0.73</v>
      </c>
      <c r="AU429" t="s">
        <v>3</v>
      </c>
      <c r="AV429">
        <v>0</v>
      </c>
      <c r="AW429">
        <v>2</v>
      </c>
      <c r="AX429">
        <v>144044019</v>
      </c>
      <c r="AY429">
        <v>1</v>
      </c>
      <c r="AZ429">
        <v>0</v>
      </c>
      <c r="BA429">
        <v>435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CX429">
        <f>Y429*Source!I167</f>
        <v>3.6660600000000002E-2</v>
      </c>
      <c r="CY429">
        <f t="shared" si="80"/>
        <v>597.04</v>
      </c>
      <c r="CZ429">
        <f t="shared" si="81"/>
        <v>68</v>
      </c>
      <c r="DA429">
        <f t="shared" si="82"/>
        <v>8.7799999999999994</v>
      </c>
      <c r="DB429">
        <f t="shared" si="83"/>
        <v>49.64</v>
      </c>
      <c r="DC429">
        <f t="shared" si="84"/>
        <v>0</v>
      </c>
    </row>
    <row r="430" spans="1:107" x14ac:dyDescent="0.2">
      <c r="A430">
        <f>ROW(Source!A167)</f>
        <v>167</v>
      </c>
      <c r="B430">
        <v>144042116</v>
      </c>
      <c r="C430">
        <v>144043979</v>
      </c>
      <c r="D430">
        <v>130287788</v>
      </c>
      <c r="E430">
        <v>1</v>
      </c>
      <c r="F430">
        <v>1</v>
      </c>
      <c r="G430">
        <v>1</v>
      </c>
      <c r="H430">
        <v>3</v>
      </c>
      <c r="I430" t="s">
        <v>1186</v>
      </c>
      <c r="J430" t="s">
        <v>1187</v>
      </c>
      <c r="K430" t="s">
        <v>1188</v>
      </c>
      <c r="L430">
        <v>1346</v>
      </c>
      <c r="N430">
        <v>1009</v>
      </c>
      <c r="O430" t="s">
        <v>598</v>
      </c>
      <c r="P430" t="s">
        <v>598</v>
      </c>
      <c r="Q430">
        <v>1</v>
      </c>
      <c r="W430">
        <v>0</v>
      </c>
      <c r="X430">
        <v>-1655384128</v>
      </c>
      <c r="Y430">
        <v>119</v>
      </c>
      <c r="AA430">
        <v>10.84</v>
      </c>
      <c r="AB430">
        <v>0</v>
      </c>
      <c r="AC430">
        <v>0</v>
      </c>
      <c r="AD430">
        <v>0</v>
      </c>
      <c r="AE430">
        <v>1.58</v>
      </c>
      <c r="AF430">
        <v>0</v>
      </c>
      <c r="AG430">
        <v>0</v>
      </c>
      <c r="AH430">
        <v>0</v>
      </c>
      <c r="AI430">
        <v>6.86</v>
      </c>
      <c r="AJ430">
        <v>1</v>
      </c>
      <c r="AK430">
        <v>1</v>
      </c>
      <c r="AL430">
        <v>1</v>
      </c>
      <c r="AN430">
        <v>0</v>
      </c>
      <c r="AO430">
        <v>1</v>
      </c>
      <c r="AP430">
        <v>0</v>
      </c>
      <c r="AQ430">
        <v>0</v>
      </c>
      <c r="AR430">
        <v>0</v>
      </c>
      <c r="AS430" t="s">
        <v>3</v>
      </c>
      <c r="AT430">
        <v>119</v>
      </c>
      <c r="AU430" t="s">
        <v>3</v>
      </c>
      <c r="AV430">
        <v>0</v>
      </c>
      <c r="AW430">
        <v>2</v>
      </c>
      <c r="AX430">
        <v>144044020</v>
      </c>
      <c r="AY430">
        <v>1</v>
      </c>
      <c r="AZ430">
        <v>0</v>
      </c>
      <c r="BA430">
        <v>436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CX430">
        <f>Y430*Source!I167</f>
        <v>5.9761800000000003</v>
      </c>
      <c r="CY430">
        <f t="shared" si="80"/>
        <v>10.84</v>
      </c>
      <c r="CZ430">
        <f t="shared" si="81"/>
        <v>1.58</v>
      </c>
      <c r="DA430">
        <f t="shared" si="82"/>
        <v>6.86</v>
      </c>
      <c r="DB430">
        <f t="shared" si="83"/>
        <v>188.02</v>
      </c>
      <c r="DC430">
        <f t="shared" si="84"/>
        <v>0</v>
      </c>
    </row>
    <row r="431" spans="1:107" x14ac:dyDescent="0.2">
      <c r="A431">
        <f>ROW(Source!A167)</f>
        <v>167</v>
      </c>
      <c r="B431">
        <v>144042116</v>
      </c>
      <c r="C431">
        <v>144043979</v>
      </c>
      <c r="D431">
        <v>130288591</v>
      </c>
      <c r="E431">
        <v>1</v>
      </c>
      <c r="F431">
        <v>1</v>
      </c>
      <c r="G431">
        <v>1</v>
      </c>
      <c r="H431">
        <v>3</v>
      </c>
      <c r="I431" t="s">
        <v>1189</v>
      </c>
      <c r="J431" t="s">
        <v>1190</v>
      </c>
      <c r="K431" t="s">
        <v>1191</v>
      </c>
      <c r="L431">
        <v>1346</v>
      </c>
      <c r="N431">
        <v>1009</v>
      </c>
      <c r="O431" t="s">
        <v>598</v>
      </c>
      <c r="P431" t="s">
        <v>598</v>
      </c>
      <c r="Q431">
        <v>1</v>
      </c>
      <c r="W431">
        <v>0</v>
      </c>
      <c r="X431">
        <v>427289659</v>
      </c>
      <c r="Y431">
        <v>10</v>
      </c>
      <c r="AA431">
        <v>68.150000000000006</v>
      </c>
      <c r="AB431">
        <v>0</v>
      </c>
      <c r="AC431">
        <v>0</v>
      </c>
      <c r="AD431">
        <v>0</v>
      </c>
      <c r="AE431">
        <v>13.08</v>
      </c>
      <c r="AF431">
        <v>0</v>
      </c>
      <c r="AG431">
        <v>0</v>
      </c>
      <c r="AH431">
        <v>0</v>
      </c>
      <c r="AI431">
        <v>5.21</v>
      </c>
      <c r="AJ431">
        <v>1</v>
      </c>
      <c r="AK431">
        <v>1</v>
      </c>
      <c r="AL431">
        <v>1</v>
      </c>
      <c r="AN431">
        <v>0</v>
      </c>
      <c r="AO431">
        <v>1</v>
      </c>
      <c r="AP431">
        <v>0</v>
      </c>
      <c r="AQ431">
        <v>0</v>
      </c>
      <c r="AR431">
        <v>0</v>
      </c>
      <c r="AS431" t="s">
        <v>3</v>
      </c>
      <c r="AT431">
        <v>10</v>
      </c>
      <c r="AU431" t="s">
        <v>3</v>
      </c>
      <c r="AV431">
        <v>0</v>
      </c>
      <c r="AW431">
        <v>2</v>
      </c>
      <c r="AX431">
        <v>144044021</v>
      </c>
      <c r="AY431">
        <v>1</v>
      </c>
      <c r="AZ431">
        <v>0</v>
      </c>
      <c r="BA431">
        <v>437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CX431">
        <f>Y431*Source!I167</f>
        <v>0.50219999999999998</v>
      </c>
      <c r="CY431">
        <f t="shared" si="80"/>
        <v>68.150000000000006</v>
      </c>
      <c r="CZ431">
        <f t="shared" si="81"/>
        <v>13.08</v>
      </c>
      <c r="DA431">
        <f t="shared" si="82"/>
        <v>5.21</v>
      </c>
      <c r="DB431">
        <f t="shared" si="83"/>
        <v>130.80000000000001</v>
      </c>
      <c r="DC431">
        <f t="shared" si="84"/>
        <v>0</v>
      </c>
    </row>
    <row r="432" spans="1:107" x14ac:dyDescent="0.2">
      <c r="A432">
        <f>ROW(Source!A167)</f>
        <v>167</v>
      </c>
      <c r="B432">
        <v>144042116</v>
      </c>
      <c r="C432">
        <v>144043979</v>
      </c>
      <c r="D432">
        <v>130289780</v>
      </c>
      <c r="E432">
        <v>1</v>
      </c>
      <c r="F432">
        <v>1</v>
      </c>
      <c r="G432">
        <v>1</v>
      </c>
      <c r="H432">
        <v>3</v>
      </c>
      <c r="I432" t="s">
        <v>1192</v>
      </c>
      <c r="J432" t="s">
        <v>1193</v>
      </c>
      <c r="K432" t="s">
        <v>1194</v>
      </c>
      <c r="L432">
        <v>1346</v>
      </c>
      <c r="N432">
        <v>1009</v>
      </c>
      <c r="O432" t="s">
        <v>598</v>
      </c>
      <c r="P432" t="s">
        <v>598</v>
      </c>
      <c r="Q432">
        <v>1</v>
      </c>
      <c r="W432">
        <v>0</v>
      </c>
      <c r="X432">
        <v>1460538766</v>
      </c>
      <c r="Y432">
        <v>9</v>
      </c>
      <c r="AA432">
        <v>56.02</v>
      </c>
      <c r="AB432">
        <v>0</v>
      </c>
      <c r="AC432">
        <v>0</v>
      </c>
      <c r="AD432">
        <v>0</v>
      </c>
      <c r="AE432">
        <v>7.46</v>
      </c>
      <c r="AF432">
        <v>0</v>
      </c>
      <c r="AG432">
        <v>0</v>
      </c>
      <c r="AH432">
        <v>0</v>
      </c>
      <c r="AI432">
        <v>7.51</v>
      </c>
      <c r="AJ432">
        <v>1</v>
      </c>
      <c r="AK432">
        <v>1</v>
      </c>
      <c r="AL432">
        <v>1</v>
      </c>
      <c r="AN432">
        <v>0</v>
      </c>
      <c r="AO432">
        <v>1</v>
      </c>
      <c r="AP432">
        <v>0</v>
      </c>
      <c r="AQ432">
        <v>0</v>
      </c>
      <c r="AR432">
        <v>0</v>
      </c>
      <c r="AS432" t="s">
        <v>3</v>
      </c>
      <c r="AT432">
        <v>9</v>
      </c>
      <c r="AU432" t="s">
        <v>3</v>
      </c>
      <c r="AV432">
        <v>0</v>
      </c>
      <c r="AW432">
        <v>2</v>
      </c>
      <c r="AX432">
        <v>144044023</v>
      </c>
      <c r="AY432">
        <v>1</v>
      </c>
      <c r="AZ432">
        <v>0</v>
      </c>
      <c r="BA432">
        <v>439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CX432">
        <f>Y432*Source!I167</f>
        <v>0.45197999999999999</v>
      </c>
      <c r="CY432">
        <f t="shared" si="80"/>
        <v>56.02</v>
      </c>
      <c r="CZ432">
        <f t="shared" si="81"/>
        <v>7.46</v>
      </c>
      <c r="DA432">
        <f t="shared" si="82"/>
        <v>7.51</v>
      </c>
      <c r="DB432">
        <f t="shared" si="83"/>
        <v>67.14</v>
      </c>
      <c r="DC432">
        <f t="shared" si="84"/>
        <v>0</v>
      </c>
    </row>
    <row r="433" spans="1:107" x14ac:dyDescent="0.2">
      <c r="A433">
        <f>ROW(Source!A167)</f>
        <v>167</v>
      </c>
      <c r="B433">
        <v>144042116</v>
      </c>
      <c r="C433">
        <v>144043979</v>
      </c>
      <c r="D433">
        <v>130289783</v>
      </c>
      <c r="E433">
        <v>1</v>
      </c>
      <c r="F433">
        <v>1</v>
      </c>
      <c r="G433">
        <v>1</v>
      </c>
      <c r="H433">
        <v>3</v>
      </c>
      <c r="I433" t="s">
        <v>1195</v>
      </c>
      <c r="J433" t="s">
        <v>1196</v>
      </c>
      <c r="K433" t="s">
        <v>1197</v>
      </c>
      <c r="L433">
        <v>1346</v>
      </c>
      <c r="N433">
        <v>1009</v>
      </c>
      <c r="O433" t="s">
        <v>598</v>
      </c>
      <c r="P433" t="s">
        <v>598</v>
      </c>
      <c r="Q433">
        <v>1</v>
      </c>
      <c r="W433">
        <v>0</v>
      </c>
      <c r="X433">
        <v>-1717886496</v>
      </c>
      <c r="Y433">
        <v>85</v>
      </c>
      <c r="AA433">
        <v>13.88</v>
      </c>
      <c r="AB433">
        <v>0</v>
      </c>
      <c r="AC433">
        <v>0</v>
      </c>
      <c r="AD433">
        <v>0</v>
      </c>
      <c r="AE433">
        <v>2.7</v>
      </c>
      <c r="AF433">
        <v>0</v>
      </c>
      <c r="AG433">
        <v>0</v>
      </c>
      <c r="AH433">
        <v>0</v>
      </c>
      <c r="AI433">
        <v>5.14</v>
      </c>
      <c r="AJ433">
        <v>1</v>
      </c>
      <c r="AK433">
        <v>1</v>
      </c>
      <c r="AL433">
        <v>1</v>
      </c>
      <c r="AN433">
        <v>0</v>
      </c>
      <c r="AO433">
        <v>1</v>
      </c>
      <c r="AP433">
        <v>0</v>
      </c>
      <c r="AQ433">
        <v>0</v>
      </c>
      <c r="AR433">
        <v>0</v>
      </c>
      <c r="AS433" t="s">
        <v>3</v>
      </c>
      <c r="AT433">
        <v>85</v>
      </c>
      <c r="AU433" t="s">
        <v>3</v>
      </c>
      <c r="AV433">
        <v>0</v>
      </c>
      <c r="AW433">
        <v>2</v>
      </c>
      <c r="AX433">
        <v>144044024</v>
      </c>
      <c r="AY433">
        <v>1</v>
      </c>
      <c r="AZ433">
        <v>0</v>
      </c>
      <c r="BA433">
        <v>440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CX433">
        <f>Y433*Source!I167</f>
        <v>4.2686999999999999</v>
      </c>
      <c r="CY433">
        <f t="shared" si="80"/>
        <v>13.88</v>
      </c>
      <c r="CZ433">
        <f t="shared" si="81"/>
        <v>2.7</v>
      </c>
      <c r="DA433">
        <f t="shared" si="82"/>
        <v>5.14</v>
      </c>
      <c r="DB433">
        <f t="shared" si="83"/>
        <v>229.5</v>
      </c>
      <c r="DC433">
        <f t="shared" si="84"/>
        <v>0</v>
      </c>
    </row>
    <row r="434" spans="1:107" x14ac:dyDescent="0.2">
      <c r="A434">
        <f>ROW(Source!A169)</f>
        <v>169</v>
      </c>
      <c r="B434">
        <v>144042116</v>
      </c>
      <c r="C434">
        <v>144044026</v>
      </c>
      <c r="D434">
        <v>128862263</v>
      </c>
      <c r="E434">
        <v>28876687</v>
      </c>
      <c r="F434">
        <v>1</v>
      </c>
      <c r="G434">
        <v>1</v>
      </c>
      <c r="H434">
        <v>1</v>
      </c>
      <c r="I434" t="s">
        <v>1330</v>
      </c>
      <c r="J434" t="s">
        <v>3</v>
      </c>
      <c r="K434" t="s">
        <v>1331</v>
      </c>
      <c r="L434">
        <v>1191</v>
      </c>
      <c r="N434">
        <v>1013</v>
      </c>
      <c r="O434" t="s">
        <v>1125</v>
      </c>
      <c r="P434" t="s">
        <v>1125</v>
      </c>
      <c r="Q434">
        <v>1</v>
      </c>
      <c r="W434">
        <v>0</v>
      </c>
      <c r="X434">
        <v>-784637506</v>
      </c>
      <c r="Y434">
        <v>177.1</v>
      </c>
      <c r="AA434">
        <v>0</v>
      </c>
      <c r="AB434">
        <v>0</v>
      </c>
      <c r="AC434">
        <v>0</v>
      </c>
      <c r="AD434">
        <v>8.74</v>
      </c>
      <c r="AE434">
        <v>0</v>
      </c>
      <c r="AF434">
        <v>0</v>
      </c>
      <c r="AG434">
        <v>0</v>
      </c>
      <c r="AH434">
        <v>8.74</v>
      </c>
      <c r="AI434">
        <v>1</v>
      </c>
      <c r="AJ434">
        <v>1</v>
      </c>
      <c r="AK434">
        <v>1</v>
      </c>
      <c r="AL434">
        <v>1</v>
      </c>
      <c r="AN434">
        <v>0</v>
      </c>
      <c r="AO434">
        <v>1</v>
      </c>
      <c r="AP434">
        <v>1</v>
      </c>
      <c r="AQ434">
        <v>0</v>
      </c>
      <c r="AR434">
        <v>0</v>
      </c>
      <c r="AS434" t="s">
        <v>3</v>
      </c>
      <c r="AT434">
        <v>154</v>
      </c>
      <c r="AU434" t="s">
        <v>264</v>
      </c>
      <c r="AV434">
        <v>1</v>
      </c>
      <c r="AW434">
        <v>2</v>
      </c>
      <c r="AX434">
        <v>144044040</v>
      </c>
      <c r="AY434">
        <v>1</v>
      </c>
      <c r="AZ434">
        <v>0</v>
      </c>
      <c r="BA434">
        <v>441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CX434">
        <f>Y434*Source!I169</f>
        <v>9.2977499999999988</v>
      </c>
      <c r="CY434">
        <f>AD434</f>
        <v>8.74</v>
      </c>
      <c r="CZ434">
        <f>AH434</f>
        <v>8.74</v>
      </c>
      <c r="DA434">
        <f>AL434</f>
        <v>1</v>
      </c>
      <c r="DB434">
        <f>ROUND((ROUND(AT434*CZ434,2)*1.15),2)</f>
        <v>1547.85</v>
      </c>
      <c r="DC434">
        <f>ROUND((ROUND(AT434*AG434,2)*1.15),2)</f>
        <v>0</v>
      </c>
    </row>
    <row r="435" spans="1:107" x14ac:dyDescent="0.2">
      <c r="A435">
        <f>ROW(Source!A169)</f>
        <v>169</v>
      </c>
      <c r="B435">
        <v>144042116</v>
      </c>
      <c r="C435">
        <v>144044026</v>
      </c>
      <c r="D435">
        <v>128862608</v>
      </c>
      <c r="E435">
        <v>28876687</v>
      </c>
      <c r="F435">
        <v>1</v>
      </c>
      <c r="G435">
        <v>1</v>
      </c>
      <c r="H435">
        <v>1</v>
      </c>
      <c r="I435" t="s">
        <v>1128</v>
      </c>
      <c r="J435" t="s">
        <v>3</v>
      </c>
      <c r="K435" t="s">
        <v>1129</v>
      </c>
      <c r="L435">
        <v>1191</v>
      </c>
      <c r="N435">
        <v>1013</v>
      </c>
      <c r="O435" t="s">
        <v>1125</v>
      </c>
      <c r="P435" t="s">
        <v>1125</v>
      </c>
      <c r="Q435">
        <v>1</v>
      </c>
      <c r="W435">
        <v>0</v>
      </c>
      <c r="X435">
        <v>-1417349443</v>
      </c>
      <c r="Y435">
        <v>1.2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1</v>
      </c>
      <c r="AJ435">
        <v>1</v>
      </c>
      <c r="AK435">
        <v>1</v>
      </c>
      <c r="AL435">
        <v>1</v>
      </c>
      <c r="AN435">
        <v>0</v>
      </c>
      <c r="AO435">
        <v>1</v>
      </c>
      <c r="AP435">
        <v>0</v>
      </c>
      <c r="AQ435">
        <v>0</v>
      </c>
      <c r="AR435">
        <v>0</v>
      </c>
      <c r="AS435" t="s">
        <v>3</v>
      </c>
      <c r="AT435">
        <v>1.2</v>
      </c>
      <c r="AU435" t="s">
        <v>3</v>
      </c>
      <c r="AV435">
        <v>2</v>
      </c>
      <c r="AW435">
        <v>2</v>
      </c>
      <c r="AX435">
        <v>144044041</v>
      </c>
      <c r="AY435">
        <v>1</v>
      </c>
      <c r="AZ435">
        <v>2048</v>
      </c>
      <c r="BA435">
        <v>442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CX435">
        <f>Y435*Source!I169</f>
        <v>6.3E-2</v>
      </c>
      <c r="CY435">
        <f>AD435</f>
        <v>0</v>
      </c>
      <c r="CZ435">
        <f>AH435</f>
        <v>0</v>
      </c>
      <c r="DA435">
        <f>AL435</f>
        <v>1</v>
      </c>
      <c r="DB435">
        <f>ROUND(ROUND(AT435*CZ435,2),2)</f>
        <v>0</v>
      </c>
      <c r="DC435">
        <f>ROUND(ROUND(AT435*AG435,2),2)</f>
        <v>0</v>
      </c>
    </row>
    <row r="436" spans="1:107" x14ac:dyDescent="0.2">
      <c r="A436">
        <f>ROW(Source!A169)</f>
        <v>169</v>
      </c>
      <c r="B436">
        <v>144042116</v>
      </c>
      <c r="C436">
        <v>144044026</v>
      </c>
      <c r="D436">
        <v>130404404</v>
      </c>
      <c r="E436">
        <v>1</v>
      </c>
      <c r="F436">
        <v>1</v>
      </c>
      <c r="G436">
        <v>1</v>
      </c>
      <c r="H436">
        <v>2</v>
      </c>
      <c r="I436" t="s">
        <v>1141</v>
      </c>
      <c r="J436" t="s">
        <v>1142</v>
      </c>
      <c r="K436" t="s">
        <v>1143</v>
      </c>
      <c r="L436">
        <v>1368</v>
      </c>
      <c r="N436">
        <v>1011</v>
      </c>
      <c r="O436" t="s">
        <v>550</v>
      </c>
      <c r="P436" t="s">
        <v>550</v>
      </c>
      <c r="Q436">
        <v>1</v>
      </c>
      <c r="W436">
        <v>0</v>
      </c>
      <c r="X436">
        <v>-2113614907</v>
      </c>
      <c r="Y436">
        <v>0.6</v>
      </c>
      <c r="AA436">
        <v>0</v>
      </c>
      <c r="AB436">
        <v>1023.6</v>
      </c>
      <c r="AC436">
        <v>443.21</v>
      </c>
      <c r="AD436">
        <v>0</v>
      </c>
      <c r="AE436">
        <v>0</v>
      </c>
      <c r="AF436">
        <v>115.4</v>
      </c>
      <c r="AG436">
        <v>13.5</v>
      </c>
      <c r="AH436">
        <v>0</v>
      </c>
      <c r="AI436">
        <v>1</v>
      </c>
      <c r="AJ436">
        <v>8.8699999999999992</v>
      </c>
      <c r="AK436">
        <v>32.83</v>
      </c>
      <c r="AL436">
        <v>1</v>
      </c>
      <c r="AN436">
        <v>0</v>
      </c>
      <c r="AO436">
        <v>1</v>
      </c>
      <c r="AP436">
        <v>1</v>
      </c>
      <c r="AQ436">
        <v>0</v>
      </c>
      <c r="AR436">
        <v>0</v>
      </c>
      <c r="AS436" t="s">
        <v>3</v>
      </c>
      <c r="AT436">
        <v>0.48</v>
      </c>
      <c r="AU436" t="s">
        <v>279</v>
      </c>
      <c r="AV436">
        <v>0</v>
      </c>
      <c r="AW436">
        <v>2</v>
      </c>
      <c r="AX436">
        <v>144044042</v>
      </c>
      <c r="AY436">
        <v>1</v>
      </c>
      <c r="AZ436">
        <v>0</v>
      </c>
      <c r="BA436">
        <v>443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CX436">
        <f>Y436*Source!I169</f>
        <v>3.15E-2</v>
      </c>
      <c r="CY436">
        <f>AB436</f>
        <v>1023.6</v>
      </c>
      <c r="CZ436">
        <f>AF436</f>
        <v>115.4</v>
      </c>
      <c r="DA436">
        <f>AJ436</f>
        <v>8.8699999999999992</v>
      </c>
      <c r="DB436">
        <f>ROUND((ROUND(AT436*CZ436,2)*1.25),2)</f>
        <v>69.239999999999995</v>
      </c>
      <c r="DC436">
        <f>ROUND((ROUND(AT436*AG436,2)*1.25),2)</f>
        <v>8.1</v>
      </c>
    </row>
    <row r="437" spans="1:107" x14ac:dyDescent="0.2">
      <c r="A437">
        <f>ROW(Source!A169)</f>
        <v>169</v>
      </c>
      <c r="B437">
        <v>144042116</v>
      </c>
      <c r="C437">
        <v>144044026</v>
      </c>
      <c r="D437">
        <v>130404509</v>
      </c>
      <c r="E437">
        <v>1</v>
      </c>
      <c r="F437">
        <v>1</v>
      </c>
      <c r="G437">
        <v>1</v>
      </c>
      <c r="H437">
        <v>2</v>
      </c>
      <c r="I437" t="s">
        <v>1409</v>
      </c>
      <c r="J437" t="s">
        <v>1410</v>
      </c>
      <c r="K437" t="s">
        <v>1411</v>
      </c>
      <c r="L437">
        <v>1368</v>
      </c>
      <c r="N437">
        <v>1011</v>
      </c>
      <c r="O437" t="s">
        <v>550</v>
      </c>
      <c r="P437" t="s">
        <v>550</v>
      </c>
      <c r="Q437">
        <v>1</v>
      </c>
      <c r="W437">
        <v>0</v>
      </c>
      <c r="X437">
        <v>-817767908</v>
      </c>
      <c r="Y437">
        <v>0.42499999999999999</v>
      </c>
      <c r="AA437">
        <v>0</v>
      </c>
      <c r="AB437">
        <v>26.64</v>
      </c>
      <c r="AC437">
        <v>0</v>
      </c>
      <c r="AD437">
        <v>0</v>
      </c>
      <c r="AE437">
        <v>0</v>
      </c>
      <c r="AF437">
        <v>6.66</v>
      </c>
      <c r="AG437">
        <v>0</v>
      </c>
      <c r="AH437">
        <v>0</v>
      </c>
      <c r="AI437">
        <v>1</v>
      </c>
      <c r="AJ437">
        <v>4</v>
      </c>
      <c r="AK437">
        <v>32.83</v>
      </c>
      <c r="AL437">
        <v>1</v>
      </c>
      <c r="AN437">
        <v>0</v>
      </c>
      <c r="AO437">
        <v>1</v>
      </c>
      <c r="AP437">
        <v>1</v>
      </c>
      <c r="AQ437">
        <v>0</v>
      </c>
      <c r="AR437">
        <v>0</v>
      </c>
      <c r="AS437" t="s">
        <v>3</v>
      </c>
      <c r="AT437">
        <v>0.34</v>
      </c>
      <c r="AU437" t="s">
        <v>279</v>
      </c>
      <c r="AV437">
        <v>0</v>
      </c>
      <c r="AW437">
        <v>2</v>
      </c>
      <c r="AX437">
        <v>144044043</v>
      </c>
      <c r="AY437">
        <v>1</v>
      </c>
      <c r="AZ437">
        <v>2048</v>
      </c>
      <c r="BA437">
        <v>444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CX437">
        <f>Y437*Source!I169</f>
        <v>2.2312499999999999E-2</v>
      </c>
      <c r="CY437">
        <f>AB437</f>
        <v>26.64</v>
      </c>
      <c r="CZ437">
        <f>AF437</f>
        <v>6.66</v>
      </c>
      <c r="DA437">
        <f>AJ437</f>
        <v>4</v>
      </c>
      <c r="DB437">
        <f>ROUND((ROUND(AT437*CZ437,2)*1.25),2)</f>
        <v>2.83</v>
      </c>
      <c r="DC437">
        <f>ROUND((ROUND(AT437*AG437,2)*1.25),2)</f>
        <v>0</v>
      </c>
    </row>
    <row r="438" spans="1:107" x14ac:dyDescent="0.2">
      <c r="A438">
        <f>ROW(Source!A169)</f>
        <v>169</v>
      </c>
      <c r="B438">
        <v>144042116</v>
      </c>
      <c r="C438">
        <v>144044026</v>
      </c>
      <c r="D438">
        <v>130405149</v>
      </c>
      <c r="E438">
        <v>1</v>
      </c>
      <c r="F438">
        <v>1</v>
      </c>
      <c r="G438">
        <v>1</v>
      </c>
      <c r="H438">
        <v>2</v>
      </c>
      <c r="I438" t="s">
        <v>1144</v>
      </c>
      <c r="J438" t="s">
        <v>1145</v>
      </c>
      <c r="K438" t="s">
        <v>1146</v>
      </c>
      <c r="L438">
        <v>1368</v>
      </c>
      <c r="N438">
        <v>1011</v>
      </c>
      <c r="O438" t="s">
        <v>550</v>
      </c>
      <c r="P438" t="s">
        <v>550</v>
      </c>
      <c r="Q438">
        <v>1</v>
      </c>
      <c r="W438">
        <v>0</v>
      </c>
      <c r="X438">
        <v>1969200529</v>
      </c>
      <c r="Y438">
        <v>0.9</v>
      </c>
      <c r="AA438">
        <v>0</v>
      </c>
      <c r="AB438">
        <v>795.09</v>
      </c>
      <c r="AC438">
        <v>380.83</v>
      </c>
      <c r="AD438">
        <v>0</v>
      </c>
      <c r="AE438">
        <v>0</v>
      </c>
      <c r="AF438">
        <v>65.709999999999994</v>
      </c>
      <c r="AG438">
        <v>11.6</v>
      </c>
      <c r="AH438">
        <v>0</v>
      </c>
      <c r="AI438">
        <v>1</v>
      </c>
      <c r="AJ438">
        <v>12.1</v>
      </c>
      <c r="AK438">
        <v>32.83</v>
      </c>
      <c r="AL438">
        <v>1</v>
      </c>
      <c r="AN438">
        <v>0</v>
      </c>
      <c r="AO438">
        <v>1</v>
      </c>
      <c r="AP438">
        <v>1</v>
      </c>
      <c r="AQ438">
        <v>0</v>
      </c>
      <c r="AR438">
        <v>0</v>
      </c>
      <c r="AS438" t="s">
        <v>3</v>
      </c>
      <c r="AT438">
        <v>0.72</v>
      </c>
      <c r="AU438" t="s">
        <v>279</v>
      </c>
      <c r="AV438">
        <v>0</v>
      </c>
      <c r="AW438">
        <v>2</v>
      </c>
      <c r="AX438">
        <v>144044044</v>
      </c>
      <c r="AY438">
        <v>1</v>
      </c>
      <c r="AZ438">
        <v>2048</v>
      </c>
      <c r="BA438">
        <v>445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CX438">
        <f>Y438*Source!I169</f>
        <v>4.725E-2</v>
      </c>
      <c r="CY438">
        <f>AB438</f>
        <v>795.09</v>
      </c>
      <c r="CZ438">
        <f>AF438</f>
        <v>65.709999999999994</v>
      </c>
      <c r="DA438">
        <f>AJ438</f>
        <v>12.1</v>
      </c>
      <c r="DB438">
        <f>ROUND((ROUND(AT438*CZ438,2)*1.25),2)</f>
        <v>59.14</v>
      </c>
      <c r="DC438">
        <f>ROUND((ROUND(AT438*AG438,2)*1.25),2)</f>
        <v>10.44</v>
      </c>
    </row>
    <row r="439" spans="1:107" x14ac:dyDescent="0.2">
      <c r="A439">
        <f>ROW(Source!A169)</f>
        <v>169</v>
      </c>
      <c r="B439">
        <v>144042116</v>
      </c>
      <c r="C439">
        <v>144044026</v>
      </c>
      <c r="D439">
        <v>130405328</v>
      </c>
      <c r="E439">
        <v>1</v>
      </c>
      <c r="F439">
        <v>1</v>
      </c>
      <c r="G439">
        <v>1</v>
      </c>
      <c r="H439">
        <v>2</v>
      </c>
      <c r="I439" t="s">
        <v>1343</v>
      </c>
      <c r="J439" t="s">
        <v>1344</v>
      </c>
      <c r="K439" t="s">
        <v>1345</v>
      </c>
      <c r="L439">
        <v>1368</v>
      </c>
      <c r="N439">
        <v>1011</v>
      </c>
      <c r="O439" t="s">
        <v>550</v>
      </c>
      <c r="P439" t="s">
        <v>550</v>
      </c>
      <c r="Q439">
        <v>1</v>
      </c>
      <c r="W439">
        <v>0</v>
      </c>
      <c r="X439">
        <v>32357839</v>
      </c>
      <c r="Y439">
        <v>1.925</v>
      </c>
      <c r="AA439">
        <v>0</v>
      </c>
      <c r="AB439">
        <v>39.119999999999997</v>
      </c>
      <c r="AC439">
        <v>0</v>
      </c>
      <c r="AD439">
        <v>0</v>
      </c>
      <c r="AE439">
        <v>0</v>
      </c>
      <c r="AF439">
        <v>8.1</v>
      </c>
      <c r="AG439">
        <v>0</v>
      </c>
      <c r="AH439">
        <v>0</v>
      </c>
      <c r="AI439">
        <v>1</v>
      </c>
      <c r="AJ439">
        <v>4.83</v>
      </c>
      <c r="AK439">
        <v>32.83</v>
      </c>
      <c r="AL439">
        <v>1</v>
      </c>
      <c r="AN439">
        <v>0</v>
      </c>
      <c r="AO439">
        <v>1</v>
      </c>
      <c r="AP439">
        <v>1</v>
      </c>
      <c r="AQ439">
        <v>0</v>
      </c>
      <c r="AR439">
        <v>0</v>
      </c>
      <c r="AS439" t="s">
        <v>3</v>
      </c>
      <c r="AT439">
        <v>1.54</v>
      </c>
      <c r="AU439" t="s">
        <v>279</v>
      </c>
      <c r="AV439">
        <v>0</v>
      </c>
      <c r="AW439">
        <v>2</v>
      </c>
      <c r="AX439">
        <v>144044045</v>
      </c>
      <c r="AY439">
        <v>1</v>
      </c>
      <c r="AZ439">
        <v>0</v>
      </c>
      <c r="BA439">
        <v>446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CX439">
        <f>Y439*Source!I169</f>
        <v>0.1010625</v>
      </c>
      <c r="CY439">
        <f>AB439</f>
        <v>39.119999999999997</v>
      </c>
      <c r="CZ439">
        <f>AF439</f>
        <v>8.1</v>
      </c>
      <c r="DA439">
        <f>AJ439</f>
        <v>4.83</v>
      </c>
      <c r="DB439">
        <f>ROUND((ROUND(AT439*CZ439,2)*1.25),2)</f>
        <v>15.59</v>
      </c>
      <c r="DC439">
        <f>ROUND((ROUND(AT439*AG439,2)*1.25),2)</f>
        <v>0</v>
      </c>
    </row>
    <row r="440" spans="1:107" x14ac:dyDescent="0.2">
      <c r="A440">
        <f>ROW(Source!A169)</f>
        <v>169</v>
      </c>
      <c r="B440">
        <v>144042116</v>
      </c>
      <c r="C440">
        <v>144044026</v>
      </c>
      <c r="D440">
        <v>130256581</v>
      </c>
      <c r="E440">
        <v>1</v>
      </c>
      <c r="F440">
        <v>1</v>
      </c>
      <c r="G440">
        <v>1</v>
      </c>
      <c r="H440">
        <v>3</v>
      </c>
      <c r="I440" t="s">
        <v>1412</v>
      </c>
      <c r="J440" t="s">
        <v>1413</v>
      </c>
      <c r="K440" t="s">
        <v>1414</v>
      </c>
      <c r="L440">
        <v>1348</v>
      </c>
      <c r="N440">
        <v>1009</v>
      </c>
      <c r="O440" t="s">
        <v>31</v>
      </c>
      <c r="P440" t="s">
        <v>31</v>
      </c>
      <c r="Q440">
        <v>1000</v>
      </c>
      <c r="W440">
        <v>0</v>
      </c>
      <c r="X440">
        <v>-1086859949</v>
      </c>
      <c r="Y440">
        <v>8.8999999999999995E-4</v>
      </c>
      <c r="AA440">
        <v>277444.53000000003</v>
      </c>
      <c r="AB440">
        <v>0</v>
      </c>
      <c r="AC440">
        <v>0</v>
      </c>
      <c r="AD440">
        <v>0</v>
      </c>
      <c r="AE440">
        <v>26499</v>
      </c>
      <c r="AF440">
        <v>0</v>
      </c>
      <c r="AG440">
        <v>0</v>
      </c>
      <c r="AH440">
        <v>0</v>
      </c>
      <c r="AI440">
        <v>10.47</v>
      </c>
      <c r="AJ440">
        <v>1</v>
      </c>
      <c r="AK440">
        <v>1</v>
      </c>
      <c r="AL440">
        <v>1</v>
      </c>
      <c r="AN440">
        <v>0</v>
      </c>
      <c r="AO440">
        <v>1</v>
      </c>
      <c r="AP440">
        <v>0</v>
      </c>
      <c r="AQ440">
        <v>0</v>
      </c>
      <c r="AR440">
        <v>0</v>
      </c>
      <c r="AS440" t="s">
        <v>3</v>
      </c>
      <c r="AT440">
        <v>8.8999999999999995E-4</v>
      </c>
      <c r="AU440" t="s">
        <v>3</v>
      </c>
      <c r="AV440">
        <v>0</v>
      </c>
      <c r="AW440">
        <v>2</v>
      </c>
      <c r="AX440">
        <v>144044046</v>
      </c>
      <c r="AY440">
        <v>1</v>
      </c>
      <c r="AZ440">
        <v>0</v>
      </c>
      <c r="BA440">
        <v>447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CX440">
        <f>Y440*Source!I169</f>
        <v>4.6724999999999997E-5</v>
      </c>
      <c r="CY440">
        <f t="shared" ref="CY440:CY446" si="85">AA440</f>
        <v>277444.53000000003</v>
      </c>
      <c r="CZ440">
        <f t="shared" ref="CZ440:CZ446" si="86">AE440</f>
        <v>26499</v>
      </c>
      <c r="DA440">
        <f t="shared" ref="DA440:DA446" si="87">AI440</f>
        <v>10.47</v>
      </c>
      <c r="DB440">
        <f t="shared" ref="DB440:DB446" si="88">ROUND(ROUND(AT440*CZ440,2),2)</f>
        <v>23.58</v>
      </c>
      <c r="DC440">
        <f t="shared" ref="DC440:DC446" si="89">ROUND(ROUND(AT440*AG440,2),2)</f>
        <v>0</v>
      </c>
    </row>
    <row r="441" spans="1:107" x14ac:dyDescent="0.2">
      <c r="A441">
        <f>ROW(Source!A169)</f>
        <v>169</v>
      </c>
      <c r="B441">
        <v>144042116</v>
      </c>
      <c r="C441">
        <v>144044026</v>
      </c>
      <c r="D441">
        <v>130259619</v>
      </c>
      <c r="E441">
        <v>1</v>
      </c>
      <c r="F441">
        <v>1</v>
      </c>
      <c r="G441">
        <v>1</v>
      </c>
      <c r="H441">
        <v>3</v>
      </c>
      <c r="I441" t="s">
        <v>1346</v>
      </c>
      <c r="J441" t="s">
        <v>1347</v>
      </c>
      <c r="K441" t="s">
        <v>1348</v>
      </c>
      <c r="L441">
        <v>1348</v>
      </c>
      <c r="N441">
        <v>1009</v>
      </c>
      <c r="O441" t="s">
        <v>31</v>
      </c>
      <c r="P441" t="s">
        <v>31</v>
      </c>
      <c r="Q441">
        <v>1000</v>
      </c>
      <c r="W441">
        <v>0</v>
      </c>
      <c r="X441">
        <v>-153470332</v>
      </c>
      <c r="Y441">
        <v>4.4999999999999999E-4</v>
      </c>
      <c r="AA441">
        <v>104863.44</v>
      </c>
      <c r="AB441">
        <v>0</v>
      </c>
      <c r="AC441">
        <v>0</v>
      </c>
      <c r="AD441">
        <v>0</v>
      </c>
      <c r="AE441">
        <v>10362</v>
      </c>
      <c r="AF441">
        <v>0</v>
      </c>
      <c r="AG441">
        <v>0</v>
      </c>
      <c r="AH441">
        <v>0</v>
      </c>
      <c r="AI441">
        <v>10.119999999999999</v>
      </c>
      <c r="AJ441">
        <v>1</v>
      </c>
      <c r="AK441">
        <v>1</v>
      </c>
      <c r="AL441">
        <v>1</v>
      </c>
      <c r="AN441">
        <v>0</v>
      </c>
      <c r="AO441">
        <v>1</v>
      </c>
      <c r="AP441">
        <v>0</v>
      </c>
      <c r="AQ441">
        <v>0</v>
      </c>
      <c r="AR441">
        <v>0</v>
      </c>
      <c r="AS441" t="s">
        <v>3</v>
      </c>
      <c r="AT441">
        <v>4.4999999999999999E-4</v>
      </c>
      <c r="AU441" t="s">
        <v>3</v>
      </c>
      <c r="AV441">
        <v>0</v>
      </c>
      <c r="AW441">
        <v>2</v>
      </c>
      <c r="AX441">
        <v>144044047</v>
      </c>
      <c r="AY441">
        <v>1</v>
      </c>
      <c r="AZ441">
        <v>0</v>
      </c>
      <c r="BA441">
        <v>448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CX441">
        <f>Y441*Source!I169</f>
        <v>2.3624999999999998E-5</v>
      </c>
      <c r="CY441">
        <f t="shared" si="85"/>
        <v>104863.44</v>
      </c>
      <c r="CZ441">
        <f t="shared" si="86"/>
        <v>10362</v>
      </c>
      <c r="DA441">
        <f t="shared" si="87"/>
        <v>10.119999999999999</v>
      </c>
      <c r="DB441">
        <f t="shared" si="88"/>
        <v>4.66</v>
      </c>
      <c r="DC441">
        <f t="shared" si="89"/>
        <v>0</v>
      </c>
    </row>
    <row r="442" spans="1:107" x14ac:dyDescent="0.2">
      <c r="A442">
        <f>ROW(Source!A169)</f>
        <v>169</v>
      </c>
      <c r="B442">
        <v>144042116</v>
      </c>
      <c r="C442">
        <v>144044026</v>
      </c>
      <c r="D442">
        <v>130260751</v>
      </c>
      <c r="E442">
        <v>1</v>
      </c>
      <c r="F442">
        <v>1</v>
      </c>
      <c r="G442">
        <v>1</v>
      </c>
      <c r="H442">
        <v>3</v>
      </c>
      <c r="I442" t="s">
        <v>1349</v>
      </c>
      <c r="J442" t="s">
        <v>1350</v>
      </c>
      <c r="K442" t="s">
        <v>1351</v>
      </c>
      <c r="L442">
        <v>1346</v>
      </c>
      <c r="N442">
        <v>1009</v>
      </c>
      <c r="O442" t="s">
        <v>598</v>
      </c>
      <c r="P442" t="s">
        <v>598</v>
      </c>
      <c r="Q442">
        <v>1</v>
      </c>
      <c r="W442">
        <v>0</v>
      </c>
      <c r="X442">
        <v>184074274</v>
      </c>
      <c r="Y442">
        <v>15</v>
      </c>
      <c r="AA442">
        <v>88.41</v>
      </c>
      <c r="AB442">
        <v>0</v>
      </c>
      <c r="AC442">
        <v>0</v>
      </c>
      <c r="AD442">
        <v>0</v>
      </c>
      <c r="AE442">
        <v>9.0399999999999991</v>
      </c>
      <c r="AF442">
        <v>0</v>
      </c>
      <c r="AG442">
        <v>0</v>
      </c>
      <c r="AH442">
        <v>0</v>
      </c>
      <c r="AI442">
        <v>9.7799999999999994</v>
      </c>
      <c r="AJ442">
        <v>1</v>
      </c>
      <c r="AK442">
        <v>1</v>
      </c>
      <c r="AL442">
        <v>1</v>
      </c>
      <c r="AN442">
        <v>0</v>
      </c>
      <c r="AO442">
        <v>1</v>
      </c>
      <c r="AP442">
        <v>0</v>
      </c>
      <c r="AQ442">
        <v>0</v>
      </c>
      <c r="AR442">
        <v>0</v>
      </c>
      <c r="AS442" t="s">
        <v>3</v>
      </c>
      <c r="AT442">
        <v>15</v>
      </c>
      <c r="AU442" t="s">
        <v>3</v>
      </c>
      <c r="AV442">
        <v>0</v>
      </c>
      <c r="AW442">
        <v>2</v>
      </c>
      <c r="AX442">
        <v>144044048</v>
      </c>
      <c r="AY442">
        <v>1</v>
      </c>
      <c r="AZ442">
        <v>0</v>
      </c>
      <c r="BA442">
        <v>449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CX442">
        <f>Y442*Source!I169</f>
        <v>0.78749999999999998</v>
      </c>
      <c r="CY442">
        <f t="shared" si="85"/>
        <v>88.41</v>
      </c>
      <c r="CZ442">
        <f t="shared" si="86"/>
        <v>9.0399999999999991</v>
      </c>
      <c r="DA442">
        <f t="shared" si="87"/>
        <v>9.7799999999999994</v>
      </c>
      <c r="DB442">
        <f t="shared" si="88"/>
        <v>135.6</v>
      </c>
      <c r="DC442">
        <f t="shared" si="89"/>
        <v>0</v>
      </c>
    </row>
    <row r="443" spans="1:107" x14ac:dyDescent="0.2">
      <c r="A443">
        <f>ROW(Source!A169)</f>
        <v>169</v>
      </c>
      <c r="B443">
        <v>144042116</v>
      </c>
      <c r="C443">
        <v>144044026</v>
      </c>
      <c r="D443">
        <v>130261654</v>
      </c>
      <c r="E443">
        <v>1</v>
      </c>
      <c r="F443">
        <v>1</v>
      </c>
      <c r="G443">
        <v>1</v>
      </c>
      <c r="H443">
        <v>3</v>
      </c>
      <c r="I443" t="s">
        <v>1415</v>
      </c>
      <c r="J443" t="s">
        <v>1416</v>
      </c>
      <c r="K443" t="s">
        <v>1417</v>
      </c>
      <c r="L443">
        <v>1346</v>
      </c>
      <c r="N443">
        <v>1009</v>
      </c>
      <c r="O443" t="s">
        <v>598</v>
      </c>
      <c r="P443" t="s">
        <v>598</v>
      </c>
      <c r="Q443">
        <v>1</v>
      </c>
      <c r="W443">
        <v>0</v>
      </c>
      <c r="X443">
        <v>-2017692286</v>
      </c>
      <c r="Y443">
        <v>8</v>
      </c>
      <c r="AA443">
        <v>99.98</v>
      </c>
      <c r="AB443">
        <v>0</v>
      </c>
      <c r="AC443">
        <v>0</v>
      </c>
      <c r="AD443">
        <v>0</v>
      </c>
      <c r="AE443">
        <v>23.09</v>
      </c>
      <c r="AF443">
        <v>0</v>
      </c>
      <c r="AG443">
        <v>0</v>
      </c>
      <c r="AH443">
        <v>0</v>
      </c>
      <c r="AI443">
        <v>4.33</v>
      </c>
      <c r="AJ443">
        <v>1</v>
      </c>
      <c r="AK443">
        <v>1</v>
      </c>
      <c r="AL443">
        <v>1</v>
      </c>
      <c r="AN443">
        <v>0</v>
      </c>
      <c r="AO443">
        <v>1</v>
      </c>
      <c r="AP443">
        <v>0</v>
      </c>
      <c r="AQ443">
        <v>0</v>
      </c>
      <c r="AR443">
        <v>0</v>
      </c>
      <c r="AS443" t="s">
        <v>3</v>
      </c>
      <c r="AT443">
        <v>8</v>
      </c>
      <c r="AU443" t="s">
        <v>3</v>
      </c>
      <c r="AV443">
        <v>0</v>
      </c>
      <c r="AW443">
        <v>2</v>
      </c>
      <c r="AX443">
        <v>144044049</v>
      </c>
      <c r="AY443">
        <v>1</v>
      </c>
      <c r="AZ443">
        <v>0</v>
      </c>
      <c r="BA443">
        <v>450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CX443">
        <f>Y443*Source!I169</f>
        <v>0.42</v>
      </c>
      <c r="CY443">
        <f t="shared" si="85"/>
        <v>99.98</v>
      </c>
      <c r="CZ443">
        <f t="shared" si="86"/>
        <v>23.09</v>
      </c>
      <c r="DA443">
        <f t="shared" si="87"/>
        <v>4.33</v>
      </c>
      <c r="DB443">
        <f t="shared" si="88"/>
        <v>184.72</v>
      </c>
      <c r="DC443">
        <f t="shared" si="89"/>
        <v>0</v>
      </c>
    </row>
    <row r="444" spans="1:107" x14ac:dyDescent="0.2">
      <c r="A444">
        <f>ROW(Source!A169)</f>
        <v>169</v>
      </c>
      <c r="B444">
        <v>144042116</v>
      </c>
      <c r="C444">
        <v>144044026</v>
      </c>
      <c r="D444">
        <v>130289464</v>
      </c>
      <c r="E444">
        <v>1</v>
      </c>
      <c r="F444">
        <v>1</v>
      </c>
      <c r="G444">
        <v>1</v>
      </c>
      <c r="H444">
        <v>3</v>
      </c>
      <c r="I444" t="s">
        <v>1418</v>
      </c>
      <c r="J444" t="s">
        <v>1419</v>
      </c>
      <c r="K444" t="s">
        <v>1420</v>
      </c>
      <c r="L444">
        <v>1348</v>
      </c>
      <c r="N444">
        <v>1009</v>
      </c>
      <c r="O444" t="s">
        <v>31</v>
      </c>
      <c r="P444" t="s">
        <v>31</v>
      </c>
      <c r="Q444">
        <v>1000</v>
      </c>
      <c r="W444">
        <v>0</v>
      </c>
      <c r="X444">
        <v>1155139603</v>
      </c>
      <c r="Y444">
        <v>5.0099999999999997E-3</v>
      </c>
      <c r="AA444">
        <v>63577.1</v>
      </c>
      <c r="AB444">
        <v>0</v>
      </c>
      <c r="AC444">
        <v>0</v>
      </c>
      <c r="AD444">
        <v>0</v>
      </c>
      <c r="AE444">
        <v>17183</v>
      </c>
      <c r="AF444">
        <v>0</v>
      </c>
      <c r="AG444">
        <v>0</v>
      </c>
      <c r="AH444">
        <v>0</v>
      </c>
      <c r="AI444">
        <v>3.7</v>
      </c>
      <c r="AJ444">
        <v>1</v>
      </c>
      <c r="AK444">
        <v>1</v>
      </c>
      <c r="AL444">
        <v>1</v>
      </c>
      <c r="AN444">
        <v>0</v>
      </c>
      <c r="AO444">
        <v>1</v>
      </c>
      <c r="AP444">
        <v>0</v>
      </c>
      <c r="AQ444">
        <v>0</v>
      </c>
      <c r="AR444">
        <v>0</v>
      </c>
      <c r="AS444" t="s">
        <v>3</v>
      </c>
      <c r="AT444">
        <v>5.0099999999999997E-3</v>
      </c>
      <c r="AU444" t="s">
        <v>3</v>
      </c>
      <c r="AV444">
        <v>0</v>
      </c>
      <c r="AW444">
        <v>2</v>
      </c>
      <c r="AX444">
        <v>144044051</v>
      </c>
      <c r="AY444">
        <v>1</v>
      </c>
      <c r="AZ444">
        <v>0</v>
      </c>
      <c r="BA444">
        <v>452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CX444">
        <f>Y444*Source!I169</f>
        <v>2.6302499999999996E-4</v>
      </c>
      <c r="CY444">
        <f t="shared" si="85"/>
        <v>63577.1</v>
      </c>
      <c r="CZ444">
        <f t="shared" si="86"/>
        <v>17183</v>
      </c>
      <c r="DA444">
        <f t="shared" si="87"/>
        <v>3.7</v>
      </c>
      <c r="DB444">
        <f t="shared" si="88"/>
        <v>86.09</v>
      </c>
      <c r="DC444">
        <f t="shared" si="89"/>
        <v>0</v>
      </c>
    </row>
    <row r="445" spans="1:107" x14ac:dyDescent="0.2">
      <c r="A445">
        <f>ROW(Source!A169)</f>
        <v>169</v>
      </c>
      <c r="B445">
        <v>144042116</v>
      </c>
      <c r="C445">
        <v>144044026</v>
      </c>
      <c r="D445">
        <v>130298361</v>
      </c>
      <c r="E445">
        <v>1</v>
      </c>
      <c r="F445">
        <v>1</v>
      </c>
      <c r="G445">
        <v>1</v>
      </c>
      <c r="H445">
        <v>3</v>
      </c>
      <c r="I445" t="s">
        <v>460</v>
      </c>
      <c r="J445" t="s">
        <v>462</v>
      </c>
      <c r="K445" t="s">
        <v>461</v>
      </c>
      <c r="L445">
        <v>1327</v>
      </c>
      <c r="N445">
        <v>1005</v>
      </c>
      <c r="O445" t="s">
        <v>269</v>
      </c>
      <c r="P445" t="s">
        <v>269</v>
      </c>
      <c r="Q445">
        <v>1</v>
      </c>
      <c r="W445">
        <v>0</v>
      </c>
      <c r="X445">
        <v>-1487159907</v>
      </c>
      <c r="Y445">
        <v>100</v>
      </c>
      <c r="AA445">
        <v>610.53</v>
      </c>
      <c r="AB445">
        <v>0</v>
      </c>
      <c r="AC445">
        <v>0</v>
      </c>
      <c r="AD445">
        <v>0</v>
      </c>
      <c r="AE445">
        <v>76.989999999999995</v>
      </c>
      <c r="AF445">
        <v>0</v>
      </c>
      <c r="AG445">
        <v>0</v>
      </c>
      <c r="AH445">
        <v>0</v>
      </c>
      <c r="AI445">
        <v>7.93</v>
      </c>
      <c r="AJ445">
        <v>1</v>
      </c>
      <c r="AK445">
        <v>1</v>
      </c>
      <c r="AL445">
        <v>1</v>
      </c>
      <c r="AN445">
        <v>1</v>
      </c>
      <c r="AO445">
        <v>0</v>
      </c>
      <c r="AP445">
        <v>0</v>
      </c>
      <c r="AQ445">
        <v>0</v>
      </c>
      <c r="AR445">
        <v>0</v>
      </c>
      <c r="AS445" t="s">
        <v>3</v>
      </c>
      <c r="AT445">
        <v>100</v>
      </c>
      <c r="AU445" t="s">
        <v>3</v>
      </c>
      <c r="AV445">
        <v>0</v>
      </c>
      <c r="AW445">
        <v>1</v>
      </c>
      <c r="AX445">
        <v>-1</v>
      </c>
      <c r="AY445">
        <v>0</v>
      </c>
      <c r="AZ445">
        <v>0</v>
      </c>
      <c r="BA445" t="s">
        <v>3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CX445">
        <f>Y445*Source!I169</f>
        <v>5.25</v>
      </c>
      <c r="CY445">
        <f t="shared" si="85"/>
        <v>610.53</v>
      </c>
      <c r="CZ445">
        <f t="shared" si="86"/>
        <v>76.989999999999995</v>
      </c>
      <c r="DA445">
        <f t="shared" si="87"/>
        <v>7.93</v>
      </c>
      <c r="DB445">
        <f t="shared" si="88"/>
        <v>7699</v>
      </c>
      <c r="DC445">
        <f t="shared" si="89"/>
        <v>0</v>
      </c>
    </row>
    <row r="446" spans="1:107" x14ac:dyDescent="0.2">
      <c r="A446">
        <f>ROW(Source!A169)</f>
        <v>169</v>
      </c>
      <c r="B446">
        <v>144042116</v>
      </c>
      <c r="C446">
        <v>144044026</v>
      </c>
      <c r="D446">
        <v>130298770</v>
      </c>
      <c r="E446">
        <v>1</v>
      </c>
      <c r="F446">
        <v>1</v>
      </c>
      <c r="G446">
        <v>1</v>
      </c>
      <c r="H446">
        <v>3</v>
      </c>
      <c r="I446" t="s">
        <v>456</v>
      </c>
      <c r="J446" t="s">
        <v>458</v>
      </c>
      <c r="K446" t="s">
        <v>457</v>
      </c>
      <c r="L446">
        <v>1348</v>
      </c>
      <c r="N446">
        <v>1009</v>
      </c>
      <c r="O446" t="s">
        <v>31</v>
      </c>
      <c r="P446" t="s">
        <v>31</v>
      </c>
      <c r="Q446">
        <v>1000</v>
      </c>
      <c r="W446">
        <v>0</v>
      </c>
      <c r="X446">
        <v>252889915</v>
      </c>
      <c r="Y446">
        <v>0.47619</v>
      </c>
      <c r="AA446">
        <v>49819.78</v>
      </c>
      <c r="AB446">
        <v>0</v>
      </c>
      <c r="AC446">
        <v>0</v>
      </c>
      <c r="AD446">
        <v>0</v>
      </c>
      <c r="AE446">
        <v>12676.79</v>
      </c>
      <c r="AF446">
        <v>0</v>
      </c>
      <c r="AG446">
        <v>0</v>
      </c>
      <c r="AH446">
        <v>0</v>
      </c>
      <c r="AI446">
        <v>3.93</v>
      </c>
      <c r="AJ446">
        <v>1</v>
      </c>
      <c r="AK446">
        <v>1</v>
      </c>
      <c r="AL446">
        <v>1</v>
      </c>
      <c r="AN446">
        <v>0</v>
      </c>
      <c r="AO446">
        <v>0</v>
      </c>
      <c r="AP446">
        <v>0</v>
      </c>
      <c r="AQ446">
        <v>0</v>
      </c>
      <c r="AR446">
        <v>0</v>
      </c>
      <c r="AS446" t="s">
        <v>3</v>
      </c>
      <c r="AT446">
        <v>0.47619</v>
      </c>
      <c r="AU446" t="s">
        <v>3</v>
      </c>
      <c r="AV446">
        <v>0</v>
      </c>
      <c r="AW446">
        <v>1</v>
      </c>
      <c r="AX446">
        <v>-1</v>
      </c>
      <c r="AY446">
        <v>0</v>
      </c>
      <c r="AZ446">
        <v>0</v>
      </c>
      <c r="BA446" t="s">
        <v>3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CX446">
        <f>Y446*Source!I169</f>
        <v>2.4999975000000001E-2</v>
      </c>
      <c r="CY446">
        <f t="shared" si="85"/>
        <v>49819.78</v>
      </c>
      <c r="CZ446">
        <f t="shared" si="86"/>
        <v>12676.79</v>
      </c>
      <c r="DA446">
        <f t="shared" si="87"/>
        <v>3.93</v>
      </c>
      <c r="DB446">
        <f t="shared" si="88"/>
        <v>6036.56</v>
      </c>
      <c r="DC446">
        <f t="shared" si="89"/>
        <v>0</v>
      </c>
    </row>
    <row r="447" spans="1:107" x14ac:dyDescent="0.2">
      <c r="A447">
        <f>ROW(Source!A172)</f>
        <v>172</v>
      </c>
      <c r="B447">
        <v>144042116</v>
      </c>
      <c r="C447">
        <v>144044059</v>
      </c>
      <c r="D447">
        <v>128862298</v>
      </c>
      <c r="E447">
        <v>28876687</v>
      </c>
      <c r="F447">
        <v>1</v>
      </c>
      <c r="G447">
        <v>1</v>
      </c>
      <c r="H447">
        <v>1</v>
      </c>
      <c r="I447" t="s">
        <v>1280</v>
      </c>
      <c r="J447" t="s">
        <v>3</v>
      </c>
      <c r="K447" t="s">
        <v>1281</v>
      </c>
      <c r="L447">
        <v>1191</v>
      </c>
      <c r="N447">
        <v>1013</v>
      </c>
      <c r="O447" t="s">
        <v>1125</v>
      </c>
      <c r="P447" t="s">
        <v>1125</v>
      </c>
      <c r="Q447">
        <v>1</v>
      </c>
      <c r="W447">
        <v>0</v>
      </c>
      <c r="X447">
        <v>1069510174</v>
      </c>
      <c r="Y447">
        <v>4.1974999999999998</v>
      </c>
      <c r="AA447">
        <v>0</v>
      </c>
      <c r="AB447">
        <v>0</v>
      </c>
      <c r="AC447">
        <v>0</v>
      </c>
      <c r="AD447">
        <v>9.6199999999999992</v>
      </c>
      <c r="AE447">
        <v>0</v>
      </c>
      <c r="AF447">
        <v>0</v>
      </c>
      <c r="AG447">
        <v>0</v>
      </c>
      <c r="AH447">
        <v>9.6199999999999992</v>
      </c>
      <c r="AI447">
        <v>1</v>
      </c>
      <c r="AJ447">
        <v>1</v>
      </c>
      <c r="AK447">
        <v>1</v>
      </c>
      <c r="AL447">
        <v>1</v>
      </c>
      <c r="AN447">
        <v>0</v>
      </c>
      <c r="AO447">
        <v>1</v>
      </c>
      <c r="AP447">
        <v>1</v>
      </c>
      <c r="AQ447">
        <v>0</v>
      </c>
      <c r="AR447">
        <v>0</v>
      </c>
      <c r="AS447" t="s">
        <v>3</v>
      </c>
      <c r="AT447">
        <v>3.65</v>
      </c>
      <c r="AU447" t="s">
        <v>264</v>
      </c>
      <c r="AV447">
        <v>1</v>
      </c>
      <c r="AW447">
        <v>2</v>
      </c>
      <c r="AX447">
        <v>144044068</v>
      </c>
      <c r="AY447">
        <v>1</v>
      </c>
      <c r="AZ447">
        <v>0</v>
      </c>
      <c r="BA447">
        <v>458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CX447">
        <f>Y447*Source!I172</f>
        <v>8.3949999999999996</v>
      </c>
      <c r="CY447">
        <f>AD447</f>
        <v>9.6199999999999992</v>
      </c>
      <c r="CZ447">
        <f>AH447</f>
        <v>9.6199999999999992</v>
      </c>
      <c r="DA447">
        <f>AL447</f>
        <v>1</v>
      </c>
      <c r="DB447">
        <f>ROUND((ROUND(AT447*CZ447,2)*1.15),2)</f>
        <v>40.380000000000003</v>
      </c>
      <c r="DC447">
        <f>ROUND((ROUND(AT447*AG447,2)*1.15),2)</f>
        <v>0</v>
      </c>
    </row>
    <row r="448" spans="1:107" x14ac:dyDescent="0.2">
      <c r="A448">
        <f>ROW(Source!A172)</f>
        <v>172</v>
      </c>
      <c r="B448">
        <v>144042116</v>
      </c>
      <c r="C448">
        <v>144044059</v>
      </c>
      <c r="D448">
        <v>128862608</v>
      </c>
      <c r="E448">
        <v>28876687</v>
      </c>
      <c r="F448">
        <v>1</v>
      </c>
      <c r="G448">
        <v>1</v>
      </c>
      <c r="H448">
        <v>1</v>
      </c>
      <c r="I448" t="s">
        <v>1128</v>
      </c>
      <c r="J448" t="s">
        <v>3</v>
      </c>
      <c r="K448" t="s">
        <v>1129</v>
      </c>
      <c r="L448">
        <v>1191</v>
      </c>
      <c r="N448">
        <v>1013</v>
      </c>
      <c r="O448" t="s">
        <v>1125</v>
      </c>
      <c r="P448" t="s">
        <v>1125</v>
      </c>
      <c r="Q448">
        <v>1</v>
      </c>
      <c r="W448">
        <v>0</v>
      </c>
      <c r="X448">
        <v>-1417349443</v>
      </c>
      <c r="Y448">
        <v>0.05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1</v>
      </c>
      <c r="AJ448">
        <v>1</v>
      </c>
      <c r="AK448">
        <v>1</v>
      </c>
      <c r="AL448">
        <v>1</v>
      </c>
      <c r="AN448">
        <v>0</v>
      </c>
      <c r="AO448">
        <v>1</v>
      </c>
      <c r="AP448">
        <v>0</v>
      </c>
      <c r="AQ448">
        <v>0</v>
      </c>
      <c r="AR448">
        <v>0</v>
      </c>
      <c r="AS448" t="s">
        <v>3</v>
      </c>
      <c r="AT448">
        <v>0.05</v>
      </c>
      <c r="AU448" t="s">
        <v>3</v>
      </c>
      <c r="AV448">
        <v>2</v>
      </c>
      <c r="AW448">
        <v>2</v>
      </c>
      <c r="AX448">
        <v>144044069</v>
      </c>
      <c r="AY448">
        <v>1</v>
      </c>
      <c r="AZ448">
        <v>2048</v>
      </c>
      <c r="BA448">
        <v>459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CX448">
        <f>Y448*Source!I172</f>
        <v>0.1</v>
      </c>
      <c r="CY448">
        <f>AD448</f>
        <v>0</v>
      </c>
      <c r="CZ448">
        <f>AH448</f>
        <v>0</v>
      </c>
      <c r="DA448">
        <f>AL448</f>
        <v>1</v>
      </c>
      <c r="DB448">
        <f>ROUND(ROUND(AT448*CZ448,2),2)</f>
        <v>0</v>
      </c>
      <c r="DC448">
        <f>ROUND(ROUND(AT448*AG448,2),2)</f>
        <v>0</v>
      </c>
    </row>
    <row r="449" spans="1:107" x14ac:dyDescent="0.2">
      <c r="A449">
        <f>ROW(Source!A172)</f>
        <v>172</v>
      </c>
      <c r="B449">
        <v>144042116</v>
      </c>
      <c r="C449">
        <v>144044059</v>
      </c>
      <c r="D449">
        <v>130404404</v>
      </c>
      <c r="E449">
        <v>1</v>
      </c>
      <c r="F449">
        <v>1</v>
      </c>
      <c r="G449">
        <v>1</v>
      </c>
      <c r="H449">
        <v>2</v>
      </c>
      <c r="I449" t="s">
        <v>1141</v>
      </c>
      <c r="J449" t="s">
        <v>1142</v>
      </c>
      <c r="K449" t="s">
        <v>1143</v>
      </c>
      <c r="L449">
        <v>1368</v>
      </c>
      <c r="N449">
        <v>1011</v>
      </c>
      <c r="O449" t="s">
        <v>550</v>
      </c>
      <c r="P449" t="s">
        <v>550</v>
      </c>
      <c r="Q449">
        <v>1</v>
      </c>
      <c r="W449">
        <v>0</v>
      </c>
      <c r="X449">
        <v>-2113614907</v>
      </c>
      <c r="Y449">
        <v>1.2500000000000001E-2</v>
      </c>
      <c r="AA449">
        <v>0</v>
      </c>
      <c r="AB449">
        <v>1023.6</v>
      </c>
      <c r="AC449">
        <v>443.21</v>
      </c>
      <c r="AD449">
        <v>0</v>
      </c>
      <c r="AE449">
        <v>0</v>
      </c>
      <c r="AF449">
        <v>115.4</v>
      </c>
      <c r="AG449">
        <v>13.5</v>
      </c>
      <c r="AH449">
        <v>0</v>
      </c>
      <c r="AI449">
        <v>1</v>
      </c>
      <c r="AJ449">
        <v>8.8699999999999992</v>
      </c>
      <c r="AK449">
        <v>32.83</v>
      </c>
      <c r="AL449">
        <v>1</v>
      </c>
      <c r="AN449">
        <v>0</v>
      </c>
      <c r="AO449">
        <v>1</v>
      </c>
      <c r="AP449">
        <v>1</v>
      </c>
      <c r="AQ449">
        <v>0</v>
      </c>
      <c r="AR449">
        <v>0</v>
      </c>
      <c r="AS449" t="s">
        <v>3</v>
      </c>
      <c r="AT449">
        <v>0.01</v>
      </c>
      <c r="AU449" t="s">
        <v>279</v>
      </c>
      <c r="AV449">
        <v>0</v>
      </c>
      <c r="AW449">
        <v>2</v>
      </c>
      <c r="AX449">
        <v>144044070</v>
      </c>
      <c r="AY449">
        <v>1</v>
      </c>
      <c r="AZ449">
        <v>0</v>
      </c>
      <c r="BA449">
        <v>460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CX449">
        <f>Y449*Source!I172</f>
        <v>2.5000000000000001E-2</v>
      </c>
      <c r="CY449">
        <f>AB449</f>
        <v>1023.6</v>
      </c>
      <c r="CZ449">
        <f>AF449</f>
        <v>115.4</v>
      </c>
      <c r="DA449">
        <f>AJ449</f>
        <v>8.8699999999999992</v>
      </c>
      <c r="DB449">
        <f>ROUND((ROUND(AT449*CZ449,2)*1.25),2)</f>
        <v>1.44</v>
      </c>
      <c r="DC449">
        <f>ROUND((ROUND(AT449*AG449,2)*1.25),2)</f>
        <v>0.18</v>
      </c>
    </row>
    <row r="450" spans="1:107" x14ac:dyDescent="0.2">
      <c r="A450">
        <f>ROW(Source!A172)</f>
        <v>172</v>
      </c>
      <c r="B450">
        <v>144042116</v>
      </c>
      <c r="C450">
        <v>144044059</v>
      </c>
      <c r="D450">
        <v>130404501</v>
      </c>
      <c r="E450">
        <v>1</v>
      </c>
      <c r="F450">
        <v>1</v>
      </c>
      <c r="G450">
        <v>1</v>
      </c>
      <c r="H450">
        <v>2</v>
      </c>
      <c r="I450" t="s">
        <v>1421</v>
      </c>
      <c r="J450" t="s">
        <v>1422</v>
      </c>
      <c r="K450" t="s">
        <v>1423</v>
      </c>
      <c r="L450">
        <v>1368</v>
      </c>
      <c r="N450">
        <v>1011</v>
      </c>
      <c r="O450" t="s">
        <v>550</v>
      </c>
      <c r="P450" t="s">
        <v>550</v>
      </c>
      <c r="Q450">
        <v>1</v>
      </c>
      <c r="W450">
        <v>0</v>
      </c>
      <c r="X450">
        <v>1530299292</v>
      </c>
      <c r="Y450">
        <v>1.1375</v>
      </c>
      <c r="AA450">
        <v>0</v>
      </c>
      <c r="AB450">
        <v>12.64</v>
      </c>
      <c r="AC450">
        <v>0</v>
      </c>
      <c r="AD450">
        <v>0</v>
      </c>
      <c r="AE450">
        <v>0</v>
      </c>
      <c r="AF450">
        <v>3.12</v>
      </c>
      <c r="AG450">
        <v>0</v>
      </c>
      <c r="AH450">
        <v>0</v>
      </c>
      <c r="AI450">
        <v>1</v>
      </c>
      <c r="AJ450">
        <v>4.05</v>
      </c>
      <c r="AK450">
        <v>32.83</v>
      </c>
      <c r="AL450">
        <v>1</v>
      </c>
      <c r="AN450">
        <v>0</v>
      </c>
      <c r="AO450">
        <v>1</v>
      </c>
      <c r="AP450">
        <v>1</v>
      </c>
      <c r="AQ450">
        <v>0</v>
      </c>
      <c r="AR450">
        <v>0</v>
      </c>
      <c r="AS450" t="s">
        <v>3</v>
      </c>
      <c r="AT450">
        <v>0.91</v>
      </c>
      <c r="AU450" t="s">
        <v>279</v>
      </c>
      <c r="AV450">
        <v>0</v>
      </c>
      <c r="AW450">
        <v>2</v>
      </c>
      <c r="AX450">
        <v>144044071</v>
      </c>
      <c r="AY450">
        <v>1</v>
      </c>
      <c r="AZ450">
        <v>0</v>
      </c>
      <c r="BA450">
        <v>461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CX450">
        <f>Y450*Source!I172</f>
        <v>2.2749999999999999</v>
      </c>
      <c r="CY450">
        <f>AB450</f>
        <v>12.64</v>
      </c>
      <c r="CZ450">
        <f>AF450</f>
        <v>3.12</v>
      </c>
      <c r="DA450">
        <f>AJ450</f>
        <v>4.05</v>
      </c>
      <c r="DB450">
        <f>ROUND((ROUND(AT450*CZ450,2)*1.25),2)</f>
        <v>3.55</v>
      </c>
      <c r="DC450">
        <f>ROUND((ROUND(AT450*AG450,2)*1.25),2)</f>
        <v>0</v>
      </c>
    </row>
    <row r="451" spans="1:107" x14ac:dyDescent="0.2">
      <c r="A451">
        <f>ROW(Source!A172)</f>
        <v>172</v>
      </c>
      <c r="B451">
        <v>144042116</v>
      </c>
      <c r="C451">
        <v>144044059</v>
      </c>
      <c r="D451">
        <v>130405149</v>
      </c>
      <c r="E451">
        <v>1</v>
      </c>
      <c r="F451">
        <v>1</v>
      </c>
      <c r="G451">
        <v>1</v>
      </c>
      <c r="H451">
        <v>2</v>
      </c>
      <c r="I451" t="s">
        <v>1144</v>
      </c>
      <c r="J451" t="s">
        <v>1145</v>
      </c>
      <c r="K451" t="s">
        <v>1146</v>
      </c>
      <c r="L451">
        <v>1368</v>
      </c>
      <c r="N451">
        <v>1011</v>
      </c>
      <c r="O451" t="s">
        <v>550</v>
      </c>
      <c r="P451" t="s">
        <v>550</v>
      </c>
      <c r="Q451">
        <v>1</v>
      </c>
      <c r="W451">
        <v>0</v>
      </c>
      <c r="X451">
        <v>1969200529</v>
      </c>
      <c r="Y451">
        <v>0.05</v>
      </c>
      <c r="AA451">
        <v>0</v>
      </c>
      <c r="AB451">
        <v>795.09</v>
      </c>
      <c r="AC451">
        <v>380.83</v>
      </c>
      <c r="AD451">
        <v>0</v>
      </c>
      <c r="AE451">
        <v>0</v>
      </c>
      <c r="AF451">
        <v>65.709999999999994</v>
      </c>
      <c r="AG451">
        <v>11.6</v>
      </c>
      <c r="AH451">
        <v>0</v>
      </c>
      <c r="AI451">
        <v>1</v>
      </c>
      <c r="AJ451">
        <v>12.1</v>
      </c>
      <c r="AK451">
        <v>32.83</v>
      </c>
      <c r="AL451">
        <v>1</v>
      </c>
      <c r="AN451">
        <v>0</v>
      </c>
      <c r="AO451">
        <v>1</v>
      </c>
      <c r="AP451">
        <v>1</v>
      </c>
      <c r="AQ451">
        <v>0</v>
      </c>
      <c r="AR451">
        <v>0</v>
      </c>
      <c r="AS451" t="s">
        <v>3</v>
      </c>
      <c r="AT451">
        <v>0.04</v>
      </c>
      <c r="AU451" t="s">
        <v>279</v>
      </c>
      <c r="AV451">
        <v>0</v>
      </c>
      <c r="AW451">
        <v>2</v>
      </c>
      <c r="AX451">
        <v>144044072</v>
      </c>
      <c r="AY451">
        <v>1</v>
      </c>
      <c r="AZ451">
        <v>0</v>
      </c>
      <c r="BA451">
        <v>462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CX451">
        <f>Y451*Source!I172</f>
        <v>0.1</v>
      </c>
      <c r="CY451">
        <f>AB451</f>
        <v>795.09</v>
      </c>
      <c r="CZ451">
        <f>AF451</f>
        <v>65.709999999999994</v>
      </c>
      <c r="DA451">
        <f>AJ451</f>
        <v>12.1</v>
      </c>
      <c r="DB451">
        <f>ROUND((ROUND(AT451*CZ451,2)*1.25),2)</f>
        <v>3.29</v>
      </c>
      <c r="DC451">
        <f>ROUND((ROUND(AT451*AG451,2)*1.25),2)</f>
        <v>0.57999999999999996</v>
      </c>
    </row>
    <row r="452" spans="1:107" x14ac:dyDescent="0.2">
      <c r="A452">
        <f>ROW(Source!A172)</f>
        <v>172</v>
      </c>
      <c r="B452">
        <v>144042116</v>
      </c>
      <c r="C452">
        <v>144044059</v>
      </c>
      <c r="D452">
        <v>130260751</v>
      </c>
      <c r="E452">
        <v>1</v>
      </c>
      <c r="F452">
        <v>1</v>
      </c>
      <c r="G452">
        <v>1</v>
      </c>
      <c r="H452">
        <v>3</v>
      </c>
      <c r="I452" t="s">
        <v>1349</v>
      </c>
      <c r="J452" t="s">
        <v>1350</v>
      </c>
      <c r="K452" t="s">
        <v>1351</v>
      </c>
      <c r="L452">
        <v>1346</v>
      </c>
      <c r="N452">
        <v>1009</v>
      </c>
      <c r="O452" t="s">
        <v>598</v>
      </c>
      <c r="P452" t="s">
        <v>598</v>
      </c>
      <c r="Q452">
        <v>1</v>
      </c>
      <c r="W452">
        <v>0</v>
      </c>
      <c r="X452">
        <v>184074274</v>
      </c>
      <c r="Y452">
        <v>0.02</v>
      </c>
      <c r="AA452">
        <v>88.41</v>
      </c>
      <c r="AB452">
        <v>0</v>
      </c>
      <c r="AC452">
        <v>0</v>
      </c>
      <c r="AD452">
        <v>0</v>
      </c>
      <c r="AE452">
        <v>9.0399999999999991</v>
      </c>
      <c r="AF452">
        <v>0</v>
      </c>
      <c r="AG452">
        <v>0</v>
      </c>
      <c r="AH452">
        <v>0</v>
      </c>
      <c r="AI452">
        <v>9.7799999999999994</v>
      </c>
      <c r="AJ452">
        <v>1</v>
      </c>
      <c r="AK452">
        <v>1</v>
      </c>
      <c r="AL452">
        <v>1</v>
      </c>
      <c r="AN452">
        <v>0</v>
      </c>
      <c r="AO452">
        <v>1</v>
      </c>
      <c r="AP452">
        <v>0</v>
      </c>
      <c r="AQ452">
        <v>0</v>
      </c>
      <c r="AR452">
        <v>0</v>
      </c>
      <c r="AS452" t="s">
        <v>3</v>
      </c>
      <c r="AT452">
        <v>0.02</v>
      </c>
      <c r="AU452" t="s">
        <v>3</v>
      </c>
      <c r="AV452">
        <v>0</v>
      </c>
      <c r="AW452">
        <v>2</v>
      </c>
      <c r="AX452">
        <v>144044073</v>
      </c>
      <c r="AY452">
        <v>1</v>
      </c>
      <c r="AZ452">
        <v>0</v>
      </c>
      <c r="BA452">
        <v>463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CX452">
        <f>Y452*Source!I172</f>
        <v>0.04</v>
      </c>
      <c r="CY452">
        <f>AA452</f>
        <v>88.41</v>
      </c>
      <c r="CZ452">
        <f>AE452</f>
        <v>9.0399999999999991</v>
      </c>
      <c r="DA452">
        <f>AI452</f>
        <v>9.7799999999999994</v>
      </c>
      <c r="DB452">
        <f>ROUND(ROUND(AT452*CZ452,2),2)</f>
        <v>0.18</v>
      </c>
      <c r="DC452">
        <f>ROUND(ROUND(AT452*AG452,2),2)</f>
        <v>0</v>
      </c>
    </row>
    <row r="453" spans="1:107" x14ac:dyDescent="0.2">
      <c r="A453">
        <f>ROW(Source!A172)</f>
        <v>172</v>
      </c>
      <c r="B453">
        <v>144042116</v>
      </c>
      <c r="C453">
        <v>144044059</v>
      </c>
      <c r="D453">
        <v>130261654</v>
      </c>
      <c r="E453">
        <v>1</v>
      </c>
      <c r="F453">
        <v>1</v>
      </c>
      <c r="G453">
        <v>1</v>
      </c>
      <c r="H453">
        <v>3</v>
      </c>
      <c r="I453" t="s">
        <v>1415</v>
      </c>
      <c r="J453" t="s">
        <v>1416</v>
      </c>
      <c r="K453" t="s">
        <v>1417</v>
      </c>
      <c r="L453">
        <v>1346</v>
      </c>
      <c r="N453">
        <v>1009</v>
      </c>
      <c r="O453" t="s">
        <v>598</v>
      </c>
      <c r="P453" t="s">
        <v>598</v>
      </c>
      <c r="Q453">
        <v>1</v>
      </c>
      <c r="W453">
        <v>0</v>
      </c>
      <c r="X453">
        <v>-2017692286</v>
      </c>
      <c r="Y453">
        <v>0.08</v>
      </c>
      <c r="AA453">
        <v>99.98</v>
      </c>
      <c r="AB453">
        <v>0</v>
      </c>
      <c r="AC453">
        <v>0</v>
      </c>
      <c r="AD453">
        <v>0</v>
      </c>
      <c r="AE453">
        <v>23.09</v>
      </c>
      <c r="AF453">
        <v>0</v>
      </c>
      <c r="AG453">
        <v>0</v>
      </c>
      <c r="AH453">
        <v>0</v>
      </c>
      <c r="AI453">
        <v>4.33</v>
      </c>
      <c r="AJ453">
        <v>1</v>
      </c>
      <c r="AK453">
        <v>1</v>
      </c>
      <c r="AL453">
        <v>1</v>
      </c>
      <c r="AN453">
        <v>0</v>
      </c>
      <c r="AO453">
        <v>1</v>
      </c>
      <c r="AP453">
        <v>0</v>
      </c>
      <c r="AQ453">
        <v>0</v>
      </c>
      <c r="AR453">
        <v>0</v>
      </c>
      <c r="AS453" t="s">
        <v>3</v>
      </c>
      <c r="AT453">
        <v>0.08</v>
      </c>
      <c r="AU453" t="s">
        <v>3</v>
      </c>
      <c r="AV453">
        <v>0</v>
      </c>
      <c r="AW453">
        <v>2</v>
      </c>
      <c r="AX453">
        <v>144044074</v>
      </c>
      <c r="AY453">
        <v>1</v>
      </c>
      <c r="AZ453">
        <v>0</v>
      </c>
      <c r="BA453">
        <v>464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CX453">
        <f>Y453*Source!I172</f>
        <v>0.16</v>
      </c>
      <c r="CY453">
        <f>AA453</f>
        <v>99.98</v>
      </c>
      <c r="CZ453">
        <f>AE453</f>
        <v>23.09</v>
      </c>
      <c r="DA453">
        <f>AI453</f>
        <v>4.33</v>
      </c>
      <c r="DB453">
        <f>ROUND(ROUND(AT453*CZ453,2),2)</f>
        <v>1.85</v>
      </c>
      <c r="DC453">
        <f>ROUND(ROUND(AT453*AG453,2),2)</f>
        <v>0</v>
      </c>
    </row>
    <row r="454" spans="1:107" x14ac:dyDescent="0.2">
      <c r="A454">
        <f>ROW(Source!A172)</f>
        <v>172</v>
      </c>
      <c r="B454">
        <v>144042116</v>
      </c>
      <c r="C454">
        <v>144044059</v>
      </c>
      <c r="D454">
        <v>0</v>
      </c>
      <c r="E454">
        <v>0</v>
      </c>
      <c r="F454">
        <v>1</v>
      </c>
      <c r="G454">
        <v>1</v>
      </c>
      <c r="H454">
        <v>3</v>
      </c>
      <c r="I454" t="s">
        <v>272</v>
      </c>
      <c r="J454" t="s">
        <v>469</v>
      </c>
      <c r="K454" t="s">
        <v>468</v>
      </c>
      <c r="L454">
        <v>1371</v>
      </c>
      <c r="N454">
        <v>1013</v>
      </c>
      <c r="O454" t="s">
        <v>171</v>
      </c>
      <c r="P454" t="s">
        <v>171</v>
      </c>
      <c r="Q454">
        <v>1</v>
      </c>
      <c r="W454">
        <v>0</v>
      </c>
      <c r="X454">
        <v>-2050936660</v>
      </c>
      <c r="Y454">
        <v>1</v>
      </c>
      <c r="AA454">
        <v>1720</v>
      </c>
      <c r="AB454">
        <v>0</v>
      </c>
      <c r="AC454">
        <v>0</v>
      </c>
      <c r="AD454">
        <v>0</v>
      </c>
      <c r="AE454">
        <v>390.91</v>
      </c>
      <c r="AF454">
        <v>0</v>
      </c>
      <c r="AG454">
        <v>0</v>
      </c>
      <c r="AH454">
        <v>0</v>
      </c>
      <c r="AI454">
        <v>4.4000000000000004</v>
      </c>
      <c r="AJ454">
        <v>1</v>
      </c>
      <c r="AK454">
        <v>1</v>
      </c>
      <c r="AL454">
        <v>1</v>
      </c>
      <c r="AN454">
        <v>0</v>
      </c>
      <c r="AO454">
        <v>0</v>
      </c>
      <c r="AP454">
        <v>0</v>
      </c>
      <c r="AQ454">
        <v>0</v>
      </c>
      <c r="AR454">
        <v>0</v>
      </c>
      <c r="AS454" t="s">
        <v>3</v>
      </c>
      <c r="AT454">
        <v>1</v>
      </c>
      <c r="AU454" t="s">
        <v>3</v>
      </c>
      <c r="AV454">
        <v>0</v>
      </c>
      <c r="AW454">
        <v>1</v>
      </c>
      <c r="AX454">
        <v>-1</v>
      </c>
      <c r="AY454">
        <v>0</v>
      </c>
      <c r="AZ454">
        <v>0</v>
      </c>
      <c r="BA454" t="s">
        <v>3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CX454">
        <f>Y454*Source!I172</f>
        <v>2</v>
      </c>
      <c r="CY454">
        <f>AA454</f>
        <v>1720</v>
      </c>
      <c r="CZ454">
        <f>AE454</f>
        <v>390.91</v>
      </c>
      <c r="DA454">
        <f>AI454</f>
        <v>4.4000000000000004</v>
      </c>
      <c r="DB454">
        <f>ROUND(ROUND(AT454*CZ454,2),2)</f>
        <v>390.91</v>
      </c>
      <c r="DC454">
        <f>ROUND(ROUND(AT454*AG454,2),2)</f>
        <v>0</v>
      </c>
    </row>
    <row r="455" spans="1:107" x14ac:dyDescent="0.2">
      <c r="A455">
        <f>ROW(Source!A174)</f>
        <v>174</v>
      </c>
      <c r="B455">
        <v>144042116</v>
      </c>
      <c r="C455">
        <v>144044076</v>
      </c>
      <c r="D455">
        <v>128862296</v>
      </c>
      <c r="E455">
        <v>28876687</v>
      </c>
      <c r="F455">
        <v>1</v>
      </c>
      <c r="G455">
        <v>1</v>
      </c>
      <c r="H455">
        <v>1</v>
      </c>
      <c r="I455" t="s">
        <v>1242</v>
      </c>
      <c r="J455" t="s">
        <v>3</v>
      </c>
      <c r="K455" t="s">
        <v>1243</v>
      </c>
      <c r="L455">
        <v>1191</v>
      </c>
      <c r="N455">
        <v>1013</v>
      </c>
      <c r="O455" t="s">
        <v>1125</v>
      </c>
      <c r="P455" t="s">
        <v>1125</v>
      </c>
      <c r="Q455">
        <v>1</v>
      </c>
      <c r="W455">
        <v>0</v>
      </c>
      <c r="X455">
        <v>1983201532</v>
      </c>
      <c r="Y455">
        <v>25.53</v>
      </c>
      <c r="AA455">
        <v>0</v>
      </c>
      <c r="AB455">
        <v>0</v>
      </c>
      <c r="AC455">
        <v>0</v>
      </c>
      <c r="AD455">
        <v>9.51</v>
      </c>
      <c r="AE455">
        <v>0</v>
      </c>
      <c r="AF455">
        <v>0</v>
      </c>
      <c r="AG455">
        <v>0</v>
      </c>
      <c r="AH455">
        <v>9.51</v>
      </c>
      <c r="AI455">
        <v>1</v>
      </c>
      <c r="AJ455">
        <v>1</v>
      </c>
      <c r="AK455">
        <v>1</v>
      </c>
      <c r="AL455">
        <v>1</v>
      </c>
      <c r="AN455">
        <v>0</v>
      </c>
      <c r="AO455">
        <v>1</v>
      </c>
      <c r="AP455">
        <v>1</v>
      </c>
      <c r="AQ455">
        <v>0</v>
      </c>
      <c r="AR455">
        <v>0</v>
      </c>
      <c r="AS455" t="s">
        <v>3</v>
      </c>
      <c r="AT455">
        <v>22.2</v>
      </c>
      <c r="AU455" t="s">
        <v>264</v>
      </c>
      <c r="AV455">
        <v>1</v>
      </c>
      <c r="AW455">
        <v>2</v>
      </c>
      <c r="AX455">
        <v>144044093</v>
      </c>
      <c r="AY455">
        <v>1</v>
      </c>
      <c r="AZ455">
        <v>2048</v>
      </c>
      <c r="BA455">
        <v>465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CX455">
        <f>Y455*Source!I174</f>
        <v>20.424000000000003</v>
      </c>
      <c r="CY455">
        <f>AD455</f>
        <v>9.51</v>
      </c>
      <c r="CZ455">
        <f>AH455</f>
        <v>9.51</v>
      </c>
      <c r="DA455">
        <f>AL455</f>
        <v>1</v>
      </c>
      <c r="DB455">
        <f>ROUND((ROUND(AT455*CZ455,2)*1.15),2)</f>
        <v>242.79</v>
      </c>
      <c r="DC455">
        <f>ROUND((ROUND(AT455*AG455,2)*1.15),2)</f>
        <v>0</v>
      </c>
    </row>
    <row r="456" spans="1:107" x14ac:dyDescent="0.2">
      <c r="A456">
        <f>ROW(Source!A174)</f>
        <v>174</v>
      </c>
      <c r="B456">
        <v>144042116</v>
      </c>
      <c r="C456">
        <v>144044076</v>
      </c>
      <c r="D456">
        <v>128862608</v>
      </c>
      <c r="E456">
        <v>28876687</v>
      </c>
      <c r="F456">
        <v>1</v>
      </c>
      <c r="G456">
        <v>1</v>
      </c>
      <c r="H456">
        <v>1</v>
      </c>
      <c r="I456" t="s">
        <v>1128</v>
      </c>
      <c r="J456" t="s">
        <v>3</v>
      </c>
      <c r="K456" t="s">
        <v>1129</v>
      </c>
      <c r="L456">
        <v>1191</v>
      </c>
      <c r="N456">
        <v>1013</v>
      </c>
      <c r="O456" t="s">
        <v>1125</v>
      </c>
      <c r="P456" t="s">
        <v>1125</v>
      </c>
      <c r="Q456">
        <v>1</v>
      </c>
      <c r="W456">
        <v>0</v>
      </c>
      <c r="X456">
        <v>-1417349443</v>
      </c>
      <c r="Y456">
        <v>0.71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1</v>
      </c>
      <c r="AJ456">
        <v>1</v>
      </c>
      <c r="AK456">
        <v>1</v>
      </c>
      <c r="AL456">
        <v>1</v>
      </c>
      <c r="AN456">
        <v>0</v>
      </c>
      <c r="AO456">
        <v>1</v>
      </c>
      <c r="AP456">
        <v>0</v>
      </c>
      <c r="AQ456">
        <v>0</v>
      </c>
      <c r="AR456">
        <v>0</v>
      </c>
      <c r="AS456" t="s">
        <v>3</v>
      </c>
      <c r="AT456">
        <v>0.71</v>
      </c>
      <c r="AU456" t="s">
        <v>3</v>
      </c>
      <c r="AV456">
        <v>2</v>
      </c>
      <c r="AW456">
        <v>2</v>
      </c>
      <c r="AX456">
        <v>144044094</v>
      </c>
      <c r="AY456">
        <v>1</v>
      </c>
      <c r="AZ456">
        <v>2048</v>
      </c>
      <c r="BA456">
        <v>466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CX456">
        <f>Y456*Source!I174</f>
        <v>0.56799999999999995</v>
      </c>
      <c r="CY456">
        <f>AD456</f>
        <v>0</v>
      </c>
      <c r="CZ456">
        <f>AH456</f>
        <v>0</v>
      </c>
      <c r="DA456">
        <f>AL456</f>
        <v>1</v>
      </c>
      <c r="DB456">
        <f>ROUND(ROUND(AT456*CZ456,2),2)</f>
        <v>0</v>
      </c>
      <c r="DC456">
        <f>ROUND(ROUND(AT456*AG456,2),2)</f>
        <v>0</v>
      </c>
    </row>
    <row r="457" spans="1:107" x14ac:dyDescent="0.2">
      <c r="A457">
        <f>ROW(Source!A174)</f>
        <v>174</v>
      </c>
      <c r="B457">
        <v>144042116</v>
      </c>
      <c r="C457">
        <v>144044076</v>
      </c>
      <c r="D457">
        <v>130404565</v>
      </c>
      <c r="E457">
        <v>1</v>
      </c>
      <c r="F457">
        <v>1</v>
      </c>
      <c r="G457">
        <v>1</v>
      </c>
      <c r="H457">
        <v>2</v>
      </c>
      <c r="I457" t="s">
        <v>1130</v>
      </c>
      <c r="J457" t="s">
        <v>1131</v>
      </c>
      <c r="K457" t="s">
        <v>1132</v>
      </c>
      <c r="L457">
        <v>1368</v>
      </c>
      <c r="N457">
        <v>1011</v>
      </c>
      <c r="O457" t="s">
        <v>550</v>
      </c>
      <c r="P457" t="s">
        <v>550</v>
      </c>
      <c r="Q457">
        <v>1</v>
      </c>
      <c r="W457">
        <v>0</v>
      </c>
      <c r="X457">
        <v>757256372</v>
      </c>
      <c r="Y457">
        <v>0.4</v>
      </c>
      <c r="AA457">
        <v>0</v>
      </c>
      <c r="AB457">
        <v>447.64</v>
      </c>
      <c r="AC457">
        <v>443.21</v>
      </c>
      <c r="AD457">
        <v>0</v>
      </c>
      <c r="AE457">
        <v>0</v>
      </c>
      <c r="AF457">
        <v>31.26</v>
      </c>
      <c r="AG457">
        <v>13.5</v>
      </c>
      <c r="AH457">
        <v>0</v>
      </c>
      <c r="AI457">
        <v>1</v>
      </c>
      <c r="AJ457">
        <v>14.32</v>
      </c>
      <c r="AK457">
        <v>32.83</v>
      </c>
      <c r="AL457">
        <v>1</v>
      </c>
      <c r="AN457">
        <v>0</v>
      </c>
      <c r="AO457">
        <v>1</v>
      </c>
      <c r="AP457">
        <v>1</v>
      </c>
      <c r="AQ457">
        <v>0</v>
      </c>
      <c r="AR457">
        <v>0</v>
      </c>
      <c r="AS457" t="s">
        <v>3</v>
      </c>
      <c r="AT457">
        <v>0.32</v>
      </c>
      <c r="AU457" t="s">
        <v>279</v>
      </c>
      <c r="AV457">
        <v>0</v>
      </c>
      <c r="AW457">
        <v>2</v>
      </c>
      <c r="AX457">
        <v>144044095</v>
      </c>
      <c r="AY457">
        <v>1</v>
      </c>
      <c r="AZ457">
        <v>0</v>
      </c>
      <c r="BA457">
        <v>467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CX457">
        <f>Y457*Source!I174</f>
        <v>0.32000000000000006</v>
      </c>
      <c r="CY457">
        <f>AB457</f>
        <v>447.64</v>
      </c>
      <c r="CZ457">
        <f>AF457</f>
        <v>31.26</v>
      </c>
      <c r="DA457">
        <f>AJ457</f>
        <v>14.32</v>
      </c>
      <c r="DB457">
        <f>ROUND((ROUND(AT457*CZ457,2)*1.25),2)</f>
        <v>12.5</v>
      </c>
      <c r="DC457">
        <f>ROUND((ROUND(AT457*AG457,2)*1.25),2)</f>
        <v>5.4</v>
      </c>
    </row>
    <row r="458" spans="1:107" x14ac:dyDescent="0.2">
      <c r="A458">
        <f>ROW(Source!A174)</f>
        <v>174</v>
      </c>
      <c r="B458">
        <v>144042116</v>
      </c>
      <c r="C458">
        <v>144044076</v>
      </c>
      <c r="D458">
        <v>130405149</v>
      </c>
      <c r="E458">
        <v>1</v>
      </c>
      <c r="F458">
        <v>1</v>
      </c>
      <c r="G458">
        <v>1</v>
      </c>
      <c r="H458">
        <v>2</v>
      </c>
      <c r="I458" t="s">
        <v>1144</v>
      </c>
      <c r="J458" t="s">
        <v>1145</v>
      </c>
      <c r="K458" t="s">
        <v>1146</v>
      </c>
      <c r="L458">
        <v>1368</v>
      </c>
      <c r="N458">
        <v>1011</v>
      </c>
      <c r="O458" t="s">
        <v>550</v>
      </c>
      <c r="P458" t="s">
        <v>550</v>
      </c>
      <c r="Q458">
        <v>1</v>
      </c>
      <c r="W458">
        <v>0</v>
      </c>
      <c r="X458">
        <v>1969200529</v>
      </c>
      <c r="Y458">
        <v>0.48749999999999999</v>
      </c>
      <c r="AA458">
        <v>0</v>
      </c>
      <c r="AB458">
        <v>795.09</v>
      </c>
      <c r="AC458">
        <v>380.83</v>
      </c>
      <c r="AD458">
        <v>0</v>
      </c>
      <c r="AE458">
        <v>0</v>
      </c>
      <c r="AF458">
        <v>65.709999999999994</v>
      </c>
      <c r="AG458">
        <v>11.6</v>
      </c>
      <c r="AH458">
        <v>0</v>
      </c>
      <c r="AI458">
        <v>1</v>
      </c>
      <c r="AJ458">
        <v>12.1</v>
      </c>
      <c r="AK458">
        <v>32.83</v>
      </c>
      <c r="AL458">
        <v>1</v>
      </c>
      <c r="AN458">
        <v>0</v>
      </c>
      <c r="AO458">
        <v>1</v>
      </c>
      <c r="AP458">
        <v>1</v>
      </c>
      <c r="AQ458">
        <v>0</v>
      </c>
      <c r="AR458">
        <v>0</v>
      </c>
      <c r="AS458" t="s">
        <v>3</v>
      </c>
      <c r="AT458">
        <v>0.39</v>
      </c>
      <c r="AU458" t="s">
        <v>279</v>
      </c>
      <c r="AV458">
        <v>0</v>
      </c>
      <c r="AW458">
        <v>2</v>
      </c>
      <c r="AX458">
        <v>144044096</v>
      </c>
      <c r="AY458">
        <v>1</v>
      </c>
      <c r="AZ458">
        <v>2048</v>
      </c>
      <c r="BA458">
        <v>468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CX458">
        <f>Y458*Source!I174</f>
        <v>0.39</v>
      </c>
      <c r="CY458">
        <f>AB458</f>
        <v>795.09</v>
      </c>
      <c r="CZ458">
        <f>AF458</f>
        <v>65.709999999999994</v>
      </c>
      <c r="DA458">
        <f>AJ458</f>
        <v>12.1</v>
      </c>
      <c r="DB458">
        <f>ROUND((ROUND(AT458*CZ458,2)*1.25),2)</f>
        <v>32.04</v>
      </c>
      <c r="DC458">
        <f>ROUND((ROUND(AT458*AG458,2)*1.25),2)</f>
        <v>5.65</v>
      </c>
    </row>
    <row r="459" spans="1:107" x14ac:dyDescent="0.2">
      <c r="A459">
        <f>ROW(Source!A174)</f>
        <v>174</v>
      </c>
      <c r="B459">
        <v>144042116</v>
      </c>
      <c r="C459">
        <v>144044076</v>
      </c>
      <c r="D459">
        <v>130259168</v>
      </c>
      <c r="E459">
        <v>1</v>
      </c>
      <c r="F459">
        <v>1</v>
      </c>
      <c r="G459">
        <v>1</v>
      </c>
      <c r="H459">
        <v>3</v>
      </c>
      <c r="I459" t="s">
        <v>1424</v>
      </c>
      <c r="J459" t="s">
        <v>1425</v>
      </c>
      <c r="K459" t="s">
        <v>1426</v>
      </c>
      <c r="L459">
        <v>1348</v>
      </c>
      <c r="N459">
        <v>1009</v>
      </c>
      <c r="O459" t="s">
        <v>31</v>
      </c>
      <c r="P459" t="s">
        <v>31</v>
      </c>
      <c r="Q459">
        <v>1000</v>
      </c>
      <c r="W459">
        <v>0</v>
      </c>
      <c r="X459">
        <v>-49856778</v>
      </c>
      <c r="Y459">
        <v>1E-3</v>
      </c>
      <c r="AA459">
        <v>108708.6</v>
      </c>
      <c r="AB459">
        <v>0</v>
      </c>
      <c r="AC459">
        <v>0</v>
      </c>
      <c r="AD459">
        <v>0</v>
      </c>
      <c r="AE459">
        <v>30030</v>
      </c>
      <c r="AF459">
        <v>0</v>
      </c>
      <c r="AG459">
        <v>0</v>
      </c>
      <c r="AH459">
        <v>0</v>
      </c>
      <c r="AI459">
        <v>3.62</v>
      </c>
      <c r="AJ459">
        <v>1</v>
      </c>
      <c r="AK459">
        <v>1</v>
      </c>
      <c r="AL459">
        <v>1</v>
      </c>
      <c r="AN459">
        <v>0</v>
      </c>
      <c r="AO459">
        <v>1</v>
      </c>
      <c r="AP459">
        <v>0</v>
      </c>
      <c r="AQ459">
        <v>0</v>
      </c>
      <c r="AR459">
        <v>0</v>
      </c>
      <c r="AS459" t="s">
        <v>3</v>
      </c>
      <c r="AT459">
        <v>1E-3</v>
      </c>
      <c r="AU459" t="s">
        <v>3</v>
      </c>
      <c r="AV459">
        <v>0</v>
      </c>
      <c r="AW459">
        <v>2</v>
      </c>
      <c r="AX459">
        <v>144044097</v>
      </c>
      <c r="AY459">
        <v>1</v>
      </c>
      <c r="AZ459">
        <v>0</v>
      </c>
      <c r="BA459">
        <v>469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CX459">
        <f>Y459*Source!I174</f>
        <v>8.0000000000000004E-4</v>
      </c>
      <c r="CY459">
        <f t="shared" ref="CY459:CY470" si="90">AA459</f>
        <v>108708.6</v>
      </c>
      <c r="CZ459">
        <f t="shared" ref="CZ459:CZ470" si="91">AE459</f>
        <v>30030</v>
      </c>
      <c r="DA459">
        <f t="shared" ref="DA459:DA470" si="92">AI459</f>
        <v>3.62</v>
      </c>
      <c r="DB459">
        <f t="shared" ref="DB459:DB484" si="93">ROUND(ROUND(AT459*CZ459,2),2)</f>
        <v>30.03</v>
      </c>
      <c r="DC459">
        <f t="shared" ref="DC459:DC484" si="94">ROUND(ROUND(AT459*AG459,2),2)</f>
        <v>0</v>
      </c>
    </row>
    <row r="460" spans="1:107" x14ac:dyDescent="0.2">
      <c r="A460">
        <f>ROW(Source!A174)</f>
        <v>174</v>
      </c>
      <c r="B460">
        <v>144042116</v>
      </c>
      <c r="C460">
        <v>144044076</v>
      </c>
      <c r="D460">
        <v>130259176</v>
      </c>
      <c r="E460">
        <v>1</v>
      </c>
      <c r="F460">
        <v>1</v>
      </c>
      <c r="G460">
        <v>1</v>
      </c>
      <c r="H460">
        <v>3</v>
      </c>
      <c r="I460" t="s">
        <v>1427</v>
      </c>
      <c r="J460" t="s">
        <v>1428</v>
      </c>
      <c r="K460" t="s">
        <v>1429</v>
      </c>
      <c r="L460">
        <v>1346</v>
      </c>
      <c r="N460">
        <v>1009</v>
      </c>
      <c r="O460" t="s">
        <v>598</v>
      </c>
      <c r="P460" t="s">
        <v>598</v>
      </c>
      <c r="Q460">
        <v>1</v>
      </c>
      <c r="W460">
        <v>0</v>
      </c>
      <c r="X460">
        <v>-1451234351</v>
      </c>
      <c r="Y460">
        <v>0.04</v>
      </c>
      <c r="AA460">
        <v>139.09</v>
      </c>
      <c r="AB460">
        <v>0</v>
      </c>
      <c r="AC460">
        <v>0</v>
      </c>
      <c r="AD460">
        <v>0</v>
      </c>
      <c r="AE460">
        <v>37.29</v>
      </c>
      <c r="AF460">
        <v>0</v>
      </c>
      <c r="AG460">
        <v>0</v>
      </c>
      <c r="AH460">
        <v>0</v>
      </c>
      <c r="AI460">
        <v>3.73</v>
      </c>
      <c r="AJ460">
        <v>1</v>
      </c>
      <c r="AK460">
        <v>1</v>
      </c>
      <c r="AL460">
        <v>1</v>
      </c>
      <c r="AN460">
        <v>0</v>
      </c>
      <c r="AO460">
        <v>1</v>
      </c>
      <c r="AP460">
        <v>0</v>
      </c>
      <c r="AQ460">
        <v>0</v>
      </c>
      <c r="AR460">
        <v>0</v>
      </c>
      <c r="AS460" t="s">
        <v>3</v>
      </c>
      <c r="AT460">
        <v>0.04</v>
      </c>
      <c r="AU460" t="s">
        <v>3</v>
      </c>
      <c r="AV460">
        <v>0</v>
      </c>
      <c r="AW460">
        <v>2</v>
      </c>
      <c r="AX460">
        <v>144044098</v>
      </c>
      <c r="AY460">
        <v>1</v>
      </c>
      <c r="AZ460">
        <v>0</v>
      </c>
      <c r="BA460">
        <v>470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CX460">
        <f>Y460*Source!I174</f>
        <v>3.2000000000000001E-2</v>
      </c>
      <c r="CY460">
        <f t="shared" si="90"/>
        <v>139.09</v>
      </c>
      <c r="CZ460">
        <f t="shared" si="91"/>
        <v>37.29</v>
      </c>
      <c r="DA460">
        <f t="shared" si="92"/>
        <v>3.73</v>
      </c>
      <c r="DB460">
        <f t="shared" si="93"/>
        <v>1.49</v>
      </c>
      <c r="DC460">
        <f t="shared" si="94"/>
        <v>0</v>
      </c>
    </row>
    <row r="461" spans="1:107" x14ac:dyDescent="0.2">
      <c r="A461">
        <f>ROW(Source!A174)</f>
        <v>174</v>
      </c>
      <c r="B461">
        <v>144042116</v>
      </c>
      <c r="C461">
        <v>144044076</v>
      </c>
      <c r="D461">
        <v>130260883</v>
      </c>
      <c r="E461">
        <v>1</v>
      </c>
      <c r="F461">
        <v>1</v>
      </c>
      <c r="G461">
        <v>1</v>
      </c>
      <c r="H461">
        <v>3</v>
      </c>
      <c r="I461" t="s">
        <v>1430</v>
      </c>
      <c r="J461" t="s">
        <v>1431</v>
      </c>
      <c r="K461" t="s">
        <v>1432</v>
      </c>
      <c r="L461">
        <v>1407</v>
      </c>
      <c r="N461">
        <v>1013</v>
      </c>
      <c r="O461" t="s">
        <v>940</v>
      </c>
      <c r="P461" t="s">
        <v>940</v>
      </c>
      <c r="Q461">
        <v>1</v>
      </c>
      <c r="W461">
        <v>0</v>
      </c>
      <c r="X461">
        <v>1909851160</v>
      </c>
      <c r="Y461">
        <v>0.04</v>
      </c>
      <c r="AA461">
        <v>979.2</v>
      </c>
      <c r="AB461">
        <v>0</v>
      </c>
      <c r="AC461">
        <v>0</v>
      </c>
      <c r="AD461">
        <v>0</v>
      </c>
      <c r="AE461">
        <v>180</v>
      </c>
      <c r="AF461">
        <v>0</v>
      </c>
      <c r="AG461">
        <v>0</v>
      </c>
      <c r="AH461">
        <v>0</v>
      </c>
      <c r="AI461">
        <v>5.44</v>
      </c>
      <c r="AJ461">
        <v>1</v>
      </c>
      <c r="AK461">
        <v>1</v>
      </c>
      <c r="AL461">
        <v>1</v>
      </c>
      <c r="AN461">
        <v>0</v>
      </c>
      <c r="AO461">
        <v>1</v>
      </c>
      <c r="AP461">
        <v>0</v>
      </c>
      <c r="AQ461">
        <v>0</v>
      </c>
      <c r="AR461">
        <v>0</v>
      </c>
      <c r="AS461" t="s">
        <v>3</v>
      </c>
      <c r="AT461">
        <v>0.04</v>
      </c>
      <c r="AU461" t="s">
        <v>3</v>
      </c>
      <c r="AV461">
        <v>0</v>
      </c>
      <c r="AW461">
        <v>2</v>
      </c>
      <c r="AX461">
        <v>144044099</v>
      </c>
      <c r="AY461">
        <v>1</v>
      </c>
      <c r="AZ461">
        <v>0</v>
      </c>
      <c r="BA461">
        <v>471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CX461">
        <f>Y461*Source!I174</f>
        <v>3.2000000000000001E-2</v>
      </c>
      <c r="CY461">
        <f t="shared" si="90"/>
        <v>979.2</v>
      </c>
      <c r="CZ461">
        <f t="shared" si="91"/>
        <v>180</v>
      </c>
      <c r="DA461">
        <f t="shared" si="92"/>
        <v>5.44</v>
      </c>
      <c r="DB461">
        <f t="shared" si="93"/>
        <v>7.2</v>
      </c>
      <c r="DC461">
        <f t="shared" si="94"/>
        <v>0</v>
      </c>
    </row>
    <row r="462" spans="1:107" x14ac:dyDescent="0.2">
      <c r="A462">
        <f>ROW(Source!A174)</f>
        <v>174</v>
      </c>
      <c r="B462">
        <v>144042116</v>
      </c>
      <c r="C462">
        <v>144044076</v>
      </c>
      <c r="D462">
        <v>130261025</v>
      </c>
      <c r="E462">
        <v>1</v>
      </c>
      <c r="F462">
        <v>1</v>
      </c>
      <c r="G462">
        <v>1</v>
      </c>
      <c r="H462">
        <v>3</v>
      </c>
      <c r="I462" t="s">
        <v>1433</v>
      </c>
      <c r="J462" t="s">
        <v>1434</v>
      </c>
      <c r="K462" t="s">
        <v>1435</v>
      </c>
      <c r="L462">
        <v>1346</v>
      </c>
      <c r="N462">
        <v>1009</v>
      </c>
      <c r="O462" t="s">
        <v>598</v>
      </c>
      <c r="P462" t="s">
        <v>598</v>
      </c>
      <c r="Q462">
        <v>1</v>
      </c>
      <c r="W462">
        <v>0</v>
      </c>
      <c r="X462">
        <v>-466469192</v>
      </c>
      <c r="Y462">
        <v>20</v>
      </c>
      <c r="AA462">
        <v>28.73</v>
      </c>
      <c r="AB462">
        <v>0</v>
      </c>
      <c r="AC462">
        <v>0</v>
      </c>
      <c r="AD462">
        <v>0</v>
      </c>
      <c r="AE462">
        <v>6.5</v>
      </c>
      <c r="AF462">
        <v>0</v>
      </c>
      <c r="AG462">
        <v>0</v>
      </c>
      <c r="AH462">
        <v>0</v>
      </c>
      <c r="AI462">
        <v>4.42</v>
      </c>
      <c r="AJ462">
        <v>1</v>
      </c>
      <c r="AK462">
        <v>1</v>
      </c>
      <c r="AL462">
        <v>1</v>
      </c>
      <c r="AN462">
        <v>0</v>
      </c>
      <c r="AO462">
        <v>1</v>
      </c>
      <c r="AP462">
        <v>0</v>
      </c>
      <c r="AQ462">
        <v>0</v>
      </c>
      <c r="AR462">
        <v>0</v>
      </c>
      <c r="AS462" t="s">
        <v>3</v>
      </c>
      <c r="AT462">
        <v>20</v>
      </c>
      <c r="AU462" t="s">
        <v>3</v>
      </c>
      <c r="AV462">
        <v>0</v>
      </c>
      <c r="AW462">
        <v>2</v>
      </c>
      <c r="AX462">
        <v>144044100</v>
      </c>
      <c r="AY462">
        <v>1</v>
      </c>
      <c r="AZ462">
        <v>0</v>
      </c>
      <c r="BA462">
        <v>472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CX462">
        <f>Y462*Source!I174</f>
        <v>16</v>
      </c>
      <c r="CY462">
        <f t="shared" si="90"/>
        <v>28.73</v>
      </c>
      <c r="CZ462">
        <f t="shared" si="91"/>
        <v>6.5</v>
      </c>
      <c r="DA462">
        <f t="shared" si="92"/>
        <v>4.42</v>
      </c>
      <c r="DB462">
        <f t="shared" si="93"/>
        <v>130</v>
      </c>
      <c r="DC462">
        <f t="shared" si="94"/>
        <v>0</v>
      </c>
    </row>
    <row r="463" spans="1:107" x14ac:dyDescent="0.2">
      <c r="A463">
        <f>ROW(Source!A174)</f>
        <v>174</v>
      </c>
      <c r="B463">
        <v>144042116</v>
      </c>
      <c r="C463">
        <v>144044076</v>
      </c>
      <c r="D463">
        <v>130261257</v>
      </c>
      <c r="E463">
        <v>1</v>
      </c>
      <c r="F463">
        <v>1</v>
      </c>
      <c r="G463">
        <v>1</v>
      </c>
      <c r="H463">
        <v>3</v>
      </c>
      <c r="I463" t="s">
        <v>1436</v>
      </c>
      <c r="J463" t="s">
        <v>1437</v>
      </c>
      <c r="K463" t="s">
        <v>1438</v>
      </c>
      <c r="L463">
        <v>1348</v>
      </c>
      <c r="N463">
        <v>1009</v>
      </c>
      <c r="O463" t="s">
        <v>31</v>
      </c>
      <c r="P463" t="s">
        <v>31</v>
      </c>
      <c r="Q463">
        <v>1000</v>
      </c>
      <c r="W463">
        <v>0</v>
      </c>
      <c r="X463">
        <v>1783198617</v>
      </c>
      <c r="Y463">
        <v>5.0000000000000001E-4</v>
      </c>
      <c r="AA463">
        <v>61777.1</v>
      </c>
      <c r="AB463">
        <v>0</v>
      </c>
      <c r="AC463">
        <v>0</v>
      </c>
      <c r="AD463">
        <v>0</v>
      </c>
      <c r="AE463">
        <v>12430</v>
      </c>
      <c r="AF463">
        <v>0</v>
      </c>
      <c r="AG463">
        <v>0</v>
      </c>
      <c r="AH463">
        <v>0</v>
      </c>
      <c r="AI463">
        <v>4.97</v>
      </c>
      <c r="AJ463">
        <v>1</v>
      </c>
      <c r="AK463">
        <v>1</v>
      </c>
      <c r="AL463">
        <v>1</v>
      </c>
      <c r="AN463">
        <v>0</v>
      </c>
      <c r="AO463">
        <v>1</v>
      </c>
      <c r="AP463">
        <v>0</v>
      </c>
      <c r="AQ463">
        <v>0</v>
      </c>
      <c r="AR463">
        <v>0</v>
      </c>
      <c r="AS463" t="s">
        <v>3</v>
      </c>
      <c r="AT463">
        <v>5.0000000000000001E-4</v>
      </c>
      <c r="AU463" t="s">
        <v>3</v>
      </c>
      <c r="AV463">
        <v>0</v>
      </c>
      <c r="AW463">
        <v>2</v>
      </c>
      <c r="AX463">
        <v>144044101</v>
      </c>
      <c r="AY463">
        <v>1</v>
      </c>
      <c r="AZ463">
        <v>0</v>
      </c>
      <c r="BA463">
        <v>473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CX463">
        <f>Y463*Source!I174</f>
        <v>4.0000000000000002E-4</v>
      </c>
      <c r="CY463">
        <f t="shared" si="90"/>
        <v>61777.1</v>
      </c>
      <c r="CZ463">
        <f t="shared" si="91"/>
        <v>12430</v>
      </c>
      <c r="DA463">
        <f t="shared" si="92"/>
        <v>4.97</v>
      </c>
      <c r="DB463">
        <f t="shared" si="93"/>
        <v>6.22</v>
      </c>
      <c r="DC463">
        <f t="shared" si="94"/>
        <v>0</v>
      </c>
    </row>
    <row r="464" spans="1:107" x14ac:dyDescent="0.2">
      <c r="A464">
        <f>ROW(Source!A174)</f>
        <v>174</v>
      </c>
      <c r="B464">
        <v>144042116</v>
      </c>
      <c r="C464">
        <v>144044076</v>
      </c>
      <c r="D464">
        <v>130261645</v>
      </c>
      <c r="E464">
        <v>1</v>
      </c>
      <c r="F464">
        <v>1</v>
      </c>
      <c r="G464">
        <v>1</v>
      </c>
      <c r="H464">
        <v>3</v>
      </c>
      <c r="I464" t="s">
        <v>1439</v>
      </c>
      <c r="J464" t="s">
        <v>1440</v>
      </c>
      <c r="K464" t="s">
        <v>1441</v>
      </c>
      <c r="L464">
        <v>1346</v>
      </c>
      <c r="N464">
        <v>1009</v>
      </c>
      <c r="O464" t="s">
        <v>598</v>
      </c>
      <c r="P464" t="s">
        <v>598</v>
      </c>
      <c r="Q464">
        <v>1</v>
      </c>
      <c r="W464">
        <v>0</v>
      </c>
      <c r="X464">
        <v>-1743605696</v>
      </c>
      <c r="Y464">
        <v>0.8</v>
      </c>
      <c r="AA464">
        <v>85.29</v>
      </c>
      <c r="AB464">
        <v>0</v>
      </c>
      <c r="AC464">
        <v>0</v>
      </c>
      <c r="AD464">
        <v>0</v>
      </c>
      <c r="AE464">
        <v>13.56</v>
      </c>
      <c r="AF464">
        <v>0</v>
      </c>
      <c r="AG464">
        <v>0</v>
      </c>
      <c r="AH464">
        <v>0</v>
      </c>
      <c r="AI464">
        <v>6.29</v>
      </c>
      <c r="AJ464">
        <v>1</v>
      </c>
      <c r="AK464">
        <v>1</v>
      </c>
      <c r="AL464">
        <v>1</v>
      </c>
      <c r="AN464">
        <v>0</v>
      </c>
      <c r="AO464">
        <v>1</v>
      </c>
      <c r="AP464">
        <v>0</v>
      </c>
      <c r="AQ464">
        <v>0</v>
      </c>
      <c r="AR464">
        <v>0</v>
      </c>
      <c r="AS464" t="s">
        <v>3</v>
      </c>
      <c r="AT464">
        <v>0.8</v>
      </c>
      <c r="AU464" t="s">
        <v>3</v>
      </c>
      <c r="AV464">
        <v>0</v>
      </c>
      <c r="AW464">
        <v>2</v>
      </c>
      <c r="AX464">
        <v>144044102</v>
      </c>
      <c r="AY464">
        <v>1</v>
      </c>
      <c r="AZ464">
        <v>0</v>
      </c>
      <c r="BA464">
        <v>474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CX464">
        <f>Y464*Source!I174</f>
        <v>0.64000000000000012</v>
      </c>
      <c r="CY464">
        <f t="shared" si="90"/>
        <v>85.29</v>
      </c>
      <c r="CZ464">
        <f t="shared" si="91"/>
        <v>13.56</v>
      </c>
      <c r="DA464">
        <f t="shared" si="92"/>
        <v>6.29</v>
      </c>
      <c r="DB464">
        <f t="shared" si="93"/>
        <v>10.85</v>
      </c>
      <c r="DC464">
        <f t="shared" si="94"/>
        <v>0</v>
      </c>
    </row>
    <row r="465" spans="1:107" x14ac:dyDescent="0.2">
      <c r="A465">
        <f>ROW(Source!A174)</f>
        <v>174</v>
      </c>
      <c r="B465">
        <v>144042116</v>
      </c>
      <c r="C465">
        <v>144044076</v>
      </c>
      <c r="D465">
        <v>130287766</v>
      </c>
      <c r="E465">
        <v>1</v>
      </c>
      <c r="F465">
        <v>1</v>
      </c>
      <c r="G465">
        <v>1</v>
      </c>
      <c r="H465">
        <v>3</v>
      </c>
      <c r="I465" t="s">
        <v>1442</v>
      </c>
      <c r="J465" t="s">
        <v>1443</v>
      </c>
      <c r="K465" t="s">
        <v>1444</v>
      </c>
      <c r="L465">
        <v>1348</v>
      </c>
      <c r="N465">
        <v>1009</v>
      </c>
      <c r="O465" t="s">
        <v>31</v>
      </c>
      <c r="P465" t="s">
        <v>31</v>
      </c>
      <c r="Q465">
        <v>1000</v>
      </c>
      <c r="W465">
        <v>0</v>
      </c>
      <c r="X465">
        <v>-475592664</v>
      </c>
      <c r="Y465">
        <v>8.0000000000000004E-4</v>
      </c>
      <c r="AA465">
        <v>232913.7</v>
      </c>
      <c r="AB465">
        <v>0</v>
      </c>
      <c r="AC465">
        <v>0</v>
      </c>
      <c r="AD465">
        <v>0</v>
      </c>
      <c r="AE465">
        <v>12330</v>
      </c>
      <c r="AF465">
        <v>0</v>
      </c>
      <c r="AG465">
        <v>0</v>
      </c>
      <c r="AH465">
        <v>0</v>
      </c>
      <c r="AI465">
        <v>18.89</v>
      </c>
      <c r="AJ465">
        <v>1</v>
      </c>
      <c r="AK465">
        <v>1</v>
      </c>
      <c r="AL465">
        <v>1</v>
      </c>
      <c r="AN465">
        <v>0</v>
      </c>
      <c r="AO465">
        <v>1</v>
      </c>
      <c r="AP465">
        <v>0</v>
      </c>
      <c r="AQ465">
        <v>0</v>
      </c>
      <c r="AR465">
        <v>0</v>
      </c>
      <c r="AS465" t="s">
        <v>3</v>
      </c>
      <c r="AT465">
        <v>8.0000000000000004E-4</v>
      </c>
      <c r="AU465" t="s">
        <v>3</v>
      </c>
      <c r="AV465">
        <v>0</v>
      </c>
      <c r="AW465">
        <v>2</v>
      </c>
      <c r="AX465">
        <v>144044103</v>
      </c>
      <c r="AY465">
        <v>1</v>
      </c>
      <c r="AZ465">
        <v>0</v>
      </c>
      <c r="BA465">
        <v>475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CX465">
        <f>Y465*Source!I174</f>
        <v>6.4000000000000005E-4</v>
      </c>
      <c r="CY465">
        <f t="shared" si="90"/>
        <v>232913.7</v>
      </c>
      <c r="CZ465">
        <f t="shared" si="91"/>
        <v>12330</v>
      </c>
      <c r="DA465">
        <f t="shared" si="92"/>
        <v>18.89</v>
      </c>
      <c r="DB465">
        <f t="shared" si="93"/>
        <v>9.86</v>
      </c>
      <c r="DC465">
        <f t="shared" si="94"/>
        <v>0</v>
      </c>
    </row>
    <row r="466" spans="1:107" x14ac:dyDescent="0.2">
      <c r="A466">
        <f>ROW(Source!A174)</f>
        <v>174</v>
      </c>
      <c r="B466">
        <v>144042116</v>
      </c>
      <c r="C466">
        <v>144044076</v>
      </c>
      <c r="D466">
        <v>130288830</v>
      </c>
      <c r="E466">
        <v>1</v>
      </c>
      <c r="F466">
        <v>1</v>
      </c>
      <c r="G466">
        <v>1</v>
      </c>
      <c r="H466">
        <v>3</v>
      </c>
      <c r="I466" t="s">
        <v>1445</v>
      </c>
      <c r="J466" t="s">
        <v>1446</v>
      </c>
      <c r="K466" t="s">
        <v>1447</v>
      </c>
      <c r="L466">
        <v>1346</v>
      </c>
      <c r="N466">
        <v>1009</v>
      </c>
      <c r="O466" t="s">
        <v>598</v>
      </c>
      <c r="P466" t="s">
        <v>598</v>
      </c>
      <c r="Q466">
        <v>1</v>
      </c>
      <c r="W466">
        <v>0</v>
      </c>
      <c r="X466">
        <v>1864241284</v>
      </c>
      <c r="Y466">
        <v>0.4</v>
      </c>
      <c r="AA466">
        <v>49.74</v>
      </c>
      <c r="AB466">
        <v>0</v>
      </c>
      <c r="AC466">
        <v>0</v>
      </c>
      <c r="AD466">
        <v>0</v>
      </c>
      <c r="AE466">
        <v>15.12</v>
      </c>
      <c r="AF466">
        <v>0</v>
      </c>
      <c r="AG466">
        <v>0</v>
      </c>
      <c r="AH466">
        <v>0</v>
      </c>
      <c r="AI466">
        <v>3.29</v>
      </c>
      <c r="AJ466">
        <v>1</v>
      </c>
      <c r="AK466">
        <v>1</v>
      </c>
      <c r="AL466">
        <v>1</v>
      </c>
      <c r="AN466">
        <v>0</v>
      </c>
      <c r="AO466">
        <v>1</v>
      </c>
      <c r="AP466">
        <v>0</v>
      </c>
      <c r="AQ466">
        <v>0</v>
      </c>
      <c r="AR466">
        <v>0</v>
      </c>
      <c r="AS466" t="s">
        <v>3</v>
      </c>
      <c r="AT466">
        <v>0.4</v>
      </c>
      <c r="AU466" t="s">
        <v>3</v>
      </c>
      <c r="AV466">
        <v>0</v>
      </c>
      <c r="AW466">
        <v>2</v>
      </c>
      <c r="AX466">
        <v>144044104</v>
      </c>
      <c r="AY466">
        <v>1</v>
      </c>
      <c r="AZ466">
        <v>0</v>
      </c>
      <c r="BA466">
        <v>476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CX466">
        <f>Y466*Source!I174</f>
        <v>0.32000000000000006</v>
      </c>
      <c r="CY466">
        <f t="shared" si="90"/>
        <v>49.74</v>
      </c>
      <c r="CZ466">
        <f t="shared" si="91"/>
        <v>15.12</v>
      </c>
      <c r="DA466">
        <f t="shared" si="92"/>
        <v>3.29</v>
      </c>
      <c r="DB466">
        <f t="shared" si="93"/>
        <v>6.05</v>
      </c>
      <c r="DC466">
        <f t="shared" si="94"/>
        <v>0</v>
      </c>
    </row>
    <row r="467" spans="1:107" x14ac:dyDescent="0.2">
      <c r="A467">
        <f>ROW(Source!A174)</f>
        <v>174</v>
      </c>
      <c r="B467">
        <v>144042116</v>
      </c>
      <c r="C467">
        <v>144044076</v>
      </c>
      <c r="D467">
        <v>130289432</v>
      </c>
      <c r="E467">
        <v>1</v>
      </c>
      <c r="F467">
        <v>1</v>
      </c>
      <c r="G467">
        <v>1</v>
      </c>
      <c r="H467">
        <v>3</v>
      </c>
      <c r="I467" t="s">
        <v>1448</v>
      </c>
      <c r="J467" t="s">
        <v>1449</v>
      </c>
      <c r="K467" t="s">
        <v>1450</v>
      </c>
      <c r="L467">
        <v>1346</v>
      </c>
      <c r="N467">
        <v>1009</v>
      </c>
      <c r="O467" t="s">
        <v>598</v>
      </c>
      <c r="P467" t="s">
        <v>598</v>
      </c>
      <c r="Q467">
        <v>1</v>
      </c>
      <c r="W467">
        <v>0</v>
      </c>
      <c r="X467">
        <v>1914747989</v>
      </c>
      <c r="Y467">
        <v>4</v>
      </c>
      <c r="AA467">
        <v>70.790000000000006</v>
      </c>
      <c r="AB467">
        <v>0</v>
      </c>
      <c r="AC467">
        <v>0</v>
      </c>
      <c r="AD467">
        <v>0</v>
      </c>
      <c r="AE467">
        <v>19.61</v>
      </c>
      <c r="AF467">
        <v>0</v>
      </c>
      <c r="AG467">
        <v>0</v>
      </c>
      <c r="AH467">
        <v>0</v>
      </c>
      <c r="AI467">
        <v>3.61</v>
      </c>
      <c r="AJ467">
        <v>1</v>
      </c>
      <c r="AK467">
        <v>1</v>
      </c>
      <c r="AL467">
        <v>1</v>
      </c>
      <c r="AN467">
        <v>0</v>
      </c>
      <c r="AO467">
        <v>1</v>
      </c>
      <c r="AP467">
        <v>0</v>
      </c>
      <c r="AQ467">
        <v>0</v>
      </c>
      <c r="AR467">
        <v>0</v>
      </c>
      <c r="AS467" t="s">
        <v>3</v>
      </c>
      <c r="AT467">
        <v>4</v>
      </c>
      <c r="AU467" t="s">
        <v>3</v>
      </c>
      <c r="AV467">
        <v>0</v>
      </c>
      <c r="AW467">
        <v>2</v>
      </c>
      <c r="AX467">
        <v>144044105</v>
      </c>
      <c r="AY467">
        <v>1</v>
      </c>
      <c r="AZ467">
        <v>0</v>
      </c>
      <c r="BA467">
        <v>477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CX467">
        <f>Y467*Source!I174</f>
        <v>3.2</v>
      </c>
      <c r="CY467">
        <f t="shared" si="90"/>
        <v>70.790000000000006</v>
      </c>
      <c r="CZ467">
        <f t="shared" si="91"/>
        <v>19.61</v>
      </c>
      <c r="DA467">
        <f t="shared" si="92"/>
        <v>3.61</v>
      </c>
      <c r="DB467">
        <f t="shared" si="93"/>
        <v>78.44</v>
      </c>
      <c r="DC467">
        <f t="shared" si="94"/>
        <v>0</v>
      </c>
    </row>
    <row r="468" spans="1:107" x14ac:dyDescent="0.2">
      <c r="A468">
        <f>ROW(Source!A174)</f>
        <v>174</v>
      </c>
      <c r="B468">
        <v>144042116</v>
      </c>
      <c r="C468">
        <v>144044076</v>
      </c>
      <c r="D468">
        <v>130289521</v>
      </c>
      <c r="E468">
        <v>1</v>
      </c>
      <c r="F468">
        <v>1</v>
      </c>
      <c r="G468">
        <v>1</v>
      </c>
      <c r="H468">
        <v>3</v>
      </c>
      <c r="I468" t="s">
        <v>1451</v>
      </c>
      <c r="J468" t="s">
        <v>1452</v>
      </c>
      <c r="K468" t="s">
        <v>1453</v>
      </c>
      <c r="L468">
        <v>1348</v>
      </c>
      <c r="N468">
        <v>1009</v>
      </c>
      <c r="O468" t="s">
        <v>31</v>
      </c>
      <c r="P468" t="s">
        <v>31</v>
      </c>
      <c r="Q468">
        <v>1000</v>
      </c>
      <c r="W468">
        <v>0</v>
      </c>
      <c r="X468">
        <v>1700977054</v>
      </c>
      <c r="Y468">
        <v>2.0000000000000001E-4</v>
      </c>
      <c r="AA468">
        <v>68647.5</v>
      </c>
      <c r="AB468">
        <v>0</v>
      </c>
      <c r="AC468">
        <v>0</v>
      </c>
      <c r="AD468">
        <v>0</v>
      </c>
      <c r="AE468">
        <v>16950</v>
      </c>
      <c r="AF468">
        <v>0</v>
      </c>
      <c r="AG468">
        <v>0</v>
      </c>
      <c r="AH468">
        <v>0</v>
      </c>
      <c r="AI468">
        <v>4.05</v>
      </c>
      <c r="AJ468">
        <v>1</v>
      </c>
      <c r="AK468">
        <v>1</v>
      </c>
      <c r="AL468">
        <v>1</v>
      </c>
      <c r="AN468">
        <v>0</v>
      </c>
      <c r="AO468">
        <v>1</v>
      </c>
      <c r="AP468">
        <v>0</v>
      </c>
      <c r="AQ468">
        <v>0</v>
      </c>
      <c r="AR468">
        <v>0</v>
      </c>
      <c r="AS468" t="s">
        <v>3</v>
      </c>
      <c r="AT468">
        <v>2.0000000000000001E-4</v>
      </c>
      <c r="AU468" t="s">
        <v>3</v>
      </c>
      <c r="AV468">
        <v>0</v>
      </c>
      <c r="AW468">
        <v>2</v>
      </c>
      <c r="AX468">
        <v>144044106</v>
      </c>
      <c r="AY468">
        <v>1</v>
      </c>
      <c r="AZ468">
        <v>0</v>
      </c>
      <c r="BA468">
        <v>478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CX468">
        <f>Y468*Source!I174</f>
        <v>1.6000000000000001E-4</v>
      </c>
      <c r="CY468">
        <f t="shared" si="90"/>
        <v>68647.5</v>
      </c>
      <c r="CZ468">
        <f t="shared" si="91"/>
        <v>16950</v>
      </c>
      <c r="DA468">
        <f t="shared" si="92"/>
        <v>4.05</v>
      </c>
      <c r="DB468">
        <f t="shared" si="93"/>
        <v>3.39</v>
      </c>
      <c r="DC468">
        <f t="shared" si="94"/>
        <v>0</v>
      </c>
    </row>
    <row r="469" spans="1:107" x14ac:dyDescent="0.2">
      <c r="A469">
        <f>ROW(Source!A174)</f>
        <v>174</v>
      </c>
      <c r="B469">
        <v>144042116</v>
      </c>
      <c r="C469">
        <v>144044076</v>
      </c>
      <c r="D469">
        <v>0</v>
      </c>
      <c r="E469">
        <v>0</v>
      </c>
      <c r="F469">
        <v>1</v>
      </c>
      <c r="G469">
        <v>1</v>
      </c>
      <c r="H469">
        <v>3</v>
      </c>
      <c r="I469" t="s">
        <v>272</v>
      </c>
      <c r="J469" t="s">
        <v>3</v>
      </c>
      <c r="K469" t="s">
        <v>477</v>
      </c>
      <c r="L469">
        <v>1377</v>
      </c>
      <c r="N469">
        <v>1013</v>
      </c>
      <c r="O469" t="s">
        <v>395</v>
      </c>
      <c r="P469" t="s">
        <v>395</v>
      </c>
      <c r="Q469">
        <v>1</v>
      </c>
      <c r="W469">
        <v>0</v>
      </c>
      <c r="X469">
        <v>-1195768903</v>
      </c>
      <c r="Y469">
        <v>7.5</v>
      </c>
      <c r="AA469">
        <v>8514.7099999999991</v>
      </c>
      <c r="AB469">
        <v>0</v>
      </c>
      <c r="AC469">
        <v>0</v>
      </c>
      <c r="AD469">
        <v>0</v>
      </c>
      <c r="AE469">
        <v>1570.98</v>
      </c>
      <c r="AF469">
        <v>0</v>
      </c>
      <c r="AG469">
        <v>0</v>
      </c>
      <c r="AH469">
        <v>0</v>
      </c>
      <c r="AI469">
        <v>5.42</v>
      </c>
      <c r="AJ469">
        <v>1</v>
      </c>
      <c r="AK469">
        <v>1</v>
      </c>
      <c r="AL469">
        <v>1</v>
      </c>
      <c r="AN469">
        <v>0</v>
      </c>
      <c r="AO469">
        <v>0</v>
      </c>
      <c r="AP469">
        <v>0</v>
      </c>
      <c r="AQ469">
        <v>0</v>
      </c>
      <c r="AR469">
        <v>0</v>
      </c>
      <c r="AS469" t="s">
        <v>3</v>
      </c>
      <c r="AT469">
        <v>7.5</v>
      </c>
      <c r="AU469" t="s">
        <v>3</v>
      </c>
      <c r="AV469">
        <v>0</v>
      </c>
      <c r="AW469">
        <v>1</v>
      </c>
      <c r="AX469">
        <v>-1</v>
      </c>
      <c r="AY469">
        <v>0</v>
      </c>
      <c r="AZ469">
        <v>0</v>
      </c>
      <c r="BA469" t="s">
        <v>3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CX469">
        <f>Y469*Source!I174</f>
        <v>6</v>
      </c>
      <c r="CY469">
        <f t="shared" si="90"/>
        <v>8514.7099999999991</v>
      </c>
      <c r="CZ469">
        <f t="shared" si="91"/>
        <v>1570.98</v>
      </c>
      <c r="DA469">
        <f t="shared" si="92"/>
        <v>5.42</v>
      </c>
      <c r="DB469">
        <f t="shared" si="93"/>
        <v>11782.35</v>
      </c>
      <c r="DC469">
        <f t="shared" si="94"/>
        <v>0</v>
      </c>
    </row>
    <row r="470" spans="1:107" x14ac:dyDescent="0.2">
      <c r="A470">
        <f>ROW(Source!A174)</f>
        <v>174</v>
      </c>
      <c r="B470">
        <v>144042116</v>
      </c>
      <c r="C470">
        <v>144044076</v>
      </c>
      <c r="D470">
        <v>0</v>
      </c>
      <c r="E470">
        <v>0</v>
      </c>
      <c r="F470">
        <v>1</v>
      </c>
      <c r="G470">
        <v>1</v>
      </c>
      <c r="H470">
        <v>3</v>
      </c>
      <c r="I470" t="s">
        <v>272</v>
      </c>
      <c r="J470" t="s">
        <v>3</v>
      </c>
      <c r="K470" t="s">
        <v>480</v>
      </c>
      <c r="L470">
        <v>1377</v>
      </c>
      <c r="N470">
        <v>1013</v>
      </c>
      <c r="O470" t="s">
        <v>395</v>
      </c>
      <c r="P470" t="s">
        <v>395</v>
      </c>
      <c r="Q470">
        <v>1</v>
      </c>
      <c r="W470">
        <v>0</v>
      </c>
      <c r="X470">
        <v>1746853495</v>
      </c>
      <c r="Y470">
        <v>2.5</v>
      </c>
      <c r="AA470">
        <v>22512.51</v>
      </c>
      <c r="AB470">
        <v>0</v>
      </c>
      <c r="AC470">
        <v>0</v>
      </c>
      <c r="AD470">
        <v>0</v>
      </c>
      <c r="AE470">
        <v>4153.5999999999995</v>
      </c>
      <c r="AF470">
        <v>0</v>
      </c>
      <c r="AG470">
        <v>0</v>
      </c>
      <c r="AH470">
        <v>0</v>
      </c>
      <c r="AI470">
        <v>5.42</v>
      </c>
      <c r="AJ470">
        <v>1</v>
      </c>
      <c r="AK470">
        <v>1</v>
      </c>
      <c r="AL470">
        <v>1</v>
      </c>
      <c r="AN470">
        <v>0</v>
      </c>
      <c r="AO470">
        <v>0</v>
      </c>
      <c r="AP470">
        <v>0</v>
      </c>
      <c r="AQ470">
        <v>0</v>
      </c>
      <c r="AR470">
        <v>0</v>
      </c>
      <c r="AS470" t="s">
        <v>3</v>
      </c>
      <c r="AT470">
        <v>2.5</v>
      </c>
      <c r="AU470" t="s">
        <v>3</v>
      </c>
      <c r="AV470">
        <v>0</v>
      </c>
      <c r="AW470">
        <v>1</v>
      </c>
      <c r="AX470">
        <v>-1</v>
      </c>
      <c r="AY470">
        <v>0</v>
      </c>
      <c r="AZ470">
        <v>0</v>
      </c>
      <c r="BA470" t="s">
        <v>3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CX470">
        <f>Y470*Source!I174</f>
        <v>2</v>
      </c>
      <c r="CY470">
        <f t="shared" si="90"/>
        <v>22512.51</v>
      </c>
      <c r="CZ470">
        <f t="shared" si="91"/>
        <v>4153.5999999999995</v>
      </c>
      <c r="DA470">
        <f t="shared" si="92"/>
        <v>5.42</v>
      </c>
      <c r="DB470">
        <f t="shared" si="93"/>
        <v>10384</v>
      </c>
      <c r="DC470">
        <f t="shared" si="94"/>
        <v>0</v>
      </c>
    </row>
    <row r="471" spans="1:107" x14ac:dyDescent="0.2">
      <c r="A471">
        <f>ROW(Source!A177)</f>
        <v>177</v>
      </c>
      <c r="B471">
        <v>144042116</v>
      </c>
      <c r="C471">
        <v>144044110</v>
      </c>
      <c r="D471">
        <v>128862298</v>
      </c>
      <c r="E471">
        <v>28876687</v>
      </c>
      <c r="F471">
        <v>1</v>
      </c>
      <c r="G471">
        <v>1</v>
      </c>
      <c r="H471">
        <v>1</v>
      </c>
      <c r="I471" t="s">
        <v>1280</v>
      </c>
      <c r="J471" t="s">
        <v>3</v>
      </c>
      <c r="K471" t="s">
        <v>1281</v>
      </c>
      <c r="L471">
        <v>1191</v>
      </c>
      <c r="N471">
        <v>1013</v>
      </c>
      <c r="O471" t="s">
        <v>1125</v>
      </c>
      <c r="P471" t="s">
        <v>1125</v>
      </c>
      <c r="Q471">
        <v>1</v>
      </c>
      <c r="W471">
        <v>0</v>
      </c>
      <c r="X471">
        <v>1069510174</v>
      </c>
      <c r="Y471">
        <v>68.5</v>
      </c>
      <c r="AA471">
        <v>0</v>
      </c>
      <c r="AB471">
        <v>0</v>
      </c>
      <c r="AC471">
        <v>0</v>
      </c>
      <c r="AD471">
        <v>9.6199999999999992</v>
      </c>
      <c r="AE471">
        <v>0</v>
      </c>
      <c r="AF471">
        <v>0</v>
      </c>
      <c r="AG471">
        <v>0</v>
      </c>
      <c r="AH471">
        <v>9.6199999999999992</v>
      </c>
      <c r="AI471">
        <v>1</v>
      </c>
      <c r="AJ471">
        <v>1</v>
      </c>
      <c r="AK471">
        <v>1</v>
      </c>
      <c r="AL471">
        <v>1</v>
      </c>
      <c r="AN471">
        <v>0</v>
      </c>
      <c r="AO471">
        <v>1</v>
      </c>
      <c r="AP471">
        <v>0</v>
      </c>
      <c r="AQ471">
        <v>0</v>
      </c>
      <c r="AR471">
        <v>0</v>
      </c>
      <c r="AS471" t="s">
        <v>3</v>
      </c>
      <c r="AT471">
        <v>68.5</v>
      </c>
      <c r="AU471" t="s">
        <v>3</v>
      </c>
      <c r="AV471">
        <v>1</v>
      </c>
      <c r="AW471">
        <v>2</v>
      </c>
      <c r="AX471">
        <v>144044125</v>
      </c>
      <c r="AY471">
        <v>1</v>
      </c>
      <c r="AZ471">
        <v>0</v>
      </c>
      <c r="BA471">
        <v>480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CX471">
        <f>Y471*Source!I177</f>
        <v>34.25</v>
      </c>
      <c r="CY471">
        <f>AD471</f>
        <v>9.6199999999999992</v>
      </c>
      <c r="CZ471">
        <f>AH471</f>
        <v>9.6199999999999992</v>
      </c>
      <c r="DA471">
        <f>AL471</f>
        <v>1</v>
      </c>
      <c r="DB471">
        <f t="shared" si="93"/>
        <v>658.97</v>
      </c>
      <c r="DC471">
        <f t="shared" si="94"/>
        <v>0</v>
      </c>
    </row>
    <row r="472" spans="1:107" x14ac:dyDescent="0.2">
      <c r="A472">
        <f>ROW(Source!A177)</f>
        <v>177</v>
      </c>
      <c r="B472">
        <v>144042116</v>
      </c>
      <c r="C472">
        <v>144044110</v>
      </c>
      <c r="D472">
        <v>128862608</v>
      </c>
      <c r="E472">
        <v>28876687</v>
      </c>
      <c r="F472">
        <v>1</v>
      </c>
      <c r="G472">
        <v>1</v>
      </c>
      <c r="H472">
        <v>1</v>
      </c>
      <c r="I472" t="s">
        <v>1128</v>
      </c>
      <c r="J472" t="s">
        <v>3</v>
      </c>
      <c r="K472" t="s">
        <v>1129</v>
      </c>
      <c r="L472">
        <v>1191</v>
      </c>
      <c r="N472">
        <v>1013</v>
      </c>
      <c r="O472" t="s">
        <v>1125</v>
      </c>
      <c r="P472" t="s">
        <v>1125</v>
      </c>
      <c r="Q472">
        <v>1</v>
      </c>
      <c r="W472">
        <v>0</v>
      </c>
      <c r="X472">
        <v>-1417349443</v>
      </c>
      <c r="Y472">
        <v>2.0699999999999998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1</v>
      </c>
      <c r="AJ472">
        <v>1</v>
      </c>
      <c r="AK472">
        <v>1</v>
      </c>
      <c r="AL472">
        <v>1</v>
      </c>
      <c r="AN472">
        <v>0</v>
      </c>
      <c r="AO472">
        <v>1</v>
      </c>
      <c r="AP472">
        <v>0</v>
      </c>
      <c r="AQ472">
        <v>0</v>
      </c>
      <c r="AR472">
        <v>0</v>
      </c>
      <c r="AS472" t="s">
        <v>3</v>
      </c>
      <c r="AT472">
        <v>2.0699999999999998</v>
      </c>
      <c r="AU472" t="s">
        <v>3</v>
      </c>
      <c r="AV472">
        <v>2</v>
      </c>
      <c r="AW472">
        <v>2</v>
      </c>
      <c r="AX472">
        <v>144044126</v>
      </c>
      <c r="AY472">
        <v>1</v>
      </c>
      <c r="AZ472">
        <v>0</v>
      </c>
      <c r="BA472">
        <v>481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CX472">
        <f>Y472*Source!I177</f>
        <v>1.0349999999999999</v>
      </c>
      <c r="CY472">
        <f>AD472</f>
        <v>0</v>
      </c>
      <c r="CZ472">
        <f>AH472</f>
        <v>0</v>
      </c>
      <c r="DA472">
        <f>AL472</f>
        <v>1</v>
      </c>
      <c r="DB472">
        <f t="shared" si="93"/>
        <v>0</v>
      </c>
      <c r="DC472">
        <f t="shared" si="94"/>
        <v>0</v>
      </c>
    </row>
    <row r="473" spans="1:107" x14ac:dyDescent="0.2">
      <c r="A473">
        <f>ROW(Source!A177)</f>
        <v>177</v>
      </c>
      <c r="B473">
        <v>144042116</v>
      </c>
      <c r="C473">
        <v>144044110</v>
      </c>
      <c r="D473">
        <v>130404404</v>
      </c>
      <c r="E473">
        <v>1</v>
      </c>
      <c r="F473">
        <v>1</v>
      </c>
      <c r="G473">
        <v>1</v>
      </c>
      <c r="H473">
        <v>2</v>
      </c>
      <c r="I473" t="s">
        <v>1141</v>
      </c>
      <c r="J473" t="s">
        <v>1142</v>
      </c>
      <c r="K473" t="s">
        <v>1143</v>
      </c>
      <c r="L473">
        <v>1368</v>
      </c>
      <c r="N473">
        <v>1011</v>
      </c>
      <c r="O473" t="s">
        <v>550</v>
      </c>
      <c r="P473" t="s">
        <v>550</v>
      </c>
      <c r="Q473">
        <v>1</v>
      </c>
      <c r="W473">
        <v>0</v>
      </c>
      <c r="X473">
        <v>-2113614907</v>
      </c>
      <c r="Y473">
        <v>0.33</v>
      </c>
      <c r="AA473">
        <v>0</v>
      </c>
      <c r="AB473">
        <v>1023.6</v>
      </c>
      <c r="AC473">
        <v>443.21</v>
      </c>
      <c r="AD473">
        <v>0</v>
      </c>
      <c r="AE473">
        <v>0</v>
      </c>
      <c r="AF473">
        <v>115.4</v>
      </c>
      <c r="AG473">
        <v>13.5</v>
      </c>
      <c r="AH473">
        <v>0</v>
      </c>
      <c r="AI473">
        <v>1</v>
      </c>
      <c r="AJ473">
        <v>8.8699999999999992</v>
      </c>
      <c r="AK473">
        <v>32.83</v>
      </c>
      <c r="AL473">
        <v>1</v>
      </c>
      <c r="AN473">
        <v>0</v>
      </c>
      <c r="AO473">
        <v>1</v>
      </c>
      <c r="AP473">
        <v>0</v>
      </c>
      <c r="AQ473">
        <v>0</v>
      </c>
      <c r="AR473">
        <v>0</v>
      </c>
      <c r="AS473" t="s">
        <v>3</v>
      </c>
      <c r="AT473">
        <v>0.33</v>
      </c>
      <c r="AU473" t="s">
        <v>3</v>
      </c>
      <c r="AV473">
        <v>0</v>
      </c>
      <c r="AW473">
        <v>2</v>
      </c>
      <c r="AX473">
        <v>144044127</v>
      </c>
      <c r="AY473">
        <v>1</v>
      </c>
      <c r="AZ473">
        <v>0</v>
      </c>
      <c r="BA473">
        <v>482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CX473">
        <f>Y473*Source!I177</f>
        <v>0.16500000000000001</v>
      </c>
      <c r="CY473">
        <f>AB473</f>
        <v>1023.6</v>
      </c>
      <c r="CZ473">
        <f>AF473</f>
        <v>115.4</v>
      </c>
      <c r="DA473">
        <f>AJ473</f>
        <v>8.8699999999999992</v>
      </c>
      <c r="DB473">
        <f t="shared" si="93"/>
        <v>38.08</v>
      </c>
      <c r="DC473">
        <f t="shared" si="94"/>
        <v>4.46</v>
      </c>
    </row>
    <row r="474" spans="1:107" x14ac:dyDescent="0.2">
      <c r="A474">
        <f>ROW(Source!A177)</f>
        <v>177</v>
      </c>
      <c r="B474">
        <v>144042116</v>
      </c>
      <c r="C474">
        <v>144044110</v>
      </c>
      <c r="D474">
        <v>130404565</v>
      </c>
      <c r="E474">
        <v>1</v>
      </c>
      <c r="F474">
        <v>1</v>
      </c>
      <c r="G474">
        <v>1</v>
      </c>
      <c r="H474">
        <v>2</v>
      </c>
      <c r="I474" t="s">
        <v>1130</v>
      </c>
      <c r="J474" t="s">
        <v>1131</v>
      </c>
      <c r="K474" t="s">
        <v>1132</v>
      </c>
      <c r="L474">
        <v>1368</v>
      </c>
      <c r="N474">
        <v>1011</v>
      </c>
      <c r="O474" t="s">
        <v>550</v>
      </c>
      <c r="P474" t="s">
        <v>550</v>
      </c>
      <c r="Q474">
        <v>1</v>
      </c>
      <c r="W474">
        <v>0</v>
      </c>
      <c r="X474">
        <v>757256372</v>
      </c>
      <c r="Y474">
        <v>0.97</v>
      </c>
      <c r="AA474">
        <v>0</v>
      </c>
      <c r="AB474">
        <v>447.64</v>
      </c>
      <c r="AC474">
        <v>443.21</v>
      </c>
      <c r="AD474">
        <v>0</v>
      </c>
      <c r="AE474">
        <v>0</v>
      </c>
      <c r="AF474">
        <v>31.26</v>
      </c>
      <c r="AG474">
        <v>13.5</v>
      </c>
      <c r="AH474">
        <v>0</v>
      </c>
      <c r="AI474">
        <v>1</v>
      </c>
      <c r="AJ474">
        <v>14.32</v>
      </c>
      <c r="AK474">
        <v>32.83</v>
      </c>
      <c r="AL474">
        <v>1</v>
      </c>
      <c r="AN474">
        <v>0</v>
      </c>
      <c r="AO474">
        <v>1</v>
      </c>
      <c r="AP474">
        <v>0</v>
      </c>
      <c r="AQ474">
        <v>0</v>
      </c>
      <c r="AR474">
        <v>0</v>
      </c>
      <c r="AS474" t="s">
        <v>3</v>
      </c>
      <c r="AT474">
        <v>0.97</v>
      </c>
      <c r="AU474" t="s">
        <v>3</v>
      </c>
      <c r="AV474">
        <v>0</v>
      </c>
      <c r="AW474">
        <v>2</v>
      </c>
      <c r="AX474">
        <v>144044128</v>
      </c>
      <c r="AY474">
        <v>1</v>
      </c>
      <c r="AZ474">
        <v>0</v>
      </c>
      <c r="BA474">
        <v>483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CX474">
        <f>Y474*Source!I177</f>
        <v>0.48499999999999999</v>
      </c>
      <c r="CY474">
        <f>AB474</f>
        <v>447.64</v>
      </c>
      <c r="CZ474">
        <f>AF474</f>
        <v>31.26</v>
      </c>
      <c r="DA474">
        <f>AJ474</f>
        <v>14.32</v>
      </c>
      <c r="DB474">
        <f t="shared" si="93"/>
        <v>30.32</v>
      </c>
      <c r="DC474">
        <f t="shared" si="94"/>
        <v>13.1</v>
      </c>
    </row>
    <row r="475" spans="1:107" x14ac:dyDescent="0.2">
      <c r="A475">
        <f>ROW(Source!A177)</f>
        <v>177</v>
      </c>
      <c r="B475">
        <v>144042116</v>
      </c>
      <c r="C475">
        <v>144044110</v>
      </c>
      <c r="D475">
        <v>130405149</v>
      </c>
      <c r="E475">
        <v>1</v>
      </c>
      <c r="F475">
        <v>1</v>
      </c>
      <c r="G475">
        <v>1</v>
      </c>
      <c r="H475">
        <v>2</v>
      </c>
      <c r="I475" t="s">
        <v>1144</v>
      </c>
      <c r="J475" t="s">
        <v>1145</v>
      </c>
      <c r="K475" t="s">
        <v>1146</v>
      </c>
      <c r="L475">
        <v>1368</v>
      </c>
      <c r="N475">
        <v>1011</v>
      </c>
      <c r="O475" t="s">
        <v>550</v>
      </c>
      <c r="P475" t="s">
        <v>550</v>
      </c>
      <c r="Q475">
        <v>1</v>
      </c>
      <c r="W475">
        <v>0</v>
      </c>
      <c r="X475">
        <v>1969200529</v>
      </c>
      <c r="Y475">
        <v>0.77</v>
      </c>
      <c r="AA475">
        <v>0</v>
      </c>
      <c r="AB475">
        <v>795.09</v>
      </c>
      <c r="AC475">
        <v>380.83</v>
      </c>
      <c r="AD475">
        <v>0</v>
      </c>
      <c r="AE475">
        <v>0</v>
      </c>
      <c r="AF475">
        <v>65.709999999999994</v>
      </c>
      <c r="AG475">
        <v>11.6</v>
      </c>
      <c r="AH475">
        <v>0</v>
      </c>
      <c r="AI475">
        <v>1</v>
      </c>
      <c r="AJ475">
        <v>12.1</v>
      </c>
      <c r="AK475">
        <v>32.83</v>
      </c>
      <c r="AL475">
        <v>1</v>
      </c>
      <c r="AN475">
        <v>0</v>
      </c>
      <c r="AO475">
        <v>1</v>
      </c>
      <c r="AP475">
        <v>0</v>
      </c>
      <c r="AQ475">
        <v>0</v>
      </c>
      <c r="AR475">
        <v>0</v>
      </c>
      <c r="AS475" t="s">
        <v>3</v>
      </c>
      <c r="AT475">
        <v>0.77</v>
      </c>
      <c r="AU475" t="s">
        <v>3</v>
      </c>
      <c r="AV475">
        <v>0</v>
      </c>
      <c r="AW475">
        <v>2</v>
      </c>
      <c r="AX475">
        <v>144044129</v>
      </c>
      <c r="AY475">
        <v>1</v>
      </c>
      <c r="AZ475">
        <v>0</v>
      </c>
      <c r="BA475">
        <v>484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CX475">
        <f>Y475*Source!I177</f>
        <v>0.38500000000000001</v>
      </c>
      <c r="CY475">
        <f>AB475</f>
        <v>795.09</v>
      </c>
      <c r="CZ475">
        <f>AF475</f>
        <v>65.709999999999994</v>
      </c>
      <c r="DA475">
        <f>AJ475</f>
        <v>12.1</v>
      </c>
      <c r="DB475">
        <f t="shared" si="93"/>
        <v>50.6</v>
      </c>
      <c r="DC475">
        <f t="shared" si="94"/>
        <v>8.93</v>
      </c>
    </row>
    <row r="476" spans="1:107" x14ac:dyDescent="0.2">
      <c r="A476">
        <f>ROW(Source!A177)</f>
        <v>177</v>
      </c>
      <c r="B476">
        <v>144042116</v>
      </c>
      <c r="C476">
        <v>144044110</v>
      </c>
      <c r="D476">
        <v>130259176</v>
      </c>
      <c r="E476">
        <v>1</v>
      </c>
      <c r="F476">
        <v>1</v>
      </c>
      <c r="G476">
        <v>1</v>
      </c>
      <c r="H476">
        <v>3</v>
      </c>
      <c r="I476" t="s">
        <v>1427</v>
      </c>
      <c r="J476" t="s">
        <v>1428</v>
      </c>
      <c r="K476" t="s">
        <v>1429</v>
      </c>
      <c r="L476">
        <v>1346</v>
      </c>
      <c r="N476">
        <v>1009</v>
      </c>
      <c r="O476" t="s">
        <v>598</v>
      </c>
      <c r="P476" t="s">
        <v>598</v>
      </c>
      <c r="Q476">
        <v>1</v>
      </c>
      <c r="W476">
        <v>0</v>
      </c>
      <c r="X476">
        <v>-1451234351</v>
      </c>
      <c r="Y476">
        <v>0.3</v>
      </c>
      <c r="AA476">
        <v>139.09</v>
      </c>
      <c r="AB476">
        <v>0</v>
      </c>
      <c r="AC476">
        <v>0</v>
      </c>
      <c r="AD476">
        <v>0</v>
      </c>
      <c r="AE476">
        <v>37.29</v>
      </c>
      <c r="AF476">
        <v>0</v>
      </c>
      <c r="AG476">
        <v>0</v>
      </c>
      <c r="AH476">
        <v>0</v>
      </c>
      <c r="AI476">
        <v>3.73</v>
      </c>
      <c r="AJ476">
        <v>1</v>
      </c>
      <c r="AK476">
        <v>1</v>
      </c>
      <c r="AL476">
        <v>1</v>
      </c>
      <c r="AN476">
        <v>0</v>
      </c>
      <c r="AO476">
        <v>1</v>
      </c>
      <c r="AP476">
        <v>0</v>
      </c>
      <c r="AQ476">
        <v>0</v>
      </c>
      <c r="AR476">
        <v>0</v>
      </c>
      <c r="AS476" t="s">
        <v>3</v>
      </c>
      <c r="AT476">
        <v>0.3</v>
      </c>
      <c r="AU476" t="s">
        <v>3</v>
      </c>
      <c r="AV476">
        <v>0</v>
      </c>
      <c r="AW476">
        <v>2</v>
      </c>
      <c r="AX476">
        <v>144044130</v>
      </c>
      <c r="AY476">
        <v>1</v>
      </c>
      <c r="AZ476">
        <v>0</v>
      </c>
      <c r="BA476">
        <v>485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CX476">
        <f>Y476*Source!I177</f>
        <v>0.15</v>
      </c>
      <c r="CY476">
        <f t="shared" ref="CY476:CY484" si="95">AA476</f>
        <v>139.09</v>
      </c>
      <c r="CZ476">
        <f t="shared" ref="CZ476:CZ484" si="96">AE476</f>
        <v>37.29</v>
      </c>
      <c r="DA476">
        <f t="shared" ref="DA476:DA484" si="97">AI476</f>
        <v>3.73</v>
      </c>
      <c r="DB476">
        <f t="shared" si="93"/>
        <v>11.19</v>
      </c>
      <c r="DC476">
        <f t="shared" si="94"/>
        <v>0</v>
      </c>
    </row>
    <row r="477" spans="1:107" x14ac:dyDescent="0.2">
      <c r="A477">
        <f>ROW(Source!A177)</f>
        <v>177</v>
      </c>
      <c r="B477">
        <v>144042116</v>
      </c>
      <c r="C477">
        <v>144044110</v>
      </c>
      <c r="D477">
        <v>130263629</v>
      </c>
      <c r="E477">
        <v>1</v>
      </c>
      <c r="F477">
        <v>1</v>
      </c>
      <c r="G477">
        <v>1</v>
      </c>
      <c r="H477">
        <v>3</v>
      </c>
      <c r="I477" t="s">
        <v>1352</v>
      </c>
      <c r="J477" t="s">
        <v>1353</v>
      </c>
      <c r="K477" t="s">
        <v>1354</v>
      </c>
      <c r="L477">
        <v>1339</v>
      </c>
      <c r="N477">
        <v>1007</v>
      </c>
      <c r="O477" t="s">
        <v>50</v>
      </c>
      <c r="P477" t="s">
        <v>50</v>
      </c>
      <c r="Q477">
        <v>1</v>
      </c>
      <c r="W477">
        <v>0</v>
      </c>
      <c r="X477">
        <v>-74812177</v>
      </c>
      <c r="Y477">
        <v>0.05</v>
      </c>
      <c r="AA477">
        <v>3087.61</v>
      </c>
      <c r="AB477">
        <v>0</v>
      </c>
      <c r="AC477">
        <v>0</v>
      </c>
      <c r="AD477">
        <v>0</v>
      </c>
      <c r="AE477">
        <v>519.79999999999995</v>
      </c>
      <c r="AF477">
        <v>0</v>
      </c>
      <c r="AG477">
        <v>0</v>
      </c>
      <c r="AH477">
        <v>0</v>
      </c>
      <c r="AI477">
        <v>5.94</v>
      </c>
      <c r="AJ477">
        <v>1</v>
      </c>
      <c r="AK477">
        <v>1</v>
      </c>
      <c r="AL477">
        <v>1</v>
      </c>
      <c r="AN477">
        <v>0</v>
      </c>
      <c r="AO477">
        <v>1</v>
      </c>
      <c r="AP477">
        <v>0</v>
      </c>
      <c r="AQ477">
        <v>0</v>
      </c>
      <c r="AR477">
        <v>0</v>
      </c>
      <c r="AS477" t="s">
        <v>3</v>
      </c>
      <c r="AT477">
        <v>0.05</v>
      </c>
      <c r="AU477" t="s">
        <v>3</v>
      </c>
      <c r="AV477">
        <v>0</v>
      </c>
      <c r="AW477">
        <v>2</v>
      </c>
      <c r="AX477">
        <v>144044131</v>
      </c>
      <c r="AY477">
        <v>1</v>
      </c>
      <c r="AZ477">
        <v>0</v>
      </c>
      <c r="BA477">
        <v>486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CX477">
        <f>Y477*Source!I177</f>
        <v>2.5000000000000001E-2</v>
      </c>
      <c r="CY477">
        <f t="shared" si="95"/>
        <v>3087.61</v>
      </c>
      <c r="CZ477">
        <f t="shared" si="96"/>
        <v>519.79999999999995</v>
      </c>
      <c r="DA477">
        <f t="shared" si="97"/>
        <v>5.94</v>
      </c>
      <c r="DB477">
        <f t="shared" si="93"/>
        <v>25.99</v>
      </c>
      <c r="DC477">
        <f t="shared" si="94"/>
        <v>0</v>
      </c>
    </row>
    <row r="478" spans="1:107" x14ac:dyDescent="0.2">
      <c r="A478">
        <f>ROW(Source!A177)</f>
        <v>177</v>
      </c>
      <c r="B478">
        <v>144042116</v>
      </c>
      <c r="C478">
        <v>144044110</v>
      </c>
      <c r="D478">
        <v>130288830</v>
      </c>
      <c r="E478">
        <v>1</v>
      </c>
      <c r="F478">
        <v>1</v>
      </c>
      <c r="G478">
        <v>1</v>
      </c>
      <c r="H478">
        <v>3</v>
      </c>
      <c r="I478" t="s">
        <v>1445</v>
      </c>
      <c r="J478" t="s">
        <v>1446</v>
      </c>
      <c r="K478" t="s">
        <v>1447</v>
      </c>
      <c r="L478">
        <v>1346</v>
      </c>
      <c r="N478">
        <v>1009</v>
      </c>
      <c r="O478" t="s">
        <v>598</v>
      </c>
      <c r="P478" t="s">
        <v>598</v>
      </c>
      <c r="Q478">
        <v>1</v>
      </c>
      <c r="W478">
        <v>0</v>
      </c>
      <c r="X478">
        <v>1864241284</v>
      </c>
      <c r="Y478">
        <v>0.6</v>
      </c>
      <c r="AA478">
        <v>49.74</v>
      </c>
      <c r="AB478">
        <v>0</v>
      </c>
      <c r="AC478">
        <v>0</v>
      </c>
      <c r="AD478">
        <v>0</v>
      </c>
      <c r="AE478">
        <v>15.12</v>
      </c>
      <c r="AF478">
        <v>0</v>
      </c>
      <c r="AG478">
        <v>0</v>
      </c>
      <c r="AH478">
        <v>0</v>
      </c>
      <c r="AI478">
        <v>3.29</v>
      </c>
      <c r="AJ478">
        <v>1</v>
      </c>
      <c r="AK478">
        <v>1</v>
      </c>
      <c r="AL478">
        <v>1</v>
      </c>
      <c r="AN478">
        <v>0</v>
      </c>
      <c r="AO478">
        <v>1</v>
      </c>
      <c r="AP478">
        <v>0</v>
      </c>
      <c r="AQ478">
        <v>0</v>
      </c>
      <c r="AR478">
        <v>0</v>
      </c>
      <c r="AS478" t="s">
        <v>3</v>
      </c>
      <c r="AT478">
        <v>0.6</v>
      </c>
      <c r="AU478" t="s">
        <v>3</v>
      </c>
      <c r="AV478">
        <v>0</v>
      </c>
      <c r="AW478">
        <v>2</v>
      </c>
      <c r="AX478">
        <v>144044132</v>
      </c>
      <c r="AY478">
        <v>1</v>
      </c>
      <c r="AZ478">
        <v>0</v>
      </c>
      <c r="BA478">
        <v>487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CX478">
        <f>Y478*Source!I177</f>
        <v>0.3</v>
      </c>
      <c r="CY478">
        <f t="shared" si="95"/>
        <v>49.74</v>
      </c>
      <c r="CZ478">
        <f t="shared" si="96"/>
        <v>15.12</v>
      </c>
      <c r="DA478">
        <f t="shared" si="97"/>
        <v>3.29</v>
      </c>
      <c r="DB478">
        <f t="shared" si="93"/>
        <v>9.07</v>
      </c>
      <c r="DC478">
        <f t="shared" si="94"/>
        <v>0</v>
      </c>
    </row>
    <row r="479" spans="1:107" x14ac:dyDescent="0.2">
      <c r="A479">
        <f>ROW(Source!A177)</f>
        <v>177</v>
      </c>
      <c r="B479">
        <v>144042116</v>
      </c>
      <c r="C479">
        <v>144044110</v>
      </c>
      <c r="D479">
        <v>130289432</v>
      </c>
      <c r="E479">
        <v>1</v>
      </c>
      <c r="F479">
        <v>1</v>
      </c>
      <c r="G479">
        <v>1</v>
      </c>
      <c r="H479">
        <v>3</v>
      </c>
      <c r="I479" t="s">
        <v>1448</v>
      </c>
      <c r="J479" t="s">
        <v>1449</v>
      </c>
      <c r="K479" t="s">
        <v>1450</v>
      </c>
      <c r="L479">
        <v>1346</v>
      </c>
      <c r="N479">
        <v>1009</v>
      </c>
      <c r="O479" t="s">
        <v>598</v>
      </c>
      <c r="P479" t="s">
        <v>598</v>
      </c>
      <c r="Q479">
        <v>1</v>
      </c>
      <c r="W479">
        <v>0</v>
      </c>
      <c r="X479">
        <v>1914747989</v>
      </c>
      <c r="Y479">
        <v>2</v>
      </c>
      <c r="AA479">
        <v>70.790000000000006</v>
      </c>
      <c r="AB479">
        <v>0</v>
      </c>
      <c r="AC479">
        <v>0</v>
      </c>
      <c r="AD479">
        <v>0</v>
      </c>
      <c r="AE479">
        <v>19.61</v>
      </c>
      <c r="AF479">
        <v>0</v>
      </c>
      <c r="AG479">
        <v>0</v>
      </c>
      <c r="AH479">
        <v>0</v>
      </c>
      <c r="AI479">
        <v>3.61</v>
      </c>
      <c r="AJ479">
        <v>1</v>
      </c>
      <c r="AK479">
        <v>1</v>
      </c>
      <c r="AL479">
        <v>1</v>
      </c>
      <c r="AN479">
        <v>0</v>
      </c>
      <c r="AO479">
        <v>1</v>
      </c>
      <c r="AP479">
        <v>0</v>
      </c>
      <c r="AQ479">
        <v>0</v>
      </c>
      <c r="AR479">
        <v>0</v>
      </c>
      <c r="AS479" t="s">
        <v>3</v>
      </c>
      <c r="AT479">
        <v>2</v>
      </c>
      <c r="AU479" t="s">
        <v>3</v>
      </c>
      <c r="AV479">
        <v>0</v>
      </c>
      <c r="AW479">
        <v>2</v>
      </c>
      <c r="AX479">
        <v>144044133</v>
      </c>
      <c r="AY479">
        <v>1</v>
      </c>
      <c r="AZ479">
        <v>0</v>
      </c>
      <c r="BA479">
        <v>488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CX479">
        <f>Y479*Source!I177</f>
        <v>1</v>
      </c>
      <c r="CY479">
        <f t="shared" si="95"/>
        <v>70.790000000000006</v>
      </c>
      <c r="CZ479">
        <f t="shared" si="96"/>
        <v>19.61</v>
      </c>
      <c r="DA479">
        <f t="shared" si="97"/>
        <v>3.61</v>
      </c>
      <c r="DB479">
        <f t="shared" si="93"/>
        <v>39.22</v>
      </c>
      <c r="DC479">
        <f t="shared" si="94"/>
        <v>0</v>
      </c>
    </row>
    <row r="480" spans="1:107" x14ac:dyDescent="0.2">
      <c r="A480">
        <f>ROW(Source!A177)</f>
        <v>177</v>
      </c>
      <c r="B480">
        <v>144042116</v>
      </c>
      <c r="C480">
        <v>144044110</v>
      </c>
      <c r="D480">
        <v>130289521</v>
      </c>
      <c r="E480">
        <v>1</v>
      </c>
      <c r="F480">
        <v>1</v>
      </c>
      <c r="G480">
        <v>1</v>
      </c>
      <c r="H480">
        <v>3</v>
      </c>
      <c r="I480" t="s">
        <v>1451</v>
      </c>
      <c r="J480" t="s">
        <v>1452</v>
      </c>
      <c r="K480" t="s">
        <v>1453</v>
      </c>
      <c r="L480">
        <v>1348</v>
      </c>
      <c r="N480">
        <v>1009</v>
      </c>
      <c r="O480" t="s">
        <v>31</v>
      </c>
      <c r="P480" t="s">
        <v>31</v>
      </c>
      <c r="Q480">
        <v>1000</v>
      </c>
      <c r="W480">
        <v>0</v>
      </c>
      <c r="X480">
        <v>1700977054</v>
      </c>
      <c r="Y480">
        <v>2.9999999999999997E-4</v>
      </c>
      <c r="AA480">
        <v>68647.5</v>
      </c>
      <c r="AB480">
        <v>0</v>
      </c>
      <c r="AC480">
        <v>0</v>
      </c>
      <c r="AD480">
        <v>0</v>
      </c>
      <c r="AE480">
        <v>16950</v>
      </c>
      <c r="AF480">
        <v>0</v>
      </c>
      <c r="AG480">
        <v>0</v>
      </c>
      <c r="AH480">
        <v>0</v>
      </c>
      <c r="AI480">
        <v>4.05</v>
      </c>
      <c r="AJ480">
        <v>1</v>
      </c>
      <c r="AK480">
        <v>1</v>
      </c>
      <c r="AL480">
        <v>1</v>
      </c>
      <c r="AN480">
        <v>0</v>
      </c>
      <c r="AO480">
        <v>1</v>
      </c>
      <c r="AP480">
        <v>0</v>
      </c>
      <c r="AQ480">
        <v>0</v>
      </c>
      <c r="AR480">
        <v>0</v>
      </c>
      <c r="AS480" t="s">
        <v>3</v>
      </c>
      <c r="AT480">
        <v>2.9999999999999997E-4</v>
      </c>
      <c r="AU480" t="s">
        <v>3</v>
      </c>
      <c r="AV480">
        <v>0</v>
      </c>
      <c r="AW480">
        <v>2</v>
      </c>
      <c r="AX480">
        <v>144044134</v>
      </c>
      <c r="AY480">
        <v>1</v>
      </c>
      <c r="AZ480">
        <v>0</v>
      </c>
      <c r="BA480">
        <v>489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CX480">
        <f>Y480*Source!I177</f>
        <v>1.4999999999999999E-4</v>
      </c>
      <c r="CY480">
        <f t="shared" si="95"/>
        <v>68647.5</v>
      </c>
      <c r="CZ480">
        <f t="shared" si="96"/>
        <v>16950</v>
      </c>
      <c r="DA480">
        <f t="shared" si="97"/>
        <v>4.05</v>
      </c>
      <c r="DB480">
        <f t="shared" si="93"/>
        <v>5.09</v>
      </c>
      <c r="DC480">
        <f t="shared" si="94"/>
        <v>0</v>
      </c>
    </row>
    <row r="481" spans="1:107" x14ac:dyDescent="0.2">
      <c r="A481">
        <f>ROW(Source!A177)</f>
        <v>177</v>
      </c>
      <c r="B481">
        <v>144042116</v>
      </c>
      <c r="C481">
        <v>144044110</v>
      </c>
      <c r="D481">
        <v>130317125</v>
      </c>
      <c r="E481">
        <v>1</v>
      </c>
      <c r="F481">
        <v>1</v>
      </c>
      <c r="G481">
        <v>1</v>
      </c>
      <c r="H481">
        <v>3</v>
      </c>
      <c r="I481" t="s">
        <v>1454</v>
      </c>
      <c r="J481" t="s">
        <v>1455</v>
      </c>
      <c r="K481" t="s">
        <v>1456</v>
      </c>
      <c r="L481">
        <v>1371</v>
      </c>
      <c r="N481">
        <v>1013</v>
      </c>
      <c r="O481" t="s">
        <v>171</v>
      </c>
      <c r="P481" t="s">
        <v>171</v>
      </c>
      <c r="Q481">
        <v>1</v>
      </c>
      <c r="W481">
        <v>0</v>
      </c>
      <c r="X481">
        <v>1413905384</v>
      </c>
      <c r="Y481">
        <v>10</v>
      </c>
      <c r="AA481">
        <v>6.7</v>
      </c>
      <c r="AB481">
        <v>0</v>
      </c>
      <c r="AC481">
        <v>0</v>
      </c>
      <c r="AD481">
        <v>0</v>
      </c>
      <c r="AE481">
        <v>0.22</v>
      </c>
      <c r="AF481">
        <v>0</v>
      </c>
      <c r="AG481">
        <v>0</v>
      </c>
      <c r="AH481">
        <v>0</v>
      </c>
      <c r="AI481">
        <v>30.45</v>
      </c>
      <c r="AJ481">
        <v>1</v>
      </c>
      <c r="AK481">
        <v>1</v>
      </c>
      <c r="AL481">
        <v>1</v>
      </c>
      <c r="AN481">
        <v>0</v>
      </c>
      <c r="AO481">
        <v>1</v>
      </c>
      <c r="AP481">
        <v>0</v>
      </c>
      <c r="AQ481">
        <v>0</v>
      </c>
      <c r="AR481">
        <v>0</v>
      </c>
      <c r="AS481" t="s">
        <v>3</v>
      </c>
      <c r="AT481">
        <v>10</v>
      </c>
      <c r="AU481" t="s">
        <v>3</v>
      </c>
      <c r="AV481">
        <v>0</v>
      </c>
      <c r="AW481">
        <v>2</v>
      </c>
      <c r="AX481">
        <v>144044136</v>
      </c>
      <c r="AY481">
        <v>1</v>
      </c>
      <c r="AZ481">
        <v>0</v>
      </c>
      <c r="BA481">
        <v>491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CX481">
        <f>Y481*Source!I177</f>
        <v>5</v>
      </c>
      <c r="CY481">
        <f t="shared" si="95"/>
        <v>6.7</v>
      </c>
      <c r="CZ481">
        <f t="shared" si="96"/>
        <v>0.22</v>
      </c>
      <c r="DA481">
        <f t="shared" si="97"/>
        <v>30.45</v>
      </c>
      <c r="DB481">
        <f t="shared" si="93"/>
        <v>2.2000000000000002</v>
      </c>
      <c r="DC481">
        <f t="shared" si="94"/>
        <v>0</v>
      </c>
    </row>
    <row r="482" spans="1:107" x14ac:dyDescent="0.2">
      <c r="A482">
        <f>ROW(Source!A177)</f>
        <v>177</v>
      </c>
      <c r="B482">
        <v>144042116</v>
      </c>
      <c r="C482">
        <v>144044110</v>
      </c>
      <c r="D482">
        <v>0</v>
      </c>
      <c r="E482">
        <v>0</v>
      </c>
      <c r="F482">
        <v>1</v>
      </c>
      <c r="G482">
        <v>1</v>
      </c>
      <c r="H482">
        <v>3</v>
      </c>
      <c r="I482" t="s">
        <v>272</v>
      </c>
      <c r="J482" t="s">
        <v>3</v>
      </c>
      <c r="K482" t="s">
        <v>490</v>
      </c>
      <c r="L482">
        <v>1377</v>
      </c>
      <c r="N482">
        <v>1013</v>
      </c>
      <c r="O482" t="s">
        <v>395</v>
      </c>
      <c r="P482" t="s">
        <v>395</v>
      </c>
      <c r="Q482">
        <v>1</v>
      </c>
      <c r="W482">
        <v>0</v>
      </c>
      <c r="X482">
        <v>-173528254</v>
      </c>
      <c r="Y482">
        <v>10</v>
      </c>
      <c r="AA482">
        <v>1357.17</v>
      </c>
      <c r="AB482">
        <v>0</v>
      </c>
      <c r="AC482">
        <v>0</v>
      </c>
      <c r="AD482">
        <v>0</v>
      </c>
      <c r="AE482">
        <v>250.4</v>
      </c>
      <c r="AF482">
        <v>0</v>
      </c>
      <c r="AG482">
        <v>0</v>
      </c>
      <c r="AH482">
        <v>0</v>
      </c>
      <c r="AI482">
        <v>5.42</v>
      </c>
      <c r="AJ482">
        <v>1</v>
      </c>
      <c r="AK482">
        <v>1</v>
      </c>
      <c r="AL482">
        <v>1</v>
      </c>
      <c r="AN482">
        <v>0</v>
      </c>
      <c r="AO482">
        <v>0</v>
      </c>
      <c r="AP482">
        <v>0</v>
      </c>
      <c r="AQ482">
        <v>0</v>
      </c>
      <c r="AR482">
        <v>0</v>
      </c>
      <c r="AS482" t="s">
        <v>3</v>
      </c>
      <c r="AT482">
        <v>10</v>
      </c>
      <c r="AU482" t="s">
        <v>3</v>
      </c>
      <c r="AV482">
        <v>0</v>
      </c>
      <c r="AW482">
        <v>1</v>
      </c>
      <c r="AX482">
        <v>-1</v>
      </c>
      <c r="AY482">
        <v>0</v>
      </c>
      <c r="AZ482">
        <v>0</v>
      </c>
      <c r="BA482" t="s">
        <v>3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CX482">
        <f>Y482*Source!I177</f>
        <v>5</v>
      </c>
      <c r="CY482">
        <f t="shared" si="95"/>
        <v>1357.17</v>
      </c>
      <c r="CZ482">
        <f t="shared" si="96"/>
        <v>250.4</v>
      </c>
      <c r="DA482">
        <f t="shared" si="97"/>
        <v>5.42</v>
      </c>
      <c r="DB482">
        <f t="shared" si="93"/>
        <v>2504</v>
      </c>
      <c r="DC482">
        <f t="shared" si="94"/>
        <v>0</v>
      </c>
    </row>
    <row r="483" spans="1:107" x14ac:dyDescent="0.2">
      <c r="A483">
        <f>ROW(Source!A177)</f>
        <v>177</v>
      </c>
      <c r="B483">
        <v>144042116</v>
      </c>
      <c r="C483">
        <v>144044110</v>
      </c>
      <c r="D483">
        <v>0</v>
      </c>
      <c r="E483">
        <v>0</v>
      </c>
      <c r="F483">
        <v>1</v>
      </c>
      <c r="G483">
        <v>1</v>
      </c>
      <c r="H483">
        <v>3</v>
      </c>
      <c r="I483" t="s">
        <v>272</v>
      </c>
      <c r="J483" t="s">
        <v>3</v>
      </c>
      <c r="K483" t="s">
        <v>492</v>
      </c>
      <c r="L483">
        <v>1371</v>
      </c>
      <c r="N483">
        <v>1013</v>
      </c>
      <c r="O483" t="s">
        <v>171</v>
      </c>
      <c r="P483" t="s">
        <v>171</v>
      </c>
      <c r="Q483">
        <v>1</v>
      </c>
      <c r="W483">
        <v>0</v>
      </c>
      <c r="X483">
        <v>-332353100</v>
      </c>
      <c r="Y483">
        <v>10</v>
      </c>
      <c r="AA483">
        <v>3174.98</v>
      </c>
      <c r="AB483">
        <v>0</v>
      </c>
      <c r="AC483">
        <v>0</v>
      </c>
      <c r="AD483">
        <v>0</v>
      </c>
      <c r="AE483">
        <v>585.79</v>
      </c>
      <c r="AF483">
        <v>0</v>
      </c>
      <c r="AG483">
        <v>0</v>
      </c>
      <c r="AH483">
        <v>0</v>
      </c>
      <c r="AI483">
        <v>5.42</v>
      </c>
      <c r="AJ483">
        <v>1</v>
      </c>
      <c r="AK483">
        <v>1</v>
      </c>
      <c r="AL483">
        <v>1</v>
      </c>
      <c r="AN483">
        <v>0</v>
      </c>
      <c r="AO483">
        <v>0</v>
      </c>
      <c r="AP483">
        <v>0</v>
      </c>
      <c r="AQ483">
        <v>0</v>
      </c>
      <c r="AR483">
        <v>0</v>
      </c>
      <c r="AS483" t="s">
        <v>3</v>
      </c>
      <c r="AT483">
        <v>10</v>
      </c>
      <c r="AU483" t="s">
        <v>3</v>
      </c>
      <c r="AV483">
        <v>0</v>
      </c>
      <c r="AW483">
        <v>1</v>
      </c>
      <c r="AX483">
        <v>-1</v>
      </c>
      <c r="AY483">
        <v>0</v>
      </c>
      <c r="AZ483">
        <v>0</v>
      </c>
      <c r="BA483" t="s">
        <v>3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CX483">
        <f>Y483*Source!I177</f>
        <v>5</v>
      </c>
      <c r="CY483">
        <f t="shared" si="95"/>
        <v>3174.98</v>
      </c>
      <c r="CZ483">
        <f t="shared" si="96"/>
        <v>585.79</v>
      </c>
      <c r="DA483">
        <f t="shared" si="97"/>
        <v>5.42</v>
      </c>
      <c r="DB483">
        <f t="shared" si="93"/>
        <v>5857.9</v>
      </c>
      <c r="DC483">
        <f t="shared" si="94"/>
        <v>0</v>
      </c>
    </row>
    <row r="484" spans="1:107" x14ac:dyDescent="0.2">
      <c r="A484">
        <f>ROW(Source!A177)</f>
        <v>177</v>
      </c>
      <c r="B484">
        <v>144042116</v>
      </c>
      <c r="C484">
        <v>144044110</v>
      </c>
      <c r="D484">
        <v>0</v>
      </c>
      <c r="E484">
        <v>0</v>
      </c>
      <c r="F484">
        <v>1</v>
      </c>
      <c r="G484">
        <v>1</v>
      </c>
      <c r="H484">
        <v>3</v>
      </c>
      <c r="I484" t="s">
        <v>272</v>
      </c>
      <c r="J484" t="s">
        <v>3</v>
      </c>
      <c r="K484" t="s">
        <v>487</v>
      </c>
      <c r="L484">
        <v>1377</v>
      </c>
      <c r="N484">
        <v>1013</v>
      </c>
      <c r="O484" t="s">
        <v>395</v>
      </c>
      <c r="P484" t="s">
        <v>395</v>
      </c>
      <c r="Q484">
        <v>1</v>
      </c>
      <c r="W484">
        <v>0</v>
      </c>
      <c r="X484">
        <v>-2087490022</v>
      </c>
      <c r="Y484">
        <v>10</v>
      </c>
      <c r="AA484">
        <v>1936.4</v>
      </c>
      <c r="AB484">
        <v>0</v>
      </c>
      <c r="AC484">
        <v>0</v>
      </c>
      <c r="AD484">
        <v>0</v>
      </c>
      <c r="AE484">
        <v>357.27000000000004</v>
      </c>
      <c r="AF484">
        <v>0</v>
      </c>
      <c r="AG484">
        <v>0</v>
      </c>
      <c r="AH484">
        <v>0</v>
      </c>
      <c r="AI484">
        <v>5.42</v>
      </c>
      <c r="AJ484">
        <v>1</v>
      </c>
      <c r="AK484">
        <v>1</v>
      </c>
      <c r="AL484">
        <v>1</v>
      </c>
      <c r="AN484">
        <v>0</v>
      </c>
      <c r="AO484">
        <v>0</v>
      </c>
      <c r="AP484">
        <v>0</v>
      </c>
      <c r="AQ484">
        <v>0</v>
      </c>
      <c r="AR484">
        <v>0</v>
      </c>
      <c r="AS484" t="s">
        <v>3</v>
      </c>
      <c r="AT484">
        <v>10</v>
      </c>
      <c r="AU484" t="s">
        <v>3</v>
      </c>
      <c r="AV484">
        <v>0</v>
      </c>
      <c r="AW484">
        <v>1</v>
      </c>
      <c r="AX484">
        <v>-1</v>
      </c>
      <c r="AY484">
        <v>0</v>
      </c>
      <c r="AZ484">
        <v>0</v>
      </c>
      <c r="BA484" t="s">
        <v>3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CX484">
        <f>Y484*Source!I177</f>
        <v>5</v>
      </c>
      <c r="CY484">
        <f t="shared" si="95"/>
        <v>1936.4</v>
      </c>
      <c r="CZ484">
        <f t="shared" si="96"/>
        <v>357.27000000000004</v>
      </c>
      <c r="DA484">
        <f t="shared" si="97"/>
        <v>5.42</v>
      </c>
      <c r="DB484">
        <f t="shared" si="93"/>
        <v>3572.7</v>
      </c>
      <c r="DC484">
        <f t="shared" si="94"/>
        <v>0</v>
      </c>
    </row>
    <row r="485" spans="1:107" x14ac:dyDescent="0.2">
      <c r="A485">
        <f>ROW(Source!A181)</f>
        <v>181</v>
      </c>
      <c r="B485">
        <v>144042116</v>
      </c>
      <c r="C485">
        <v>144044140</v>
      </c>
      <c r="D485">
        <v>128862298</v>
      </c>
      <c r="E485">
        <v>28876687</v>
      </c>
      <c r="F485">
        <v>1</v>
      </c>
      <c r="G485">
        <v>1</v>
      </c>
      <c r="H485">
        <v>1</v>
      </c>
      <c r="I485" t="s">
        <v>1280</v>
      </c>
      <c r="J485" t="s">
        <v>3</v>
      </c>
      <c r="K485" t="s">
        <v>1281</v>
      </c>
      <c r="L485">
        <v>1191</v>
      </c>
      <c r="N485">
        <v>1013</v>
      </c>
      <c r="O485" t="s">
        <v>1125</v>
      </c>
      <c r="P485" t="s">
        <v>1125</v>
      </c>
      <c r="Q485">
        <v>1</v>
      </c>
      <c r="W485">
        <v>0</v>
      </c>
      <c r="X485">
        <v>1069510174</v>
      </c>
      <c r="Y485">
        <v>3.22</v>
      </c>
      <c r="AA485">
        <v>0</v>
      </c>
      <c r="AB485">
        <v>0</v>
      </c>
      <c r="AC485">
        <v>0</v>
      </c>
      <c r="AD485">
        <v>9.6199999999999992</v>
      </c>
      <c r="AE485">
        <v>0</v>
      </c>
      <c r="AF485">
        <v>0</v>
      </c>
      <c r="AG485">
        <v>0</v>
      </c>
      <c r="AH485">
        <v>9.6199999999999992</v>
      </c>
      <c r="AI485">
        <v>1</v>
      </c>
      <c r="AJ485">
        <v>1</v>
      </c>
      <c r="AK485">
        <v>1</v>
      </c>
      <c r="AL485">
        <v>1</v>
      </c>
      <c r="AN485">
        <v>0</v>
      </c>
      <c r="AO485">
        <v>1</v>
      </c>
      <c r="AP485">
        <v>1</v>
      </c>
      <c r="AQ485">
        <v>0</v>
      </c>
      <c r="AR485">
        <v>0</v>
      </c>
      <c r="AS485" t="s">
        <v>3</v>
      </c>
      <c r="AT485">
        <v>2.8</v>
      </c>
      <c r="AU485" t="s">
        <v>264</v>
      </c>
      <c r="AV485">
        <v>1</v>
      </c>
      <c r="AW485">
        <v>2</v>
      </c>
      <c r="AX485">
        <v>144044147</v>
      </c>
      <c r="AY485">
        <v>1</v>
      </c>
      <c r="AZ485">
        <v>2048</v>
      </c>
      <c r="BA485">
        <v>492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CX485">
        <f>Y485*Source!I181</f>
        <v>0.64400000000000013</v>
      </c>
      <c r="CY485">
        <f>AD485</f>
        <v>9.6199999999999992</v>
      </c>
      <c r="CZ485">
        <f>AH485</f>
        <v>9.6199999999999992</v>
      </c>
      <c r="DA485">
        <f>AL485</f>
        <v>1</v>
      </c>
      <c r="DB485">
        <f>ROUND((ROUND(AT485*CZ485,2)*1.15),2)</f>
        <v>30.98</v>
      </c>
      <c r="DC485">
        <f>ROUND((ROUND(AT485*AG485,2)*1.15),2)</f>
        <v>0</v>
      </c>
    </row>
    <row r="486" spans="1:107" x14ac:dyDescent="0.2">
      <c r="A486">
        <f>ROW(Source!A181)</f>
        <v>181</v>
      </c>
      <c r="B486">
        <v>144042116</v>
      </c>
      <c r="C486">
        <v>144044140</v>
      </c>
      <c r="D486">
        <v>130260875</v>
      </c>
      <c r="E486">
        <v>1</v>
      </c>
      <c r="F486">
        <v>1</v>
      </c>
      <c r="G486">
        <v>1</v>
      </c>
      <c r="H486">
        <v>3</v>
      </c>
      <c r="I486" t="s">
        <v>497</v>
      </c>
      <c r="J486" t="s">
        <v>499</v>
      </c>
      <c r="K486" t="s">
        <v>498</v>
      </c>
      <c r="L486">
        <v>1425</v>
      </c>
      <c r="N486">
        <v>1013</v>
      </c>
      <c r="O486" t="s">
        <v>88</v>
      </c>
      <c r="P486" t="s">
        <v>88</v>
      </c>
      <c r="Q486">
        <v>1</v>
      </c>
      <c r="W486">
        <v>0</v>
      </c>
      <c r="X486">
        <v>-1899437150</v>
      </c>
      <c r="Y486">
        <v>20</v>
      </c>
      <c r="AA486">
        <v>131.13</v>
      </c>
      <c r="AB486">
        <v>0</v>
      </c>
      <c r="AC486">
        <v>0</v>
      </c>
      <c r="AD486">
        <v>0</v>
      </c>
      <c r="AE486">
        <v>29.6</v>
      </c>
      <c r="AF486">
        <v>0</v>
      </c>
      <c r="AG486">
        <v>0</v>
      </c>
      <c r="AH486">
        <v>0</v>
      </c>
      <c r="AI486">
        <v>4.43</v>
      </c>
      <c r="AJ486">
        <v>1</v>
      </c>
      <c r="AK486">
        <v>1</v>
      </c>
      <c r="AL486">
        <v>1</v>
      </c>
      <c r="AN486">
        <v>0</v>
      </c>
      <c r="AO486">
        <v>0</v>
      </c>
      <c r="AP486">
        <v>0</v>
      </c>
      <c r="AQ486">
        <v>0</v>
      </c>
      <c r="AR486">
        <v>0</v>
      </c>
      <c r="AS486" t="s">
        <v>3</v>
      </c>
      <c r="AT486">
        <v>20</v>
      </c>
      <c r="AU486" t="s">
        <v>3</v>
      </c>
      <c r="AV486">
        <v>0</v>
      </c>
      <c r="AW486">
        <v>1</v>
      </c>
      <c r="AX486">
        <v>-1</v>
      </c>
      <c r="AY486">
        <v>0</v>
      </c>
      <c r="AZ486">
        <v>0</v>
      </c>
      <c r="BA486" t="s">
        <v>3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CX486">
        <f>Y486*Source!I181</f>
        <v>4</v>
      </c>
      <c r="CY486">
        <f>AA486</f>
        <v>131.13</v>
      </c>
      <c r="CZ486">
        <f>AE486</f>
        <v>29.6</v>
      </c>
      <c r="DA486">
        <f>AI486</f>
        <v>4.43</v>
      </c>
      <c r="DB486">
        <f>ROUND(ROUND(AT486*CZ486,2),2)</f>
        <v>592</v>
      </c>
      <c r="DC486">
        <f>ROUND(ROUND(AT486*AG486,2),2)</f>
        <v>0</v>
      </c>
    </row>
    <row r="487" spans="1:107" x14ac:dyDescent="0.2">
      <c r="A487">
        <f>ROW(Source!A181)</f>
        <v>181</v>
      </c>
      <c r="B487">
        <v>144042116</v>
      </c>
      <c r="C487">
        <v>144044140</v>
      </c>
      <c r="D487">
        <v>130260882</v>
      </c>
      <c r="E487">
        <v>1</v>
      </c>
      <c r="F487">
        <v>1</v>
      </c>
      <c r="G487">
        <v>1</v>
      </c>
      <c r="H487">
        <v>3</v>
      </c>
      <c r="I487" t="s">
        <v>1256</v>
      </c>
      <c r="J487" t="s">
        <v>1257</v>
      </c>
      <c r="K487" t="s">
        <v>1258</v>
      </c>
      <c r="L487">
        <v>1407</v>
      </c>
      <c r="N487">
        <v>1013</v>
      </c>
      <c r="O487" t="s">
        <v>940</v>
      </c>
      <c r="P487" t="s">
        <v>940</v>
      </c>
      <c r="Q487">
        <v>1</v>
      </c>
      <c r="W487">
        <v>0</v>
      </c>
      <c r="X487">
        <v>-1853084706</v>
      </c>
      <c r="Y487">
        <v>0.02</v>
      </c>
      <c r="AA487">
        <v>991.8</v>
      </c>
      <c r="AB487">
        <v>0</v>
      </c>
      <c r="AC487">
        <v>0</v>
      </c>
      <c r="AD487">
        <v>0</v>
      </c>
      <c r="AE487">
        <v>180</v>
      </c>
      <c r="AF487">
        <v>0</v>
      </c>
      <c r="AG487">
        <v>0</v>
      </c>
      <c r="AH487">
        <v>0</v>
      </c>
      <c r="AI487">
        <v>5.51</v>
      </c>
      <c r="AJ487">
        <v>1</v>
      </c>
      <c r="AK487">
        <v>1</v>
      </c>
      <c r="AL487">
        <v>1</v>
      </c>
      <c r="AN487">
        <v>0</v>
      </c>
      <c r="AO487">
        <v>1</v>
      </c>
      <c r="AP487">
        <v>0</v>
      </c>
      <c r="AQ487">
        <v>0</v>
      </c>
      <c r="AR487">
        <v>0</v>
      </c>
      <c r="AS487" t="s">
        <v>3</v>
      </c>
      <c r="AT487">
        <v>0.02</v>
      </c>
      <c r="AU487" t="s">
        <v>3</v>
      </c>
      <c r="AV487">
        <v>0</v>
      </c>
      <c r="AW487">
        <v>2</v>
      </c>
      <c r="AX487">
        <v>144044148</v>
      </c>
      <c r="AY487">
        <v>1</v>
      </c>
      <c r="AZ487">
        <v>0</v>
      </c>
      <c r="BA487">
        <v>493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CX487">
        <f>Y487*Source!I181</f>
        <v>4.0000000000000001E-3</v>
      </c>
      <c r="CY487">
        <f>AA487</f>
        <v>991.8</v>
      </c>
      <c r="CZ487">
        <f>AE487</f>
        <v>180</v>
      </c>
      <c r="DA487">
        <f>AI487</f>
        <v>5.51</v>
      </c>
      <c r="DB487">
        <f>ROUND(ROUND(AT487*CZ487,2),2)</f>
        <v>3.6</v>
      </c>
      <c r="DC487">
        <f>ROUND(ROUND(AT487*AG487,2),2)</f>
        <v>0</v>
      </c>
    </row>
    <row r="488" spans="1:107" x14ac:dyDescent="0.2">
      <c r="A488">
        <f>ROW(Source!A181)</f>
        <v>181</v>
      </c>
      <c r="B488">
        <v>144042116</v>
      </c>
      <c r="C488">
        <v>144044140</v>
      </c>
      <c r="D488">
        <v>130261253</v>
      </c>
      <c r="E488">
        <v>1</v>
      </c>
      <c r="F488">
        <v>1</v>
      </c>
      <c r="G488">
        <v>1</v>
      </c>
      <c r="H488">
        <v>3</v>
      </c>
      <c r="I488" t="s">
        <v>1282</v>
      </c>
      <c r="J488" t="s">
        <v>1283</v>
      </c>
      <c r="K488" t="s">
        <v>1284</v>
      </c>
      <c r="L488">
        <v>1348</v>
      </c>
      <c r="N488">
        <v>1009</v>
      </c>
      <c r="O488" t="s">
        <v>31</v>
      </c>
      <c r="P488" t="s">
        <v>31</v>
      </c>
      <c r="Q488">
        <v>1000</v>
      </c>
      <c r="W488">
        <v>0</v>
      </c>
      <c r="X488">
        <v>-1782782093</v>
      </c>
      <c r="Y488">
        <v>1.3999999999999999E-4</v>
      </c>
      <c r="AA488">
        <v>64138.8</v>
      </c>
      <c r="AB488">
        <v>0</v>
      </c>
      <c r="AC488">
        <v>0</v>
      </c>
      <c r="AD488">
        <v>0</v>
      </c>
      <c r="AE488">
        <v>12430</v>
      </c>
      <c r="AF488">
        <v>0</v>
      </c>
      <c r="AG488">
        <v>0</v>
      </c>
      <c r="AH488">
        <v>0</v>
      </c>
      <c r="AI488">
        <v>5.16</v>
      </c>
      <c r="AJ488">
        <v>1</v>
      </c>
      <c r="AK488">
        <v>1</v>
      </c>
      <c r="AL488">
        <v>1</v>
      </c>
      <c r="AN488">
        <v>0</v>
      </c>
      <c r="AO488">
        <v>1</v>
      </c>
      <c r="AP488">
        <v>0</v>
      </c>
      <c r="AQ488">
        <v>0</v>
      </c>
      <c r="AR488">
        <v>0</v>
      </c>
      <c r="AS488" t="s">
        <v>3</v>
      </c>
      <c r="AT488">
        <v>1.3999999999999999E-4</v>
      </c>
      <c r="AU488" t="s">
        <v>3</v>
      </c>
      <c r="AV488">
        <v>0</v>
      </c>
      <c r="AW488">
        <v>2</v>
      </c>
      <c r="AX488">
        <v>144044149</v>
      </c>
      <c r="AY488">
        <v>1</v>
      </c>
      <c r="AZ488">
        <v>0</v>
      </c>
      <c r="BA488">
        <v>494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CX488">
        <f>Y488*Source!I181</f>
        <v>2.8E-5</v>
      </c>
      <c r="CY488">
        <f>AA488</f>
        <v>64138.8</v>
      </c>
      <c r="CZ488">
        <f>AE488</f>
        <v>12430</v>
      </c>
      <c r="DA488">
        <f>AI488</f>
        <v>5.16</v>
      </c>
      <c r="DB488">
        <f>ROUND(ROUND(AT488*CZ488,2),2)</f>
        <v>1.74</v>
      </c>
      <c r="DC488">
        <f>ROUND(ROUND(AT488*AG488,2),2)</f>
        <v>0</v>
      </c>
    </row>
    <row r="489" spans="1:107" x14ac:dyDescent="0.2">
      <c r="A489">
        <f>ROW(Source!A181)</f>
        <v>181</v>
      </c>
      <c r="B489">
        <v>144042116</v>
      </c>
      <c r="C489">
        <v>144044140</v>
      </c>
      <c r="D489">
        <v>130261882</v>
      </c>
      <c r="E489">
        <v>1</v>
      </c>
      <c r="F489">
        <v>1</v>
      </c>
      <c r="G489">
        <v>1</v>
      </c>
      <c r="H489">
        <v>3</v>
      </c>
      <c r="I489" t="s">
        <v>501</v>
      </c>
      <c r="J489" t="s">
        <v>503</v>
      </c>
      <c r="K489" t="s">
        <v>502</v>
      </c>
      <c r="L489">
        <v>1327</v>
      </c>
      <c r="N489">
        <v>1005</v>
      </c>
      <c r="O489" t="s">
        <v>269</v>
      </c>
      <c r="P489" t="s">
        <v>269</v>
      </c>
      <c r="Q489">
        <v>1</v>
      </c>
      <c r="W489">
        <v>0</v>
      </c>
      <c r="X489">
        <v>1158854065</v>
      </c>
      <c r="Y489">
        <v>18</v>
      </c>
      <c r="AA489">
        <v>479.9</v>
      </c>
      <c r="AB489">
        <v>0</v>
      </c>
      <c r="AC489">
        <v>0</v>
      </c>
      <c r="AD489">
        <v>0</v>
      </c>
      <c r="AE489">
        <v>49.99</v>
      </c>
      <c r="AF489">
        <v>0</v>
      </c>
      <c r="AG489">
        <v>0</v>
      </c>
      <c r="AH489">
        <v>0</v>
      </c>
      <c r="AI489">
        <v>9.6</v>
      </c>
      <c r="AJ489">
        <v>1</v>
      </c>
      <c r="AK489">
        <v>1</v>
      </c>
      <c r="AL489">
        <v>1</v>
      </c>
      <c r="AN489">
        <v>0</v>
      </c>
      <c r="AO489">
        <v>0</v>
      </c>
      <c r="AP489">
        <v>0</v>
      </c>
      <c r="AQ489">
        <v>0</v>
      </c>
      <c r="AR489">
        <v>0</v>
      </c>
      <c r="AS489" t="s">
        <v>3</v>
      </c>
      <c r="AT489">
        <v>18</v>
      </c>
      <c r="AU489" t="s">
        <v>3</v>
      </c>
      <c r="AV489">
        <v>0</v>
      </c>
      <c r="AW489">
        <v>1</v>
      </c>
      <c r="AX489">
        <v>-1</v>
      </c>
      <c r="AY489">
        <v>0</v>
      </c>
      <c r="AZ489">
        <v>0</v>
      </c>
      <c r="BA489" t="s">
        <v>3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CX489">
        <f>Y489*Source!I181</f>
        <v>3.6</v>
      </c>
      <c r="CY489">
        <f>AA489</f>
        <v>479.9</v>
      </c>
      <c r="CZ489">
        <f>AE489</f>
        <v>49.99</v>
      </c>
      <c r="DA489">
        <f>AI489</f>
        <v>9.6</v>
      </c>
      <c r="DB489">
        <f>ROUND(ROUND(AT489*CZ489,2),2)</f>
        <v>899.82</v>
      </c>
      <c r="DC489">
        <f>ROUND(ROUND(AT489*AG489,2),2)</f>
        <v>0</v>
      </c>
    </row>
    <row r="490" spans="1:107" x14ac:dyDescent="0.2">
      <c r="A490">
        <f>ROW(Source!A181)</f>
        <v>181</v>
      </c>
      <c r="B490">
        <v>144042116</v>
      </c>
      <c r="C490">
        <v>144044140</v>
      </c>
      <c r="D490">
        <v>130276321</v>
      </c>
      <c r="E490">
        <v>1</v>
      </c>
      <c r="F490">
        <v>1</v>
      </c>
      <c r="G490">
        <v>1</v>
      </c>
      <c r="H490">
        <v>3</v>
      </c>
      <c r="I490" t="s">
        <v>1285</v>
      </c>
      <c r="J490" t="s">
        <v>1286</v>
      </c>
      <c r="K490" t="s">
        <v>1287</v>
      </c>
      <c r="L490">
        <v>1348</v>
      </c>
      <c r="N490">
        <v>1009</v>
      </c>
      <c r="O490" t="s">
        <v>31</v>
      </c>
      <c r="P490" t="s">
        <v>31</v>
      </c>
      <c r="Q490">
        <v>1000</v>
      </c>
      <c r="W490">
        <v>0</v>
      </c>
      <c r="X490">
        <v>404541374</v>
      </c>
      <c r="Y490">
        <v>1E-4</v>
      </c>
      <c r="AA490">
        <v>51265.84</v>
      </c>
      <c r="AB490">
        <v>0</v>
      </c>
      <c r="AC490">
        <v>0</v>
      </c>
      <c r="AD490">
        <v>0</v>
      </c>
      <c r="AE490">
        <v>5989</v>
      </c>
      <c r="AF490">
        <v>0</v>
      </c>
      <c r="AG490">
        <v>0</v>
      </c>
      <c r="AH490">
        <v>0</v>
      </c>
      <c r="AI490">
        <v>8.56</v>
      </c>
      <c r="AJ490">
        <v>1</v>
      </c>
      <c r="AK490">
        <v>1</v>
      </c>
      <c r="AL490">
        <v>1</v>
      </c>
      <c r="AN490">
        <v>0</v>
      </c>
      <c r="AO490">
        <v>1</v>
      </c>
      <c r="AP490">
        <v>0</v>
      </c>
      <c r="AQ490">
        <v>0</v>
      </c>
      <c r="AR490">
        <v>0</v>
      </c>
      <c r="AS490" t="s">
        <v>3</v>
      </c>
      <c r="AT490">
        <v>1E-4</v>
      </c>
      <c r="AU490" t="s">
        <v>3</v>
      </c>
      <c r="AV490">
        <v>0</v>
      </c>
      <c r="AW490">
        <v>2</v>
      </c>
      <c r="AX490">
        <v>144044150</v>
      </c>
      <c r="AY490">
        <v>1</v>
      </c>
      <c r="AZ490">
        <v>0</v>
      </c>
      <c r="BA490">
        <v>495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CX490">
        <f>Y490*Source!I181</f>
        <v>2.0000000000000002E-5</v>
      </c>
      <c r="CY490">
        <f>AA490</f>
        <v>51265.84</v>
      </c>
      <c r="CZ490">
        <f>AE490</f>
        <v>5989</v>
      </c>
      <c r="DA490">
        <f>AI490</f>
        <v>8.56</v>
      </c>
      <c r="DB490">
        <f>ROUND(ROUND(AT490*CZ490,2),2)</f>
        <v>0.6</v>
      </c>
      <c r="DC490">
        <f>ROUND(ROUND(AT490*AG490,2),2)</f>
        <v>0</v>
      </c>
    </row>
    <row r="491" spans="1:107" x14ac:dyDescent="0.2">
      <c r="A491">
        <f>ROW(Source!A184)</f>
        <v>184</v>
      </c>
      <c r="B491">
        <v>144042116</v>
      </c>
      <c r="C491">
        <v>144044154</v>
      </c>
      <c r="D491">
        <v>128862253</v>
      </c>
      <c r="E491">
        <v>28876687</v>
      </c>
      <c r="F491">
        <v>1</v>
      </c>
      <c r="G491">
        <v>1</v>
      </c>
      <c r="H491">
        <v>1</v>
      </c>
      <c r="I491" t="s">
        <v>1123</v>
      </c>
      <c r="J491" t="s">
        <v>3</v>
      </c>
      <c r="K491" t="s">
        <v>1124</v>
      </c>
      <c r="L491">
        <v>1191</v>
      </c>
      <c r="N491">
        <v>1013</v>
      </c>
      <c r="O491" t="s">
        <v>1125</v>
      </c>
      <c r="P491" t="s">
        <v>1125</v>
      </c>
      <c r="Q491">
        <v>1</v>
      </c>
      <c r="W491">
        <v>0</v>
      </c>
      <c r="X491">
        <v>-400197608</v>
      </c>
      <c r="Y491">
        <v>1.0004999999999999</v>
      </c>
      <c r="AA491">
        <v>0</v>
      </c>
      <c r="AB491">
        <v>0</v>
      </c>
      <c r="AC491">
        <v>0</v>
      </c>
      <c r="AD491">
        <v>8.5299999999999994</v>
      </c>
      <c r="AE491">
        <v>0</v>
      </c>
      <c r="AF491">
        <v>0</v>
      </c>
      <c r="AG491">
        <v>0</v>
      </c>
      <c r="AH491">
        <v>8.5299999999999994</v>
      </c>
      <c r="AI491">
        <v>1</v>
      </c>
      <c r="AJ491">
        <v>1</v>
      </c>
      <c r="AK491">
        <v>1</v>
      </c>
      <c r="AL491">
        <v>1</v>
      </c>
      <c r="AN491">
        <v>0</v>
      </c>
      <c r="AO491">
        <v>1</v>
      </c>
      <c r="AP491">
        <v>1</v>
      </c>
      <c r="AQ491">
        <v>0</v>
      </c>
      <c r="AR491">
        <v>0</v>
      </c>
      <c r="AS491" t="s">
        <v>3</v>
      </c>
      <c r="AT491">
        <v>0.87</v>
      </c>
      <c r="AU491" t="s">
        <v>264</v>
      </c>
      <c r="AV491">
        <v>1</v>
      </c>
      <c r="AW491">
        <v>2</v>
      </c>
      <c r="AX491">
        <v>144044157</v>
      </c>
      <c r="AY491">
        <v>1</v>
      </c>
      <c r="AZ491">
        <v>0</v>
      </c>
      <c r="BA491">
        <v>497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CX491">
        <f>Y491*Source!I184</f>
        <v>2.0009999999999999</v>
      </c>
      <c r="CY491">
        <f>AD491</f>
        <v>8.5299999999999994</v>
      </c>
      <c r="CZ491">
        <f>AH491</f>
        <v>8.5299999999999994</v>
      </c>
      <c r="DA491">
        <f>AL491</f>
        <v>1</v>
      </c>
      <c r="DB491">
        <f>ROUND((ROUND(AT491*CZ491,2)*1.15),2)</f>
        <v>8.5299999999999994</v>
      </c>
      <c r="DC491">
        <f>ROUND((ROUND(AT491*AG491,2)*1.15),2)</f>
        <v>0</v>
      </c>
    </row>
    <row r="492" spans="1:107" x14ac:dyDescent="0.2">
      <c r="A492">
        <f>ROW(Source!A184)</f>
        <v>184</v>
      </c>
      <c r="B492">
        <v>144042116</v>
      </c>
      <c r="C492">
        <v>144044154</v>
      </c>
      <c r="D492">
        <v>130258868</v>
      </c>
      <c r="E492">
        <v>1</v>
      </c>
      <c r="F492">
        <v>1</v>
      </c>
      <c r="G492">
        <v>1</v>
      </c>
      <c r="H492">
        <v>3</v>
      </c>
      <c r="I492" t="s">
        <v>1288</v>
      </c>
      <c r="J492" t="s">
        <v>1289</v>
      </c>
      <c r="K492" t="s">
        <v>1290</v>
      </c>
      <c r="L492">
        <v>1346</v>
      </c>
      <c r="N492">
        <v>1009</v>
      </c>
      <c r="O492" t="s">
        <v>598</v>
      </c>
      <c r="P492" t="s">
        <v>598</v>
      </c>
      <c r="Q492">
        <v>1</v>
      </c>
      <c r="W492">
        <v>0</v>
      </c>
      <c r="X492">
        <v>-312962399</v>
      </c>
      <c r="Y492">
        <v>2E-3</v>
      </c>
      <c r="AA492">
        <v>936.84</v>
      </c>
      <c r="AB492">
        <v>0</v>
      </c>
      <c r="AC492">
        <v>0</v>
      </c>
      <c r="AD492">
        <v>0</v>
      </c>
      <c r="AE492">
        <v>444</v>
      </c>
      <c r="AF492">
        <v>0</v>
      </c>
      <c r="AG492">
        <v>0</v>
      </c>
      <c r="AH492">
        <v>0</v>
      </c>
      <c r="AI492">
        <v>2.11</v>
      </c>
      <c r="AJ492">
        <v>1</v>
      </c>
      <c r="AK492">
        <v>1</v>
      </c>
      <c r="AL492">
        <v>1</v>
      </c>
      <c r="AN492">
        <v>0</v>
      </c>
      <c r="AO492">
        <v>1</v>
      </c>
      <c r="AP492">
        <v>0</v>
      </c>
      <c r="AQ492">
        <v>0</v>
      </c>
      <c r="AR492">
        <v>0</v>
      </c>
      <c r="AS492" t="s">
        <v>3</v>
      </c>
      <c r="AT492">
        <v>2E-3</v>
      </c>
      <c r="AU492" t="s">
        <v>3</v>
      </c>
      <c r="AV492">
        <v>0</v>
      </c>
      <c r="AW492">
        <v>2</v>
      </c>
      <c r="AX492">
        <v>144044158</v>
      </c>
      <c r="AY492">
        <v>1</v>
      </c>
      <c r="AZ492">
        <v>0</v>
      </c>
      <c r="BA492">
        <v>498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CX492">
        <f>Y492*Source!I184</f>
        <v>4.0000000000000001E-3</v>
      </c>
      <c r="CY492">
        <f>AA492</f>
        <v>936.84</v>
      </c>
      <c r="CZ492">
        <f>AE492</f>
        <v>444</v>
      </c>
      <c r="DA492">
        <f>AI492</f>
        <v>2.11</v>
      </c>
      <c r="DB492">
        <f t="shared" ref="DB492:DB498" si="98">ROUND(ROUND(AT492*CZ492,2),2)</f>
        <v>0.89</v>
      </c>
      <c r="DC492">
        <f t="shared" ref="DC492:DC498" si="99">ROUND(ROUND(AT492*AG492,2),2)</f>
        <v>0</v>
      </c>
    </row>
    <row r="493" spans="1:107" x14ac:dyDescent="0.2">
      <c r="A493">
        <f>ROW(Source!A185)</f>
        <v>185</v>
      </c>
      <c r="B493">
        <v>144042116</v>
      </c>
      <c r="C493">
        <v>144044160</v>
      </c>
      <c r="D493">
        <v>128862307</v>
      </c>
      <c r="E493">
        <v>28876687</v>
      </c>
      <c r="F493">
        <v>1</v>
      </c>
      <c r="G493">
        <v>1</v>
      </c>
      <c r="H493">
        <v>1</v>
      </c>
      <c r="I493" t="s">
        <v>1291</v>
      </c>
      <c r="J493" t="s">
        <v>3</v>
      </c>
      <c r="K493" t="s">
        <v>1292</v>
      </c>
      <c r="L493">
        <v>1191</v>
      </c>
      <c r="N493">
        <v>1013</v>
      </c>
      <c r="O493" t="s">
        <v>1125</v>
      </c>
      <c r="P493" t="s">
        <v>1125</v>
      </c>
      <c r="Q493">
        <v>1</v>
      </c>
      <c r="W493">
        <v>0</v>
      </c>
      <c r="X493">
        <v>912892513</v>
      </c>
      <c r="Y493">
        <v>0.96</v>
      </c>
      <c r="AA493">
        <v>0</v>
      </c>
      <c r="AB493">
        <v>0</v>
      </c>
      <c r="AC493">
        <v>0</v>
      </c>
      <c r="AD493">
        <v>9.92</v>
      </c>
      <c r="AE493">
        <v>0</v>
      </c>
      <c r="AF493">
        <v>0</v>
      </c>
      <c r="AG493">
        <v>0</v>
      </c>
      <c r="AH493">
        <v>9.92</v>
      </c>
      <c r="AI493">
        <v>1</v>
      </c>
      <c r="AJ493">
        <v>1</v>
      </c>
      <c r="AK493">
        <v>1</v>
      </c>
      <c r="AL493">
        <v>1</v>
      </c>
      <c r="AN493">
        <v>0</v>
      </c>
      <c r="AO493">
        <v>1</v>
      </c>
      <c r="AP493">
        <v>1</v>
      </c>
      <c r="AQ493">
        <v>0</v>
      </c>
      <c r="AR493">
        <v>0</v>
      </c>
      <c r="AS493" t="s">
        <v>3</v>
      </c>
      <c r="AT493">
        <v>0.96</v>
      </c>
      <c r="AU493" t="s">
        <v>3</v>
      </c>
      <c r="AV493">
        <v>1</v>
      </c>
      <c r="AW493">
        <v>2</v>
      </c>
      <c r="AX493">
        <v>144044167</v>
      </c>
      <c r="AY493">
        <v>1</v>
      </c>
      <c r="AZ493">
        <v>0</v>
      </c>
      <c r="BA493">
        <v>500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CX493">
        <f>Y493*Source!I185</f>
        <v>1.92</v>
      </c>
      <c r="CY493">
        <f>AD493</f>
        <v>9.92</v>
      </c>
      <c r="CZ493">
        <f>AH493</f>
        <v>9.92</v>
      </c>
      <c r="DA493">
        <f>AL493</f>
        <v>1</v>
      </c>
      <c r="DB493">
        <f t="shared" si="98"/>
        <v>9.52</v>
      </c>
      <c r="DC493">
        <f t="shared" si="99"/>
        <v>0</v>
      </c>
    </row>
    <row r="494" spans="1:107" x14ac:dyDescent="0.2">
      <c r="A494">
        <f>ROW(Source!A185)</f>
        <v>185</v>
      </c>
      <c r="B494">
        <v>144042116</v>
      </c>
      <c r="C494">
        <v>144044160</v>
      </c>
      <c r="D494">
        <v>128862608</v>
      </c>
      <c r="E494">
        <v>28876687</v>
      </c>
      <c r="F494">
        <v>1</v>
      </c>
      <c r="G494">
        <v>1</v>
      </c>
      <c r="H494">
        <v>1</v>
      </c>
      <c r="I494" t="s">
        <v>1128</v>
      </c>
      <c r="J494" t="s">
        <v>3</v>
      </c>
      <c r="K494" t="s">
        <v>1129</v>
      </c>
      <c r="L494">
        <v>1191</v>
      </c>
      <c r="N494">
        <v>1013</v>
      </c>
      <c r="O494" t="s">
        <v>1125</v>
      </c>
      <c r="P494" t="s">
        <v>1125</v>
      </c>
      <c r="Q494">
        <v>1</v>
      </c>
      <c r="W494">
        <v>0</v>
      </c>
      <c r="X494">
        <v>-1417349443</v>
      </c>
      <c r="Y494">
        <v>0.02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1</v>
      </c>
      <c r="AJ494">
        <v>1</v>
      </c>
      <c r="AK494">
        <v>1</v>
      </c>
      <c r="AL494">
        <v>1</v>
      </c>
      <c r="AN494">
        <v>0</v>
      </c>
      <c r="AO494">
        <v>1</v>
      </c>
      <c r="AP494">
        <v>0</v>
      </c>
      <c r="AQ494">
        <v>0</v>
      </c>
      <c r="AR494">
        <v>0</v>
      </c>
      <c r="AS494" t="s">
        <v>3</v>
      </c>
      <c r="AT494">
        <v>0.02</v>
      </c>
      <c r="AU494" t="s">
        <v>3</v>
      </c>
      <c r="AV494">
        <v>2</v>
      </c>
      <c r="AW494">
        <v>2</v>
      </c>
      <c r="AX494">
        <v>144044168</v>
      </c>
      <c r="AY494">
        <v>1</v>
      </c>
      <c r="AZ494">
        <v>0</v>
      </c>
      <c r="BA494">
        <v>501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CX494">
        <f>Y494*Source!I185</f>
        <v>0.04</v>
      </c>
      <c r="CY494">
        <f>AD494</f>
        <v>0</v>
      </c>
      <c r="CZ494">
        <f>AH494</f>
        <v>0</v>
      </c>
      <c r="DA494">
        <f>AL494</f>
        <v>1</v>
      </c>
      <c r="DB494">
        <f t="shared" si="98"/>
        <v>0</v>
      </c>
      <c r="DC494">
        <f t="shared" si="99"/>
        <v>0</v>
      </c>
    </row>
    <row r="495" spans="1:107" x14ac:dyDescent="0.2">
      <c r="A495">
        <f>ROW(Source!A185)</f>
        <v>185</v>
      </c>
      <c r="B495">
        <v>144042116</v>
      </c>
      <c r="C495">
        <v>144044160</v>
      </c>
      <c r="D495">
        <v>130404404</v>
      </c>
      <c r="E495">
        <v>1</v>
      </c>
      <c r="F495">
        <v>1</v>
      </c>
      <c r="G495">
        <v>1</v>
      </c>
      <c r="H495">
        <v>2</v>
      </c>
      <c r="I495" t="s">
        <v>1141</v>
      </c>
      <c r="J495" t="s">
        <v>1142</v>
      </c>
      <c r="K495" t="s">
        <v>1143</v>
      </c>
      <c r="L495">
        <v>1368</v>
      </c>
      <c r="N495">
        <v>1011</v>
      </c>
      <c r="O495" t="s">
        <v>550</v>
      </c>
      <c r="P495" t="s">
        <v>550</v>
      </c>
      <c r="Q495">
        <v>1</v>
      </c>
      <c r="W495">
        <v>0</v>
      </c>
      <c r="X495">
        <v>-2113614907</v>
      </c>
      <c r="Y495">
        <v>0.01</v>
      </c>
      <c r="AA495">
        <v>0</v>
      </c>
      <c r="AB495">
        <v>1023.6</v>
      </c>
      <c r="AC495">
        <v>443.21</v>
      </c>
      <c r="AD495">
        <v>0</v>
      </c>
      <c r="AE495">
        <v>0</v>
      </c>
      <c r="AF495">
        <v>115.4</v>
      </c>
      <c r="AG495">
        <v>13.5</v>
      </c>
      <c r="AH495">
        <v>0</v>
      </c>
      <c r="AI495">
        <v>1</v>
      </c>
      <c r="AJ495">
        <v>8.8699999999999992</v>
      </c>
      <c r="AK495">
        <v>32.83</v>
      </c>
      <c r="AL495">
        <v>1</v>
      </c>
      <c r="AN495">
        <v>0</v>
      </c>
      <c r="AO495">
        <v>1</v>
      </c>
      <c r="AP495">
        <v>0</v>
      </c>
      <c r="AQ495">
        <v>0</v>
      </c>
      <c r="AR495">
        <v>0</v>
      </c>
      <c r="AS495" t="s">
        <v>3</v>
      </c>
      <c r="AT495">
        <v>0.01</v>
      </c>
      <c r="AU495" t="s">
        <v>3</v>
      </c>
      <c r="AV495">
        <v>0</v>
      </c>
      <c r="AW495">
        <v>2</v>
      </c>
      <c r="AX495">
        <v>144044169</v>
      </c>
      <c r="AY495">
        <v>1</v>
      </c>
      <c r="AZ495">
        <v>0</v>
      </c>
      <c r="BA495">
        <v>502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CX495">
        <f>Y495*Source!I185</f>
        <v>0.02</v>
      </c>
      <c r="CY495">
        <f>AB495</f>
        <v>1023.6</v>
      </c>
      <c r="CZ495">
        <f>AF495</f>
        <v>115.4</v>
      </c>
      <c r="DA495">
        <f>AJ495</f>
        <v>8.8699999999999992</v>
      </c>
      <c r="DB495">
        <f t="shared" si="98"/>
        <v>1.1499999999999999</v>
      </c>
      <c r="DC495">
        <f t="shared" si="99"/>
        <v>0.14000000000000001</v>
      </c>
    </row>
    <row r="496" spans="1:107" x14ac:dyDescent="0.2">
      <c r="A496">
        <f>ROW(Source!A185)</f>
        <v>185</v>
      </c>
      <c r="B496">
        <v>144042116</v>
      </c>
      <c r="C496">
        <v>144044160</v>
      </c>
      <c r="D496">
        <v>130405149</v>
      </c>
      <c r="E496">
        <v>1</v>
      </c>
      <c r="F496">
        <v>1</v>
      </c>
      <c r="G496">
        <v>1</v>
      </c>
      <c r="H496">
        <v>2</v>
      </c>
      <c r="I496" t="s">
        <v>1144</v>
      </c>
      <c r="J496" t="s">
        <v>1145</v>
      </c>
      <c r="K496" t="s">
        <v>1146</v>
      </c>
      <c r="L496">
        <v>1368</v>
      </c>
      <c r="N496">
        <v>1011</v>
      </c>
      <c r="O496" t="s">
        <v>550</v>
      </c>
      <c r="P496" t="s">
        <v>550</v>
      </c>
      <c r="Q496">
        <v>1</v>
      </c>
      <c r="W496">
        <v>0</v>
      </c>
      <c r="X496">
        <v>1969200529</v>
      </c>
      <c r="Y496">
        <v>0.01</v>
      </c>
      <c r="AA496">
        <v>0</v>
      </c>
      <c r="AB496">
        <v>795.09</v>
      </c>
      <c r="AC496">
        <v>380.83</v>
      </c>
      <c r="AD496">
        <v>0</v>
      </c>
      <c r="AE496">
        <v>0</v>
      </c>
      <c r="AF496">
        <v>65.709999999999994</v>
      </c>
      <c r="AG496">
        <v>11.6</v>
      </c>
      <c r="AH496">
        <v>0</v>
      </c>
      <c r="AI496">
        <v>1</v>
      </c>
      <c r="AJ496">
        <v>12.1</v>
      </c>
      <c r="AK496">
        <v>32.83</v>
      </c>
      <c r="AL496">
        <v>1</v>
      </c>
      <c r="AN496">
        <v>0</v>
      </c>
      <c r="AO496">
        <v>1</v>
      </c>
      <c r="AP496">
        <v>0</v>
      </c>
      <c r="AQ496">
        <v>0</v>
      </c>
      <c r="AR496">
        <v>0</v>
      </c>
      <c r="AS496" t="s">
        <v>3</v>
      </c>
      <c r="AT496">
        <v>0.01</v>
      </c>
      <c r="AU496" t="s">
        <v>3</v>
      </c>
      <c r="AV496">
        <v>0</v>
      </c>
      <c r="AW496">
        <v>2</v>
      </c>
      <c r="AX496">
        <v>144044170</v>
      </c>
      <c r="AY496">
        <v>1</v>
      </c>
      <c r="AZ496">
        <v>0</v>
      </c>
      <c r="BA496">
        <v>503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CX496">
        <f>Y496*Source!I185</f>
        <v>0.02</v>
      </c>
      <c r="CY496">
        <f>AB496</f>
        <v>795.09</v>
      </c>
      <c r="CZ496">
        <f>AF496</f>
        <v>65.709999999999994</v>
      </c>
      <c r="DA496">
        <f>AJ496</f>
        <v>12.1</v>
      </c>
      <c r="DB496">
        <f t="shared" si="98"/>
        <v>0.66</v>
      </c>
      <c r="DC496">
        <f t="shared" si="99"/>
        <v>0.12</v>
      </c>
    </row>
    <row r="497" spans="1:107" x14ac:dyDescent="0.2">
      <c r="A497">
        <f>ROW(Source!A185)</f>
        <v>185</v>
      </c>
      <c r="B497">
        <v>144042116</v>
      </c>
      <c r="C497">
        <v>144044160</v>
      </c>
      <c r="D497">
        <v>130260880</v>
      </c>
      <c r="E497">
        <v>1</v>
      </c>
      <c r="F497">
        <v>1</v>
      </c>
      <c r="G497">
        <v>1</v>
      </c>
      <c r="H497">
        <v>3</v>
      </c>
      <c r="I497" t="s">
        <v>1293</v>
      </c>
      <c r="J497" t="s">
        <v>1294</v>
      </c>
      <c r="K497" t="s">
        <v>1295</v>
      </c>
      <c r="L497">
        <v>1425</v>
      </c>
      <c r="N497">
        <v>1013</v>
      </c>
      <c r="O497" t="s">
        <v>88</v>
      </c>
      <c r="P497" t="s">
        <v>88</v>
      </c>
      <c r="Q497">
        <v>1</v>
      </c>
      <c r="W497">
        <v>0</v>
      </c>
      <c r="X497">
        <v>1545327118</v>
      </c>
      <c r="Y497">
        <v>2.7E-2</v>
      </c>
      <c r="AA497">
        <v>352.6</v>
      </c>
      <c r="AB497">
        <v>0</v>
      </c>
      <c r="AC497">
        <v>0</v>
      </c>
      <c r="AD497">
        <v>0</v>
      </c>
      <c r="AE497">
        <v>86</v>
      </c>
      <c r="AF497">
        <v>0</v>
      </c>
      <c r="AG497">
        <v>0</v>
      </c>
      <c r="AH497">
        <v>0</v>
      </c>
      <c r="AI497">
        <v>4.0999999999999996</v>
      </c>
      <c r="AJ497">
        <v>1</v>
      </c>
      <c r="AK497">
        <v>1</v>
      </c>
      <c r="AL497">
        <v>1</v>
      </c>
      <c r="AN497">
        <v>0</v>
      </c>
      <c r="AO497">
        <v>1</v>
      </c>
      <c r="AP497">
        <v>0</v>
      </c>
      <c r="AQ497">
        <v>0</v>
      </c>
      <c r="AR497">
        <v>0</v>
      </c>
      <c r="AS497" t="s">
        <v>3</v>
      </c>
      <c r="AT497">
        <v>2.7E-2</v>
      </c>
      <c r="AU497" t="s">
        <v>3</v>
      </c>
      <c r="AV497">
        <v>0</v>
      </c>
      <c r="AW497">
        <v>2</v>
      </c>
      <c r="AX497">
        <v>144044171</v>
      </c>
      <c r="AY497">
        <v>1</v>
      </c>
      <c r="AZ497">
        <v>0</v>
      </c>
      <c r="BA497">
        <v>504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CX497">
        <f>Y497*Source!I185</f>
        <v>5.3999999999999999E-2</v>
      </c>
      <c r="CY497">
        <f>AA497</f>
        <v>352.6</v>
      </c>
      <c r="CZ497">
        <f>AE497</f>
        <v>86</v>
      </c>
      <c r="DA497">
        <f>AI497</f>
        <v>4.0999999999999996</v>
      </c>
      <c r="DB497">
        <f t="shared" si="98"/>
        <v>2.3199999999999998</v>
      </c>
      <c r="DC497">
        <f t="shared" si="99"/>
        <v>0</v>
      </c>
    </row>
    <row r="498" spans="1:107" x14ac:dyDescent="0.2">
      <c r="A498">
        <f>ROW(Source!A185)</f>
        <v>185</v>
      </c>
      <c r="B498">
        <v>144042116</v>
      </c>
      <c r="C498">
        <v>144044160</v>
      </c>
      <c r="D498">
        <v>128862548</v>
      </c>
      <c r="E498">
        <v>28876687</v>
      </c>
      <c r="F498">
        <v>1</v>
      </c>
      <c r="G498">
        <v>1</v>
      </c>
      <c r="H498">
        <v>3</v>
      </c>
      <c r="I498" t="s">
        <v>1296</v>
      </c>
      <c r="J498" t="s">
        <v>3</v>
      </c>
      <c r="K498" t="s">
        <v>1297</v>
      </c>
      <c r="L498">
        <v>1374</v>
      </c>
      <c r="N498">
        <v>1013</v>
      </c>
      <c r="O498" t="s">
        <v>1298</v>
      </c>
      <c r="P498" t="s">
        <v>1298</v>
      </c>
      <c r="Q498">
        <v>1</v>
      </c>
      <c r="W498">
        <v>0</v>
      </c>
      <c r="X498">
        <v>-1731369543</v>
      </c>
      <c r="Y498">
        <v>0.19</v>
      </c>
      <c r="AA498">
        <v>1</v>
      </c>
      <c r="AB498">
        <v>0</v>
      </c>
      <c r="AC498">
        <v>0</v>
      </c>
      <c r="AD498">
        <v>0</v>
      </c>
      <c r="AE498">
        <v>1</v>
      </c>
      <c r="AF498">
        <v>0</v>
      </c>
      <c r="AG498">
        <v>0</v>
      </c>
      <c r="AH498">
        <v>0</v>
      </c>
      <c r="AI498">
        <v>1</v>
      </c>
      <c r="AJ498">
        <v>1</v>
      </c>
      <c r="AK498">
        <v>1</v>
      </c>
      <c r="AL498">
        <v>1</v>
      </c>
      <c r="AN498">
        <v>0</v>
      </c>
      <c r="AO498">
        <v>1</v>
      </c>
      <c r="AP498">
        <v>0</v>
      </c>
      <c r="AQ498">
        <v>0</v>
      </c>
      <c r="AR498">
        <v>0</v>
      </c>
      <c r="AS498" t="s">
        <v>3</v>
      </c>
      <c r="AT498">
        <v>0.19</v>
      </c>
      <c r="AU498" t="s">
        <v>3</v>
      </c>
      <c r="AV498">
        <v>0</v>
      </c>
      <c r="AW498">
        <v>2</v>
      </c>
      <c r="AX498">
        <v>144044172</v>
      </c>
      <c r="AY498">
        <v>1</v>
      </c>
      <c r="AZ498">
        <v>0</v>
      </c>
      <c r="BA498">
        <v>505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CX498">
        <f>Y498*Source!I185</f>
        <v>0.38</v>
      </c>
      <c r="CY498">
        <f>AA498</f>
        <v>1</v>
      </c>
      <c r="CZ498">
        <f>AE498</f>
        <v>1</v>
      </c>
      <c r="DA498">
        <f>AI498</f>
        <v>1</v>
      </c>
      <c r="DB498">
        <f t="shared" si="98"/>
        <v>0.19</v>
      </c>
      <c r="DC498">
        <f t="shared" si="99"/>
        <v>0</v>
      </c>
    </row>
    <row r="499" spans="1:107" x14ac:dyDescent="0.2">
      <c r="A499">
        <f>ROW(Source!A186)</f>
        <v>186</v>
      </c>
      <c r="B499">
        <v>144042116</v>
      </c>
      <c r="C499">
        <v>144044173</v>
      </c>
      <c r="D499">
        <v>128862276</v>
      </c>
      <c r="E499">
        <v>28876687</v>
      </c>
      <c r="F499">
        <v>1</v>
      </c>
      <c r="G499">
        <v>1</v>
      </c>
      <c r="H499">
        <v>1</v>
      </c>
      <c r="I499" t="s">
        <v>1341</v>
      </c>
      <c r="J499" t="s">
        <v>3</v>
      </c>
      <c r="K499" t="s">
        <v>1342</v>
      </c>
      <c r="L499">
        <v>1191</v>
      </c>
      <c r="N499">
        <v>1013</v>
      </c>
      <c r="O499" t="s">
        <v>1125</v>
      </c>
      <c r="P499" t="s">
        <v>1125</v>
      </c>
      <c r="Q499">
        <v>1</v>
      </c>
      <c r="W499">
        <v>0</v>
      </c>
      <c r="X499">
        <v>-814890593</v>
      </c>
      <c r="Y499">
        <v>67.965000000000003</v>
      </c>
      <c r="AA499">
        <v>0</v>
      </c>
      <c r="AB499">
        <v>0</v>
      </c>
      <c r="AC499">
        <v>0</v>
      </c>
      <c r="AD499">
        <v>8.9700000000000006</v>
      </c>
      <c r="AE499">
        <v>0</v>
      </c>
      <c r="AF499">
        <v>0</v>
      </c>
      <c r="AG499">
        <v>0</v>
      </c>
      <c r="AH499">
        <v>8.9700000000000006</v>
      </c>
      <c r="AI499">
        <v>1</v>
      </c>
      <c r="AJ499">
        <v>1</v>
      </c>
      <c r="AK499">
        <v>1</v>
      </c>
      <c r="AL499">
        <v>1</v>
      </c>
      <c r="AN499">
        <v>0</v>
      </c>
      <c r="AO499">
        <v>1</v>
      </c>
      <c r="AP499">
        <v>1</v>
      </c>
      <c r="AQ499">
        <v>0</v>
      </c>
      <c r="AR499">
        <v>0</v>
      </c>
      <c r="AS499" t="s">
        <v>3</v>
      </c>
      <c r="AT499">
        <v>59.1</v>
      </c>
      <c r="AU499" t="s">
        <v>264</v>
      </c>
      <c r="AV499">
        <v>1</v>
      </c>
      <c r="AW499">
        <v>2</v>
      </c>
      <c r="AX499">
        <v>144044186</v>
      </c>
      <c r="AY499">
        <v>1</v>
      </c>
      <c r="AZ499">
        <v>0</v>
      </c>
      <c r="BA499">
        <v>506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CX499">
        <f>Y499*Source!I186</f>
        <v>1.332114</v>
      </c>
      <c r="CY499">
        <f>AD499</f>
        <v>8.9700000000000006</v>
      </c>
      <c r="CZ499">
        <f>AH499</f>
        <v>8.9700000000000006</v>
      </c>
      <c r="DA499">
        <f>AL499</f>
        <v>1</v>
      </c>
      <c r="DB499">
        <f>ROUND((ROUND(AT499*CZ499,2)*1.15),2)</f>
        <v>609.65</v>
      </c>
      <c r="DC499">
        <f>ROUND((ROUND(AT499*AG499,2)*1.15),2)</f>
        <v>0</v>
      </c>
    </row>
    <row r="500" spans="1:107" x14ac:dyDescent="0.2">
      <c r="A500">
        <f>ROW(Source!A186)</f>
        <v>186</v>
      </c>
      <c r="B500">
        <v>144042116</v>
      </c>
      <c r="C500">
        <v>144044173</v>
      </c>
      <c r="D500">
        <v>128862608</v>
      </c>
      <c r="E500">
        <v>28876687</v>
      </c>
      <c r="F500">
        <v>1</v>
      </c>
      <c r="G500">
        <v>1</v>
      </c>
      <c r="H500">
        <v>1</v>
      </c>
      <c r="I500" t="s">
        <v>1128</v>
      </c>
      <c r="J500" t="s">
        <v>3</v>
      </c>
      <c r="K500" t="s">
        <v>1129</v>
      </c>
      <c r="L500">
        <v>1191</v>
      </c>
      <c r="N500">
        <v>1013</v>
      </c>
      <c r="O500" t="s">
        <v>1125</v>
      </c>
      <c r="P500" t="s">
        <v>1125</v>
      </c>
      <c r="Q500">
        <v>1</v>
      </c>
      <c r="W500">
        <v>0</v>
      </c>
      <c r="X500">
        <v>-1417349443</v>
      </c>
      <c r="Y500">
        <v>3.13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1</v>
      </c>
      <c r="AJ500">
        <v>1</v>
      </c>
      <c r="AK500">
        <v>1</v>
      </c>
      <c r="AL500">
        <v>1</v>
      </c>
      <c r="AN500">
        <v>0</v>
      </c>
      <c r="AO500">
        <v>1</v>
      </c>
      <c r="AP500">
        <v>0</v>
      </c>
      <c r="AQ500">
        <v>0</v>
      </c>
      <c r="AR500">
        <v>0</v>
      </c>
      <c r="AS500" t="s">
        <v>3</v>
      </c>
      <c r="AT500">
        <v>3.13</v>
      </c>
      <c r="AU500" t="s">
        <v>3</v>
      </c>
      <c r="AV500">
        <v>2</v>
      </c>
      <c r="AW500">
        <v>2</v>
      </c>
      <c r="AX500">
        <v>144044187</v>
      </c>
      <c r="AY500">
        <v>1</v>
      </c>
      <c r="AZ500">
        <v>2048</v>
      </c>
      <c r="BA500">
        <v>507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CX500">
        <f>Y500*Source!I186</f>
        <v>6.1347999999999993E-2</v>
      </c>
      <c r="CY500">
        <f>AD500</f>
        <v>0</v>
      </c>
      <c r="CZ500">
        <f>AH500</f>
        <v>0</v>
      </c>
      <c r="DA500">
        <f>AL500</f>
        <v>1</v>
      </c>
      <c r="DB500">
        <f>ROUND(ROUND(AT500*CZ500,2),2)</f>
        <v>0</v>
      </c>
      <c r="DC500">
        <f>ROUND(ROUND(AT500*AG500,2),2)</f>
        <v>0</v>
      </c>
    </row>
    <row r="501" spans="1:107" x14ac:dyDescent="0.2">
      <c r="A501">
        <f>ROW(Source!A186)</f>
        <v>186</v>
      </c>
      <c r="B501">
        <v>144042116</v>
      </c>
      <c r="C501">
        <v>144044173</v>
      </c>
      <c r="D501">
        <v>130404404</v>
      </c>
      <c r="E501">
        <v>1</v>
      </c>
      <c r="F501">
        <v>1</v>
      </c>
      <c r="G501">
        <v>1</v>
      </c>
      <c r="H501">
        <v>2</v>
      </c>
      <c r="I501" t="s">
        <v>1141</v>
      </c>
      <c r="J501" t="s">
        <v>1142</v>
      </c>
      <c r="K501" t="s">
        <v>1143</v>
      </c>
      <c r="L501">
        <v>1368</v>
      </c>
      <c r="N501">
        <v>1011</v>
      </c>
      <c r="O501" t="s">
        <v>550</v>
      </c>
      <c r="P501" t="s">
        <v>550</v>
      </c>
      <c r="Q501">
        <v>1</v>
      </c>
      <c r="W501">
        <v>0</v>
      </c>
      <c r="X501">
        <v>-2113614907</v>
      </c>
      <c r="Y501">
        <v>0.1125</v>
      </c>
      <c r="AA501">
        <v>0</v>
      </c>
      <c r="AB501">
        <v>1023.6</v>
      </c>
      <c r="AC501">
        <v>443.21</v>
      </c>
      <c r="AD501">
        <v>0</v>
      </c>
      <c r="AE501">
        <v>0</v>
      </c>
      <c r="AF501">
        <v>115.4</v>
      </c>
      <c r="AG501">
        <v>13.5</v>
      </c>
      <c r="AH501">
        <v>0</v>
      </c>
      <c r="AI501">
        <v>1</v>
      </c>
      <c r="AJ501">
        <v>8.8699999999999992</v>
      </c>
      <c r="AK501">
        <v>32.83</v>
      </c>
      <c r="AL501">
        <v>1</v>
      </c>
      <c r="AN501">
        <v>0</v>
      </c>
      <c r="AO501">
        <v>1</v>
      </c>
      <c r="AP501">
        <v>1</v>
      </c>
      <c r="AQ501">
        <v>0</v>
      </c>
      <c r="AR501">
        <v>0</v>
      </c>
      <c r="AS501" t="s">
        <v>3</v>
      </c>
      <c r="AT501">
        <v>0.09</v>
      </c>
      <c r="AU501" t="s">
        <v>279</v>
      </c>
      <c r="AV501">
        <v>0</v>
      </c>
      <c r="AW501">
        <v>2</v>
      </c>
      <c r="AX501">
        <v>144044188</v>
      </c>
      <c r="AY501">
        <v>1</v>
      </c>
      <c r="AZ501">
        <v>2048</v>
      </c>
      <c r="BA501">
        <v>508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CX501">
        <f>Y501*Source!I186</f>
        <v>2.2049999999999999E-3</v>
      </c>
      <c r="CY501">
        <f>AB501</f>
        <v>1023.6</v>
      </c>
      <c r="CZ501">
        <f>AF501</f>
        <v>115.4</v>
      </c>
      <c r="DA501">
        <f>AJ501</f>
        <v>8.8699999999999992</v>
      </c>
      <c r="DB501">
        <f>ROUND((ROUND(AT501*CZ501,2)*1.25),2)</f>
        <v>12.99</v>
      </c>
      <c r="DC501">
        <f>ROUND((ROUND(AT501*AG501,2)*1.25),2)</f>
        <v>1.53</v>
      </c>
    </row>
    <row r="502" spans="1:107" x14ac:dyDescent="0.2">
      <c r="A502">
        <f>ROW(Source!A186)</f>
        <v>186</v>
      </c>
      <c r="B502">
        <v>144042116</v>
      </c>
      <c r="C502">
        <v>144044173</v>
      </c>
      <c r="D502">
        <v>130404565</v>
      </c>
      <c r="E502">
        <v>1</v>
      </c>
      <c r="F502">
        <v>1</v>
      </c>
      <c r="G502">
        <v>1</v>
      </c>
      <c r="H502">
        <v>2</v>
      </c>
      <c r="I502" t="s">
        <v>1130</v>
      </c>
      <c r="J502" t="s">
        <v>1131</v>
      </c>
      <c r="K502" t="s">
        <v>1132</v>
      </c>
      <c r="L502">
        <v>1368</v>
      </c>
      <c r="N502">
        <v>1011</v>
      </c>
      <c r="O502" t="s">
        <v>550</v>
      </c>
      <c r="P502" t="s">
        <v>550</v>
      </c>
      <c r="Q502">
        <v>1</v>
      </c>
      <c r="W502">
        <v>0</v>
      </c>
      <c r="X502">
        <v>757256372</v>
      </c>
      <c r="Y502">
        <v>1.4875</v>
      </c>
      <c r="AA502">
        <v>0</v>
      </c>
      <c r="AB502">
        <v>447.64</v>
      </c>
      <c r="AC502">
        <v>443.21</v>
      </c>
      <c r="AD502">
        <v>0</v>
      </c>
      <c r="AE502">
        <v>0</v>
      </c>
      <c r="AF502">
        <v>31.26</v>
      </c>
      <c r="AG502">
        <v>13.5</v>
      </c>
      <c r="AH502">
        <v>0</v>
      </c>
      <c r="AI502">
        <v>1</v>
      </c>
      <c r="AJ502">
        <v>14.32</v>
      </c>
      <c r="AK502">
        <v>32.83</v>
      </c>
      <c r="AL502">
        <v>1</v>
      </c>
      <c r="AN502">
        <v>0</v>
      </c>
      <c r="AO502">
        <v>1</v>
      </c>
      <c r="AP502">
        <v>1</v>
      </c>
      <c r="AQ502">
        <v>0</v>
      </c>
      <c r="AR502">
        <v>0</v>
      </c>
      <c r="AS502" t="s">
        <v>3</v>
      </c>
      <c r="AT502">
        <v>1.19</v>
      </c>
      <c r="AU502" t="s">
        <v>279</v>
      </c>
      <c r="AV502">
        <v>0</v>
      </c>
      <c r="AW502">
        <v>2</v>
      </c>
      <c r="AX502">
        <v>144044189</v>
      </c>
      <c r="AY502">
        <v>1</v>
      </c>
      <c r="AZ502">
        <v>2048</v>
      </c>
      <c r="BA502">
        <v>509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CX502">
        <f>Y502*Source!I186</f>
        <v>2.9155E-2</v>
      </c>
      <c r="CY502">
        <f>AB502</f>
        <v>447.64</v>
      </c>
      <c r="CZ502">
        <f>AF502</f>
        <v>31.26</v>
      </c>
      <c r="DA502">
        <f>AJ502</f>
        <v>14.32</v>
      </c>
      <c r="DB502">
        <f>ROUND((ROUND(AT502*CZ502,2)*1.25),2)</f>
        <v>46.5</v>
      </c>
      <c r="DC502">
        <f>ROUND((ROUND(AT502*AG502,2)*1.25),2)</f>
        <v>20.09</v>
      </c>
    </row>
    <row r="503" spans="1:107" x14ac:dyDescent="0.2">
      <c r="A503">
        <f>ROW(Source!A186)</f>
        <v>186</v>
      </c>
      <c r="B503">
        <v>144042116</v>
      </c>
      <c r="C503">
        <v>144044173</v>
      </c>
      <c r="D503">
        <v>130405006</v>
      </c>
      <c r="E503">
        <v>1</v>
      </c>
      <c r="F503">
        <v>1</v>
      </c>
      <c r="G503">
        <v>1</v>
      </c>
      <c r="H503">
        <v>2</v>
      </c>
      <c r="I503" t="s">
        <v>1247</v>
      </c>
      <c r="J503" t="s">
        <v>1248</v>
      </c>
      <c r="K503" t="s">
        <v>1249</v>
      </c>
      <c r="L503">
        <v>1368</v>
      </c>
      <c r="N503">
        <v>1011</v>
      </c>
      <c r="O503" t="s">
        <v>550</v>
      </c>
      <c r="P503" t="s">
        <v>550</v>
      </c>
      <c r="Q503">
        <v>1</v>
      </c>
      <c r="W503">
        <v>0</v>
      </c>
      <c r="X503">
        <v>-1434632732</v>
      </c>
      <c r="Y503">
        <v>1</v>
      </c>
      <c r="AA503">
        <v>0</v>
      </c>
      <c r="AB503">
        <v>114.53</v>
      </c>
      <c r="AC503">
        <v>0</v>
      </c>
      <c r="AD503">
        <v>0</v>
      </c>
      <c r="AE503">
        <v>0</v>
      </c>
      <c r="AF503">
        <v>29.67</v>
      </c>
      <c r="AG503">
        <v>0</v>
      </c>
      <c r="AH503">
        <v>0</v>
      </c>
      <c r="AI503">
        <v>1</v>
      </c>
      <c r="AJ503">
        <v>3.86</v>
      </c>
      <c r="AK503">
        <v>32.83</v>
      </c>
      <c r="AL503">
        <v>1</v>
      </c>
      <c r="AN503">
        <v>0</v>
      </c>
      <c r="AO503">
        <v>1</v>
      </c>
      <c r="AP503">
        <v>1</v>
      </c>
      <c r="AQ503">
        <v>0</v>
      </c>
      <c r="AR503">
        <v>0</v>
      </c>
      <c r="AS503" t="s">
        <v>3</v>
      </c>
      <c r="AT503">
        <v>0.8</v>
      </c>
      <c r="AU503" t="s">
        <v>279</v>
      </c>
      <c r="AV503">
        <v>0</v>
      </c>
      <c r="AW503">
        <v>2</v>
      </c>
      <c r="AX503">
        <v>144044190</v>
      </c>
      <c r="AY503">
        <v>1</v>
      </c>
      <c r="AZ503">
        <v>0</v>
      </c>
      <c r="BA503">
        <v>510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CX503">
        <f>Y503*Source!I186</f>
        <v>1.9599999999999999E-2</v>
      </c>
      <c r="CY503">
        <f>AB503</f>
        <v>114.53</v>
      </c>
      <c r="CZ503">
        <f>AF503</f>
        <v>29.67</v>
      </c>
      <c r="DA503">
        <f>AJ503</f>
        <v>3.86</v>
      </c>
      <c r="DB503">
        <f>ROUND((ROUND(AT503*CZ503,2)*1.25),2)</f>
        <v>29.68</v>
      </c>
      <c r="DC503">
        <f>ROUND((ROUND(AT503*AG503,2)*1.25),2)</f>
        <v>0</v>
      </c>
    </row>
    <row r="504" spans="1:107" x14ac:dyDescent="0.2">
      <c r="A504">
        <f>ROW(Source!A186)</f>
        <v>186</v>
      </c>
      <c r="B504">
        <v>144042116</v>
      </c>
      <c r="C504">
        <v>144044173</v>
      </c>
      <c r="D504">
        <v>130405149</v>
      </c>
      <c r="E504">
        <v>1</v>
      </c>
      <c r="F504">
        <v>1</v>
      </c>
      <c r="G504">
        <v>1</v>
      </c>
      <c r="H504">
        <v>2</v>
      </c>
      <c r="I504" t="s">
        <v>1144</v>
      </c>
      <c r="J504" t="s">
        <v>1145</v>
      </c>
      <c r="K504" t="s">
        <v>1146</v>
      </c>
      <c r="L504">
        <v>1368</v>
      </c>
      <c r="N504">
        <v>1011</v>
      </c>
      <c r="O504" t="s">
        <v>550</v>
      </c>
      <c r="P504" t="s">
        <v>550</v>
      </c>
      <c r="Q504">
        <v>1</v>
      </c>
      <c r="W504">
        <v>0</v>
      </c>
      <c r="X504">
        <v>1969200529</v>
      </c>
      <c r="Y504">
        <v>2.3125</v>
      </c>
      <c r="AA504">
        <v>0</v>
      </c>
      <c r="AB504">
        <v>795.09</v>
      </c>
      <c r="AC504">
        <v>380.83</v>
      </c>
      <c r="AD504">
        <v>0</v>
      </c>
      <c r="AE504">
        <v>0</v>
      </c>
      <c r="AF504">
        <v>65.709999999999994</v>
      </c>
      <c r="AG504">
        <v>11.6</v>
      </c>
      <c r="AH504">
        <v>0</v>
      </c>
      <c r="AI504">
        <v>1</v>
      </c>
      <c r="AJ504">
        <v>12.1</v>
      </c>
      <c r="AK504">
        <v>32.83</v>
      </c>
      <c r="AL504">
        <v>1</v>
      </c>
      <c r="AN504">
        <v>0</v>
      </c>
      <c r="AO504">
        <v>1</v>
      </c>
      <c r="AP504">
        <v>1</v>
      </c>
      <c r="AQ504">
        <v>0</v>
      </c>
      <c r="AR504">
        <v>0</v>
      </c>
      <c r="AS504" t="s">
        <v>3</v>
      </c>
      <c r="AT504">
        <v>1.85</v>
      </c>
      <c r="AU504" t="s">
        <v>279</v>
      </c>
      <c r="AV504">
        <v>0</v>
      </c>
      <c r="AW504">
        <v>2</v>
      </c>
      <c r="AX504">
        <v>144044191</v>
      </c>
      <c r="AY504">
        <v>1</v>
      </c>
      <c r="AZ504">
        <v>0</v>
      </c>
      <c r="BA504">
        <v>511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CX504">
        <f>Y504*Source!I186</f>
        <v>4.5324999999999997E-2</v>
      </c>
      <c r="CY504">
        <f>AB504</f>
        <v>795.09</v>
      </c>
      <c r="CZ504">
        <f>AF504</f>
        <v>65.709999999999994</v>
      </c>
      <c r="DA504">
        <f>AJ504</f>
        <v>12.1</v>
      </c>
      <c r="DB504">
        <f>ROUND((ROUND(AT504*CZ504,2)*1.25),2)</f>
        <v>151.94999999999999</v>
      </c>
      <c r="DC504">
        <f>ROUND((ROUND(AT504*AG504,2)*1.25),2)</f>
        <v>26.83</v>
      </c>
    </row>
    <row r="505" spans="1:107" x14ac:dyDescent="0.2">
      <c r="A505">
        <f>ROW(Source!A186)</f>
        <v>186</v>
      </c>
      <c r="B505">
        <v>144042116</v>
      </c>
      <c r="C505">
        <v>144044173</v>
      </c>
      <c r="D505">
        <v>130257423</v>
      </c>
      <c r="E505">
        <v>1</v>
      </c>
      <c r="F505">
        <v>1</v>
      </c>
      <c r="G505">
        <v>1</v>
      </c>
      <c r="H505">
        <v>3</v>
      </c>
      <c r="I505" t="s">
        <v>1457</v>
      </c>
      <c r="J505" t="s">
        <v>1458</v>
      </c>
      <c r="K505" t="s">
        <v>1459</v>
      </c>
      <c r="L505">
        <v>1339</v>
      </c>
      <c r="N505">
        <v>1007</v>
      </c>
      <c r="O505" t="s">
        <v>50</v>
      </c>
      <c r="P505" t="s">
        <v>50</v>
      </c>
      <c r="Q505">
        <v>1</v>
      </c>
      <c r="W505">
        <v>0</v>
      </c>
      <c r="X505">
        <v>-2107733491</v>
      </c>
      <c r="Y505">
        <v>0.67</v>
      </c>
      <c r="AA505">
        <v>152.61000000000001</v>
      </c>
      <c r="AB505">
        <v>0</v>
      </c>
      <c r="AC505">
        <v>0</v>
      </c>
      <c r="AD505">
        <v>0</v>
      </c>
      <c r="AE505">
        <v>45.83</v>
      </c>
      <c r="AF505">
        <v>0</v>
      </c>
      <c r="AG505">
        <v>0</v>
      </c>
      <c r="AH505">
        <v>0</v>
      </c>
      <c r="AI505">
        <v>3.33</v>
      </c>
      <c r="AJ505">
        <v>1</v>
      </c>
      <c r="AK505">
        <v>1</v>
      </c>
      <c r="AL505">
        <v>1</v>
      </c>
      <c r="AN505">
        <v>0</v>
      </c>
      <c r="AO505">
        <v>1</v>
      </c>
      <c r="AP505">
        <v>0</v>
      </c>
      <c r="AQ505">
        <v>0</v>
      </c>
      <c r="AR505">
        <v>0</v>
      </c>
      <c r="AS505" t="s">
        <v>3</v>
      </c>
      <c r="AT505">
        <v>0.67</v>
      </c>
      <c r="AU505" t="s">
        <v>3</v>
      </c>
      <c r="AV505">
        <v>0</v>
      </c>
      <c r="AW505">
        <v>2</v>
      </c>
      <c r="AX505">
        <v>144044192</v>
      </c>
      <c r="AY505">
        <v>1</v>
      </c>
      <c r="AZ505">
        <v>0</v>
      </c>
      <c r="BA505">
        <v>512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CX505">
        <f>Y505*Source!I186</f>
        <v>1.3132E-2</v>
      </c>
      <c r="CY505">
        <f t="shared" ref="CY505:CY510" si="100">AA505</f>
        <v>152.61000000000001</v>
      </c>
      <c r="CZ505">
        <f t="shared" ref="CZ505:CZ510" si="101">AE505</f>
        <v>45.83</v>
      </c>
      <c r="DA505">
        <f t="shared" ref="DA505:DA510" si="102">AI505</f>
        <v>3.33</v>
      </c>
      <c r="DB505">
        <f t="shared" ref="DB505:DB510" si="103">ROUND(ROUND(AT505*CZ505,2),2)</f>
        <v>30.71</v>
      </c>
      <c r="DC505">
        <f t="shared" ref="DC505:DC510" si="104">ROUND(ROUND(AT505*AG505,2),2)</f>
        <v>0</v>
      </c>
    </row>
    <row r="506" spans="1:107" x14ac:dyDescent="0.2">
      <c r="A506">
        <f>ROW(Source!A186)</f>
        <v>186</v>
      </c>
      <c r="B506">
        <v>144042116</v>
      </c>
      <c r="C506">
        <v>144044173</v>
      </c>
      <c r="D506">
        <v>130258534</v>
      </c>
      <c r="E506">
        <v>1</v>
      </c>
      <c r="F506">
        <v>1</v>
      </c>
      <c r="G506">
        <v>1</v>
      </c>
      <c r="H506">
        <v>3</v>
      </c>
      <c r="I506" t="s">
        <v>1150</v>
      </c>
      <c r="J506" t="s">
        <v>1151</v>
      </c>
      <c r="K506" t="s">
        <v>1152</v>
      </c>
      <c r="L506">
        <v>1339</v>
      </c>
      <c r="N506">
        <v>1007</v>
      </c>
      <c r="O506" t="s">
        <v>50</v>
      </c>
      <c r="P506" t="s">
        <v>50</v>
      </c>
      <c r="Q506">
        <v>1</v>
      </c>
      <c r="W506">
        <v>0</v>
      </c>
      <c r="X506">
        <v>1835689634</v>
      </c>
      <c r="Y506">
        <v>15</v>
      </c>
      <c r="AA506">
        <v>29.3</v>
      </c>
      <c r="AB506">
        <v>0</v>
      </c>
      <c r="AC506">
        <v>0</v>
      </c>
      <c r="AD506">
        <v>0</v>
      </c>
      <c r="AE506">
        <v>2.44</v>
      </c>
      <c r="AF506">
        <v>0</v>
      </c>
      <c r="AG506">
        <v>0</v>
      </c>
      <c r="AH506">
        <v>0</v>
      </c>
      <c r="AI506">
        <v>12.01</v>
      </c>
      <c r="AJ506">
        <v>1</v>
      </c>
      <c r="AK506">
        <v>1</v>
      </c>
      <c r="AL506">
        <v>1</v>
      </c>
      <c r="AN506">
        <v>0</v>
      </c>
      <c r="AO506">
        <v>1</v>
      </c>
      <c r="AP506">
        <v>0</v>
      </c>
      <c r="AQ506">
        <v>0</v>
      </c>
      <c r="AR506">
        <v>0</v>
      </c>
      <c r="AS506" t="s">
        <v>3</v>
      </c>
      <c r="AT506">
        <v>15</v>
      </c>
      <c r="AU506" t="s">
        <v>3</v>
      </c>
      <c r="AV506">
        <v>0</v>
      </c>
      <c r="AW506">
        <v>2</v>
      </c>
      <c r="AX506">
        <v>144044193</v>
      </c>
      <c r="AY506">
        <v>1</v>
      </c>
      <c r="AZ506">
        <v>0</v>
      </c>
      <c r="BA506">
        <v>513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CX506">
        <f>Y506*Source!I186</f>
        <v>0.29399999999999998</v>
      </c>
      <c r="CY506">
        <f t="shared" si="100"/>
        <v>29.3</v>
      </c>
      <c r="CZ506">
        <f t="shared" si="101"/>
        <v>2.44</v>
      </c>
      <c r="DA506">
        <f t="shared" si="102"/>
        <v>12.01</v>
      </c>
      <c r="DB506">
        <f t="shared" si="103"/>
        <v>36.6</v>
      </c>
      <c r="DC506">
        <f t="shared" si="104"/>
        <v>0</v>
      </c>
    </row>
    <row r="507" spans="1:107" x14ac:dyDescent="0.2">
      <c r="A507">
        <f>ROW(Source!A186)</f>
        <v>186</v>
      </c>
      <c r="B507">
        <v>144042116</v>
      </c>
      <c r="C507">
        <v>144044173</v>
      </c>
      <c r="D507">
        <v>130260884</v>
      </c>
      <c r="E507">
        <v>1</v>
      </c>
      <c r="F507">
        <v>1</v>
      </c>
      <c r="G507">
        <v>1</v>
      </c>
      <c r="H507">
        <v>3</v>
      </c>
      <c r="I507" t="s">
        <v>1460</v>
      </c>
      <c r="J507" t="s">
        <v>1461</v>
      </c>
      <c r="K507" t="s">
        <v>1462</v>
      </c>
      <c r="L507">
        <v>1407</v>
      </c>
      <c r="N507">
        <v>1013</v>
      </c>
      <c r="O507" t="s">
        <v>940</v>
      </c>
      <c r="P507" t="s">
        <v>940</v>
      </c>
      <c r="Q507">
        <v>1</v>
      </c>
      <c r="W507">
        <v>0</v>
      </c>
      <c r="X507">
        <v>-720250801</v>
      </c>
      <c r="Y507">
        <v>8.8999999999999996E-2</v>
      </c>
      <c r="AA507">
        <v>1096</v>
      </c>
      <c r="AB507">
        <v>0</v>
      </c>
      <c r="AC507">
        <v>0</v>
      </c>
      <c r="AD507">
        <v>0</v>
      </c>
      <c r="AE507">
        <v>200</v>
      </c>
      <c r="AF507">
        <v>0</v>
      </c>
      <c r="AG507">
        <v>0</v>
      </c>
      <c r="AH507">
        <v>0</v>
      </c>
      <c r="AI507">
        <v>5.48</v>
      </c>
      <c r="AJ507">
        <v>1</v>
      </c>
      <c r="AK507">
        <v>1</v>
      </c>
      <c r="AL507">
        <v>1</v>
      </c>
      <c r="AN507">
        <v>0</v>
      </c>
      <c r="AO507">
        <v>1</v>
      </c>
      <c r="AP507">
        <v>0</v>
      </c>
      <c r="AQ507">
        <v>0</v>
      </c>
      <c r="AR507">
        <v>0</v>
      </c>
      <c r="AS507" t="s">
        <v>3</v>
      </c>
      <c r="AT507">
        <v>8.8999999999999996E-2</v>
      </c>
      <c r="AU507" t="s">
        <v>3</v>
      </c>
      <c r="AV507">
        <v>0</v>
      </c>
      <c r="AW507">
        <v>2</v>
      </c>
      <c r="AX507">
        <v>144044194</v>
      </c>
      <c r="AY507">
        <v>1</v>
      </c>
      <c r="AZ507">
        <v>0</v>
      </c>
      <c r="BA507">
        <v>514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CX507">
        <f>Y507*Source!I186</f>
        <v>1.7443999999999999E-3</v>
      </c>
      <c r="CY507">
        <f t="shared" si="100"/>
        <v>1096</v>
      </c>
      <c r="CZ507">
        <f t="shared" si="101"/>
        <v>200</v>
      </c>
      <c r="DA507">
        <f t="shared" si="102"/>
        <v>5.48</v>
      </c>
      <c r="DB507">
        <f t="shared" si="103"/>
        <v>17.8</v>
      </c>
      <c r="DC507">
        <f t="shared" si="104"/>
        <v>0</v>
      </c>
    </row>
    <row r="508" spans="1:107" x14ac:dyDescent="0.2">
      <c r="A508">
        <f>ROW(Source!A186)</f>
        <v>186</v>
      </c>
      <c r="B508">
        <v>144042116</v>
      </c>
      <c r="C508">
        <v>144044173</v>
      </c>
      <c r="D508">
        <v>130261270</v>
      </c>
      <c r="E508">
        <v>1</v>
      </c>
      <c r="F508">
        <v>1</v>
      </c>
      <c r="G508">
        <v>1</v>
      </c>
      <c r="H508">
        <v>3</v>
      </c>
      <c r="I508" t="s">
        <v>1463</v>
      </c>
      <c r="J508" t="s">
        <v>1464</v>
      </c>
      <c r="K508" t="s">
        <v>1465</v>
      </c>
      <c r="L508">
        <v>1348</v>
      </c>
      <c r="N508">
        <v>1009</v>
      </c>
      <c r="O508" t="s">
        <v>31</v>
      </c>
      <c r="P508" t="s">
        <v>31</v>
      </c>
      <c r="Q508">
        <v>1000</v>
      </c>
      <c r="W508">
        <v>0</v>
      </c>
      <c r="X508">
        <v>-884357047</v>
      </c>
      <c r="Y508">
        <v>4.4999999999999997E-3</v>
      </c>
      <c r="AA508">
        <v>65662.960000000006</v>
      </c>
      <c r="AB508">
        <v>0</v>
      </c>
      <c r="AC508">
        <v>0</v>
      </c>
      <c r="AD508">
        <v>0</v>
      </c>
      <c r="AE508">
        <v>9628</v>
      </c>
      <c r="AF508">
        <v>0</v>
      </c>
      <c r="AG508">
        <v>0</v>
      </c>
      <c r="AH508">
        <v>0</v>
      </c>
      <c r="AI508">
        <v>6.82</v>
      </c>
      <c r="AJ508">
        <v>1</v>
      </c>
      <c r="AK508">
        <v>1</v>
      </c>
      <c r="AL508">
        <v>1</v>
      </c>
      <c r="AN508">
        <v>0</v>
      </c>
      <c r="AO508">
        <v>1</v>
      </c>
      <c r="AP508">
        <v>0</v>
      </c>
      <c r="AQ508">
        <v>0</v>
      </c>
      <c r="AR508">
        <v>0</v>
      </c>
      <c r="AS508" t="s">
        <v>3</v>
      </c>
      <c r="AT508">
        <v>4.4999999999999997E-3</v>
      </c>
      <c r="AU508" t="s">
        <v>3</v>
      </c>
      <c r="AV508">
        <v>0</v>
      </c>
      <c r="AW508">
        <v>2</v>
      </c>
      <c r="AX508">
        <v>144044195</v>
      </c>
      <c r="AY508">
        <v>1</v>
      </c>
      <c r="AZ508">
        <v>0</v>
      </c>
      <c r="BA508">
        <v>515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CX508">
        <f>Y508*Source!I186</f>
        <v>8.8199999999999989E-5</v>
      </c>
      <c r="CY508">
        <f t="shared" si="100"/>
        <v>65662.960000000006</v>
      </c>
      <c r="CZ508">
        <f t="shared" si="101"/>
        <v>9628</v>
      </c>
      <c r="DA508">
        <f t="shared" si="102"/>
        <v>6.82</v>
      </c>
      <c r="DB508">
        <f t="shared" si="103"/>
        <v>43.33</v>
      </c>
      <c r="DC508">
        <f t="shared" si="104"/>
        <v>0</v>
      </c>
    </row>
    <row r="509" spans="1:107" x14ac:dyDescent="0.2">
      <c r="A509">
        <f>ROW(Source!A186)</f>
        <v>186</v>
      </c>
      <c r="B509">
        <v>144042116</v>
      </c>
      <c r="C509">
        <v>144044173</v>
      </c>
      <c r="D509">
        <v>130297630</v>
      </c>
      <c r="E509">
        <v>1</v>
      </c>
      <c r="F509">
        <v>1</v>
      </c>
      <c r="G509">
        <v>1</v>
      </c>
      <c r="H509">
        <v>3</v>
      </c>
      <c r="I509" t="s">
        <v>1466</v>
      </c>
      <c r="J509" t="s">
        <v>1467</v>
      </c>
      <c r="K509" t="s">
        <v>1468</v>
      </c>
      <c r="L509">
        <v>1377</v>
      </c>
      <c r="N509">
        <v>1013</v>
      </c>
      <c r="O509" t="s">
        <v>395</v>
      </c>
      <c r="P509" t="s">
        <v>395</v>
      </c>
      <c r="Q509">
        <v>1</v>
      </c>
      <c r="W509">
        <v>0</v>
      </c>
      <c r="X509">
        <v>334604979</v>
      </c>
      <c r="Y509">
        <v>44.2</v>
      </c>
      <c r="AA509">
        <v>71.78</v>
      </c>
      <c r="AB509">
        <v>0</v>
      </c>
      <c r="AC509">
        <v>0</v>
      </c>
      <c r="AD509">
        <v>0</v>
      </c>
      <c r="AE509">
        <v>24.75</v>
      </c>
      <c r="AF509">
        <v>0</v>
      </c>
      <c r="AG509">
        <v>0</v>
      </c>
      <c r="AH509">
        <v>0</v>
      </c>
      <c r="AI509">
        <v>2.9</v>
      </c>
      <c r="AJ509">
        <v>1</v>
      </c>
      <c r="AK509">
        <v>1</v>
      </c>
      <c r="AL509">
        <v>1</v>
      </c>
      <c r="AN509">
        <v>0</v>
      </c>
      <c r="AO509">
        <v>1</v>
      </c>
      <c r="AP509">
        <v>0</v>
      </c>
      <c r="AQ509">
        <v>0</v>
      </c>
      <c r="AR509">
        <v>0</v>
      </c>
      <c r="AS509" t="s">
        <v>3</v>
      </c>
      <c r="AT509">
        <v>44.2</v>
      </c>
      <c r="AU509" t="s">
        <v>3</v>
      </c>
      <c r="AV509">
        <v>0</v>
      </c>
      <c r="AW509">
        <v>2</v>
      </c>
      <c r="AX509">
        <v>144044196</v>
      </c>
      <c r="AY509">
        <v>1</v>
      </c>
      <c r="AZ509">
        <v>0</v>
      </c>
      <c r="BA509">
        <v>516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CX509">
        <f>Y509*Source!I186</f>
        <v>0.86631999999999998</v>
      </c>
      <c r="CY509">
        <f t="shared" si="100"/>
        <v>71.78</v>
      </c>
      <c r="CZ509">
        <f t="shared" si="101"/>
        <v>24.75</v>
      </c>
      <c r="DA509">
        <f t="shared" si="102"/>
        <v>2.9</v>
      </c>
      <c r="DB509">
        <f t="shared" si="103"/>
        <v>1093.95</v>
      </c>
      <c r="DC509">
        <f t="shared" si="104"/>
        <v>0</v>
      </c>
    </row>
    <row r="510" spans="1:107" x14ac:dyDescent="0.2">
      <c r="A510">
        <f>ROW(Source!A186)</f>
        <v>186</v>
      </c>
      <c r="B510">
        <v>144042116</v>
      </c>
      <c r="C510">
        <v>144044173</v>
      </c>
      <c r="D510">
        <v>0</v>
      </c>
      <c r="E510">
        <v>0</v>
      </c>
      <c r="F510">
        <v>1</v>
      </c>
      <c r="G510">
        <v>1</v>
      </c>
      <c r="H510">
        <v>3</v>
      </c>
      <c r="I510" t="s">
        <v>272</v>
      </c>
      <c r="J510" t="s">
        <v>3</v>
      </c>
      <c r="K510" t="s">
        <v>512</v>
      </c>
      <c r="L510">
        <v>1371</v>
      </c>
      <c r="N510">
        <v>1013</v>
      </c>
      <c r="O510" t="s">
        <v>171</v>
      </c>
      <c r="P510" t="s">
        <v>171</v>
      </c>
      <c r="Q510">
        <v>1</v>
      </c>
      <c r="W510">
        <v>0</v>
      </c>
      <c r="X510">
        <v>-1566775566</v>
      </c>
      <c r="Y510">
        <v>51.020408000000003</v>
      </c>
      <c r="AA510">
        <v>8800.02</v>
      </c>
      <c r="AB510">
        <v>0</v>
      </c>
      <c r="AC510">
        <v>0</v>
      </c>
      <c r="AD510">
        <v>0</v>
      </c>
      <c r="AE510">
        <v>1623.62</v>
      </c>
      <c r="AF510">
        <v>0</v>
      </c>
      <c r="AG510">
        <v>0</v>
      </c>
      <c r="AH510">
        <v>0</v>
      </c>
      <c r="AI510">
        <v>5.42</v>
      </c>
      <c r="AJ510">
        <v>1</v>
      </c>
      <c r="AK510">
        <v>1</v>
      </c>
      <c r="AL510">
        <v>1</v>
      </c>
      <c r="AN510">
        <v>0</v>
      </c>
      <c r="AO510">
        <v>0</v>
      </c>
      <c r="AP510">
        <v>0</v>
      </c>
      <c r="AQ510">
        <v>0</v>
      </c>
      <c r="AR510">
        <v>0</v>
      </c>
      <c r="AS510" t="s">
        <v>3</v>
      </c>
      <c r="AT510">
        <v>51.020408000000003</v>
      </c>
      <c r="AU510" t="s">
        <v>3</v>
      </c>
      <c r="AV510">
        <v>0</v>
      </c>
      <c r="AW510">
        <v>1</v>
      </c>
      <c r="AX510">
        <v>-1</v>
      </c>
      <c r="AY510">
        <v>0</v>
      </c>
      <c r="AZ510">
        <v>0</v>
      </c>
      <c r="BA510" t="s">
        <v>3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CX510">
        <f>Y510*Source!I186</f>
        <v>0.99999999680000007</v>
      </c>
      <c r="CY510">
        <f t="shared" si="100"/>
        <v>8800.02</v>
      </c>
      <c r="CZ510">
        <f t="shared" si="101"/>
        <v>1623.62</v>
      </c>
      <c r="DA510">
        <f t="shared" si="102"/>
        <v>5.42</v>
      </c>
      <c r="DB510">
        <f t="shared" si="103"/>
        <v>82837.75</v>
      </c>
      <c r="DC510">
        <f t="shared" si="104"/>
        <v>0</v>
      </c>
    </row>
    <row r="511" spans="1:107" x14ac:dyDescent="0.2">
      <c r="A511">
        <f>ROW(Source!A188)</f>
        <v>188</v>
      </c>
      <c r="B511">
        <v>144042116</v>
      </c>
      <c r="C511">
        <v>144044199</v>
      </c>
      <c r="D511">
        <v>128862296</v>
      </c>
      <c r="E511">
        <v>28876687</v>
      </c>
      <c r="F511">
        <v>1</v>
      </c>
      <c r="G511">
        <v>1</v>
      </c>
      <c r="H511">
        <v>1</v>
      </c>
      <c r="I511" t="s">
        <v>1242</v>
      </c>
      <c r="J511" t="s">
        <v>3</v>
      </c>
      <c r="K511" t="s">
        <v>1243</v>
      </c>
      <c r="L511">
        <v>1191</v>
      </c>
      <c r="N511">
        <v>1013</v>
      </c>
      <c r="O511" t="s">
        <v>1125</v>
      </c>
      <c r="P511" t="s">
        <v>1125</v>
      </c>
      <c r="Q511">
        <v>1</v>
      </c>
      <c r="W511">
        <v>0</v>
      </c>
      <c r="X511">
        <v>1983201532</v>
      </c>
      <c r="Y511">
        <v>93.667500000000004</v>
      </c>
      <c r="AA511">
        <v>0</v>
      </c>
      <c r="AB511">
        <v>0</v>
      </c>
      <c r="AC511">
        <v>0</v>
      </c>
      <c r="AD511">
        <v>9.51</v>
      </c>
      <c r="AE511">
        <v>0</v>
      </c>
      <c r="AF511">
        <v>0</v>
      </c>
      <c r="AG511">
        <v>0</v>
      </c>
      <c r="AH511">
        <v>9.51</v>
      </c>
      <c r="AI511">
        <v>1</v>
      </c>
      <c r="AJ511">
        <v>1</v>
      </c>
      <c r="AK511">
        <v>1</v>
      </c>
      <c r="AL511">
        <v>1</v>
      </c>
      <c r="AN511">
        <v>0</v>
      </c>
      <c r="AO511">
        <v>1</v>
      </c>
      <c r="AP511">
        <v>1</v>
      </c>
      <c r="AQ511">
        <v>0</v>
      </c>
      <c r="AR511">
        <v>0</v>
      </c>
      <c r="AS511" t="s">
        <v>3</v>
      </c>
      <c r="AT511">
        <v>81.45</v>
      </c>
      <c r="AU511" t="s">
        <v>264</v>
      </c>
      <c r="AV511">
        <v>1</v>
      </c>
      <c r="AW511">
        <v>2</v>
      </c>
      <c r="AX511">
        <v>144044214</v>
      </c>
      <c r="AY511">
        <v>1</v>
      </c>
      <c r="AZ511">
        <v>2048</v>
      </c>
      <c r="BA511">
        <v>518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CX511">
        <f>Y511*Source!I188</f>
        <v>9.8350875000000002</v>
      </c>
      <c r="CY511">
        <f>AD511</f>
        <v>9.51</v>
      </c>
      <c r="CZ511">
        <f>AH511</f>
        <v>9.51</v>
      </c>
      <c r="DA511">
        <f>AL511</f>
        <v>1</v>
      </c>
      <c r="DB511">
        <f>ROUND((ROUND(AT511*CZ511,2)*1.15),2)</f>
        <v>890.78</v>
      </c>
      <c r="DC511">
        <f>ROUND((ROUND(AT511*AG511,2)*1.15),2)</f>
        <v>0</v>
      </c>
    </row>
    <row r="512" spans="1:107" x14ac:dyDescent="0.2">
      <c r="A512">
        <f>ROW(Source!A188)</f>
        <v>188</v>
      </c>
      <c r="B512">
        <v>144042116</v>
      </c>
      <c r="C512">
        <v>144044199</v>
      </c>
      <c r="D512">
        <v>128862608</v>
      </c>
      <c r="E512">
        <v>28876687</v>
      </c>
      <c r="F512">
        <v>1</v>
      </c>
      <c r="G512">
        <v>1</v>
      </c>
      <c r="H512">
        <v>1</v>
      </c>
      <c r="I512" t="s">
        <v>1128</v>
      </c>
      <c r="J512" t="s">
        <v>3</v>
      </c>
      <c r="K512" t="s">
        <v>1129</v>
      </c>
      <c r="L512">
        <v>1191</v>
      </c>
      <c r="N512">
        <v>1013</v>
      </c>
      <c r="O512" t="s">
        <v>1125</v>
      </c>
      <c r="P512" t="s">
        <v>1125</v>
      </c>
      <c r="Q512">
        <v>1</v>
      </c>
      <c r="W512">
        <v>0</v>
      </c>
      <c r="X512">
        <v>-1417349443</v>
      </c>
      <c r="Y512">
        <v>0.01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1</v>
      </c>
      <c r="AJ512">
        <v>1</v>
      </c>
      <c r="AK512">
        <v>1</v>
      </c>
      <c r="AL512">
        <v>1</v>
      </c>
      <c r="AN512">
        <v>0</v>
      </c>
      <c r="AO512">
        <v>1</v>
      </c>
      <c r="AP512">
        <v>0</v>
      </c>
      <c r="AQ512">
        <v>0</v>
      </c>
      <c r="AR512">
        <v>0</v>
      </c>
      <c r="AS512" t="s">
        <v>3</v>
      </c>
      <c r="AT512">
        <v>0.01</v>
      </c>
      <c r="AU512" t="s">
        <v>3</v>
      </c>
      <c r="AV512">
        <v>2</v>
      </c>
      <c r="AW512">
        <v>2</v>
      </c>
      <c r="AX512">
        <v>144044215</v>
      </c>
      <c r="AY512">
        <v>1</v>
      </c>
      <c r="AZ512">
        <v>2048</v>
      </c>
      <c r="BA512">
        <v>519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CX512">
        <f>Y512*Source!I188</f>
        <v>1.0499999999999999E-3</v>
      </c>
      <c r="CY512">
        <f>AD512</f>
        <v>0</v>
      </c>
      <c r="CZ512">
        <f>AH512</f>
        <v>0</v>
      </c>
      <c r="DA512">
        <f>AL512</f>
        <v>1</v>
      </c>
      <c r="DB512">
        <f>ROUND(ROUND(AT512*CZ512,2),2)</f>
        <v>0</v>
      </c>
      <c r="DC512">
        <f>ROUND(ROUND(AT512*AG512,2),2)</f>
        <v>0</v>
      </c>
    </row>
    <row r="513" spans="1:107" x14ac:dyDescent="0.2">
      <c r="A513">
        <f>ROW(Source!A188)</f>
        <v>188</v>
      </c>
      <c r="B513">
        <v>144042116</v>
      </c>
      <c r="C513">
        <v>144044199</v>
      </c>
      <c r="D513">
        <v>130404355</v>
      </c>
      <c r="E513">
        <v>1</v>
      </c>
      <c r="F513">
        <v>1</v>
      </c>
      <c r="G513">
        <v>1</v>
      </c>
      <c r="H513">
        <v>2</v>
      </c>
      <c r="I513" t="s">
        <v>1244</v>
      </c>
      <c r="J513" t="s">
        <v>1245</v>
      </c>
      <c r="K513" t="s">
        <v>1246</v>
      </c>
      <c r="L513">
        <v>1368</v>
      </c>
      <c r="N513">
        <v>1011</v>
      </c>
      <c r="O513" t="s">
        <v>550</v>
      </c>
      <c r="P513" t="s">
        <v>550</v>
      </c>
      <c r="Q513">
        <v>1</v>
      </c>
      <c r="W513">
        <v>0</v>
      </c>
      <c r="X513">
        <v>-1539718629</v>
      </c>
      <c r="Y513">
        <v>5.0000000000000001E-3</v>
      </c>
      <c r="AA513">
        <v>0</v>
      </c>
      <c r="AB513">
        <v>706.65</v>
      </c>
      <c r="AC513">
        <v>443.21</v>
      </c>
      <c r="AD513">
        <v>0</v>
      </c>
      <c r="AE513">
        <v>0</v>
      </c>
      <c r="AF513">
        <v>83.43</v>
      </c>
      <c r="AG513">
        <v>13.5</v>
      </c>
      <c r="AH513">
        <v>0</v>
      </c>
      <c r="AI513">
        <v>1</v>
      </c>
      <c r="AJ513">
        <v>8.4700000000000006</v>
      </c>
      <c r="AK513">
        <v>32.83</v>
      </c>
      <c r="AL513">
        <v>1</v>
      </c>
      <c r="AN513">
        <v>0</v>
      </c>
      <c r="AO513">
        <v>1</v>
      </c>
      <c r="AP513">
        <v>1</v>
      </c>
      <c r="AQ513">
        <v>0</v>
      </c>
      <c r="AR513">
        <v>0</v>
      </c>
      <c r="AS513" t="s">
        <v>3</v>
      </c>
      <c r="AT513">
        <v>4.0000000000000001E-3</v>
      </c>
      <c r="AU513" t="s">
        <v>279</v>
      </c>
      <c r="AV513">
        <v>0</v>
      </c>
      <c r="AW513">
        <v>2</v>
      </c>
      <c r="AX513">
        <v>144044216</v>
      </c>
      <c r="AY513">
        <v>1</v>
      </c>
      <c r="AZ513">
        <v>0</v>
      </c>
      <c r="BA513">
        <v>520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CX513">
        <f>Y513*Source!I188</f>
        <v>5.2499999999999997E-4</v>
      </c>
      <c r="CY513">
        <f>AB513</f>
        <v>706.65</v>
      </c>
      <c r="CZ513">
        <f>AF513</f>
        <v>83.43</v>
      </c>
      <c r="DA513">
        <f>AJ513</f>
        <v>8.4700000000000006</v>
      </c>
      <c r="DB513">
        <f>ROUND((ROUND(AT513*CZ513,2)*1.25),2)</f>
        <v>0.41</v>
      </c>
      <c r="DC513">
        <f>ROUND((ROUND(AT513*AG513,2)*1.25),2)</f>
        <v>0.06</v>
      </c>
    </row>
    <row r="514" spans="1:107" x14ac:dyDescent="0.2">
      <c r="A514">
        <f>ROW(Source!A188)</f>
        <v>188</v>
      </c>
      <c r="B514">
        <v>144042116</v>
      </c>
      <c r="C514">
        <v>144044199</v>
      </c>
      <c r="D514">
        <v>130404404</v>
      </c>
      <c r="E514">
        <v>1</v>
      </c>
      <c r="F514">
        <v>1</v>
      </c>
      <c r="G514">
        <v>1</v>
      </c>
      <c r="H514">
        <v>2</v>
      </c>
      <c r="I514" t="s">
        <v>1141</v>
      </c>
      <c r="J514" t="s">
        <v>1142</v>
      </c>
      <c r="K514" t="s">
        <v>1143</v>
      </c>
      <c r="L514">
        <v>1368</v>
      </c>
      <c r="N514">
        <v>1011</v>
      </c>
      <c r="O514" t="s">
        <v>550</v>
      </c>
      <c r="P514" t="s">
        <v>550</v>
      </c>
      <c r="Q514">
        <v>1</v>
      </c>
      <c r="W514">
        <v>0</v>
      </c>
      <c r="X514">
        <v>-2113614907</v>
      </c>
      <c r="Y514">
        <v>7.4999999999999997E-3</v>
      </c>
      <c r="AA514">
        <v>0</v>
      </c>
      <c r="AB514">
        <v>1023.6</v>
      </c>
      <c r="AC514">
        <v>443.21</v>
      </c>
      <c r="AD514">
        <v>0</v>
      </c>
      <c r="AE514">
        <v>0</v>
      </c>
      <c r="AF514">
        <v>115.4</v>
      </c>
      <c r="AG514">
        <v>13.5</v>
      </c>
      <c r="AH514">
        <v>0</v>
      </c>
      <c r="AI514">
        <v>1</v>
      </c>
      <c r="AJ514">
        <v>8.8699999999999992</v>
      </c>
      <c r="AK514">
        <v>32.83</v>
      </c>
      <c r="AL514">
        <v>1</v>
      </c>
      <c r="AN514">
        <v>0</v>
      </c>
      <c r="AO514">
        <v>1</v>
      </c>
      <c r="AP514">
        <v>1</v>
      </c>
      <c r="AQ514">
        <v>0</v>
      </c>
      <c r="AR514">
        <v>0</v>
      </c>
      <c r="AS514" t="s">
        <v>3</v>
      </c>
      <c r="AT514">
        <v>6.0000000000000001E-3</v>
      </c>
      <c r="AU514" t="s">
        <v>279</v>
      </c>
      <c r="AV514">
        <v>0</v>
      </c>
      <c r="AW514">
        <v>2</v>
      </c>
      <c r="AX514">
        <v>144044217</v>
      </c>
      <c r="AY514">
        <v>1</v>
      </c>
      <c r="AZ514">
        <v>0</v>
      </c>
      <c r="BA514">
        <v>521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CX514">
        <f>Y514*Source!I188</f>
        <v>7.874999999999999E-4</v>
      </c>
      <c r="CY514">
        <f>AB514</f>
        <v>1023.6</v>
      </c>
      <c r="CZ514">
        <f>AF514</f>
        <v>115.4</v>
      </c>
      <c r="DA514">
        <f>AJ514</f>
        <v>8.8699999999999992</v>
      </c>
      <c r="DB514">
        <f>ROUND((ROUND(AT514*CZ514,2)*1.25),2)</f>
        <v>0.86</v>
      </c>
      <c r="DC514">
        <f>ROUND((ROUND(AT514*AG514,2)*1.25),2)</f>
        <v>0.1</v>
      </c>
    </row>
    <row r="515" spans="1:107" x14ac:dyDescent="0.2">
      <c r="A515">
        <f>ROW(Source!A188)</f>
        <v>188</v>
      </c>
      <c r="B515">
        <v>144042116</v>
      </c>
      <c r="C515">
        <v>144044199</v>
      </c>
      <c r="D515">
        <v>130405006</v>
      </c>
      <c r="E515">
        <v>1</v>
      </c>
      <c r="F515">
        <v>1</v>
      </c>
      <c r="G515">
        <v>1</v>
      </c>
      <c r="H515">
        <v>2</v>
      </c>
      <c r="I515" t="s">
        <v>1247</v>
      </c>
      <c r="J515" t="s">
        <v>1248</v>
      </c>
      <c r="K515" t="s">
        <v>1249</v>
      </c>
      <c r="L515">
        <v>1368</v>
      </c>
      <c r="N515">
        <v>1011</v>
      </c>
      <c r="O515" t="s">
        <v>550</v>
      </c>
      <c r="P515" t="s">
        <v>550</v>
      </c>
      <c r="Q515">
        <v>1</v>
      </c>
      <c r="W515">
        <v>0</v>
      </c>
      <c r="X515">
        <v>-1434632732</v>
      </c>
      <c r="Y515">
        <v>1.5874999999999999</v>
      </c>
      <c r="AA515">
        <v>0</v>
      </c>
      <c r="AB515">
        <v>114.53</v>
      </c>
      <c r="AC515">
        <v>0</v>
      </c>
      <c r="AD515">
        <v>0</v>
      </c>
      <c r="AE515">
        <v>0</v>
      </c>
      <c r="AF515">
        <v>29.67</v>
      </c>
      <c r="AG515">
        <v>0</v>
      </c>
      <c r="AH515">
        <v>0</v>
      </c>
      <c r="AI515">
        <v>1</v>
      </c>
      <c r="AJ515">
        <v>3.86</v>
      </c>
      <c r="AK515">
        <v>32.83</v>
      </c>
      <c r="AL515">
        <v>1</v>
      </c>
      <c r="AN515">
        <v>0</v>
      </c>
      <c r="AO515">
        <v>1</v>
      </c>
      <c r="AP515">
        <v>1</v>
      </c>
      <c r="AQ515">
        <v>0</v>
      </c>
      <c r="AR515">
        <v>0</v>
      </c>
      <c r="AS515" t="s">
        <v>3</v>
      </c>
      <c r="AT515">
        <v>1.27</v>
      </c>
      <c r="AU515" t="s">
        <v>279</v>
      </c>
      <c r="AV515">
        <v>0</v>
      </c>
      <c r="AW515">
        <v>2</v>
      </c>
      <c r="AX515">
        <v>144044218</v>
      </c>
      <c r="AY515">
        <v>1</v>
      </c>
      <c r="AZ515">
        <v>0</v>
      </c>
      <c r="BA515">
        <v>522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CX515">
        <f>Y515*Source!I188</f>
        <v>0.16668749999999999</v>
      </c>
      <c r="CY515">
        <f>AB515</f>
        <v>114.53</v>
      </c>
      <c r="CZ515">
        <f>AF515</f>
        <v>29.67</v>
      </c>
      <c r="DA515">
        <f>AJ515</f>
        <v>3.86</v>
      </c>
      <c r="DB515">
        <f>ROUND((ROUND(AT515*CZ515,2)*1.25),2)</f>
        <v>47.1</v>
      </c>
      <c r="DC515">
        <f>ROUND((ROUND(AT515*AG515,2)*1.25),2)</f>
        <v>0</v>
      </c>
    </row>
    <row r="516" spans="1:107" x14ac:dyDescent="0.2">
      <c r="A516">
        <f>ROW(Source!A188)</f>
        <v>188</v>
      </c>
      <c r="B516">
        <v>144042116</v>
      </c>
      <c r="C516">
        <v>144044199</v>
      </c>
      <c r="D516">
        <v>130405272</v>
      </c>
      <c r="E516">
        <v>1</v>
      </c>
      <c r="F516">
        <v>1</v>
      </c>
      <c r="G516">
        <v>1</v>
      </c>
      <c r="H516">
        <v>2</v>
      </c>
      <c r="I516" t="s">
        <v>1250</v>
      </c>
      <c r="J516" t="s">
        <v>1251</v>
      </c>
      <c r="K516" t="s">
        <v>1252</v>
      </c>
      <c r="L516">
        <v>1368</v>
      </c>
      <c r="N516">
        <v>1011</v>
      </c>
      <c r="O516" t="s">
        <v>550</v>
      </c>
      <c r="P516" t="s">
        <v>550</v>
      </c>
      <c r="Q516">
        <v>1</v>
      </c>
      <c r="W516">
        <v>0</v>
      </c>
      <c r="X516">
        <v>1744367359</v>
      </c>
      <c r="Y516">
        <v>16</v>
      </c>
      <c r="AA516">
        <v>0</v>
      </c>
      <c r="AB516">
        <v>77.44</v>
      </c>
      <c r="AC516">
        <v>0</v>
      </c>
      <c r="AD516">
        <v>0</v>
      </c>
      <c r="AE516">
        <v>0</v>
      </c>
      <c r="AF516">
        <v>26.25</v>
      </c>
      <c r="AG516">
        <v>0</v>
      </c>
      <c r="AH516">
        <v>0</v>
      </c>
      <c r="AI516">
        <v>1</v>
      </c>
      <c r="AJ516">
        <v>2.95</v>
      </c>
      <c r="AK516">
        <v>32.83</v>
      </c>
      <c r="AL516">
        <v>1</v>
      </c>
      <c r="AN516">
        <v>0</v>
      </c>
      <c r="AO516">
        <v>1</v>
      </c>
      <c r="AP516">
        <v>1</v>
      </c>
      <c r="AQ516">
        <v>0</v>
      </c>
      <c r="AR516">
        <v>0</v>
      </c>
      <c r="AS516" t="s">
        <v>3</v>
      </c>
      <c r="AT516">
        <v>12.8</v>
      </c>
      <c r="AU516" t="s">
        <v>279</v>
      </c>
      <c r="AV516">
        <v>0</v>
      </c>
      <c r="AW516">
        <v>2</v>
      </c>
      <c r="AX516">
        <v>144044219</v>
      </c>
      <c r="AY516">
        <v>1</v>
      </c>
      <c r="AZ516">
        <v>0</v>
      </c>
      <c r="BA516">
        <v>523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CX516">
        <f>Y516*Source!I188</f>
        <v>1.68</v>
      </c>
      <c r="CY516">
        <f>AB516</f>
        <v>77.44</v>
      </c>
      <c r="CZ516">
        <f>AF516</f>
        <v>26.25</v>
      </c>
      <c r="DA516">
        <f>AJ516</f>
        <v>2.95</v>
      </c>
      <c r="DB516">
        <f>ROUND((ROUND(AT516*CZ516,2)*1.25),2)</f>
        <v>420</v>
      </c>
      <c r="DC516">
        <f>ROUND((ROUND(AT516*AG516,2)*1.25),2)</f>
        <v>0</v>
      </c>
    </row>
    <row r="517" spans="1:107" x14ac:dyDescent="0.2">
      <c r="A517">
        <f>ROW(Source!A188)</f>
        <v>188</v>
      </c>
      <c r="B517">
        <v>144042116</v>
      </c>
      <c r="C517">
        <v>144044199</v>
      </c>
      <c r="D517">
        <v>130258534</v>
      </c>
      <c r="E517">
        <v>1</v>
      </c>
      <c r="F517">
        <v>1</v>
      </c>
      <c r="G517">
        <v>1</v>
      </c>
      <c r="H517">
        <v>3</v>
      </c>
      <c r="I517" t="s">
        <v>1150</v>
      </c>
      <c r="J517" t="s">
        <v>1151</v>
      </c>
      <c r="K517" t="s">
        <v>1152</v>
      </c>
      <c r="L517">
        <v>1339</v>
      </c>
      <c r="N517">
        <v>1007</v>
      </c>
      <c r="O517" t="s">
        <v>50</v>
      </c>
      <c r="P517" t="s">
        <v>50</v>
      </c>
      <c r="Q517">
        <v>1</v>
      </c>
      <c r="W517">
        <v>0</v>
      </c>
      <c r="X517">
        <v>1835689634</v>
      </c>
      <c r="Y517">
        <v>0.22600000000000001</v>
      </c>
      <c r="AA517">
        <v>29.3</v>
      </c>
      <c r="AB517">
        <v>0</v>
      </c>
      <c r="AC517">
        <v>0</v>
      </c>
      <c r="AD517">
        <v>0</v>
      </c>
      <c r="AE517">
        <v>2.44</v>
      </c>
      <c r="AF517">
        <v>0</v>
      </c>
      <c r="AG517">
        <v>0</v>
      </c>
      <c r="AH517">
        <v>0</v>
      </c>
      <c r="AI517">
        <v>12.01</v>
      </c>
      <c r="AJ517">
        <v>1</v>
      </c>
      <c r="AK517">
        <v>1</v>
      </c>
      <c r="AL517">
        <v>1</v>
      </c>
      <c r="AN517">
        <v>0</v>
      </c>
      <c r="AO517">
        <v>1</v>
      </c>
      <c r="AP517">
        <v>0</v>
      </c>
      <c r="AQ517">
        <v>0</v>
      </c>
      <c r="AR517">
        <v>0</v>
      </c>
      <c r="AS517" t="s">
        <v>3</v>
      </c>
      <c r="AT517">
        <v>0.22600000000000001</v>
      </c>
      <c r="AU517" t="s">
        <v>3</v>
      </c>
      <c r="AV517">
        <v>0</v>
      </c>
      <c r="AW517">
        <v>2</v>
      </c>
      <c r="AX517">
        <v>144044220</v>
      </c>
      <c r="AY517">
        <v>1</v>
      </c>
      <c r="AZ517">
        <v>0</v>
      </c>
      <c r="BA517">
        <v>524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CX517">
        <f>Y517*Source!I188</f>
        <v>2.3730000000000001E-2</v>
      </c>
      <c r="CY517">
        <f t="shared" ref="CY517:CY524" si="105">AA517</f>
        <v>29.3</v>
      </c>
      <c r="CZ517">
        <f t="shared" ref="CZ517:CZ524" si="106">AE517</f>
        <v>2.44</v>
      </c>
      <c r="DA517">
        <f t="shared" ref="DA517:DA524" si="107">AI517</f>
        <v>12.01</v>
      </c>
      <c r="DB517">
        <f t="shared" ref="DB517:DB524" si="108">ROUND(ROUND(AT517*CZ517,2),2)</f>
        <v>0.55000000000000004</v>
      </c>
      <c r="DC517">
        <f t="shared" ref="DC517:DC524" si="109">ROUND(ROUND(AT517*AG517,2),2)</f>
        <v>0</v>
      </c>
    </row>
    <row r="518" spans="1:107" x14ac:dyDescent="0.2">
      <c r="A518">
        <f>ROW(Source!A188)</f>
        <v>188</v>
      </c>
      <c r="B518">
        <v>144042116</v>
      </c>
      <c r="C518">
        <v>144044199</v>
      </c>
      <c r="D518">
        <v>130260768</v>
      </c>
      <c r="E518">
        <v>1</v>
      </c>
      <c r="F518">
        <v>1</v>
      </c>
      <c r="G518">
        <v>1</v>
      </c>
      <c r="H518">
        <v>3</v>
      </c>
      <c r="I518" t="s">
        <v>1253</v>
      </c>
      <c r="J518" t="s">
        <v>1254</v>
      </c>
      <c r="K518" t="s">
        <v>1255</v>
      </c>
      <c r="L518">
        <v>1348</v>
      </c>
      <c r="N518">
        <v>1009</v>
      </c>
      <c r="O518" t="s">
        <v>31</v>
      </c>
      <c r="P518" t="s">
        <v>31</v>
      </c>
      <c r="Q518">
        <v>1000</v>
      </c>
      <c r="W518">
        <v>0</v>
      </c>
      <c r="X518">
        <v>-222702713</v>
      </c>
      <c r="Y518">
        <v>8.0000000000000004E-4</v>
      </c>
      <c r="AA518">
        <v>93757.72</v>
      </c>
      <c r="AB518">
        <v>0</v>
      </c>
      <c r="AC518">
        <v>0</v>
      </c>
      <c r="AD518">
        <v>0</v>
      </c>
      <c r="AE518">
        <v>13186.74</v>
      </c>
      <c r="AF518">
        <v>0</v>
      </c>
      <c r="AG518">
        <v>0</v>
      </c>
      <c r="AH518">
        <v>0</v>
      </c>
      <c r="AI518">
        <v>7.11</v>
      </c>
      <c r="AJ518">
        <v>1</v>
      </c>
      <c r="AK518">
        <v>1</v>
      </c>
      <c r="AL518">
        <v>1</v>
      </c>
      <c r="AN518">
        <v>0</v>
      </c>
      <c r="AO518">
        <v>1</v>
      </c>
      <c r="AP518">
        <v>0</v>
      </c>
      <c r="AQ518">
        <v>0</v>
      </c>
      <c r="AR518">
        <v>0</v>
      </c>
      <c r="AS518" t="s">
        <v>3</v>
      </c>
      <c r="AT518">
        <v>8.0000000000000004E-4</v>
      </c>
      <c r="AU518" t="s">
        <v>3</v>
      </c>
      <c r="AV518">
        <v>0</v>
      </c>
      <c r="AW518">
        <v>2</v>
      </c>
      <c r="AX518">
        <v>144044221</v>
      </c>
      <c r="AY518">
        <v>1</v>
      </c>
      <c r="AZ518">
        <v>0</v>
      </c>
      <c r="BA518">
        <v>525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CX518">
        <f>Y518*Source!I188</f>
        <v>8.3999999999999995E-5</v>
      </c>
      <c r="CY518">
        <f t="shared" si="105"/>
        <v>93757.72</v>
      </c>
      <c r="CZ518">
        <f t="shared" si="106"/>
        <v>13186.74</v>
      </c>
      <c r="DA518">
        <f t="shared" si="107"/>
        <v>7.11</v>
      </c>
      <c r="DB518">
        <f t="shared" si="108"/>
        <v>10.55</v>
      </c>
      <c r="DC518">
        <f t="shared" si="109"/>
        <v>0</v>
      </c>
    </row>
    <row r="519" spans="1:107" x14ac:dyDescent="0.2">
      <c r="A519">
        <f>ROW(Source!A188)</f>
        <v>188</v>
      </c>
      <c r="B519">
        <v>144042116</v>
      </c>
      <c r="C519">
        <v>144044199</v>
      </c>
      <c r="D519">
        <v>130260882</v>
      </c>
      <c r="E519">
        <v>1</v>
      </c>
      <c r="F519">
        <v>1</v>
      </c>
      <c r="G519">
        <v>1</v>
      </c>
      <c r="H519">
        <v>3</v>
      </c>
      <c r="I519" t="s">
        <v>1256</v>
      </c>
      <c r="J519" t="s">
        <v>1257</v>
      </c>
      <c r="K519" t="s">
        <v>1258</v>
      </c>
      <c r="L519">
        <v>1407</v>
      </c>
      <c r="N519">
        <v>1013</v>
      </c>
      <c r="O519" t="s">
        <v>940</v>
      </c>
      <c r="P519" t="s">
        <v>940</v>
      </c>
      <c r="Q519">
        <v>1</v>
      </c>
      <c r="W519">
        <v>0</v>
      </c>
      <c r="X519">
        <v>-1853084706</v>
      </c>
      <c r="Y519">
        <v>0.125</v>
      </c>
      <c r="AA519">
        <v>991.8</v>
      </c>
      <c r="AB519">
        <v>0</v>
      </c>
      <c r="AC519">
        <v>0</v>
      </c>
      <c r="AD519">
        <v>0</v>
      </c>
      <c r="AE519">
        <v>180</v>
      </c>
      <c r="AF519">
        <v>0</v>
      </c>
      <c r="AG519">
        <v>0</v>
      </c>
      <c r="AH519">
        <v>0</v>
      </c>
      <c r="AI519">
        <v>5.51</v>
      </c>
      <c r="AJ519">
        <v>1</v>
      </c>
      <c r="AK519">
        <v>1</v>
      </c>
      <c r="AL519">
        <v>1</v>
      </c>
      <c r="AN519">
        <v>0</v>
      </c>
      <c r="AO519">
        <v>1</v>
      </c>
      <c r="AP519">
        <v>0</v>
      </c>
      <c r="AQ519">
        <v>0</v>
      </c>
      <c r="AR519">
        <v>0</v>
      </c>
      <c r="AS519" t="s">
        <v>3</v>
      </c>
      <c r="AT519">
        <v>0.125</v>
      </c>
      <c r="AU519" t="s">
        <v>3</v>
      </c>
      <c r="AV519">
        <v>0</v>
      </c>
      <c r="AW519">
        <v>2</v>
      </c>
      <c r="AX519">
        <v>144044222</v>
      </c>
      <c r="AY519">
        <v>1</v>
      </c>
      <c r="AZ519">
        <v>0</v>
      </c>
      <c r="BA519">
        <v>526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CX519">
        <f>Y519*Source!I188</f>
        <v>1.3125E-2</v>
      </c>
      <c r="CY519">
        <f t="shared" si="105"/>
        <v>991.8</v>
      </c>
      <c r="CZ519">
        <f t="shared" si="106"/>
        <v>180</v>
      </c>
      <c r="DA519">
        <f t="shared" si="107"/>
        <v>5.51</v>
      </c>
      <c r="DB519">
        <f t="shared" si="108"/>
        <v>22.5</v>
      </c>
      <c r="DC519">
        <f t="shared" si="109"/>
        <v>0</v>
      </c>
    </row>
    <row r="520" spans="1:107" x14ac:dyDescent="0.2">
      <c r="A520">
        <f>ROW(Source!A188)</f>
        <v>188</v>
      </c>
      <c r="B520">
        <v>144042116</v>
      </c>
      <c r="C520">
        <v>144044199</v>
      </c>
      <c r="D520">
        <v>130262823</v>
      </c>
      <c r="E520">
        <v>1</v>
      </c>
      <c r="F520">
        <v>1</v>
      </c>
      <c r="G520">
        <v>1</v>
      </c>
      <c r="H520">
        <v>3</v>
      </c>
      <c r="I520" t="s">
        <v>1259</v>
      </c>
      <c r="J520" t="s">
        <v>1260</v>
      </c>
      <c r="K520" t="s">
        <v>1261</v>
      </c>
      <c r="L520">
        <v>1346</v>
      </c>
      <c r="N520">
        <v>1009</v>
      </c>
      <c r="O520" t="s">
        <v>598</v>
      </c>
      <c r="P520" t="s">
        <v>598</v>
      </c>
      <c r="Q520">
        <v>1</v>
      </c>
      <c r="W520">
        <v>0</v>
      </c>
      <c r="X520">
        <v>1434874699</v>
      </c>
      <c r="Y520">
        <v>2.5000000000000001E-3</v>
      </c>
      <c r="AA520">
        <v>44.68</v>
      </c>
      <c r="AB520">
        <v>0</v>
      </c>
      <c r="AC520">
        <v>0</v>
      </c>
      <c r="AD520">
        <v>0</v>
      </c>
      <c r="AE520">
        <v>2.15</v>
      </c>
      <c r="AF520">
        <v>0</v>
      </c>
      <c r="AG520">
        <v>0</v>
      </c>
      <c r="AH520">
        <v>0</v>
      </c>
      <c r="AI520">
        <v>20.78</v>
      </c>
      <c r="AJ520">
        <v>1</v>
      </c>
      <c r="AK520">
        <v>1</v>
      </c>
      <c r="AL520">
        <v>1</v>
      </c>
      <c r="AN520">
        <v>0</v>
      </c>
      <c r="AO520">
        <v>1</v>
      </c>
      <c r="AP520">
        <v>0</v>
      </c>
      <c r="AQ520">
        <v>0</v>
      </c>
      <c r="AR520">
        <v>0</v>
      </c>
      <c r="AS520" t="s">
        <v>3</v>
      </c>
      <c r="AT520">
        <v>2.5000000000000001E-3</v>
      </c>
      <c r="AU520" t="s">
        <v>3</v>
      </c>
      <c r="AV520">
        <v>0</v>
      </c>
      <c r="AW520">
        <v>2</v>
      </c>
      <c r="AX520">
        <v>144044223</v>
      </c>
      <c r="AY520">
        <v>1</v>
      </c>
      <c r="AZ520">
        <v>0</v>
      </c>
      <c r="BA520">
        <v>527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CX520">
        <f>Y520*Source!I188</f>
        <v>2.6249999999999998E-4</v>
      </c>
      <c r="CY520">
        <f t="shared" si="105"/>
        <v>44.68</v>
      </c>
      <c r="CZ520">
        <f t="shared" si="106"/>
        <v>2.15</v>
      </c>
      <c r="DA520">
        <f t="shared" si="107"/>
        <v>20.78</v>
      </c>
      <c r="DB520">
        <f t="shared" si="108"/>
        <v>0.01</v>
      </c>
      <c r="DC520">
        <f t="shared" si="109"/>
        <v>0</v>
      </c>
    </row>
    <row r="521" spans="1:107" x14ac:dyDescent="0.2">
      <c r="A521">
        <f>ROW(Source!A188)</f>
        <v>188</v>
      </c>
      <c r="B521">
        <v>144042116</v>
      </c>
      <c r="C521">
        <v>144044199</v>
      </c>
      <c r="D521">
        <v>130316638</v>
      </c>
      <c r="E521">
        <v>1</v>
      </c>
      <c r="F521">
        <v>1</v>
      </c>
      <c r="G521">
        <v>1</v>
      </c>
      <c r="H521">
        <v>3</v>
      </c>
      <c r="I521" t="s">
        <v>368</v>
      </c>
      <c r="J521" t="s">
        <v>370</v>
      </c>
      <c r="K521" t="s">
        <v>369</v>
      </c>
      <c r="L521">
        <v>1371</v>
      </c>
      <c r="N521">
        <v>1013</v>
      </c>
      <c r="O521" t="s">
        <v>171</v>
      </c>
      <c r="P521" t="s">
        <v>171</v>
      </c>
      <c r="Q521">
        <v>1</v>
      </c>
      <c r="W521">
        <v>0</v>
      </c>
      <c r="X521">
        <v>1492331765</v>
      </c>
      <c r="Y521">
        <v>200</v>
      </c>
      <c r="AA521">
        <v>27.23</v>
      </c>
      <c r="AB521">
        <v>0</v>
      </c>
      <c r="AC521">
        <v>0</v>
      </c>
      <c r="AD521">
        <v>0</v>
      </c>
      <c r="AE521">
        <v>9.69</v>
      </c>
      <c r="AF521">
        <v>0</v>
      </c>
      <c r="AG521">
        <v>0</v>
      </c>
      <c r="AH521">
        <v>0</v>
      </c>
      <c r="AI521">
        <v>2.81</v>
      </c>
      <c r="AJ521">
        <v>1</v>
      </c>
      <c r="AK521">
        <v>1</v>
      </c>
      <c r="AL521">
        <v>1</v>
      </c>
      <c r="AN521">
        <v>0</v>
      </c>
      <c r="AO521">
        <v>0</v>
      </c>
      <c r="AP521">
        <v>0</v>
      </c>
      <c r="AQ521">
        <v>0</v>
      </c>
      <c r="AR521">
        <v>0</v>
      </c>
      <c r="AS521" t="s">
        <v>3</v>
      </c>
      <c r="AT521">
        <v>200</v>
      </c>
      <c r="AU521" t="s">
        <v>3</v>
      </c>
      <c r="AV521">
        <v>0</v>
      </c>
      <c r="AW521">
        <v>1</v>
      </c>
      <c r="AX521">
        <v>-1</v>
      </c>
      <c r="AY521">
        <v>0</v>
      </c>
      <c r="AZ521">
        <v>0</v>
      </c>
      <c r="BA521" t="s">
        <v>3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CX521">
        <f>Y521*Source!I188</f>
        <v>21</v>
      </c>
      <c r="CY521">
        <f t="shared" si="105"/>
        <v>27.23</v>
      </c>
      <c r="CZ521">
        <f t="shared" si="106"/>
        <v>9.69</v>
      </c>
      <c r="DA521">
        <f t="shared" si="107"/>
        <v>2.81</v>
      </c>
      <c r="DB521">
        <f t="shared" si="108"/>
        <v>1938</v>
      </c>
      <c r="DC521">
        <f t="shared" si="109"/>
        <v>0</v>
      </c>
    </row>
    <row r="522" spans="1:107" x14ac:dyDescent="0.2">
      <c r="A522">
        <f>ROW(Source!A188)</f>
        <v>188</v>
      </c>
      <c r="B522">
        <v>144042116</v>
      </c>
      <c r="C522">
        <v>144044199</v>
      </c>
      <c r="D522">
        <v>130316667</v>
      </c>
      <c r="E522">
        <v>1</v>
      </c>
      <c r="F522">
        <v>1</v>
      </c>
      <c r="G522">
        <v>1</v>
      </c>
      <c r="H522">
        <v>3</v>
      </c>
      <c r="I522" t="s">
        <v>1262</v>
      </c>
      <c r="J522" t="s">
        <v>1263</v>
      </c>
      <c r="K522" t="s">
        <v>1264</v>
      </c>
      <c r="L522">
        <v>1371</v>
      </c>
      <c r="N522">
        <v>1013</v>
      </c>
      <c r="O522" t="s">
        <v>171</v>
      </c>
      <c r="P522" t="s">
        <v>171</v>
      </c>
      <c r="Q522">
        <v>1</v>
      </c>
      <c r="W522">
        <v>0</v>
      </c>
      <c r="X522">
        <v>-278559140</v>
      </c>
      <c r="Y522">
        <v>125</v>
      </c>
      <c r="AA522">
        <v>74.19</v>
      </c>
      <c r="AB522">
        <v>0</v>
      </c>
      <c r="AC522">
        <v>0</v>
      </c>
      <c r="AD522">
        <v>0</v>
      </c>
      <c r="AE522">
        <v>8.09</v>
      </c>
      <c r="AF522">
        <v>0</v>
      </c>
      <c r="AG522">
        <v>0</v>
      </c>
      <c r="AH522">
        <v>0</v>
      </c>
      <c r="AI522">
        <v>9.17</v>
      </c>
      <c r="AJ522">
        <v>1</v>
      </c>
      <c r="AK522">
        <v>1</v>
      </c>
      <c r="AL522">
        <v>1</v>
      </c>
      <c r="AN522">
        <v>0</v>
      </c>
      <c r="AO522">
        <v>1</v>
      </c>
      <c r="AP522">
        <v>0</v>
      </c>
      <c r="AQ522">
        <v>0</v>
      </c>
      <c r="AR522">
        <v>0</v>
      </c>
      <c r="AS522" t="s">
        <v>3</v>
      </c>
      <c r="AT522">
        <v>125</v>
      </c>
      <c r="AU522" t="s">
        <v>3</v>
      </c>
      <c r="AV522">
        <v>0</v>
      </c>
      <c r="AW522">
        <v>2</v>
      </c>
      <c r="AX522">
        <v>144044225</v>
      </c>
      <c r="AY522">
        <v>1</v>
      </c>
      <c r="AZ522">
        <v>0</v>
      </c>
      <c r="BA522">
        <v>529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CX522">
        <f>Y522*Source!I188</f>
        <v>13.125</v>
      </c>
      <c r="CY522">
        <f t="shared" si="105"/>
        <v>74.19</v>
      </c>
      <c r="CZ522">
        <f t="shared" si="106"/>
        <v>8.09</v>
      </c>
      <c r="DA522">
        <f t="shared" si="107"/>
        <v>9.17</v>
      </c>
      <c r="DB522">
        <f t="shared" si="108"/>
        <v>1011.25</v>
      </c>
      <c r="DC522">
        <f t="shared" si="109"/>
        <v>0</v>
      </c>
    </row>
    <row r="523" spans="1:107" x14ac:dyDescent="0.2">
      <c r="A523">
        <f>ROW(Source!A188)</f>
        <v>188</v>
      </c>
      <c r="B523">
        <v>144042116</v>
      </c>
      <c r="C523">
        <v>144044199</v>
      </c>
      <c r="D523">
        <v>130317314</v>
      </c>
      <c r="E523">
        <v>1</v>
      </c>
      <c r="F523">
        <v>1</v>
      </c>
      <c r="G523">
        <v>1</v>
      </c>
      <c r="H523">
        <v>3</v>
      </c>
      <c r="I523" t="s">
        <v>518</v>
      </c>
      <c r="J523" t="s">
        <v>520</v>
      </c>
      <c r="K523" t="s">
        <v>519</v>
      </c>
      <c r="L523">
        <v>1301</v>
      </c>
      <c r="N523">
        <v>1003</v>
      </c>
      <c r="O523" t="s">
        <v>328</v>
      </c>
      <c r="P523" t="s">
        <v>328</v>
      </c>
      <c r="Q523">
        <v>1</v>
      </c>
      <c r="W523">
        <v>0</v>
      </c>
      <c r="X523">
        <v>-558433179</v>
      </c>
      <c r="Y523">
        <v>100.8</v>
      </c>
      <c r="AA523">
        <v>43.66</v>
      </c>
      <c r="AB523">
        <v>0</v>
      </c>
      <c r="AC523">
        <v>0</v>
      </c>
      <c r="AD523">
        <v>0</v>
      </c>
      <c r="AE523">
        <v>5.54</v>
      </c>
      <c r="AF523">
        <v>0</v>
      </c>
      <c r="AG523">
        <v>0</v>
      </c>
      <c r="AH523">
        <v>0</v>
      </c>
      <c r="AI523">
        <v>7.88</v>
      </c>
      <c r="AJ523">
        <v>1</v>
      </c>
      <c r="AK523">
        <v>1</v>
      </c>
      <c r="AL523">
        <v>1</v>
      </c>
      <c r="AN523">
        <v>0</v>
      </c>
      <c r="AO523">
        <v>0</v>
      </c>
      <c r="AP523">
        <v>0</v>
      </c>
      <c r="AQ523">
        <v>0</v>
      </c>
      <c r="AR523">
        <v>0</v>
      </c>
      <c r="AS523" t="s">
        <v>3</v>
      </c>
      <c r="AT523">
        <v>100.8</v>
      </c>
      <c r="AU523" t="s">
        <v>3</v>
      </c>
      <c r="AV523">
        <v>0</v>
      </c>
      <c r="AW523">
        <v>1</v>
      </c>
      <c r="AX523">
        <v>-1</v>
      </c>
      <c r="AY523">
        <v>0</v>
      </c>
      <c r="AZ523">
        <v>0</v>
      </c>
      <c r="BA523" t="s">
        <v>3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CX523">
        <f>Y523*Source!I188</f>
        <v>10.584</v>
      </c>
      <c r="CY523">
        <f t="shared" si="105"/>
        <v>43.66</v>
      </c>
      <c r="CZ523">
        <f t="shared" si="106"/>
        <v>5.54</v>
      </c>
      <c r="DA523">
        <f t="shared" si="107"/>
        <v>7.88</v>
      </c>
      <c r="DB523">
        <f t="shared" si="108"/>
        <v>558.42999999999995</v>
      </c>
      <c r="DC523">
        <f t="shared" si="109"/>
        <v>0</v>
      </c>
    </row>
    <row r="524" spans="1:107" x14ac:dyDescent="0.2">
      <c r="A524">
        <f>ROW(Source!A188)</f>
        <v>188</v>
      </c>
      <c r="B524">
        <v>144042116</v>
      </c>
      <c r="C524">
        <v>144044199</v>
      </c>
      <c r="D524">
        <v>130319294</v>
      </c>
      <c r="E524">
        <v>1</v>
      </c>
      <c r="F524">
        <v>1</v>
      </c>
      <c r="G524">
        <v>1</v>
      </c>
      <c r="H524">
        <v>3</v>
      </c>
      <c r="I524" t="s">
        <v>376</v>
      </c>
      <c r="J524" t="s">
        <v>378</v>
      </c>
      <c r="K524" t="s">
        <v>377</v>
      </c>
      <c r="L524">
        <v>1371</v>
      </c>
      <c r="N524">
        <v>1013</v>
      </c>
      <c r="O524" t="s">
        <v>171</v>
      </c>
      <c r="P524" t="s">
        <v>171</v>
      </c>
      <c r="Q524">
        <v>1</v>
      </c>
      <c r="W524">
        <v>0</v>
      </c>
      <c r="X524">
        <v>1839843307</v>
      </c>
      <c r="Y524">
        <v>28.571428999999998</v>
      </c>
      <c r="AA524">
        <v>54.42</v>
      </c>
      <c r="AB524">
        <v>0</v>
      </c>
      <c r="AC524">
        <v>0</v>
      </c>
      <c r="AD524">
        <v>0</v>
      </c>
      <c r="AE524">
        <v>7.73</v>
      </c>
      <c r="AF524">
        <v>0</v>
      </c>
      <c r="AG524">
        <v>0</v>
      </c>
      <c r="AH524">
        <v>0</v>
      </c>
      <c r="AI524">
        <v>7.04</v>
      </c>
      <c r="AJ524">
        <v>1</v>
      </c>
      <c r="AK524">
        <v>1</v>
      </c>
      <c r="AL524">
        <v>1</v>
      </c>
      <c r="AN524">
        <v>0</v>
      </c>
      <c r="AO524">
        <v>0</v>
      </c>
      <c r="AP524">
        <v>0</v>
      </c>
      <c r="AQ524">
        <v>0</v>
      </c>
      <c r="AR524">
        <v>0</v>
      </c>
      <c r="AS524" t="s">
        <v>3</v>
      </c>
      <c r="AT524">
        <v>28.571428999999998</v>
      </c>
      <c r="AU524" t="s">
        <v>3</v>
      </c>
      <c r="AV524">
        <v>0</v>
      </c>
      <c r="AW524">
        <v>1</v>
      </c>
      <c r="AX524">
        <v>-1</v>
      </c>
      <c r="AY524">
        <v>0</v>
      </c>
      <c r="AZ524">
        <v>0</v>
      </c>
      <c r="BA524" t="s">
        <v>3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CX524">
        <f>Y524*Source!I188</f>
        <v>3.0000000449999997</v>
      </c>
      <c r="CY524">
        <f t="shared" si="105"/>
        <v>54.42</v>
      </c>
      <c r="CZ524">
        <f t="shared" si="106"/>
        <v>7.73</v>
      </c>
      <c r="DA524">
        <f t="shared" si="107"/>
        <v>7.04</v>
      </c>
      <c r="DB524">
        <f t="shared" si="108"/>
        <v>220.86</v>
      </c>
      <c r="DC524">
        <f t="shared" si="109"/>
        <v>0</v>
      </c>
    </row>
    <row r="525" spans="1:107" x14ac:dyDescent="0.2">
      <c r="A525">
        <f>ROW(Source!A192)</f>
        <v>192</v>
      </c>
      <c r="B525">
        <v>144042116</v>
      </c>
      <c r="C525">
        <v>144044231</v>
      </c>
      <c r="D525">
        <v>128862307</v>
      </c>
      <c r="E525">
        <v>28876687</v>
      </c>
      <c r="F525">
        <v>1</v>
      </c>
      <c r="G525">
        <v>1</v>
      </c>
      <c r="H525">
        <v>1</v>
      </c>
      <c r="I525" t="s">
        <v>1291</v>
      </c>
      <c r="J525" t="s">
        <v>3</v>
      </c>
      <c r="K525" t="s">
        <v>1292</v>
      </c>
      <c r="L525">
        <v>1191</v>
      </c>
      <c r="N525">
        <v>1013</v>
      </c>
      <c r="O525" t="s">
        <v>1125</v>
      </c>
      <c r="P525" t="s">
        <v>1125</v>
      </c>
      <c r="Q525">
        <v>1</v>
      </c>
      <c r="W525">
        <v>0</v>
      </c>
      <c r="X525">
        <v>912892513</v>
      </c>
      <c r="Y525">
        <v>64.400000000000006</v>
      </c>
      <c r="AA525">
        <v>0</v>
      </c>
      <c r="AB525">
        <v>0</v>
      </c>
      <c r="AC525">
        <v>0</v>
      </c>
      <c r="AD525">
        <v>9.92</v>
      </c>
      <c r="AE525">
        <v>0</v>
      </c>
      <c r="AF525">
        <v>0</v>
      </c>
      <c r="AG525">
        <v>0</v>
      </c>
      <c r="AH525">
        <v>9.92</v>
      </c>
      <c r="AI525">
        <v>1</v>
      </c>
      <c r="AJ525">
        <v>1</v>
      </c>
      <c r="AK525">
        <v>1</v>
      </c>
      <c r="AL525">
        <v>1</v>
      </c>
      <c r="AN525">
        <v>0</v>
      </c>
      <c r="AO525">
        <v>1</v>
      </c>
      <c r="AP525">
        <v>1</v>
      </c>
      <c r="AQ525">
        <v>0</v>
      </c>
      <c r="AR525">
        <v>0</v>
      </c>
      <c r="AS525" t="s">
        <v>3</v>
      </c>
      <c r="AT525">
        <v>56</v>
      </c>
      <c r="AU525" t="s">
        <v>264</v>
      </c>
      <c r="AV525">
        <v>1</v>
      </c>
      <c r="AW525">
        <v>2</v>
      </c>
      <c r="AX525">
        <v>144044242</v>
      </c>
      <c r="AY525">
        <v>1</v>
      </c>
      <c r="AZ525">
        <v>2048</v>
      </c>
      <c r="BA525">
        <v>532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CX525">
        <f>Y525*Source!I192</f>
        <v>6.4400000000000013</v>
      </c>
      <c r="CY525">
        <f>AD525</f>
        <v>9.92</v>
      </c>
      <c r="CZ525">
        <f>AH525</f>
        <v>9.92</v>
      </c>
      <c r="DA525">
        <f>AL525</f>
        <v>1</v>
      </c>
      <c r="DB525">
        <f>ROUND((ROUND(AT525*CZ525,2)*1.15),2)</f>
        <v>638.85</v>
      </c>
      <c r="DC525">
        <f>ROUND((ROUND(AT525*AG525,2)*1.15),2)</f>
        <v>0</v>
      </c>
    </row>
    <row r="526" spans="1:107" x14ac:dyDescent="0.2">
      <c r="A526">
        <f>ROW(Source!A192)</f>
        <v>192</v>
      </c>
      <c r="B526">
        <v>144042116</v>
      </c>
      <c r="C526">
        <v>144044231</v>
      </c>
      <c r="D526">
        <v>128862608</v>
      </c>
      <c r="E526">
        <v>28876687</v>
      </c>
      <c r="F526">
        <v>1</v>
      </c>
      <c r="G526">
        <v>1</v>
      </c>
      <c r="H526">
        <v>1</v>
      </c>
      <c r="I526" t="s">
        <v>1128</v>
      </c>
      <c r="J526" t="s">
        <v>3</v>
      </c>
      <c r="K526" t="s">
        <v>1129</v>
      </c>
      <c r="L526">
        <v>1191</v>
      </c>
      <c r="N526">
        <v>1013</v>
      </c>
      <c r="O526" t="s">
        <v>1125</v>
      </c>
      <c r="P526" t="s">
        <v>1125</v>
      </c>
      <c r="Q526">
        <v>1</v>
      </c>
      <c r="W526">
        <v>0</v>
      </c>
      <c r="X526">
        <v>-1417349443</v>
      </c>
      <c r="Y526">
        <v>7.0000000000000007E-2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1</v>
      </c>
      <c r="AJ526">
        <v>1</v>
      </c>
      <c r="AK526">
        <v>1</v>
      </c>
      <c r="AL526">
        <v>1</v>
      </c>
      <c r="AN526">
        <v>0</v>
      </c>
      <c r="AO526">
        <v>1</v>
      </c>
      <c r="AP526">
        <v>0</v>
      </c>
      <c r="AQ526">
        <v>0</v>
      </c>
      <c r="AR526">
        <v>0</v>
      </c>
      <c r="AS526" t="s">
        <v>3</v>
      </c>
      <c r="AT526">
        <v>7.0000000000000007E-2</v>
      </c>
      <c r="AU526" t="s">
        <v>3</v>
      </c>
      <c r="AV526">
        <v>2</v>
      </c>
      <c r="AW526">
        <v>2</v>
      </c>
      <c r="AX526">
        <v>144044243</v>
      </c>
      <c r="AY526">
        <v>1</v>
      </c>
      <c r="AZ526">
        <v>2048</v>
      </c>
      <c r="BA526">
        <v>533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CX526">
        <f>Y526*Source!I192</f>
        <v>7.000000000000001E-3</v>
      </c>
      <c r="CY526">
        <f>AD526</f>
        <v>0</v>
      </c>
      <c r="CZ526">
        <f>AH526</f>
        <v>0</v>
      </c>
      <c r="DA526">
        <f>AL526</f>
        <v>1</v>
      </c>
      <c r="DB526">
        <f>ROUND(ROUND(AT526*CZ526,2),2)</f>
        <v>0</v>
      </c>
      <c r="DC526">
        <f>ROUND(ROUND(AT526*AG526,2),2)</f>
        <v>0</v>
      </c>
    </row>
    <row r="527" spans="1:107" x14ac:dyDescent="0.2">
      <c r="A527">
        <f>ROW(Source!A192)</f>
        <v>192</v>
      </c>
      <c r="B527">
        <v>144042116</v>
      </c>
      <c r="C527">
        <v>144044231</v>
      </c>
      <c r="D527">
        <v>130404356</v>
      </c>
      <c r="E527">
        <v>1</v>
      </c>
      <c r="F527">
        <v>1</v>
      </c>
      <c r="G527">
        <v>1</v>
      </c>
      <c r="H527">
        <v>2</v>
      </c>
      <c r="I527" t="s">
        <v>1267</v>
      </c>
      <c r="J527" t="s">
        <v>1268</v>
      </c>
      <c r="K527" t="s">
        <v>1269</v>
      </c>
      <c r="L527">
        <v>1368</v>
      </c>
      <c r="N527">
        <v>1011</v>
      </c>
      <c r="O527" t="s">
        <v>550</v>
      </c>
      <c r="P527" t="s">
        <v>550</v>
      </c>
      <c r="Q527">
        <v>1</v>
      </c>
      <c r="W527">
        <v>0</v>
      </c>
      <c r="X527">
        <v>-927922530</v>
      </c>
      <c r="Y527">
        <v>3.7499999999999999E-2</v>
      </c>
      <c r="AA527">
        <v>0</v>
      </c>
      <c r="AB527">
        <v>730.08</v>
      </c>
      <c r="AC527">
        <v>443.21</v>
      </c>
      <c r="AD527">
        <v>0</v>
      </c>
      <c r="AE527">
        <v>0</v>
      </c>
      <c r="AF527">
        <v>86.4</v>
      </c>
      <c r="AG527">
        <v>13.5</v>
      </c>
      <c r="AH527">
        <v>0</v>
      </c>
      <c r="AI527">
        <v>1</v>
      </c>
      <c r="AJ527">
        <v>8.4499999999999993</v>
      </c>
      <c r="AK527">
        <v>32.83</v>
      </c>
      <c r="AL527">
        <v>1</v>
      </c>
      <c r="AN527">
        <v>0</v>
      </c>
      <c r="AO527">
        <v>1</v>
      </c>
      <c r="AP527">
        <v>1</v>
      </c>
      <c r="AQ527">
        <v>0</v>
      </c>
      <c r="AR527">
        <v>0</v>
      </c>
      <c r="AS527" t="s">
        <v>3</v>
      </c>
      <c r="AT527">
        <v>0.03</v>
      </c>
      <c r="AU527" t="s">
        <v>279</v>
      </c>
      <c r="AV527">
        <v>0</v>
      </c>
      <c r="AW527">
        <v>2</v>
      </c>
      <c r="AX527">
        <v>144044244</v>
      </c>
      <c r="AY527">
        <v>1</v>
      </c>
      <c r="AZ527">
        <v>0</v>
      </c>
      <c r="BA527">
        <v>534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CX527">
        <f>Y527*Source!I192</f>
        <v>3.7499999999999999E-3</v>
      </c>
      <c r="CY527">
        <f>AB527</f>
        <v>730.08</v>
      </c>
      <c r="CZ527">
        <f>AF527</f>
        <v>86.4</v>
      </c>
      <c r="DA527">
        <f>AJ527</f>
        <v>8.4499999999999993</v>
      </c>
      <c r="DB527">
        <f>ROUND((ROUND(AT527*CZ527,2)*1.25),2)</f>
        <v>3.24</v>
      </c>
      <c r="DC527">
        <f>ROUND((ROUND(AT527*AG527,2)*1.25),2)</f>
        <v>0.51</v>
      </c>
    </row>
    <row r="528" spans="1:107" x14ac:dyDescent="0.2">
      <c r="A528">
        <f>ROW(Source!A192)</f>
        <v>192</v>
      </c>
      <c r="B528">
        <v>144042116</v>
      </c>
      <c r="C528">
        <v>144044231</v>
      </c>
      <c r="D528">
        <v>130404404</v>
      </c>
      <c r="E528">
        <v>1</v>
      </c>
      <c r="F528">
        <v>1</v>
      </c>
      <c r="G528">
        <v>1</v>
      </c>
      <c r="H528">
        <v>2</v>
      </c>
      <c r="I528" t="s">
        <v>1141</v>
      </c>
      <c r="J528" t="s">
        <v>1142</v>
      </c>
      <c r="K528" t="s">
        <v>1143</v>
      </c>
      <c r="L528">
        <v>1368</v>
      </c>
      <c r="N528">
        <v>1011</v>
      </c>
      <c r="O528" t="s">
        <v>550</v>
      </c>
      <c r="P528" t="s">
        <v>550</v>
      </c>
      <c r="Q528">
        <v>1</v>
      </c>
      <c r="W528">
        <v>0</v>
      </c>
      <c r="X528">
        <v>-2113614907</v>
      </c>
      <c r="Y528">
        <v>2.5000000000000001E-2</v>
      </c>
      <c r="AA528">
        <v>0</v>
      </c>
      <c r="AB528">
        <v>1023.6</v>
      </c>
      <c r="AC528">
        <v>443.21</v>
      </c>
      <c r="AD528">
        <v>0</v>
      </c>
      <c r="AE528">
        <v>0</v>
      </c>
      <c r="AF528">
        <v>115.4</v>
      </c>
      <c r="AG528">
        <v>13.5</v>
      </c>
      <c r="AH528">
        <v>0</v>
      </c>
      <c r="AI528">
        <v>1</v>
      </c>
      <c r="AJ528">
        <v>8.8699999999999992</v>
      </c>
      <c r="AK528">
        <v>32.83</v>
      </c>
      <c r="AL528">
        <v>1</v>
      </c>
      <c r="AN528">
        <v>0</v>
      </c>
      <c r="AO528">
        <v>1</v>
      </c>
      <c r="AP528">
        <v>1</v>
      </c>
      <c r="AQ528">
        <v>0</v>
      </c>
      <c r="AR528">
        <v>0</v>
      </c>
      <c r="AS528" t="s">
        <v>3</v>
      </c>
      <c r="AT528">
        <v>0.02</v>
      </c>
      <c r="AU528" t="s">
        <v>279</v>
      </c>
      <c r="AV528">
        <v>0</v>
      </c>
      <c r="AW528">
        <v>2</v>
      </c>
      <c r="AX528">
        <v>144044245</v>
      </c>
      <c r="AY528">
        <v>1</v>
      </c>
      <c r="AZ528">
        <v>0</v>
      </c>
      <c r="BA528">
        <v>535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CX528">
        <f>Y528*Source!I192</f>
        <v>2.5000000000000005E-3</v>
      </c>
      <c r="CY528">
        <f>AB528</f>
        <v>1023.6</v>
      </c>
      <c r="CZ528">
        <f>AF528</f>
        <v>115.4</v>
      </c>
      <c r="DA528">
        <f>AJ528</f>
        <v>8.8699999999999992</v>
      </c>
      <c r="DB528">
        <f>ROUND((ROUND(AT528*CZ528,2)*1.25),2)</f>
        <v>2.89</v>
      </c>
      <c r="DC528">
        <f>ROUND((ROUND(AT528*AG528,2)*1.25),2)</f>
        <v>0.34</v>
      </c>
    </row>
    <row r="529" spans="1:107" x14ac:dyDescent="0.2">
      <c r="A529">
        <f>ROW(Source!A192)</f>
        <v>192</v>
      </c>
      <c r="B529">
        <v>144042116</v>
      </c>
      <c r="C529">
        <v>144044231</v>
      </c>
      <c r="D529">
        <v>130405149</v>
      </c>
      <c r="E529">
        <v>1</v>
      </c>
      <c r="F529">
        <v>1</v>
      </c>
      <c r="G529">
        <v>1</v>
      </c>
      <c r="H529">
        <v>2</v>
      </c>
      <c r="I529" t="s">
        <v>1144</v>
      </c>
      <c r="J529" t="s">
        <v>1145</v>
      </c>
      <c r="K529" t="s">
        <v>1146</v>
      </c>
      <c r="L529">
        <v>1368</v>
      </c>
      <c r="N529">
        <v>1011</v>
      </c>
      <c r="O529" t="s">
        <v>550</v>
      </c>
      <c r="P529" t="s">
        <v>550</v>
      </c>
      <c r="Q529">
        <v>1</v>
      </c>
      <c r="W529">
        <v>0</v>
      </c>
      <c r="X529">
        <v>1969200529</v>
      </c>
      <c r="Y529">
        <v>2.5000000000000001E-2</v>
      </c>
      <c r="AA529">
        <v>0</v>
      </c>
      <c r="AB529">
        <v>795.09</v>
      </c>
      <c r="AC529">
        <v>380.83</v>
      </c>
      <c r="AD529">
        <v>0</v>
      </c>
      <c r="AE529">
        <v>0</v>
      </c>
      <c r="AF529">
        <v>65.709999999999994</v>
      </c>
      <c r="AG529">
        <v>11.6</v>
      </c>
      <c r="AH529">
        <v>0</v>
      </c>
      <c r="AI529">
        <v>1</v>
      </c>
      <c r="AJ529">
        <v>12.1</v>
      </c>
      <c r="AK529">
        <v>32.83</v>
      </c>
      <c r="AL529">
        <v>1</v>
      </c>
      <c r="AN529">
        <v>0</v>
      </c>
      <c r="AO529">
        <v>1</v>
      </c>
      <c r="AP529">
        <v>1</v>
      </c>
      <c r="AQ529">
        <v>0</v>
      </c>
      <c r="AR529">
        <v>0</v>
      </c>
      <c r="AS529" t="s">
        <v>3</v>
      </c>
      <c r="AT529">
        <v>0.02</v>
      </c>
      <c r="AU529" t="s">
        <v>279</v>
      </c>
      <c r="AV529">
        <v>0</v>
      </c>
      <c r="AW529">
        <v>2</v>
      </c>
      <c r="AX529">
        <v>144044246</v>
      </c>
      <c r="AY529">
        <v>1</v>
      </c>
      <c r="AZ529">
        <v>0</v>
      </c>
      <c r="BA529">
        <v>536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CX529">
        <f>Y529*Source!I192</f>
        <v>2.5000000000000005E-3</v>
      </c>
      <c r="CY529">
        <f>AB529</f>
        <v>795.09</v>
      </c>
      <c r="CZ529">
        <f>AF529</f>
        <v>65.709999999999994</v>
      </c>
      <c r="DA529">
        <f>AJ529</f>
        <v>12.1</v>
      </c>
      <c r="DB529">
        <f>ROUND((ROUND(AT529*CZ529,2)*1.25),2)</f>
        <v>1.64</v>
      </c>
      <c r="DC529">
        <f>ROUND((ROUND(AT529*AG529,2)*1.25),2)</f>
        <v>0.28999999999999998</v>
      </c>
    </row>
    <row r="530" spans="1:107" x14ac:dyDescent="0.2">
      <c r="A530">
        <f>ROW(Source!A192)</f>
        <v>192</v>
      </c>
      <c r="B530">
        <v>144042116</v>
      </c>
      <c r="C530">
        <v>144044231</v>
      </c>
      <c r="D530">
        <v>130258534</v>
      </c>
      <c r="E530">
        <v>1</v>
      </c>
      <c r="F530">
        <v>1</v>
      </c>
      <c r="G530">
        <v>1</v>
      </c>
      <c r="H530">
        <v>3</v>
      </c>
      <c r="I530" t="s">
        <v>1150</v>
      </c>
      <c r="J530" t="s">
        <v>1151</v>
      </c>
      <c r="K530" t="s">
        <v>1152</v>
      </c>
      <c r="L530">
        <v>1339</v>
      </c>
      <c r="N530">
        <v>1007</v>
      </c>
      <c r="O530" t="s">
        <v>50</v>
      </c>
      <c r="P530" t="s">
        <v>50</v>
      </c>
      <c r="Q530">
        <v>1</v>
      </c>
      <c r="W530">
        <v>0</v>
      </c>
      <c r="X530">
        <v>1835689634</v>
      </c>
      <c r="Y530">
        <v>1.57</v>
      </c>
      <c r="AA530">
        <v>29.3</v>
      </c>
      <c r="AB530">
        <v>0</v>
      </c>
      <c r="AC530">
        <v>0</v>
      </c>
      <c r="AD530">
        <v>0</v>
      </c>
      <c r="AE530">
        <v>2.44</v>
      </c>
      <c r="AF530">
        <v>0</v>
      </c>
      <c r="AG530">
        <v>0</v>
      </c>
      <c r="AH530">
        <v>0</v>
      </c>
      <c r="AI530">
        <v>12.01</v>
      </c>
      <c r="AJ530">
        <v>1</v>
      </c>
      <c r="AK530">
        <v>1</v>
      </c>
      <c r="AL530">
        <v>1</v>
      </c>
      <c r="AN530">
        <v>0</v>
      </c>
      <c r="AO530">
        <v>1</v>
      </c>
      <c r="AP530">
        <v>0</v>
      </c>
      <c r="AQ530">
        <v>0</v>
      </c>
      <c r="AR530">
        <v>0</v>
      </c>
      <c r="AS530" t="s">
        <v>3</v>
      </c>
      <c r="AT530">
        <v>1.57</v>
      </c>
      <c r="AU530" t="s">
        <v>3</v>
      </c>
      <c r="AV530">
        <v>0</v>
      </c>
      <c r="AW530">
        <v>2</v>
      </c>
      <c r="AX530">
        <v>144044247</v>
      </c>
      <c r="AY530">
        <v>1</v>
      </c>
      <c r="AZ530">
        <v>0</v>
      </c>
      <c r="BA530">
        <v>537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CX530">
        <f>Y530*Source!I192</f>
        <v>0.15700000000000003</v>
      </c>
      <c r="CY530">
        <f>AA530</f>
        <v>29.3</v>
      </c>
      <c r="CZ530">
        <f>AE530</f>
        <v>2.44</v>
      </c>
      <c r="DA530">
        <f>AI530</f>
        <v>12.01</v>
      </c>
      <c r="DB530">
        <f>ROUND(ROUND(AT530*CZ530,2),2)</f>
        <v>3.83</v>
      </c>
      <c r="DC530">
        <f>ROUND(ROUND(AT530*AG530,2),2)</f>
        <v>0</v>
      </c>
    </row>
    <row r="531" spans="1:107" x14ac:dyDescent="0.2">
      <c r="A531">
        <f>ROW(Source!A192)</f>
        <v>192</v>
      </c>
      <c r="B531">
        <v>144042116</v>
      </c>
      <c r="C531">
        <v>144044231</v>
      </c>
      <c r="D531">
        <v>130260734</v>
      </c>
      <c r="E531">
        <v>1</v>
      </c>
      <c r="F531">
        <v>1</v>
      </c>
      <c r="G531">
        <v>1</v>
      </c>
      <c r="H531">
        <v>3</v>
      </c>
      <c r="I531" t="s">
        <v>1270</v>
      </c>
      <c r="J531" t="s">
        <v>1271</v>
      </c>
      <c r="K531" t="s">
        <v>1272</v>
      </c>
      <c r="L531">
        <v>1348</v>
      </c>
      <c r="N531">
        <v>1009</v>
      </c>
      <c r="O531" t="s">
        <v>31</v>
      </c>
      <c r="P531" t="s">
        <v>31</v>
      </c>
      <c r="Q531">
        <v>1000</v>
      </c>
      <c r="W531">
        <v>0</v>
      </c>
      <c r="X531">
        <v>367295607</v>
      </c>
      <c r="Y531">
        <v>2.66E-3</v>
      </c>
      <c r="AA531">
        <v>63324.1</v>
      </c>
      <c r="AB531">
        <v>0</v>
      </c>
      <c r="AC531">
        <v>0</v>
      </c>
      <c r="AD531">
        <v>0</v>
      </c>
      <c r="AE531">
        <v>14830</v>
      </c>
      <c r="AF531">
        <v>0</v>
      </c>
      <c r="AG531">
        <v>0</v>
      </c>
      <c r="AH531">
        <v>0</v>
      </c>
      <c r="AI531">
        <v>4.2699999999999996</v>
      </c>
      <c r="AJ531">
        <v>1</v>
      </c>
      <c r="AK531">
        <v>1</v>
      </c>
      <c r="AL531">
        <v>1</v>
      </c>
      <c r="AN531">
        <v>0</v>
      </c>
      <c r="AO531">
        <v>1</v>
      </c>
      <c r="AP531">
        <v>0</v>
      </c>
      <c r="AQ531">
        <v>0</v>
      </c>
      <c r="AR531">
        <v>0</v>
      </c>
      <c r="AS531" t="s">
        <v>3</v>
      </c>
      <c r="AT531">
        <v>2.66E-3</v>
      </c>
      <c r="AU531" t="s">
        <v>3</v>
      </c>
      <c r="AV531">
        <v>0</v>
      </c>
      <c r="AW531">
        <v>2</v>
      </c>
      <c r="AX531">
        <v>144044248</v>
      </c>
      <c r="AY531">
        <v>1</v>
      </c>
      <c r="AZ531">
        <v>0</v>
      </c>
      <c r="BA531">
        <v>538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CX531">
        <f>Y531*Source!I192</f>
        <v>2.6600000000000001E-4</v>
      </c>
      <c r="CY531">
        <f>AA531</f>
        <v>63324.1</v>
      </c>
      <c r="CZ531">
        <f>AE531</f>
        <v>14830</v>
      </c>
      <c r="DA531">
        <f>AI531</f>
        <v>4.2699999999999996</v>
      </c>
      <c r="DB531">
        <f>ROUND(ROUND(AT531*CZ531,2),2)</f>
        <v>39.450000000000003</v>
      </c>
      <c r="DC531">
        <f>ROUND(ROUND(AT531*AG531,2),2)</f>
        <v>0</v>
      </c>
    </row>
    <row r="532" spans="1:107" x14ac:dyDescent="0.2">
      <c r="A532">
        <f>ROW(Source!A192)</f>
        <v>192</v>
      </c>
      <c r="B532">
        <v>144042116</v>
      </c>
      <c r="C532">
        <v>144044231</v>
      </c>
      <c r="D532">
        <v>130261609</v>
      </c>
      <c r="E532">
        <v>1</v>
      </c>
      <c r="F532">
        <v>1</v>
      </c>
      <c r="G532">
        <v>1</v>
      </c>
      <c r="H532">
        <v>3</v>
      </c>
      <c r="I532" t="s">
        <v>1469</v>
      </c>
      <c r="J532" t="s">
        <v>1470</v>
      </c>
      <c r="K532" t="s">
        <v>1471</v>
      </c>
      <c r="L532">
        <v>1346</v>
      </c>
      <c r="N532">
        <v>1009</v>
      </c>
      <c r="O532" t="s">
        <v>598</v>
      </c>
      <c r="P532" t="s">
        <v>598</v>
      </c>
      <c r="Q532">
        <v>1</v>
      </c>
      <c r="W532">
        <v>0</v>
      </c>
      <c r="X532">
        <v>-299361036</v>
      </c>
      <c r="Y532">
        <v>4</v>
      </c>
      <c r="AA532">
        <v>153.29</v>
      </c>
      <c r="AB532">
        <v>0</v>
      </c>
      <c r="AC532">
        <v>0</v>
      </c>
      <c r="AD532">
        <v>0</v>
      </c>
      <c r="AE532">
        <v>24.41</v>
      </c>
      <c r="AF532">
        <v>0</v>
      </c>
      <c r="AG532">
        <v>0</v>
      </c>
      <c r="AH532">
        <v>0</v>
      </c>
      <c r="AI532">
        <v>6.28</v>
      </c>
      <c r="AJ532">
        <v>1</v>
      </c>
      <c r="AK532">
        <v>1</v>
      </c>
      <c r="AL532">
        <v>1</v>
      </c>
      <c r="AN532">
        <v>0</v>
      </c>
      <c r="AO532">
        <v>1</v>
      </c>
      <c r="AP532">
        <v>0</v>
      </c>
      <c r="AQ532">
        <v>0</v>
      </c>
      <c r="AR532">
        <v>0</v>
      </c>
      <c r="AS532" t="s">
        <v>3</v>
      </c>
      <c r="AT532">
        <v>4</v>
      </c>
      <c r="AU532" t="s">
        <v>3</v>
      </c>
      <c r="AV532">
        <v>0</v>
      </c>
      <c r="AW532">
        <v>2</v>
      </c>
      <c r="AX532">
        <v>144044249</v>
      </c>
      <c r="AY532">
        <v>1</v>
      </c>
      <c r="AZ532">
        <v>0</v>
      </c>
      <c r="BA532">
        <v>539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CX532">
        <f>Y532*Source!I192</f>
        <v>0.4</v>
      </c>
      <c r="CY532">
        <f>AA532</f>
        <v>153.29</v>
      </c>
      <c r="CZ532">
        <f>AE532</f>
        <v>24.41</v>
      </c>
      <c r="DA532">
        <f>AI532</f>
        <v>6.28</v>
      </c>
      <c r="DB532">
        <f>ROUND(ROUND(AT532*CZ532,2),2)</f>
        <v>97.64</v>
      </c>
      <c r="DC532">
        <f>ROUND(ROUND(AT532*AG532,2),2)</f>
        <v>0</v>
      </c>
    </row>
    <row r="533" spans="1:107" x14ac:dyDescent="0.2">
      <c r="A533">
        <f>ROW(Source!A192)</f>
        <v>192</v>
      </c>
      <c r="B533">
        <v>144042116</v>
      </c>
      <c r="C533">
        <v>144044231</v>
      </c>
      <c r="D533">
        <v>130317379</v>
      </c>
      <c r="E533">
        <v>1</v>
      </c>
      <c r="F533">
        <v>1</v>
      </c>
      <c r="G533">
        <v>1</v>
      </c>
      <c r="H533">
        <v>3</v>
      </c>
      <c r="I533" t="s">
        <v>529</v>
      </c>
      <c r="J533" t="s">
        <v>531</v>
      </c>
      <c r="K533" t="s">
        <v>530</v>
      </c>
      <c r="L533">
        <v>1301</v>
      </c>
      <c r="N533">
        <v>1003</v>
      </c>
      <c r="O533" t="s">
        <v>328</v>
      </c>
      <c r="P533" t="s">
        <v>328</v>
      </c>
      <c r="Q533">
        <v>1</v>
      </c>
      <c r="W533">
        <v>0</v>
      </c>
      <c r="X533">
        <v>1277448739</v>
      </c>
      <c r="Y533">
        <v>100</v>
      </c>
      <c r="AA533">
        <v>206.98</v>
      </c>
      <c r="AB533">
        <v>0</v>
      </c>
      <c r="AC533">
        <v>0</v>
      </c>
      <c r="AD533">
        <v>0</v>
      </c>
      <c r="AE533">
        <v>70.400000000000006</v>
      </c>
      <c r="AF533">
        <v>0</v>
      </c>
      <c r="AG533">
        <v>0</v>
      </c>
      <c r="AH533">
        <v>0</v>
      </c>
      <c r="AI533">
        <v>2.94</v>
      </c>
      <c r="AJ533">
        <v>1</v>
      </c>
      <c r="AK533">
        <v>1</v>
      </c>
      <c r="AL533">
        <v>1</v>
      </c>
      <c r="AN533">
        <v>0</v>
      </c>
      <c r="AO533">
        <v>0</v>
      </c>
      <c r="AP533">
        <v>0</v>
      </c>
      <c r="AQ533">
        <v>0</v>
      </c>
      <c r="AR533">
        <v>0</v>
      </c>
      <c r="AS533" t="s">
        <v>3</v>
      </c>
      <c r="AT533">
        <v>100</v>
      </c>
      <c r="AU533" t="s">
        <v>3</v>
      </c>
      <c r="AV533">
        <v>0</v>
      </c>
      <c r="AW533">
        <v>1</v>
      </c>
      <c r="AX533">
        <v>-1</v>
      </c>
      <c r="AY533">
        <v>0</v>
      </c>
      <c r="AZ533">
        <v>0</v>
      </c>
      <c r="BA533" t="s">
        <v>3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CX533">
        <f>Y533*Source!I192</f>
        <v>10</v>
      </c>
      <c r="CY533">
        <f>AA533</f>
        <v>206.98</v>
      </c>
      <c r="CZ533">
        <f>AE533</f>
        <v>70.400000000000006</v>
      </c>
      <c r="DA533">
        <f>AI533</f>
        <v>2.94</v>
      </c>
      <c r="DB533">
        <f>ROUND(ROUND(AT533*CZ533,2),2)</f>
        <v>7040</v>
      </c>
      <c r="DC533">
        <f>ROUND(ROUND(AT533*AG533,2),2)</f>
        <v>0</v>
      </c>
    </row>
    <row r="534" spans="1:107" x14ac:dyDescent="0.2">
      <c r="A534">
        <f>ROW(Source!A192)</f>
        <v>192</v>
      </c>
      <c r="B534">
        <v>144042116</v>
      </c>
      <c r="C534">
        <v>144044231</v>
      </c>
      <c r="D534">
        <v>130318994</v>
      </c>
      <c r="E534">
        <v>1</v>
      </c>
      <c r="F534">
        <v>1</v>
      </c>
      <c r="G534">
        <v>1</v>
      </c>
      <c r="H534">
        <v>3</v>
      </c>
      <c r="I534" t="s">
        <v>385</v>
      </c>
      <c r="J534" t="s">
        <v>387</v>
      </c>
      <c r="K534" t="s">
        <v>386</v>
      </c>
      <c r="L534">
        <v>1371</v>
      </c>
      <c r="N534">
        <v>1013</v>
      </c>
      <c r="O534" t="s">
        <v>171</v>
      </c>
      <c r="P534" t="s">
        <v>171</v>
      </c>
      <c r="Q534">
        <v>1</v>
      </c>
      <c r="W534">
        <v>0</v>
      </c>
      <c r="X534">
        <v>86744876</v>
      </c>
      <c r="Y534">
        <v>20</v>
      </c>
      <c r="AA534">
        <v>41.14</v>
      </c>
      <c r="AB534">
        <v>0</v>
      </c>
      <c r="AC534">
        <v>0</v>
      </c>
      <c r="AD534">
        <v>0</v>
      </c>
      <c r="AE534">
        <v>15.18</v>
      </c>
      <c r="AF534">
        <v>0</v>
      </c>
      <c r="AG534">
        <v>0</v>
      </c>
      <c r="AH534">
        <v>0</v>
      </c>
      <c r="AI534">
        <v>2.71</v>
      </c>
      <c r="AJ534">
        <v>1</v>
      </c>
      <c r="AK534">
        <v>1</v>
      </c>
      <c r="AL534">
        <v>1</v>
      </c>
      <c r="AN534">
        <v>1</v>
      </c>
      <c r="AO534">
        <v>0</v>
      </c>
      <c r="AP534">
        <v>0</v>
      </c>
      <c r="AQ534">
        <v>0</v>
      </c>
      <c r="AR534">
        <v>0</v>
      </c>
      <c r="AS534" t="s">
        <v>3</v>
      </c>
      <c r="AT534">
        <v>20</v>
      </c>
      <c r="AU534" t="s">
        <v>3</v>
      </c>
      <c r="AV534">
        <v>0</v>
      </c>
      <c r="AW534">
        <v>1</v>
      </c>
      <c r="AX534">
        <v>-1</v>
      </c>
      <c r="AY534">
        <v>0</v>
      </c>
      <c r="AZ534">
        <v>0</v>
      </c>
      <c r="BA534" t="s">
        <v>3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CX534">
        <f>Y534*Source!I192</f>
        <v>2</v>
      </c>
      <c r="CY534">
        <f>AA534</f>
        <v>41.14</v>
      </c>
      <c r="CZ534">
        <f>AE534</f>
        <v>15.18</v>
      </c>
      <c r="DA534">
        <f>AI534</f>
        <v>2.71</v>
      </c>
      <c r="DB534">
        <f>ROUND(ROUND(AT534*CZ534,2),2)</f>
        <v>303.60000000000002</v>
      </c>
      <c r="DC534">
        <f>ROUND(ROUND(AT534*AG534,2),2)</f>
        <v>0</v>
      </c>
    </row>
    <row r="535" spans="1:107" x14ac:dyDescent="0.2">
      <c r="A535">
        <f>ROW(Source!A195)</f>
        <v>195</v>
      </c>
      <c r="B535">
        <v>144042116</v>
      </c>
      <c r="C535">
        <v>144044255</v>
      </c>
      <c r="D535">
        <v>128862221</v>
      </c>
      <c r="E535">
        <v>28876687</v>
      </c>
      <c r="F535">
        <v>1</v>
      </c>
      <c r="G535">
        <v>1</v>
      </c>
      <c r="H535">
        <v>1</v>
      </c>
      <c r="I535" t="s">
        <v>1238</v>
      </c>
      <c r="J535" t="s">
        <v>3</v>
      </c>
      <c r="K535" t="s">
        <v>1239</v>
      </c>
      <c r="L535">
        <v>1191</v>
      </c>
      <c r="N535">
        <v>1013</v>
      </c>
      <c r="O535" t="s">
        <v>1125</v>
      </c>
      <c r="P535" t="s">
        <v>1125</v>
      </c>
      <c r="Q535">
        <v>1</v>
      </c>
      <c r="W535">
        <v>0</v>
      </c>
      <c r="X535">
        <v>-509590494</v>
      </c>
      <c r="Y535">
        <v>21.39</v>
      </c>
      <c r="AA535">
        <v>0</v>
      </c>
      <c r="AB535">
        <v>0</v>
      </c>
      <c r="AC535">
        <v>0</v>
      </c>
      <c r="AD535">
        <v>8.17</v>
      </c>
      <c r="AE535">
        <v>0</v>
      </c>
      <c r="AF535">
        <v>0</v>
      </c>
      <c r="AG535">
        <v>0</v>
      </c>
      <c r="AH535">
        <v>8.17</v>
      </c>
      <c r="AI535">
        <v>1</v>
      </c>
      <c r="AJ535">
        <v>1</v>
      </c>
      <c r="AK535">
        <v>1</v>
      </c>
      <c r="AL535">
        <v>1</v>
      </c>
      <c r="AN535">
        <v>0</v>
      </c>
      <c r="AO535">
        <v>1</v>
      </c>
      <c r="AP535">
        <v>1</v>
      </c>
      <c r="AQ535">
        <v>0</v>
      </c>
      <c r="AR535">
        <v>0</v>
      </c>
      <c r="AS535" t="s">
        <v>3</v>
      </c>
      <c r="AT535">
        <v>18.600000000000001</v>
      </c>
      <c r="AU535" t="s">
        <v>264</v>
      </c>
      <c r="AV535">
        <v>1</v>
      </c>
      <c r="AW535">
        <v>2</v>
      </c>
      <c r="AX535">
        <v>144044262</v>
      </c>
      <c r="AY535">
        <v>1</v>
      </c>
      <c r="AZ535">
        <v>0</v>
      </c>
      <c r="BA535">
        <v>543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CX535">
        <f>Y535*Source!I195</f>
        <v>21.39</v>
      </c>
      <c r="CY535">
        <f>AD535</f>
        <v>8.17</v>
      </c>
      <c r="CZ535">
        <f>AH535</f>
        <v>8.17</v>
      </c>
      <c r="DA535">
        <f>AL535</f>
        <v>1</v>
      </c>
      <c r="DB535">
        <f>ROUND((ROUND(AT535*CZ535,2)*1.15),2)</f>
        <v>174.75</v>
      </c>
      <c r="DC535">
        <f>ROUND((ROUND(AT535*AG535,2)*1.15),2)</f>
        <v>0</v>
      </c>
    </row>
    <row r="536" spans="1:107" x14ac:dyDescent="0.2">
      <c r="A536">
        <f>ROW(Source!A195)</f>
        <v>195</v>
      </c>
      <c r="B536">
        <v>144042116</v>
      </c>
      <c r="C536">
        <v>144044255</v>
      </c>
      <c r="D536">
        <v>128862608</v>
      </c>
      <c r="E536">
        <v>28876687</v>
      </c>
      <c r="F536">
        <v>1</v>
      </c>
      <c r="G536">
        <v>1</v>
      </c>
      <c r="H536">
        <v>1</v>
      </c>
      <c r="I536" t="s">
        <v>1128</v>
      </c>
      <c r="J536" t="s">
        <v>3</v>
      </c>
      <c r="K536" t="s">
        <v>1129</v>
      </c>
      <c r="L536">
        <v>1191</v>
      </c>
      <c r="N536">
        <v>1013</v>
      </c>
      <c r="O536" t="s">
        <v>1125</v>
      </c>
      <c r="P536" t="s">
        <v>1125</v>
      </c>
      <c r="Q536">
        <v>1</v>
      </c>
      <c r="W536">
        <v>0</v>
      </c>
      <c r="X536">
        <v>-1417349443</v>
      </c>
      <c r="Y536">
        <v>0.03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1</v>
      </c>
      <c r="AJ536">
        <v>1</v>
      </c>
      <c r="AK536">
        <v>1</v>
      </c>
      <c r="AL536">
        <v>1</v>
      </c>
      <c r="AN536">
        <v>0</v>
      </c>
      <c r="AO536">
        <v>1</v>
      </c>
      <c r="AP536">
        <v>0</v>
      </c>
      <c r="AQ536">
        <v>0</v>
      </c>
      <c r="AR536">
        <v>0</v>
      </c>
      <c r="AS536" t="s">
        <v>3</v>
      </c>
      <c r="AT536">
        <v>0.03</v>
      </c>
      <c r="AU536" t="s">
        <v>3</v>
      </c>
      <c r="AV536">
        <v>2</v>
      </c>
      <c r="AW536">
        <v>2</v>
      </c>
      <c r="AX536">
        <v>144044263</v>
      </c>
      <c r="AY536">
        <v>1</v>
      </c>
      <c r="AZ536">
        <v>0</v>
      </c>
      <c r="BA536">
        <v>544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CX536">
        <f>Y536*Source!I195</f>
        <v>0.03</v>
      </c>
      <c r="CY536">
        <f>AD536</f>
        <v>0</v>
      </c>
      <c r="CZ536">
        <f>AH536</f>
        <v>0</v>
      </c>
      <c r="DA536">
        <f>AL536</f>
        <v>1</v>
      </c>
      <c r="DB536">
        <f t="shared" ref="DB536:DB547" si="110">ROUND(ROUND(AT536*CZ536,2),2)</f>
        <v>0</v>
      </c>
      <c r="DC536">
        <f t="shared" ref="DC536:DC547" si="111">ROUND(ROUND(AT536*AG536,2),2)</f>
        <v>0</v>
      </c>
    </row>
    <row r="537" spans="1:107" x14ac:dyDescent="0.2">
      <c r="A537">
        <f>ROW(Source!A195)</f>
        <v>195</v>
      </c>
      <c r="B537">
        <v>144042116</v>
      </c>
      <c r="C537">
        <v>144044255</v>
      </c>
      <c r="D537">
        <v>130405149</v>
      </c>
      <c r="E537">
        <v>1</v>
      </c>
      <c r="F537">
        <v>1</v>
      </c>
      <c r="G537">
        <v>1</v>
      </c>
      <c r="H537">
        <v>2</v>
      </c>
      <c r="I537" t="s">
        <v>1144</v>
      </c>
      <c r="J537" t="s">
        <v>1145</v>
      </c>
      <c r="K537" t="s">
        <v>1146</v>
      </c>
      <c r="L537">
        <v>1368</v>
      </c>
      <c r="N537">
        <v>1011</v>
      </c>
      <c r="O537" t="s">
        <v>550</v>
      </c>
      <c r="P537" t="s">
        <v>550</v>
      </c>
      <c r="Q537">
        <v>1</v>
      </c>
      <c r="W537">
        <v>0</v>
      </c>
      <c r="X537">
        <v>1969200529</v>
      </c>
      <c r="Y537">
        <v>0.03</v>
      </c>
      <c r="AA537">
        <v>0</v>
      </c>
      <c r="AB537">
        <v>795.09</v>
      </c>
      <c r="AC537">
        <v>380.83</v>
      </c>
      <c r="AD537">
        <v>0</v>
      </c>
      <c r="AE537">
        <v>0</v>
      </c>
      <c r="AF537">
        <v>65.709999999999994</v>
      </c>
      <c r="AG537">
        <v>11.6</v>
      </c>
      <c r="AH537">
        <v>0</v>
      </c>
      <c r="AI537">
        <v>1</v>
      </c>
      <c r="AJ537">
        <v>12.1</v>
      </c>
      <c r="AK537">
        <v>32.83</v>
      </c>
      <c r="AL537">
        <v>1</v>
      </c>
      <c r="AN537">
        <v>0</v>
      </c>
      <c r="AO537">
        <v>1</v>
      </c>
      <c r="AP537">
        <v>0</v>
      </c>
      <c r="AQ537">
        <v>0</v>
      </c>
      <c r="AR537">
        <v>0</v>
      </c>
      <c r="AS537" t="s">
        <v>3</v>
      </c>
      <c r="AT537">
        <v>0.03</v>
      </c>
      <c r="AU537" t="s">
        <v>3</v>
      </c>
      <c r="AV537">
        <v>0</v>
      </c>
      <c r="AW537">
        <v>2</v>
      </c>
      <c r="AX537">
        <v>144044264</v>
      </c>
      <c r="AY537">
        <v>1</v>
      </c>
      <c r="AZ537">
        <v>0</v>
      </c>
      <c r="BA537">
        <v>545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CX537">
        <f>Y537*Source!I195</f>
        <v>0.03</v>
      </c>
      <c r="CY537">
        <f>AB537</f>
        <v>795.09</v>
      </c>
      <c r="CZ537">
        <f>AF537</f>
        <v>65.709999999999994</v>
      </c>
      <c r="DA537">
        <f>AJ537</f>
        <v>12.1</v>
      </c>
      <c r="DB537">
        <f t="shared" si="110"/>
        <v>1.97</v>
      </c>
      <c r="DC537">
        <f t="shared" si="111"/>
        <v>0.35</v>
      </c>
    </row>
    <row r="538" spans="1:107" x14ac:dyDescent="0.2">
      <c r="A538">
        <f>ROW(Source!A195)</f>
        <v>195</v>
      </c>
      <c r="B538">
        <v>144042116</v>
      </c>
      <c r="C538">
        <v>144044255</v>
      </c>
      <c r="D538">
        <v>0</v>
      </c>
      <c r="E538">
        <v>0</v>
      </c>
      <c r="F538">
        <v>1</v>
      </c>
      <c r="G538">
        <v>1</v>
      </c>
      <c r="H538">
        <v>3</v>
      </c>
      <c r="I538" t="s">
        <v>272</v>
      </c>
      <c r="J538" t="s">
        <v>3</v>
      </c>
      <c r="K538" t="s">
        <v>543</v>
      </c>
      <c r="L538">
        <v>1371</v>
      </c>
      <c r="N538">
        <v>1013</v>
      </c>
      <c r="O538" t="s">
        <v>171</v>
      </c>
      <c r="P538" t="s">
        <v>171</v>
      </c>
      <c r="Q538">
        <v>1</v>
      </c>
      <c r="W538">
        <v>0</v>
      </c>
      <c r="X538">
        <v>153486438</v>
      </c>
      <c r="Y538">
        <v>1</v>
      </c>
      <c r="AA538">
        <v>755.01</v>
      </c>
      <c r="AB538">
        <v>0</v>
      </c>
      <c r="AC538">
        <v>0</v>
      </c>
      <c r="AD538">
        <v>0</v>
      </c>
      <c r="AE538">
        <v>139.30000000000001</v>
      </c>
      <c r="AF538">
        <v>0</v>
      </c>
      <c r="AG538">
        <v>0</v>
      </c>
      <c r="AH538">
        <v>0</v>
      </c>
      <c r="AI538">
        <v>5.42</v>
      </c>
      <c r="AJ538">
        <v>1</v>
      </c>
      <c r="AK538">
        <v>1</v>
      </c>
      <c r="AL538">
        <v>1</v>
      </c>
      <c r="AN538">
        <v>0</v>
      </c>
      <c r="AO538">
        <v>0</v>
      </c>
      <c r="AP538">
        <v>0</v>
      </c>
      <c r="AQ538">
        <v>0</v>
      </c>
      <c r="AR538">
        <v>0</v>
      </c>
      <c r="AS538" t="s">
        <v>3</v>
      </c>
      <c r="AT538">
        <v>1</v>
      </c>
      <c r="AU538" t="s">
        <v>3</v>
      </c>
      <c r="AV538">
        <v>0</v>
      </c>
      <c r="AW538">
        <v>1</v>
      </c>
      <c r="AX538">
        <v>-1</v>
      </c>
      <c r="AY538">
        <v>0</v>
      </c>
      <c r="AZ538">
        <v>0</v>
      </c>
      <c r="BA538" t="s">
        <v>3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CX538">
        <f>Y538*Source!I195</f>
        <v>1</v>
      </c>
      <c r="CY538">
        <f>AA538</f>
        <v>755.01</v>
      </c>
      <c r="CZ538">
        <f>AE538</f>
        <v>139.30000000000001</v>
      </c>
      <c r="DA538">
        <f>AI538</f>
        <v>5.42</v>
      </c>
      <c r="DB538">
        <f t="shared" si="110"/>
        <v>139.30000000000001</v>
      </c>
      <c r="DC538">
        <f t="shared" si="111"/>
        <v>0</v>
      </c>
    </row>
    <row r="539" spans="1:107" x14ac:dyDescent="0.2">
      <c r="A539">
        <f>ROW(Source!A195)</f>
        <v>195</v>
      </c>
      <c r="B539">
        <v>144042116</v>
      </c>
      <c r="C539">
        <v>144044255</v>
      </c>
      <c r="D539">
        <v>0</v>
      </c>
      <c r="E539">
        <v>0</v>
      </c>
      <c r="F539">
        <v>1</v>
      </c>
      <c r="G539">
        <v>1</v>
      </c>
      <c r="H539">
        <v>3</v>
      </c>
      <c r="I539" t="s">
        <v>272</v>
      </c>
      <c r="J539" t="s">
        <v>3</v>
      </c>
      <c r="K539" t="s">
        <v>545</v>
      </c>
      <c r="L539">
        <v>1371</v>
      </c>
      <c r="N539">
        <v>1013</v>
      </c>
      <c r="O539" t="s">
        <v>171</v>
      </c>
      <c r="P539" t="s">
        <v>171</v>
      </c>
      <c r="Q539">
        <v>1</v>
      </c>
      <c r="W539">
        <v>0</v>
      </c>
      <c r="X539">
        <v>-448328677</v>
      </c>
      <c r="Y539">
        <v>1</v>
      </c>
      <c r="AA539">
        <v>944.98</v>
      </c>
      <c r="AB539">
        <v>0</v>
      </c>
      <c r="AC539">
        <v>0</v>
      </c>
      <c r="AD539">
        <v>0</v>
      </c>
      <c r="AE539">
        <v>174.35</v>
      </c>
      <c r="AF539">
        <v>0</v>
      </c>
      <c r="AG539">
        <v>0</v>
      </c>
      <c r="AH539">
        <v>0</v>
      </c>
      <c r="AI539">
        <v>5.42</v>
      </c>
      <c r="AJ539">
        <v>1</v>
      </c>
      <c r="AK539">
        <v>1</v>
      </c>
      <c r="AL539">
        <v>1</v>
      </c>
      <c r="AN539">
        <v>0</v>
      </c>
      <c r="AO539">
        <v>0</v>
      </c>
      <c r="AP539">
        <v>0</v>
      </c>
      <c r="AQ539">
        <v>0</v>
      </c>
      <c r="AR539">
        <v>0</v>
      </c>
      <c r="AS539" t="s">
        <v>3</v>
      </c>
      <c r="AT539">
        <v>1</v>
      </c>
      <c r="AU539" t="s">
        <v>3</v>
      </c>
      <c r="AV539">
        <v>0</v>
      </c>
      <c r="AW539">
        <v>1</v>
      </c>
      <c r="AX539">
        <v>-1</v>
      </c>
      <c r="AY539">
        <v>0</v>
      </c>
      <c r="AZ539">
        <v>0</v>
      </c>
      <c r="BA539" t="s">
        <v>3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CX539">
        <f>Y539*Source!I195</f>
        <v>1</v>
      </c>
      <c r="CY539">
        <f>AA539</f>
        <v>944.98</v>
      </c>
      <c r="CZ539">
        <f>AE539</f>
        <v>174.35</v>
      </c>
      <c r="DA539">
        <f>AI539</f>
        <v>5.42</v>
      </c>
      <c r="DB539">
        <f t="shared" si="110"/>
        <v>174.35</v>
      </c>
      <c r="DC539">
        <f t="shared" si="111"/>
        <v>0</v>
      </c>
    </row>
    <row r="540" spans="1:107" x14ac:dyDescent="0.2">
      <c r="A540">
        <f>ROW(Source!A195)</f>
        <v>195</v>
      </c>
      <c r="B540">
        <v>144042116</v>
      </c>
      <c r="C540">
        <v>144044255</v>
      </c>
      <c r="D540">
        <v>0</v>
      </c>
      <c r="E540">
        <v>0</v>
      </c>
      <c r="F540">
        <v>1</v>
      </c>
      <c r="G540">
        <v>1</v>
      </c>
      <c r="H540">
        <v>3</v>
      </c>
      <c r="I540" t="s">
        <v>272</v>
      </c>
      <c r="J540" t="s">
        <v>540</v>
      </c>
      <c r="K540" t="s">
        <v>539</v>
      </c>
      <c r="L540">
        <v>1371</v>
      </c>
      <c r="N540">
        <v>1013</v>
      </c>
      <c r="O540" t="s">
        <v>171</v>
      </c>
      <c r="P540" t="s">
        <v>171</v>
      </c>
      <c r="Q540">
        <v>1</v>
      </c>
      <c r="W540">
        <v>0</v>
      </c>
      <c r="X540">
        <v>-1086129907</v>
      </c>
      <c r="Y540">
        <v>1</v>
      </c>
      <c r="AA540">
        <v>2945.01</v>
      </c>
      <c r="AB540">
        <v>0</v>
      </c>
      <c r="AC540">
        <v>0</v>
      </c>
      <c r="AD540">
        <v>0</v>
      </c>
      <c r="AE540">
        <v>543.36</v>
      </c>
      <c r="AF540">
        <v>0</v>
      </c>
      <c r="AG540">
        <v>0</v>
      </c>
      <c r="AH540">
        <v>0</v>
      </c>
      <c r="AI540">
        <v>5.42</v>
      </c>
      <c r="AJ540">
        <v>1</v>
      </c>
      <c r="AK540">
        <v>1</v>
      </c>
      <c r="AL540">
        <v>1</v>
      </c>
      <c r="AN540">
        <v>0</v>
      </c>
      <c r="AO540">
        <v>0</v>
      </c>
      <c r="AP540">
        <v>0</v>
      </c>
      <c r="AQ540">
        <v>0</v>
      </c>
      <c r="AR540">
        <v>0</v>
      </c>
      <c r="AS540" t="s">
        <v>3</v>
      </c>
      <c r="AT540">
        <v>1</v>
      </c>
      <c r="AU540" t="s">
        <v>3</v>
      </c>
      <c r="AV540">
        <v>0</v>
      </c>
      <c r="AW540">
        <v>1</v>
      </c>
      <c r="AX540">
        <v>-1</v>
      </c>
      <c r="AY540">
        <v>0</v>
      </c>
      <c r="AZ540">
        <v>0</v>
      </c>
      <c r="BA540" t="s">
        <v>3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CX540">
        <f>Y540*Source!I195</f>
        <v>1</v>
      </c>
      <c r="CY540">
        <f>AA540</f>
        <v>2945.01</v>
      </c>
      <c r="CZ540">
        <f>AE540</f>
        <v>543.36</v>
      </c>
      <c r="DA540">
        <f>AI540</f>
        <v>5.42</v>
      </c>
      <c r="DB540">
        <f t="shared" si="110"/>
        <v>543.36</v>
      </c>
      <c r="DC540">
        <f t="shared" si="111"/>
        <v>0</v>
      </c>
    </row>
    <row r="541" spans="1:107" x14ac:dyDescent="0.2">
      <c r="A541">
        <f>ROW(Source!A269)</f>
        <v>269</v>
      </c>
      <c r="B541">
        <v>144042116</v>
      </c>
      <c r="C541">
        <v>144044271</v>
      </c>
      <c r="D541">
        <v>128862253</v>
      </c>
      <c r="E541">
        <v>28876687</v>
      </c>
      <c r="F541">
        <v>1</v>
      </c>
      <c r="G541">
        <v>1</v>
      </c>
      <c r="H541">
        <v>1</v>
      </c>
      <c r="I541" t="s">
        <v>1123</v>
      </c>
      <c r="J541" t="s">
        <v>3</v>
      </c>
      <c r="K541" t="s">
        <v>1124</v>
      </c>
      <c r="L541">
        <v>1191</v>
      </c>
      <c r="N541">
        <v>1013</v>
      </c>
      <c r="O541" t="s">
        <v>1125</v>
      </c>
      <c r="P541" t="s">
        <v>1125</v>
      </c>
      <c r="Q541">
        <v>1</v>
      </c>
      <c r="W541">
        <v>0</v>
      </c>
      <c r="X541">
        <v>-400197608</v>
      </c>
      <c r="Y541">
        <v>93.44</v>
      </c>
      <c r="AA541">
        <v>0</v>
      </c>
      <c r="AB541">
        <v>0</v>
      </c>
      <c r="AC541">
        <v>0</v>
      </c>
      <c r="AD541">
        <v>8.5299999999999994</v>
      </c>
      <c r="AE541">
        <v>0</v>
      </c>
      <c r="AF541">
        <v>0</v>
      </c>
      <c r="AG541">
        <v>0</v>
      </c>
      <c r="AH541">
        <v>8.5299999999999994</v>
      </c>
      <c r="AI541">
        <v>1</v>
      </c>
      <c r="AJ541">
        <v>1</v>
      </c>
      <c r="AK541">
        <v>1</v>
      </c>
      <c r="AL541">
        <v>1</v>
      </c>
      <c r="AN541">
        <v>0</v>
      </c>
      <c r="AO541">
        <v>1</v>
      </c>
      <c r="AP541">
        <v>0</v>
      </c>
      <c r="AQ541">
        <v>0</v>
      </c>
      <c r="AR541">
        <v>0</v>
      </c>
      <c r="AS541" t="s">
        <v>3</v>
      </c>
      <c r="AT541">
        <v>93.44</v>
      </c>
      <c r="AU541" t="s">
        <v>3</v>
      </c>
      <c r="AV541">
        <v>1</v>
      </c>
      <c r="AW541">
        <v>2</v>
      </c>
      <c r="AX541">
        <v>144044279</v>
      </c>
      <c r="AY541">
        <v>1</v>
      </c>
      <c r="AZ541">
        <v>0</v>
      </c>
      <c r="BA541">
        <v>548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CX541">
        <f>Y541*Source!I269</f>
        <v>85.9797504</v>
      </c>
      <c r="CY541">
        <f>AD541</f>
        <v>8.5299999999999994</v>
      </c>
      <c r="CZ541">
        <f>AH541</f>
        <v>8.5299999999999994</v>
      </c>
      <c r="DA541">
        <f>AL541</f>
        <v>1</v>
      </c>
      <c r="DB541">
        <f t="shared" si="110"/>
        <v>797.04</v>
      </c>
      <c r="DC541">
        <f t="shared" si="111"/>
        <v>0</v>
      </c>
    </row>
    <row r="542" spans="1:107" x14ac:dyDescent="0.2">
      <c r="A542">
        <f>ROW(Source!A269)</f>
        <v>269</v>
      </c>
      <c r="B542">
        <v>144042116</v>
      </c>
      <c r="C542">
        <v>144044271</v>
      </c>
      <c r="D542">
        <v>128862608</v>
      </c>
      <c r="E542">
        <v>28876687</v>
      </c>
      <c r="F542">
        <v>1</v>
      </c>
      <c r="G542">
        <v>1</v>
      </c>
      <c r="H542">
        <v>1</v>
      </c>
      <c r="I542" t="s">
        <v>1128</v>
      </c>
      <c r="J542" t="s">
        <v>3</v>
      </c>
      <c r="K542" t="s">
        <v>1129</v>
      </c>
      <c r="L542">
        <v>1191</v>
      </c>
      <c r="N542">
        <v>1013</v>
      </c>
      <c r="O542" t="s">
        <v>1125</v>
      </c>
      <c r="P542" t="s">
        <v>1125</v>
      </c>
      <c r="Q542">
        <v>1</v>
      </c>
      <c r="W542">
        <v>0</v>
      </c>
      <c r="X542">
        <v>-1417349443</v>
      </c>
      <c r="Y542">
        <v>0.6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1</v>
      </c>
      <c r="AJ542">
        <v>1</v>
      </c>
      <c r="AK542">
        <v>1</v>
      </c>
      <c r="AL542">
        <v>1</v>
      </c>
      <c r="AN542">
        <v>0</v>
      </c>
      <c r="AO542">
        <v>1</v>
      </c>
      <c r="AP542">
        <v>0</v>
      </c>
      <c r="AQ542">
        <v>0</v>
      </c>
      <c r="AR542">
        <v>0</v>
      </c>
      <c r="AS542" t="s">
        <v>3</v>
      </c>
      <c r="AT542">
        <v>0.6</v>
      </c>
      <c r="AU542" t="s">
        <v>3</v>
      </c>
      <c r="AV542">
        <v>2</v>
      </c>
      <c r="AW542">
        <v>2</v>
      </c>
      <c r="AX542">
        <v>144044280</v>
      </c>
      <c r="AY542">
        <v>1</v>
      </c>
      <c r="AZ542">
        <v>0</v>
      </c>
      <c r="BA542">
        <v>549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CX542">
        <f>Y542*Source!I269</f>
        <v>0.55209599999999992</v>
      </c>
      <c r="CY542">
        <f>AD542</f>
        <v>0</v>
      </c>
      <c r="CZ542">
        <f>AH542</f>
        <v>0</v>
      </c>
      <c r="DA542">
        <f>AL542</f>
        <v>1</v>
      </c>
      <c r="DB542">
        <f t="shared" si="110"/>
        <v>0</v>
      </c>
      <c r="DC542">
        <f t="shared" si="111"/>
        <v>0</v>
      </c>
    </row>
    <row r="543" spans="1:107" x14ac:dyDescent="0.2">
      <c r="A543">
        <f>ROW(Source!A269)</f>
        <v>269</v>
      </c>
      <c r="B543">
        <v>144042116</v>
      </c>
      <c r="C543">
        <v>144044271</v>
      </c>
      <c r="D543">
        <v>130404565</v>
      </c>
      <c r="E543">
        <v>1</v>
      </c>
      <c r="F543">
        <v>1</v>
      </c>
      <c r="G543">
        <v>1</v>
      </c>
      <c r="H543">
        <v>2</v>
      </c>
      <c r="I543" t="s">
        <v>1130</v>
      </c>
      <c r="J543" t="s">
        <v>1131</v>
      </c>
      <c r="K543" t="s">
        <v>1132</v>
      </c>
      <c r="L543">
        <v>1368</v>
      </c>
      <c r="N543">
        <v>1011</v>
      </c>
      <c r="O543" t="s">
        <v>550</v>
      </c>
      <c r="P543" t="s">
        <v>550</v>
      </c>
      <c r="Q543">
        <v>1</v>
      </c>
      <c r="W543">
        <v>0</v>
      </c>
      <c r="X543">
        <v>757256372</v>
      </c>
      <c r="Y543">
        <v>0.42</v>
      </c>
      <c r="AA543">
        <v>0</v>
      </c>
      <c r="AB543">
        <v>447.64</v>
      </c>
      <c r="AC543">
        <v>443.21</v>
      </c>
      <c r="AD543">
        <v>0</v>
      </c>
      <c r="AE543">
        <v>0</v>
      </c>
      <c r="AF543">
        <v>31.26</v>
      </c>
      <c r="AG543">
        <v>13.5</v>
      </c>
      <c r="AH543">
        <v>0</v>
      </c>
      <c r="AI543">
        <v>1</v>
      </c>
      <c r="AJ543">
        <v>14.32</v>
      </c>
      <c r="AK543">
        <v>32.83</v>
      </c>
      <c r="AL543">
        <v>1</v>
      </c>
      <c r="AN543">
        <v>0</v>
      </c>
      <c r="AO543">
        <v>1</v>
      </c>
      <c r="AP543">
        <v>0</v>
      </c>
      <c r="AQ543">
        <v>0</v>
      </c>
      <c r="AR543">
        <v>0</v>
      </c>
      <c r="AS543" t="s">
        <v>3</v>
      </c>
      <c r="AT543">
        <v>0.42</v>
      </c>
      <c r="AU543" t="s">
        <v>3</v>
      </c>
      <c r="AV543">
        <v>0</v>
      </c>
      <c r="AW543">
        <v>2</v>
      </c>
      <c r="AX543">
        <v>144044281</v>
      </c>
      <c r="AY543">
        <v>1</v>
      </c>
      <c r="AZ543">
        <v>0</v>
      </c>
      <c r="BA543">
        <v>550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CX543">
        <f>Y543*Source!I269</f>
        <v>0.38646719999999996</v>
      </c>
      <c r="CY543">
        <f>AB543</f>
        <v>447.64</v>
      </c>
      <c r="CZ543">
        <f>AF543</f>
        <v>31.26</v>
      </c>
      <c r="DA543">
        <f>AJ543</f>
        <v>14.32</v>
      </c>
      <c r="DB543">
        <f t="shared" si="110"/>
        <v>13.13</v>
      </c>
      <c r="DC543">
        <f t="shared" si="111"/>
        <v>5.67</v>
      </c>
    </row>
    <row r="544" spans="1:107" x14ac:dyDescent="0.2">
      <c r="A544">
        <f>ROW(Source!A269)</f>
        <v>269</v>
      </c>
      <c r="B544">
        <v>144042116</v>
      </c>
      <c r="C544">
        <v>144044271</v>
      </c>
      <c r="D544">
        <v>130405149</v>
      </c>
      <c r="E544">
        <v>1</v>
      </c>
      <c r="F544">
        <v>1</v>
      </c>
      <c r="G544">
        <v>1</v>
      </c>
      <c r="H544">
        <v>2</v>
      </c>
      <c r="I544" t="s">
        <v>1144</v>
      </c>
      <c r="J544" t="s">
        <v>1145</v>
      </c>
      <c r="K544" t="s">
        <v>1146</v>
      </c>
      <c r="L544">
        <v>1368</v>
      </c>
      <c r="N544">
        <v>1011</v>
      </c>
      <c r="O544" t="s">
        <v>550</v>
      </c>
      <c r="P544" t="s">
        <v>550</v>
      </c>
      <c r="Q544">
        <v>1</v>
      </c>
      <c r="W544">
        <v>0</v>
      </c>
      <c r="X544">
        <v>1969200529</v>
      </c>
      <c r="Y544">
        <v>0.18</v>
      </c>
      <c r="AA544">
        <v>0</v>
      </c>
      <c r="AB544">
        <v>795.09</v>
      </c>
      <c r="AC544">
        <v>380.83</v>
      </c>
      <c r="AD544">
        <v>0</v>
      </c>
      <c r="AE544">
        <v>0</v>
      </c>
      <c r="AF544">
        <v>65.709999999999994</v>
      </c>
      <c r="AG544">
        <v>11.6</v>
      </c>
      <c r="AH544">
        <v>0</v>
      </c>
      <c r="AI544">
        <v>1</v>
      </c>
      <c r="AJ544">
        <v>12.1</v>
      </c>
      <c r="AK544">
        <v>32.83</v>
      </c>
      <c r="AL544">
        <v>1</v>
      </c>
      <c r="AN544">
        <v>0</v>
      </c>
      <c r="AO544">
        <v>1</v>
      </c>
      <c r="AP544">
        <v>0</v>
      </c>
      <c r="AQ544">
        <v>0</v>
      </c>
      <c r="AR544">
        <v>0</v>
      </c>
      <c r="AS544" t="s">
        <v>3</v>
      </c>
      <c r="AT544">
        <v>0.18</v>
      </c>
      <c r="AU544" t="s">
        <v>3</v>
      </c>
      <c r="AV544">
        <v>0</v>
      </c>
      <c r="AW544">
        <v>2</v>
      </c>
      <c r="AX544">
        <v>144044282</v>
      </c>
      <c r="AY544">
        <v>1</v>
      </c>
      <c r="AZ544">
        <v>0</v>
      </c>
      <c r="BA544">
        <v>551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CX544">
        <f>Y544*Source!I269</f>
        <v>0.16562879999999999</v>
      </c>
      <c r="CY544">
        <f>AB544</f>
        <v>795.09</v>
      </c>
      <c r="CZ544">
        <f>AF544</f>
        <v>65.709999999999994</v>
      </c>
      <c r="DA544">
        <f>AJ544</f>
        <v>12.1</v>
      </c>
      <c r="DB544">
        <f t="shared" si="110"/>
        <v>11.83</v>
      </c>
      <c r="DC544">
        <f t="shared" si="111"/>
        <v>2.09</v>
      </c>
    </row>
    <row r="545" spans="1:107" x14ac:dyDescent="0.2">
      <c r="A545">
        <f>ROW(Source!A269)</f>
        <v>269</v>
      </c>
      <c r="B545">
        <v>144042116</v>
      </c>
      <c r="C545">
        <v>144044271</v>
      </c>
      <c r="D545">
        <v>130260847</v>
      </c>
      <c r="E545">
        <v>1</v>
      </c>
      <c r="F545">
        <v>1</v>
      </c>
      <c r="G545">
        <v>1</v>
      </c>
      <c r="H545">
        <v>3</v>
      </c>
      <c r="I545" t="s">
        <v>1373</v>
      </c>
      <c r="J545" t="s">
        <v>1374</v>
      </c>
      <c r="K545" t="s">
        <v>1375</v>
      </c>
      <c r="L545">
        <v>1348</v>
      </c>
      <c r="N545">
        <v>1009</v>
      </c>
      <c r="O545" t="s">
        <v>31</v>
      </c>
      <c r="P545" t="s">
        <v>31</v>
      </c>
      <c r="Q545">
        <v>1000</v>
      </c>
      <c r="W545">
        <v>0</v>
      </c>
      <c r="X545">
        <v>1515713270</v>
      </c>
      <c r="Y545">
        <v>1E-3</v>
      </c>
      <c r="AA545">
        <v>97141.58</v>
      </c>
      <c r="AB545">
        <v>0</v>
      </c>
      <c r="AC545">
        <v>0</v>
      </c>
      <c r="AD545">
        <v>0</v>
      </c>
      <c r="AE545">
        <v>11978</v>
      </c>
      <c r="AF545">
        <v>0</v>
      </c>
      <c r="AG545">
        <v>0</v>
      </c>
      <c r="AH545">
        <v>0</v>
      </c>
      <c r="AI545">
        <v>8.11</v>
      </c>
      <c r="AJ545">
        <v>1</v>
      </c>
      <c r="AK545">
        <v>1</v>
      </c>
      <c r="AL545">
        <v>1</v>
      </c>
      <c r="AN545">
        <v>0</v>
      </c>
      <c r="AO545">
        <v>1</v>
      </c>
      <c r="AP545">
        <v>0</v>
      </c>
      <c r="AQ545">
        <v>0</v>
      </c>
      <c r="AR545">
        <v>0</v>
      </c>
      <c r="AS545" t="s">
        <v>3</v>
      </c>
      <c r="AT545">
        <v>1E-3</v>
      </c>
      <c r="AU545" t="s">
        <v>3</v>
      </c>
      <c r="AV545">
        <v>0</v>
      </c>
      <c r="AW545">
        <v>2</v>
      </c>
      <c r="AX545">
        <v>144044283</v>
      </c>
      <c r="AY545">
        <v>1</v>
      </c>
      <c r="AZ545">
        <v>0</v>
      </c>
      <c r="BA545">
        <v>552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CX545">
        <f>Y545*Source!I269</f>
        <v>9.2015999999999994E-4</v>
      </c>
      <c r="CY545">
        <f>AA545</f>
        <v>97141.58</v>
      </c>
      <c r="CZ545">
        <f>AE545</f>
        <v>11978</v>
      </c>
      <c r="DA545">
        <f>AI545</f>
        <v>8.11</v>
      </c>
      <c r="DB545">
        <f t="shared" si="110"/>
        <v>11.98</v>
      </c>
      <c r="DC545">
        <f t="shared" si="111"/>
        <v>0</v>
      </c>
    </row>
    <row r="546" spans="1:107" x14ac:dyDescent="0.2">
      <c r="A546">
        <f>ROW(Source!A269)</f>
        <v>269</v>
      </c>
      <c r="B546">
        <v>144042116</v>
      </c>
      <c r="C546">
        <v>144044271</v>
      </c>
      <c r="D546">
        <v>130276321</v>
      </c>
      <c r="E546">
        <v>1</v>
      </c>
      <c r="F546">
        <v>1</v>
      </c>
      <c r="G546">
        <v>1</v>
      </c>
      <c r="H546">
        <v>3</v>
      </c>
      <c r="I546" t="s">
        <v>1285</v>
      </c>
      <c r="J546" t="s">
        <v>1286</v>
      </c>
      <c r="K546" t="s">
        <v>1287</v>
      </c>
      <c r="L546">
        <v>1348</v>
      </c>
      <c r="N546">
        <v>1009</v>
      </c>
      <c r="O546" t="s">
        <v>31</v>
      </c>
      <c r="P546" t="s">
        <v>31</v>
      </c>
      <c r="Q546">
        <v>1000</v>
      </c>
      <c r="W546">
        <v>0</v>
      </c>
      <c r="X546">
        <v>404541374</v>
      </c>
      <c r="Y546">
        <v>0.23300000000000001</v>
      </c>
      <c r="AA546">
        <v>51265.84</v>
      </c>
      <c r="AB546">
        <v>0</v>
      </c>
      <c r="AC546">
        <v>0</v>
      </c>
      <c r="AD546">
        <v>0</v>
      </c>
      <c r="AE546">
        <v>5989</v>
      </c>
      <c r="AF546">
        <v>0</v>
      </c>
      <c r="AG546">
        <v>0</v>
      </c>
      <c r="AH546">
        <v>0</v>
      </c>
      <c r="AI546">
        <v>8.56</v>
      </c>
      <c r="AJ546">
        <v>1</v>
      </c>
      <c r="AK546">
        <v>1</v>
      </c>
      <c r="AL546">
        <v>1</v>
      </c>
      <c r="AN546">
        <v>0</v>
      </c>
      <c r="AO546">
        <v>1</v>
      </c>
      <c r="AP546">
        <v>0</v>
      </c>
      <c r="AQ546">
        <v>0</v>
      </c>
      <c r="AR546">
        <v>0</v>
      </c>
      <c r="AS546" t="s">
        <v>3</v>
      </c>
      <c r="AT546">
        <v>0.23300000000000001</v>
      </c>
      <c r="AU546" t="s">
        <v>3</v>
      </c>
      <c r="AV546">
        <v>0</v>
      </c>
      <c r="AW546">
        <v>2</v>
      </c>
      <c r="AX546">
        <v>144044284</v>
      </c>
      <c r="AY546">
        <v>1</v>
      </c>
      <c r="AZ546">
        <v>0</v>
      </c>
      <c r="BA546">
        <v>553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CX546">
        <f>Y546*Source!I269</f>
        <v>0.21439728</v>
      </c>
      <c r="CY546">
        <f>AA546</f>
        <v>51265.84</v>
      </c>
      <c r="CZ546">
        <f>AE546</f>
        <v>5989</v>
      </c>
      <c r="DA546">
        <f>AI546</f>
        <v>8.56</v>
      </c>
      <c r="DB546">
        <f t="shared" si="110"/>
        <v>1395.44</v>
      </c>
      <c r="DC546">
        <f t="shared" si="111"/>
        <v>0</v>
      </c>
    </row>
    <row r="547" spans="1:107" x14ac:dyDescent="0.2">
      <c r="A547">
        <f>ROW(Source!A269)</f>
        <v>269</v>
      </c>
      <c r="B547">
        <v>144042116</v>
      </c>
      <c r="C547">
        <v>144044271</v>
      </c>
      <c r="D547">
        <v>130277651</v>
      </c>
      <c r="E547">
        <v>1</v>
      </c>
      <c r="F547">
        <v>1</v>
      </c>
      <c r="G547">
        <v>1</v>
      </c>
      <c r="H547">
        <v>3</v>
      </c>
      <c r="I547" t="s">
        <v>1472</v>
      </c>
      <c r="J547" t="s">
        <v>1473</v>
      </c>
      <c r="K547" t="s">
        <v>1474</v>
      </c>
      <c r="L547">
        <v>1348</v>
      </c>
      <c r="N547">
        <v>1009</v>
      </c>
      <c r="O547" t="s">
        <v>31</v>
      </c>
      <c r="P547" t="s">
        <v>31</v>
      </c>
      <c r="Q547">
        <v>1000</v>
      </c>
      <c r="W547">
        <v>0</v>
      </c>
      <c r="X547">
        <v>-679189543</v>
      </c>
      <c r="Y547">
        <v>1.2E-2</v>
      </c>
      <c r="AA547">
        <v>77662.64</v>
      </c>
      <c r="AB547">
        <v>0</v>
      </c>
      <c r="AC547">
        <v>0</v>
      </c>
      <c r="AD547">
        <v>0</v>
      </c>
      <c r="AE547">
        <v>8023</v>
      </c>
      <c r="AF547">
        <v>0</v>
      </c>
      <c r="AG547">
        <v>0</v>
      </c>
      <c r="AH547">
        <v>0</v>
      </c>
      <c r="AI547">
        <v>9.68</v>
      </c>
      <c r="AJ547">
        <v>1</v>
      </c>
      <c r="AK547">
        <v>1</v>
      </c>
      <c r="AL547">
        <v>1</v>
      </c>
      <c r="AN547">
        <v>0</v>
      </c>
      <c r="AO547">
        <v>1</v>
      </c>
      <c r="AP547">
        <v>0</v>
      </c>
      <c r="AQ547">
        <v>0</v>
      </c>
      <c r="AR547">
        <v>0</v>
      </c>
      <c r="AS547" t="s">
        <v>3</v>
      </c>
      <c r="AT547">
        <v>1.2E-2</v>
      </c>
      <c r="AU547" t="s">
        <v>3</v>
      </c>
      <c r="AV547">
        <v>0</v>
      </c>
      <c r="AW547">
        <v>2</v>
      </c>
      <c r="AX547">
        <v>144044285</v>
      </c>
      <c r="AY547">
        <v>1</v>
      </c>
      <c r="AZ547">
        <v>0</v>
      </c>
      <c r="BA547">
        <v>554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CX547">
        <f>Y547*Source!I269</f>
        <v>1.104192E-2</v>
      </c>
      <c r="CY547">
        <f>AA547</f>
        <v>77662.64</v>
      </c>
      <c r="CZ547">
        <f>AE547</f>
        <v>8023</v>
      </c>
      <c r="DA547">
        <f>AI547</f>
        <v>9.68</v>
      </c>
      <c r="DB547">
        <f t="shared" si="110"/>
        <v>96.28</v>
      </c>
      <c r="DC547">
        <f t="shared" si="111"/>
        <v>0</v>
      </c>
    </row>
    <row r="548" spans="1:107" x14ac:dyDescent="0.2">
      <c r="A548">
        <f>ROW(Source!A270)</f>
        <v>270</v>
      </c>
      <c r="B548">
        <v>144042116</v>
      </c>
      <c r="C548">
        <v>144044288</v>
      </c>
      <c r="D548">
        <v>128862253</v>
      </c>
      <c r="E548">
        <v>28876687</v>
      </c>
      <c r="F548">
        <v>1</v>
      </c>
      <c r="G548">
        <v>1</v>
      </c>
      <c r="H548">
        <v>1</v>
      </c>
      <c r="I548" t="s">
        <v>1123</v>
      </c>
      <c r="J548" t="s">
        <v>3</v>
      </c>
      <c r="K548" t="s">
        <v>1124</v>
      </c>
      <c r="L548">
        <v>1191</v>
      </c>
      <c r="N548">
        <v>1013</v>
      </c>
      <c r="O548" t="s">
        <v>1125</v>
      </c>
      <c r="P548" t="s">
        <v>1125</v>
      </c>
      <c r="Q548">
        <v>1</v>
      </c>
      <c r="W548">
        <v>0</v>
      </c>
      <c r="X548">
        <v>-400197608</v>
      </c>
      <c r="Y548">
        <v>1.0349999999999999</v>
      </c>
      <c r="AA548">
        <v>0</v>
      </c>
      <c r="AB548">
        <v>0</v>
      </c>
      <c r="AC548">
        <v>0</v>
      </c>
      <c r="AD548">
        <v>8.5299999999999994</v>
      </c>
      <c r="AE548">
        <v>0</v>
      </c>
      <c r="AF548">
        <v>0</v>
      </c>
      <c r="AG548">
        <v>0</v>
      </c>
      <c r="AH548">
        <v>8.5299999999999994</v>
      </c>
      <c r="AI548">
        <v>1</v>
      </c>
      <c r="AJ548">
        <v>1</v>
      </c>
      <c r="AK548">
        <v>1</v>
      </c>
      <c r="AL548">
        <v>1</v>
      </c>
      <c r="AN548">
        <v>0</v>
      </c>
      <c r="AO548">
        <v>1</v>
      </c>
      <c r="AP548">
        <v>1</v>
      </c>
      <c r="AQ548">
        <v>0</v>
      </c>
      <c r="AR548">
        <v>0</v>
      </c>
      <c r="AS548" t="s">
        <v>3</v>
      </c>
      <c r="AT548">
        <v>0.9</v>
      </c>
      <c r="AU548" t="s">
        <v>264</v>
      </c>
      <c r="AV548">
        <v>1</v>
      </c>
      <c r="AW548">
        <v>2</v>
      </c>
      <c r="AX548">
        <v>144044290</v>
      </c>
      <c r="AY548">
        <v>1</v>
      </c>
      <c r="AZ548">
        <v>0</v>
      </c>
      <c r="BA548">
        <v>557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CX548">
        <f>Y548*Source!I270</f>
        <v>93.166560000000004</v>
      </c>
      <c r="CY548">
        <f>AD548</f>
        <v>8.5299999999999994</v>
      </c>
      <c r="CZ548">
        <f>AH548</f>
        <v>8.5299999999999994</v>
      </c>
      <c r="DA548">
        <f>AL548</f>
        <v>1</v>
      </c>
      <c r="DB548">
        <f>ROUND((ROUND(AT548*CZ548,2)*1.15),2)</f>
        <v>8.83</v>
      </c>
      <c r="DC548">
        <f>ROUND((ROUND(AT548*AG548,2)*1.15),2)</f>
        <v>0</v>
      </c>
    </row>
    <row r="549" spans="1:107" x14ac:dyDescent="0.2">
      <c r="A549">
        <f>ROW(Source!A272)</f>
        <v>272</v>
      </c>
      <c r="B549">
        <v>144042116</v>
      </c>
      <c r="C549">
        <v>144044292</v>
      </c>
      <c r="D549">
        <v>128862259</v>
      </c>
      <c r="E549">
        <v>28876687</v>
      </c>
      <c r="F549">
        <v>1</v>
      </c>
      <c r="G549">
        <v>1</v>
      </c>
      <c r="H549">
        <v>1</v>
      </c>
      <c r="I549" t="s">
        <v>1219</v>
      </c>
      <c r="J549" t="s">
        <v>3</v>
      </c>
      <c r="K549" t="s">
        <v>1220</v>
      </c>
      <c r="L549">
        <v>1191</v>
      </c>
      <c r="N549">
        <v>1013</v>
      </c>
      <c r="O549" t="s">
        <v>1125</v>
      </c>
      <c r="P549" t="s">
        <v>1125</v>
      </c>
      <c r="Q549">
        <v>1</v>
      </c>
      <c r="W549">
        <v>0</v>
      </c>
      <c r="X549">
        <v>1010519658</v>
      </c>
      <c r="Y549">
        <v>43.5</v>
      </c>
      <c r="AA549">
        <v>0</v>
      </c>
      <c r="AB549">
        <v>0</v>
      </c>
      <c r="AC549">
        <v>0</v>
      </c>
      <c r="AD549">
        <v>8.64</v>
      </c>
      <c r="AE549">
        <v>0</v>
      </c>
      <c r="AF549">
        <v>0</v>
      </c>
      <c r="AG549">
        <v>0</v>
      </c>
      <c r="AH549">
        <v>8.64</v>
      </c>
      <c r="AI549">
        <v>1</v>
      </c>
      <c r="AJ549">
        <v>1</v>
      </c>
      <c r="AK549">
        <v>1</v>
      </c>
      <c r="AL549">
        <v>1</v>
      </c>
      <c r="AN549">
        <v>0</v>
      </c>
      <c r="AO549">
        <v>1</v>
      </c>
      <c r="AP549">
        <v>0</v>
      </c>
      <c r="AQ549">
        <v>0</v>
      </c>
      <c r="AR549">
        <v>0</v>
      </c>
      <c r="AS549" t="s">
        <v>3</v>
      </c>
      <c r="AT549">
        <v>43.5</v>
      </c>
      <c r="AU549" t="s">
        <v>3</v>
      </c>
      <c r="AV549">
        <v>1</v>
      </c>
      <c r="AW549">
        <v>2</v>
      </c>
      <c r="AX549">
        <v>144044299</v>
      </c>
      <c r="AY549">
        <v>1</v>
      </c>
      <c r="AZ549">
        <v>0</v>
      </c>
      <c r="BA549">
        <v>558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CX549">
        <f>Y549*Source!I272</f>
        <v>810.40499999999997</v>
      </c>
      <c r="CY549">
        <f>AD549</f>
        <v>8.64</v>
      </c>
      <c r="CZ549">
        <f>AH549</f>
        <v>8.64</v>
      </c>
      <c r="DA549">
        <f>AL549</f>
        <v>1</v>
      </c>
      <c r="DB549">
        <f t="shared" ref="DB549:DB554" si="112">ROUND(ROUND(AT549*CZ549,2),2)</f>
        <v>375.84</v>
      </c>
      <c r="DC549">
        <f t="shared" ref="DC549:DC554" si="113">ROUND(ROUND(AT549*AG549,2),2)</f>
        <v>0</v>
      </c>
    </row>
    <row r="550" spans="1:107" x14ac:dyDescent="0.2">
      <c r="A550">
        <f>ROW(Source!A272)</f>
        <v>272</v>
      </c>
      <c r="B550">
        <v>144042116</v>
      </c>
      <c r="C550">
        <v>144044292</v>
      </c>
      <c r="D550">
        <v>128862608</v>
      </c>
      <c r="E550">
        <v>28876687</v>
      </c>
      <c r="F550">
        <v>1</v>
      </c>
      <c r="G550">
        <v>1</v>
      </c>
      <c r="H550">
        <v>1</v>
      </c>
      <c r="I550" t="s">
        <v>1128</v>
      </c>
      <c r="J550" t="s">
        <v>3</v>
      </c>
      <c r="K550" t="s">
        <v>1129</v>
      </c>
      <c r="L550">
        <v>1191</v>
      </c>
      <c r="N550">
        <v>1013</v>
      </c>
      <c r="O550" t="s">
        <v>1125</v>
      </c>
      <c r="P550" t="s">
        <v>1125</v>
      </c>
      <c r="Q550">
        <v>1</v>
      </c>
      <c r="W550">
        <v>0</v>
      </c>
      <c r="X550">
        <v>-1417349443</v>
      </c>
      <c r="Y550">
        <v>7.0000000000000007E-2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1</v>
      </c>
      <c r="AJ550">
        <v>1</v>
      </c>
      <c r="AK550">
        <v>1</v>
      </c>
      <c r="AL550">
        <v>1</v>
      </c>
      <c r="AN550">
        <v>0</v>
      </c>
      <c r="AO550">
        <v>1</v>
      </c>
      <c r="AP550">
        <v>0</v>
      </c>
      <c r="AQ550">
        <v>0</v>
      </c>
      <c r="AR550">
        <v>0</v>
      </c>
      <c r="AS550" t="s">
        <v>3</v>
      </c>
      <c r="AT550">
        <v>7.0000000000000007E-2</v>
      </c>
      <c r="AU550" t="s">
        <v>3</v>
      </c>
      <c r="AV550">
        <v>2</v>
      </c>
      <c r="AW550">
        <v>2</v>
      </c>
      <c r="AX550">
        <v>144044300</v>
      </c>
      <c r="AY550">
        <v>1</v>
      </c>
      <c r="AZ550">
        <v>0</v>
      </c>
      <c r="BA550">
        <v>559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CX550">
        <f>Y550*Source!I272</f>
        <v>1.3041</v>
      </c>
      <c r="CY550">
        <f>AD550</f>
        <v>0</v>
      </c>
      <c r="CZ550">
        <f>AH550</f>
        <v>0</v>
      </c>
      <c r="DA550">
        <f>AL550</f>
        <v>1</v>
      </c>
      <c r="DB550">
        <f t="shared" si="112"/>
        <v>0</v>
      </c>
      <c r="DC550">
        <f t="shared" si="113"/>
        <v>0</v>
      </c>
    </row>
    <row r="551" spans="1:107" x14ac:dyDescent="0.2">
      <c r="A551">
        <f>ROW(Source!A272)</f>
        <v>272</v>
      </c>
      <c r="B551">
        <v>144042116</v>
      </c>
      <c r="C551">
        <v>144044292</v>
      </c>
      <c r="D551">
        <v>130405149</v>
      </c>
      <c r="E551">
        <v>1</v>
      </c>
      <c r="F551">
        <v>1</v>
      </c>
      <c r="G551">
        <v>1</v>
      </c>
      <c r="H551">
        <v>2</v>
      </c>
      <c r="I551" t="s">
        <v>1144</v>
      </c>
      <c r="J551" t="s">
        <v>1145</v>
      </c>
      <c r="K551" t="s">
        <v>1146</v>
      </c>
      <c r="L551">
        <v>1368</v>
      </c>
      <c r="N551">
        <v>1011</v>
      </c>
      <c r="O551" t="s">
        <v>550</v>
      </c>
      <c r="P551" t="s">
        <v>550</v>
      </c>
      <c r="Q551">
        <v>1</v>
      </c>
      <c r="W551">
        <v>0</v>
      </c>
      <c r="X551">
        <v>1969200529</v>
      </c>
      <c r="Y551">
        <v>7.0000000000000007E-2</v>
      </c>
      <c r="AA551">
        <v>0</v>
      </c>
      <c r="AB551">
        <v>795.09</v>
      </c>
      <c r="AC551">
        <v>380.83</v>
      </c>
      <c r="AD551">
        <v>0</v>
      </c>
      <c r="AE551">
        <v>0</v>
      </c>
      <c r="AF551">
        <v>65.709999999999994</v>
      </c>
      <c r="AG551">
        <v>11.6</v>
      </c>
      <c r="AH551">
        <v>0</v>
      </c>
      <c r="AI551">
        <v>1</v>
      </c>
      <c r="AJ551">
        <v>12.1</v>
      </c>
      <c r="AK551">
        <v>32.83</v>
      </c>
      <c r="AL551">
        <v>1</v>
      </c>
      <c r="AN551">
        <v>0</v>
      </c>
      <c r="AO551">
        <v>1</v>
      </c>
      <c r="AP551">
        <v>0</v>
      </c>
      <c r="AQ551">
        <v>0</v>
      </c>
      <c r="AR551">
        <v>0</v>
      </c>
      <c r="AS551" t="s">
        <v>3</v>
      </c>
      <c r="AT551">
        <v>7.0000000000000007E-2</v>
      </c>
      <c r="AU551" t="s">
        <v>3</v>
      </c>
      <c r="AV551">
        <v>0</v>
      </c>
      <c r="AW551">
        <v>2</v>
      </c>
      <c r="AX551">
        <v>144044301</v>
      </c>
      <c r="AY551">
        <v>1</v>
      </c>
      <c r="AZ551">
        <v>0</v>
      </c>
      <c r="BA551">
        <v>560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CX551">
        <f>Y551*Source!I272</f>
        <v>1.3041</v>
      </c>
      <c r="CY551">
        <f>AB551</f>
        <v>795.09</v>
      </c>
      <c r="CZ551">
        <f>AF551</f>
        <v>65.709999999999994</v>
      </c>
      <c r="DA551">
        <f>AJ551</f>
        <v>12.1</v>
      </c>
      <c r="DB551">
        <f t="shared" si="112"/>
        <v>4.5999999999999996</v>
      </c>
      <c r="DC551">
        <f t="shared" si="113"/>
        <v>0.81</v>
      </c>
    </row>
    <row r="552" spans="1:107" x14ac:dyDescent="0.2">
      <c r="A552">
        <f>ROW(Source!A272)</f>
        <v>272</v>
      </c>
      <c r="B552">
        <v>144042116</v>
      </c>
      <c r="C552">
        <v>144044292</v>
      </c>
      <c r="D552">
        <v>130261294</v>
      </c>
      <c r="E552">
        <v>1</v>
      </c>
      <c r="F552">
        <v>1</v>
      </c>
      <c r="G552">
        <v>1</v>
      </c>
      <c r="H552">
        <v>3</v>
      </c>
      <c r="I552" t="s">
        <v>1475</v>
      </c>
      <c r="J552" t="s">
        <v>1476</v>
      </c>
      <c r="K552" t="s">
        <v>1477</v>
      </c>
      <c r="L552">
        <v>1339</v>
      </c>
      <c r="N552">
        <v>1007</v>
      </c>
      <c r="O552" t="s">
        <v>50</v>
      </c>
      <c r="P552" t="s">
        <v>50</v>
      </c>
      <c r="Q552">
        <v>1</v>
      </c>
      <c r="W552">
        <v>0</v>
      </c>
      <c r="X552">
        <v>-2007418295</v>
      </c>
      <c r="Y552">
        <v>8.9999999999999993E-3</v>
      </c>
      <c r="AA552">
        <v>4455</v>
      </c>
      <c r="AB552">
        <v>0</v>
      </c>
      <c r="AC552">
        <v>0</v>
      </c>
      <c r="AD552">
        <v>0</v>
      </c>
      <c r="AE552">
        <v>1100</v>
      </c>
      <c r="AF552">
        <v>0</v>
      </c>
      <c r="AG552">
        <v>0</v>
      </c>
      <c r="AH552">
        <v>0</v>
      </c>
      <c r="AI552">
        <v>4.05</v>
      </c>
      <c r="AJ552">
        <v>1</v>
      </c>
      <c r="AK552">
        <v>1</v>
      </c>
      <c r="AL552">
        <v>1</v>
      </c>
      <c r="AN552">
        <v>0</v>
      </c>
      <c r="AO552">
        <v>1</v>
      </c>
      <c r="AP552">
        <v>0</v>
      </c>
      <c r="AQ552">
        <v>0</v>
      </c>
      <c r="AR552">
        <v>0</v>
      </c>
      <c r="AS552" t="s">
        <v>3</v>
      </c>
      <c r="AT552">
        <v>8.9999999999999993E-3</v>
      </c>
      <c r="AU552" t="s">
        <v>3</v>
      </c>
      <c r="AV552">
        <v>0</v>
      </c>
      <c r="AW552">
        <v>2</v>
      </c>
      <c r="AX552">
        <v>144044302</v>
      </c>
      <c r="AY552">
        <v>1</v>
      </c>
      <c r="AZ552">
        <v>0</v>
      </c>
      <c r="BA552">
        <v>561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CX552">
        <f>Y552*Source!I272</f>
        <v>0.16766999999999999</v>
      </c>
      <c r="CY552">
        <f>AA552</f>
        <v>4455</v>
      </c>
      <c r="CZ552">
        <f>AE552</f>
        <v>1100</v>
      </c>
      <c r="DA552">
        <f>AI552</f>
        <v>4.05</v>
      </c>
      <c r="DB552">
        <f t="shared" si="112"/>
        <v>9.9</v>
      </c>
      <c r="DC552">
        <f t="shared" si="113"/>
        <v>0</v>
      </c>
    </row>
    <row r="553" spans="1:107" x14ac:dyDescent="0.2">
      <c r="A553">
        <f>ROW(Source!A272)</f>
        <v>272</v>
      </c>
      <c r="B553">
        <v>144042116</v>
      </c>
      <c r="C553">
        <v>144044292</v>
      </c>
      <c r="D553">
        <v>130261296</v>
      </c>
      <c r="E553">
        <v>1</v>
      </c>
      <c r="F553">
        <v>1</v>
      </c>
      <c r="G553">
        <v>1</v>
      </c>
      <c r="H553">
        <v>3</v>
      </c>
      <c r="I553" t="s">
        <v>1478</v>
      </c>
      <c r="J553" t="s">
        <v>1479</v>
      </c>
      <c r="K553" t="s">
        <v>1480</v>
      </c>
      <c r="L553">
        <v>1348</v>
      </c>
      <c r="N553">
        <v>1009</v>
      </c>
      <c r="O553" t="s">
        <v>31</v>
      </c>
      <c r="P553" t="s">
        <v>31</v>
      </c>
      <c r="Q553">
        <v>1000</v>
      </c>
      <c r="W553">
        <v>0</v>
      </c>
      <c r="X553">
        <v>1993398722</v>
      </c>
      <c r="Y553">
        <v>3.5000000000000003E-2</v>
      </c>
      <c r="AA553">
        <v>34232.22</v>
      </c>
      <c r="AB553">
        <v>0</v>
      </c>
      <c r="AC553">
        <v>0</v>
      </c>
      <c r="AD553">
        <v>0</v>
      </c>
      <c r="AE553">
        <v>6102</v>
      </c>
      <c r="AF553">
        <v>0</v>
      </c>
      <c r="AG553">
        <v>0</v>
      </c>
      <c r="AH553">
        <v>0</v>
      </c>
      <c r="AI553">
        <v>5.61</v>
      </c>
      <c r="AJ553">
        <v>1</v>
      </c>
      <c r="AK553">
        <v>1</v>
      </c>
      <c r="AL553">
        <v>1</v>
      </c>
      <c r="AN553">
        <v>0</v>
      </c>
      <c r="AO553">
        <v>1</v>
      </c>
      <c r="AP553">
        <v>0</v>
      </c>
      <c r="AQ553">
        <v>0</v>
      </c>
      <c r="AR553">
        <v>0</v>
      </c>
      <c r="AS553" t="s">
        <v>3</v>
      </c>
      <c r="AT553">
        <v>3.5000000000000003E-2</v>
      </c>
      <c r="AU553" t="s">
        <v>3</v>
      </c>
      <c r="AV553">
        <v>0</v>
      </c>
      <c r="AW553">
        <v>2</v>
      </c>
      <c r="AX553">
        <v>144044303</v>
      </c>
      <c r="AY553">
        <v>1</v>
      </c>
      <c r="AZ553">
        <v>0</v>
      </c>
      <c r="BA553">
        <v>562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CX553">
        <f>Y553*Source!I272</f>
        <v>0.65205000000000002</v>
      </c>
      <c r="CY553">
        <f>AA553</f>
        <v>34232.22</v>
      </c>
      <c r="CZ553">
        <f>AE553</f>
        <v>6102</v>
      </c>
      <c r="DA553">
        <f>AI553</f>
        <v>5.61</v>
      </c>
      <c r="DB553">
        <f t="shared" si="112"/>
        <v>213.57</v>
      </c>
      <c r="DC553">
        <f t="shared" si="113"/>
        <v>0</v>
      </c>
    </row>
    <row r="554" spans="1:107" x14ac:dyDescent="0.2">
      <c r="A554">
        <f>ROW(Source!A272)</f>
        <v>272</v>
      </c>
      <c r="B554">
        <v>144042116</v>
      </c>
      <c r="C554">
        <v>144044292</v>
      </c>
      <c r="D554">
        <v>130282537</v>
      </c>
      <c r="E554">
        <v>1</v>
      </c>
      <c r="F554">
        <v>1</v>
      </c>
      <c r="G554">
        <v>1</v>
      </c>
      <c r="H554">
        <v>3</v>
      </c>
      <c r="I554" t="s">
        <v>1481</v>
      </c>
      <c r="J554" t="s">
        <v>1482</v>
      </c>
      <c r="K554" t="s">
        <v>1483</v>
      </c>
      <c r="L554">
        <v>1327</v>
      </c>
      <c r="N554">
        <v>1005</v>
      </c>
      <c r="O554" t="s">
        <v>269</v>
      </c>
      <c r="P554" t="s">
        <v>269</v>
      </c>
      <c r="Q554">
        <v>1</v>
      </c>
      <c r="W554">
        <v>0</v>
      </c>
      <c r="X554">
        <v>-104523740</v>
      </c>
      <c r="Y554">
        <v>3.4</v>
      </c>
      <c r="AA554">
        <v>393.06</v>
      </c>
      <c r="AB554">
        <v>0</v>
      </c>
      <c r="AC554">
        <v>0</v>
      </c>
      <c r="AD554">
        <v>0</v>
      </c>
      <c r="AE554">
        <v>35.22</v>
      </c>
      <c r="AF554">
        <v>0</v>
      </c>
      <c r="AG554">
        <v>0</v>
      </c>
      <c r="AH554">
        <v>0</v>
      </c>
      <c r="AI554">
        <v>11.16</v>
      </c>
      <c r="AJ554">
        <v>1</v>
      </c>
      <c r="AK554">
        <v>1</v>
      </c>
      <c r="AL554">
        <v>1</v>
      </c>
      <c r="AN554">
        <v>0</v>
      </c>
      <c r="AO554">
        <v>1</v>
      </c>
      <c r="AP554">
        <v>0</v>
      </c>
      <c r="AQ554">
        <v>0</v>
      </c>
      <c r="AR554">
        <v>0</v>
      </c>
      <c r="AS554" t="s">
        <v>3</v>
      </c>
      <c r="AT554">
        <v>3.4</v>
      </c>
      <c r="AU554" t="s">
        <v>3</v>
      </c>
      <c r="AV554">
        <v>0</v>
      </c>
      <c r="AW554">
        <v>2</v>
      </c>
      <c r="AX554">
        <v>144044304</v>
      </c>
      <c r="AY554">
        <v>1</v>
      </c>
      <c r="AZ554">
        <v>0</v>
      </c>
      <c r="BA554">
        <v>563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CX554">
        <f>Y554*Source!I272</f>
        <v>63.341999999999992</v>
      </c>
      <c r="CY554">
        <f>AA554</f>
        <v>393.06</v>
      </c>
      <c r="CZ554">
        <f>AE554</f>
        <v>35.22</v>
      </c>
      <c r="DA554">
        <f>AI554</f>
        <v>11.16</v>
      </c>
      <c r="DB554">
        <f t="shared" si="112"/>
        <v>119.75</v>
      </c>
      <c r="DC554">
        <f t="shared" si="113"/>
        <v>0</v>
      </c>
    </row>
    <row r="555" spans="1:107" x14ac:dyDescent="0.2">
      <c r="A555">
        <f>ROW(Source!A273)</f>
        <v>273</v>
      </c>
      <c r="B555">
        <v>144042116</v>
      </c>
      <c r="C555">
        <v>144044305</v>
      </c>
      <c r="D555">
        <v>128862259</v>
      </c>
      <c r="E555">
        <v>28876687</v>
      </c>
      <c r="F555">
        <v>1</v>
      </c>
      <c r="G555">
        <v>1</v>
      </c>
      <c r="H555">
        <v>1</v>
      </c>
      <c r="I555" t="s">
        <v>1219</v>
      </c>
      <c r="J555" t="s">
        <v>3</v>
      </c>
      <c r="K555" t="s">
        <v>1220</v>
      </c>
      <c r="L555">
        <v>1191</v>
      </c>
      <c r="N555">
        <v>1013</v>
      </c>
      <c r="O555" t="s">
        <v>1125</v>
      </c>
      <c r="P555" t="s">
        <v>1125</v>
      </c>
      <c r="Q555">
        <v>1</v>
      </c>
      <c r="W555">
        <v>0</v>
      </c>
      <c r="X555">
        <v>1010519658</v>
      </c>
      <c r="Y555">
        <v>19.8</v>
      </c>
      <c r="AA555">
        <v>0</v>
      </c>
      <c r="AB555">
        <v>0</v>
      </c>
      <c r="AC555">
        <v>0</v>
      </c>
      <c r="AD555">
        <v>8.64</v>
      </c>
      <c r="AE555">
        <v>0</v>
      </c>
      <c r="AF555">
        <v>0</v>
      </c>
      <c r="AG555">
        <v>0</v>
      </c>
      <c r="AH555">
        <v>8.64</v>
      </c>
      <c r="AI555">
        <v>1</v>
      </c>
      <c r="AJ555">
        <v>1</v>
      </c>
      <c r="AK555">
        <v>1</v>
      </c>
      <c r="AL555">
        <v>1</v>
      </c>
      <c r="AN555">
        <v>0</v>
      </c>
      <c r="AO555">
        <v>1</v>
      </c>
      <c r="AP555">
        <v>1</v>
      </c>
      <c r="AQ555">
        <v>0</v>
      </c>
      <c r="AR555">
        <v>0</v>
      </c>
      <c r="AS555" t="s">
        <v>3</v>
      </c>
      <c r="AT555">
        <v>6.6</v>
      </c>
      <c r="AU555" t="s">
        <v>576</v>
      </c>
      <c r="AV555">
        <v>1</v>
      </c>
      <c r="AW555">
        <v>2</v>
      </c>
      <c r="AX555">
        <v>144044307</v>
      </c>
      <c r="AY555">
        <v>1</v>
      </c>
      <c r="AZ555">
        <v>2048</v>
      </c>
      <c r="BA555">
        <v>564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CX555">
        <f>Y555*Source!I273</f>
        <v>368.87399999999997</v>
      </c>
      <c r="CY555">
        <f>AD555</f>
        <v>8.64</v>
      </c>
      <c r="CZ555">
        <f>AH555</f>
        <v>8.64</v>
      </c>
      <c r="DA555">
        <f>AL555</f>
        <v>1</v>
      </c>
      <c r="DB555">
        <f>ROUND((ROUND(AT555*CZ555,2)*3),2)</f>
        <v>171.06</v>
      </c>
      <c r="DC555">
        <f>ROUND((ROUND(AT555*AG555,2)*3),2)</f>
        <v>0</v>
      </c>
    </row>
    <row r="556" spans="1:107" x14ac:dyDescent="0.2">
      <c r="A556">
        <f>ROW(Source!A274)</f>
        <v>274</v>
      </c>
      <c r="B556">
        <v>144042116</v>
      </c>
      <c r="C556">
        <v>144044308</v>
      </c>
      <c r="D556">
        <v>128862253</v>
      </c>
      <c r="E556">
        <v>28876687</v>
      </c>
      <c r="F556">
        <v>1</v>
      </c>
      <c r="G556">
        <v>1</v>
      </c>
      <c r="H556">
        <v>1</v>
      </c>
      <c r="I556" t="s">
        <v>1123</v>
      </c>
      <c r="J556" t="s">
        <v>3</v>
      </c>
      <c r="K556" t="s">
        <v>1124</v>
      </c>
      <c r="L556">
        <v>1191</v>
      </c>
      <c r="N556">
        <v>1013</v>
      </c>
      <c r="O556" t="s">
        <v>1125</v>
      </c>
      <c r="P556" t="s">
        <v>1125</v>
      </c>
      <c r="Q556">
        <v>1</v>
      </c>
      <c r="W556">
        <v>0</v>
      </c>
      <c r="X556">
        <v>-400197608</v>
      </c>
      <c r="Y556">
        <v>1.4950000000000001</v>
      </c>
      <c r="AA556">
        <v>0</v>
      </c>
      <c r="AB556">
        <v>0</v>
      </c>
      <c r="AC556">
        <v>0</v>
      </c>
      <c r="AD556">
        <v>8.5299999999999994</v>
      </c>
      <c r="AE556">
        <v>0</v>
      </c>
      <c r="AF556">
        <v>0</v>
      </c>
      <c r="AG556">
        <v>0</v>
      </c>
      <c r="AH556">
        <v>8.5299999999999994</v>
      </c>
      <c r="AI556">
        <v>1</v>
      </c>
      <c r="AJ556">
        <v>1</v>
      </c>
      <c r="AK556">
        <v>1</v>
      </c>
      <c r="AL556">
        <v>1</v>
      </c>
      <c r="AN556">
        <v>0</v>
      </c>
      <c r="AO556">
        <v>1</v>
      </c>
      <c r="AP556">
        <v>1</v>
      </c>
      <c r="AQ556">
        <v>0</v>
      </c>
      <c r="AR556">
        <v>0</v>
      </c>
      <c r="AS556" t="s">
        <v>3</v>
      </c>
      <c r="AT556">
        <v>1.3</v>
      </c>
      <c r="AU556" t="s">
        <v>264</v>
      </c>
      <c r="AV556">
        <v>1</v>
      </c>
      <c r="AW556">
        <v>2</v>
      </c>
      <c r="AX556">
        <v>144044311</v>
      </c>
      <c r="AY556">
        <v>1</v>
      </c>
      <c r="AZ556">
        <v>2048</v>
      </c>
      <c r="BA556">
        <v>565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CX556">
        <f>Y556*Source!I274</f>
        <v>27.851849999999999</v>
      </c>
      <c r="CY556">
        <f>AD556</f>
        <v>8.5299999999999994</v>
      </c>
      <c r="CZ556">
        <f>AH556</f>
        <v>8.5299999999999994</v>
      </c>
      <c r="DA556">
        <f>AL556</f>
        <v>1</v>
      </c>
      <c r="DB556">
        <f>ROUND((ROUND(AT556*CZ556,2)*1.15),2)</f>
        <v>12.75</v>
      </c>
      <c r="DC556">
        <f>ROUND((ROUND(AT556*AG556,2)*1.15),2)</f>
        <v>0</v>
      </c>
    </row>
    <row r="557" spans="1:107" x14ac:dyDescent="0.2">
      <c r="A557">
        <f>ROW(Source!A274)</f>
        <v>274</v>
      </c>
      <c r="B557">
        <v>144042116</v>
      </c>
      <c r="C557">
        <v>144044308</v>
      </c>
      <c r="D557">
        <v>130276454</v>
      </c>
      <c r="E557">
        <v>1</v>
      </c>
      <c r="F557">
        <v>1</v>
      </c>
      <c r="G557">
        <v>1</v>
      </c>
      <c r="H557">
        <v>3</v>
      </c>
      <c r="I557" t="s">
        <v>583</v>
      </c>
      <c r="J557" t="s">
        <v>586</v>
      </c>
      <c r="K557" t="s">
        <v>584</v>
      </c>
      <c r="L557">
        <v>1330</v>
      </c>
      <c r="N557">
        <v>1005</v>
      </c>
      <c r="O557" t="s">
        <v>585</v>
      </c>
      <c r="P557" t="s">
        <v>585</v>
      </c>
      <c r="Q557">
        <v>10</v>
      </c>
      <c r="W557">
        <v>0</v>
      </c>
      <c r="X557">
        <v>1360647611</v>
      </c>
      <c r="Y557">
        <v>11.337318</v>
      </c>
      <c r="AA557">
        <v>27.64</v>
      </c>
      <c r="AB557">
        <v>0</v>
      </c>
      <c r="AC557">
        <v>0</v>
      </c>
      <c r="AD557">
        <v>0</v>
      </c>
      <c r="AE557">
        <v>18.8</v>
      </c>
      <c r="AF557">
        <v>0</v>
      </c>
      <c r="AG557">
        <v>0</v>
      </c>
      <c r="AH557">
        <v>0</v>
      </c>
      <c r="AI557">
        <v>1.47</v>
      </c>
      <c r="AJ557">
        <v>1</v>
      </c>
      <c r="AK557">
        <v>1</v>
      </c>
      <c r="AL557">
        <v>1</v>
      </c>
      <c r="AN557">
        <v>1</v>
      </c>
      <c r="AO557">
        <v>0</v>
      </c>
      <c r="AP557">
        <v>0</v>
      </c>
      <c r="AQ557">
        <v>0</v>
      </c>
      <c r="AR557">
        <v>0</v>
      </c>
      <c r="AS557" t="s">
        <v>3</v>
      </c>
      <c r="AT557">
        <v>11.337318</v>
      </c>
      <c r="AU557" t="s">
        <v>3</v>
      </c>
      <c r="AV557">
        <v>0</v>
      </c>
      <c r="AW557">
        <v>1</v>
      </c>
      <c r="AX557">
        <v>-1</v>
      </c>
      <c r="AY557">
        <v>0</v>
      </c>
      <c r="AZ557">
        <v>0</v>
      </c>
      <c r="BA557" t="s">
        <v>3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CX557">
        <f>Y557*Source!I274</f>
        <v>211.21423433999999</v>
      </c>
      <c r="CY557">
        <f>AA557</f>
        <v>27.64</v>
      </c>
      <c r="CZ557">
        <f>AE557</f>
        <v>18.8</v>
      </c>
      <c r="DA557">
        <f>AI557</f>
        <v>1.47</v>
      </c>
      <c r="DB557">
        <f t="shared" ref="DB557:DB564" si="114">ROUND(ROUND(AT557*CZ557,2),2)</f>
        <v>213.14</v>
      </c>
      <c r="DC557">
        <f t="shared" ref="DC557:DC564" si="115">ROUND(ROUND(AT557*AG557,2),2)</f>
        <v>0</v>
      </c>
    </row>
    <row r="558" spans="1:107" x14ac:dyDescent="0.2">
      <c r="A558">
        <f>ROW(Source!A276)</f>
        <v>276</v>
      </c>
      <c r="B558">
        <v>144042116</v>
      </c>
      <c r="C558">
        <v>144044314</v>
      </c>
      <c r="D558">
        <v>128862253</v>
      </c>
      <c r="E558">
        <v>28876687</v>
      </c>
      <c r="F558">
        <v>1</v>
      </c>
      <c r="G558">
        <v>1</v>
      </c>
      <c r="H558">
        <v>1</v>
      </c>
      <c r="I558" t="s">
        <v>1123</v>
      </c>
      <c r="J558" t="s">
        <v>3</v>
      </c>
      <c r="K558" t="s">
        <v>1124</v>
      </c>
      <c r="L558">
        <v>1191</v>
      </c>
      <c r="N558">
        <v>1013</v>
      </c>
      <c r="O558" t="s">
        <v>1125</v>
      </c>
      <c r="P558" t="s">
        <v>1125</v>
      </c>
      <c r="Q558">
        <v>1</v>
      </c>
      <c r="W558">
        <v>0</v>
      </c>
      <c r="X558">
        <v>-400197608</v>
      </c>
      <c r="Y558">
        <v>93.44</v>
      </c>
      <c r="AA558">
        <v>0</v>
      </c>
      <c r="AB558">
        <v>0</v>
      </c>
      <c r="AC558">
        <v>0</v>
      </c>
      <c r="AD558">
        <v>8.5299999999999994</v>
      </c>
      <c r="AE558">
        <v>0</v>
      </c>
      <c r="AF558">
        <v>0</v>
      </c>
      <c r="AG558">
        <v>0</v>
      </c>
      <c r="AH558">
        <v>8.5299999999999994</v>
      </c>
      <c r="AI558">
        <v>1</v>
      </c>
      <c r="AJ558">
        <v>1</v>
      </c>
      <c r="AK558">
        <v>1</v>
      </c>
      <c r="AL558">
        <v>1</v>
      </c>
      <c r="AN558">
        <v>0</v>
      </c>
      <c r="AO558">
        <v>1</v>
      </c>
      <c r="AP558">
        <v>0</v>
      </c>
      <c r="AQ558">
        <v>0</v>
      </c>
      <c r="AR558">
        <v>0</v>
      </c>
      <c r="AS558" t="s">
        <v>3</v>
      </c>
      <c r="AT558">
        <v>93.44</v>
      </c>
      <c r="AU558" t="s">
        <v>3</v>
      </c>
      <c r="AV558">
        <v>1</v>
      </c>
      <c r="AW558">
        <v>2</v>
      </c>
      <c r="AX558">
        <v>144044322</v>
      </c>
      <c r="AY558">
        <v>1</v>
      </c>
      <c r="AZ558">
        <v>0</v>
      </c>
      <c r="BA558">
        <v>567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CX558">
        <f>Y558*Source!I276</f>
        <v>131.39159040000001</v>
      </c>
      <c r="CY558">
        <f>AD558</f>
        <v>8.5299999999999994</v>
      </c>
      <c r="CZ558">
        <f>AH558</f>
        <v>8.5299999999999994</v>
      </c>
      <c r="DA558">
        <f>AL558</f>
        <v>1</v>
      </c>
      <c r="DB558">
        <f t="shared" si="114"/>
        <v>797.04</v>
      </c>
      <c r="DC558">
        <f t="shared" si="115"/>
        <v>0</v>
      </c>
    </row>
    <row r="559" spans="1:107" x14ac:dyDescent="0.2">
      <c r="A559">
        <f>ROW(Source!A276)</f>
        <v>276</v>
      </c>
      <c r="B559">
        <v>144042116</v>
      </c>
      <c r="C559">
        <v>144044314</v>
      </c>
      <c r="D559">
        <v>128862608</v>
      </c>
      <c r="E559">
        <v>28876687</v>
      </c>
      <c r="F559">
        <v>1</v>
      </c>
      <c r="G559">
        <v>1</v>
      </c>
      <c r="H559">
        <v>1</v>
      </c>
      <c r="I559" t="s">
        <v>1128</v>
      </c>
      <c r="J559" t="s">
        <v>3</v>
      </c>
      <c r="K559" t="s">
        <v>1129</v>
      </c>
      <c r="L559">
        <v>1191</v>
      </c>
      <c r="N559">
        <v>1013</v>
      </c>
      <c r="O559" t="s">
        <v>1125</v>
      </c>
      <c r="P559" t="s">
        <v>1125</v>
      </c>
      <c r="Q559">
        <v>1</v>
      </c>
      <c r="W559">
        <v>0</v>
      </c>
      <c r="X559">
        <v>-1417349443</v>
      </c>
      <c r="Y559">
        <v>0.6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1</v>
      </c>
      <c r="AJ559">
        <v>1</v>
      </c>
      <c r="AK559">
        <v>1</v>
      </c>
      <c r="AL559">
        <v>1</v>
      </c>
      <c r="AN559">
        <v>0</v>
      </c>
      <c r="AO559">
        <v>1</v>
      </c>
      <c r="AP559">
        <v>0</v>
      </c>
      <c r="AQ559">
        <v>0</v>
      </c>
      <c r="AR559">
        <v>0</v>
      </c>
      <c r="AS559" t="s">
        <v>3</v>
      </c>
      <c r="AT559">
        <v>0.6</v>
      </c>
      <c r="AU559" t="s">
        <v>3</v>
      </c>
      <c r="AV559">
        <v>2</v>
      </c>
      <c r="AW559">
        <v>2</v>
      </c>
      <c r="AX559">
        <v>144044323</v>
      </c>
      <c r="AY559">
        <v>1</v>
      </c>
      <c r="AZ559">
        <v>0</v>
      </c>
      <c r="BA559">
        <v>568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CX559">
        <f>Y559*Source!I276</f>
        <v>0.843696</v>
      </c>
      <c r="CY559">
        <f>AD559</f>
        <v>0</v>
      </c>
      <c r="CZ559">
        <f>AH559</f>
        <v>0</v>
      </c>
      <c r="DA559">
        <f>AL559</f>
        <v>1</v>
      </c>
      <c r="DB559">
        <f t="shared" si="114"/>
        <v>0</v>
      </c>
      <c r="DC559">
        <f t="shared" si="115"/>
        <v>0</v>
      </c>
    </row>
    <row r="560" spans="1:107" x14ac:dyDescent="0.2">
      <c r="A560">
        <f>ROW(Source!A276)</f>
        <v>276</v>
      </c>
      <c r="B560">
        <v>144042116</v>
      </c>
      <c r="C560">
        <v>144044314</v>
      </c>
      <c r="D560">
        <v>130404565</v>
      </c>
      <c r="E560">
        <v>1</v>
      </c>
      <c r="F560">
        <v>1</v>
      </c>
      <c r="G560">
        <v>1</v>
      </c>
      <c r="H560">
        <v>2</v>
      </c>
      <c r="I560" t="s">
        <v>1130</v>
      </c>
      <c r="J560" t="s">
        <v>1131</v>
      </c>
      <c r="K560" t="s">
        <v>1132</v>
      </c>
      <c r="L560">
        <v>1368</v>
      </c>
      <c r="N560">
        <v>1011</v>
      </c>
      <c r="O560" t="s">
        <v>550</v>
      </c>
      <c r="P560" t="s">
        <v>550</v>
      </c>
      <c r="Q560">
        <v>1</v>
      </c>
      <c r="W560">
        <v>0</v>
      </c>
      <c r="X560">
        <v>757256372</v>
      </c>
      <c r="Y560">
        <v>0.42</v>
      </c>
      <c r="AA560">
        <v>0</v>
      </c>
      <c r="AB560">
        <v>447.64</v>
      </c>
      <c r="AC560">
        <v>443.21</v>
      </c>
      <c r="AD560">
        <v>0</v>
      </c>
      <c r="AE560">
        <v>0</v>
      </c>
      <c r="AF560">
        <v>31.26</v>
      </c>
      <c r="AG560">
        <v>13.5</v>
      </c>
      <c r="AH560">
        <v>0</v>
      </c>
      <c r="AI560">
        <v>1</v>
      </c>
      <c r="AJ560">
        <v>14.32</v>
      </c>
      <c r="AK560">
        <v>32.83</v>
      </c>
      <c r="AL560">
        <v>1</v>
      </c>
      <c r="AN560">
        <v>0</v>
      </c>
      <c r="AO560">
        <v>1</v>
      </c>
      <c r="AP560">
        <v>0</v>
      </c>
      <c r="AQ560">
        <v>0</v>
      </c>
      <c r="AR560">
        <v>0</v>
      </c>
      <c r="AS560" t="s">
        <v>3</v>
      </c>
      <c r="AT560">
        <v>0.42</v>
      </c>
      <c r="AU560" t="s">
        <v>3</v>
      </c>
      <c r="AV560">
        <v>0</v>
      </c>
      <c r="AW560">
        <v>2</v>
      </c>
      <c r="AX560">
        <v>144044324</v>
      </c>
      <c r="AY560">
        <v>1</v>
      </c>
      <c r="AZ560">
        <v>0</v>
      </c>
      <c r="BA560">
        <v>569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CX560">
        <f>Y560*Source!I276</f>
        <v>0.59058719999999998</v>
      </c>
      <c r="CY560">
        <f>AB560</f>
        <v>447.64</v>
      </c>
      <c r="CZ560">
        <f>AF560</f>
        <v>31.26</v>
      </c>
      <c r="DA560">
        <f>AJ560</f>
        <v>14.32</v>
      </c>
      <c r="DB560">
        <f t="shared" si="114"/>
        <v>13.13</v>
      </c>
      <c r="DC560">
        <f t="shared" si="115"/>
        <v>5.67</v>
      </c>
    </row>
    <row r="561" spans="1:107" x14ac:dyDescent="0.2">
      <c r="A561">
        <f>ROW(Source!A276)</f>
        <v>276</v>
      </c>
      <c r="B561">
        <v>144042116</v>
      </c>
      <c r="C561">
        <v>144044314</v>
      </c>
      <c r="D561">
        <v>130405149</v>
      </c>
      <c r="E561">
        <v>1</v>
      </c>
      <c r="F561">
        <v>1</v>
      </c>
      <c r="G561">
        <v>1</v>
      </c>
      <c r="H561">
        <v>2</v>
      </c>
      <c r="I561" t="s">
        <v>1144</v>
      </c>
      <c r="J561" t="s">
        <v>1145</v>
      </c>
      <c r="K561" t="s">
        <v>1146</v>
      </c>
      <c r="L561">
        <v>1368</v>
      </c>
      <c r="N561">
        <v>1011</v>
      </c>
      <c r="O561" t="s">
        <v>550</v>
      </c>
      <c r="P561" t="s">
        <v>550</v>
      </c>
      <c r="Q561">
        <v>1</v>
      </c>
      <c r="W561">
        <v>0</v>
      </c>
      <c r="X561">
        <v>1969200529</v>
      </c>
      <c r="Y561">
        <v>0.18</v>
      </c>
      <c r="AA561">
        <v>0</v>
      </c>
      <c r="AB561">
        <v>795.09</v>
      </c>
      <c r="AC561">
        <v>380.83</v>
      </c>
      <c r="AD561">
        <v>0</v>
      </c>
      <c r="AE561">
        <v>0</v>
      </c>
      <c r="AF561">
        <v>65.709999999999994</v>
      </c>
      <c r="AG561">
        <v>11.6</v>
      </c>
      <c r="AH561">
        <v>0</v>
      </c>
      <c r="AI561">
        <v>1</v>
      </c>
      <c r="AJ561">
        <v>12.1</v>
      </c>
      <c r="AK561">
        <v>32.83</v>
      </c>
      <c r="AL561">
        <v>1</v>
      </c>
      <c r="AN561">
        <v>0</v>
      </c>
      <c r="AO561">
        <v>1</v>
      </c>
      <c r="AP561">
        <v>0</v>
      </c>
      <c r="AQ561">
        <v>0</v>
      </c>
      <c r="AR561">
        <v>0</v>
      </c>
      <c r="AS561" t="s">
        <v>3</v>
      </c>
      <c r="AT561">
        <v>0.18</v>
      </c>
      <c r="AU561" t="s">
        <v>3</v>
      </c>
      <c r="AV561">
        <v>0</v>
      </c>
      <c r="AW561">
        <v>2</v>
      </c>
      <c r="AX561">
        <v>144044325</v>
      </c>
      <c r="AY561">
        <v>1</v>
      </c>
      <c r="AZ561">
        <v>0</v>
      </c>
      <c r="BA561">
        <v>570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CX561">
        <f>Y561*Source!I276</f>
        <v>0.25310880000000002</v>
      </c>
      <c r="CY561">
        <f>AB561</f>
        <v>795.09</v>
      </c>
      <c r="CZ561">
        <f>AF561</f>
        <v>65.709999999999994</v>
      </c>
      <c r="DA561">
        <f>AJ561</f>
        <v>12.1</v>
      </c>
      <c r="DB561">
        <f t="shared" si="114"/>
        <v>11.83</v>
      </c>
      <c r="DC561">
        <f t="shared" si="115"/>
        <v>2.09</v>
      </c>
    </row>
    <row r="562" spans="1:107" x14ac:dyDescent="0.2">
      <c r="A562">
        <f>ROW(Source!A276)</f>
        <v>276</v>
      </c>
      <c r="B562">
        <v>144042116</v>
      </c>
      <c r="C562">
        <v>144044314</v>
      </c>
      <c r="D562">
        <v>130260847</v>
      </c>
      <c r="E562">
        <v>1</v>
      </c>
      <c r="F562">
        <v>1</v>
      </c>
      <c r="G562">
        <v>1</v>
      </c>
      <c r="H562">
        <v>3</v>
      </c>
      <c r="I562" t="s">
        <v>1373</v>
      </c>
      <c r="J562" t="s">
        <v>1374</v>
      </c>
      <c r="K562" t="s">
        <v>1375</v>
      </c>
      <c r="L562">
        <v>1348</v>
      </c>
      <c r="N562">
        <v>1009</v>
      </c>
      <c r="O562" t="s">
        <v>31</v>
      </c>
      <c r="P562" t="s">
        <v>31</v>
      </c>
      <c r="Q562">
        <v>1000</v>
      </c>
      <c r="W562">
        <v>0</v>
      </c>
      <c r="X562">
        <v>1515713270</v>
      </c>
      <c r="Y562">
        <v>1E-3</v>
      </c>
      <c r="AA562">
        <v>97141.58</v>
      </c>
      <c r="AB562">
        <v>0</v>
      </c>
      <c r="AC562">
        <v>0</v>
      </c>
      <c r="AD562">
        <v>0</v>
      </c>
      <c r="AE562">
        <v>11978</v>
      </c>
      <c r="AF562">
        <v>0</v>
      </c>
      <c r="AG562">
        <v>0</v>
      </c>
      <c r="AH562">
        <v>0</v>
      </c>
      <c r="AI562">
        <v>8.11</v>
      </c>
      <c r="AJ562">
        <v>1</v>
      </c>
      <c r="AK562">
        <v>1</v>
      </c>
      <c r="AL562">
        <v>1</v>
      </c>
      <c r="AN562">
        <v>0</v>
      </c>
      <c r="AO562">
        <v>1</v>
      </c>
      <c r="AP562">
        <v>0</v>
      </c>
      <c r="AQ562">
        <v>0</v>
      </c>
      <c r="AR562">
        <v>0</v>
      </c>
      <c r="AS562" t="s">
        <v>3</v>
      </c>
      <c r="AT562">
        <v>1E-3</v>
      </c>
      <c r="AU562" t="s">
        <v>3</v>
      </c>
      <c r="AV562">
        <v>0</v>
      </c>
      <c r="AW562">
        <v>2</v>
      </c>
      <c r="AX562">
        <v>144044326</v>
      </c>
      <c r="AY562">
        <v>1</v>
      </c>
      <c r="AZ562">
        <v>0</v>
      </c>
      <c r="BA562">
        <v>571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CX562">
        <f>Y562*Source!I276</f>
        <v>1.40616E-3</v>
      </c>
      <c r="CY562">
        <f>AA562</f>
        <v>97141.58</v>
      </c>
      <c r="CZ562">
        <f>AE562</f>
        <v>11978</v>
      </c>
      <c r="DA562">
        <f>AI562</f>
        <v>8.11</v>
      </c>
      <c r="DB562">
        <f t="shared" si="114"/>
        <v>11.98</v>
      </c>
      <c r="DC562">
        <f t="shared" si="115"/>
        <v>0</v>
      </c>
    </row>
    <row r="563" spans="1:107" x14ac:dyDescent="0.2">
      <c r="A563">
        <f>ROW(Source!A276)</f>
        <v>276</v>
      </c>
      <c r="B563">
        <v>144042116</v>
      </c>
      <c r="C563">
        <v>144044314</v>
      </c>
      <c r="D563">
        <v>130276321</v>
      </c>
      <c r="E563">
        <v>1</v>
      </c>
      <c r="F563">
        <v>1</v>
      </c>
      <c r="G563">
        <v>1</v>
      </c>
      <c r="H563">
        <v>3</v>
      </c>
      <c r="I563" t="s">
        <v>1285</v>
      </c>
      <c r="J563" t="s">
        <v>1286</v>
      </c>
      <c r="K563" t="s">
        <v>1287</v>
      </c>
      <c r="L563">
        <v>1348</v>
      </c>
      <c r="N563">
        <v>1009</v>
      </c>
      <c r="O563" t="s">
        <v>31</v>
      </c>
      <c r="P563" t="s">
        <v>31</v>
      </c>
      <c r="Q563">
        <v>1000</v>
      </c>
      <c r="W563">
        <v>0</v>
      </c>
      <c r="X563">
        <v>404541374</v>
      </c>
      <c r="Y563">
        <v>0.23300000000000001</v>
      </c>
      <c r="AA563">
        <v>51265.84</v>
      </c>
      <c r="AB563">
        <v>0</v>
      </c>
      <c r="AC563">
        <v>0</v>
      </c>
      <c r="AD563">
        <v>0</v>
      </c>
      <c r="AE563">
        <v>5989</v>
      </c>
      <c r="AF563">
        <v>0</v>
      </c>
      <c r="AG563">
        <v>0</v>
      </c>
      <c r="AH563">
        <v>0</v>
      </c>
      <c r="AI563">
        <v>8.56</v>
      </c>
      <c r="AJ563">
        <v>1</v>
      </c>
      <c r="AK563">
        <v>1</v>
      </c>
      <c r="AL563">
        <v>1</v>
      </c>
      <c r="AN563">
        <v>0</v>
      </c>
      <c r="AO563">
        <v>1</v>
      </c>
      <c r="AP563">
        <v>0</v>
      </c>
      <c r="AQ563">
        <v>0</v>
      </c>
      <c r="AR563">
        <v>0</v>
      </c>
      <c r="AS563" t="s">
        <v>3</v>
      </c>
      <c r="AT563">
        <v>0.23300000000000001</v>
      </c>
      <c r="AU563" t="s">
        <v>3</v>
      </c>
      <c r="AV563">
        <v>0</v>
      </c>
      <c r="AW563">
        <v>2</v>
      </c>
      <c r="AX563">
        <v>144044327</v>
      </c>
      <c r="AY563">
        <v>1</v>
      </c>
      <c r="AZ563">
        <v>0</v>
      </c>
      <c r="BA563">
        <v>572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CX563">
        <f>Y563*Source!I276</f>
        <v>0.32763528000000003</v>
      </c>
      <c r="CY563">
        <f>AA563</f>
        <v>51265.84</v>
      </c>
      <c r="CZ563">
        <f>AE563</f>
        <v>5989</v>
      </c>
      <c r="DA563">
        <f>AI563</f>
        <v>8.56</v>
      </c>
      <c r="DB563">
        <f t="shared" si="114"/>
        <v>1395.44</v>
      </c>
      <c r="DC563">
        <f t="shared" si="115"/>
        <v>0</v>
      </c>
    </row>
    <row r="564" spans="1:107" x14ac:dyDescent="0.2">
      <c r="A564">
        <f>ROW(Source!A276)</f>
        <v>276</v>
      </c>
      <c r="B564">
        <v>144042116</v>
      </c>
      <c r="C564">
        <v>144044314</v>
      </c>
      <c r="D564">
        <v>130277651</v>
      </c>
      <c r="E564">
        <v>1</v>
      </c>
      <c r="F564">
        <v>1</v>
      </c>
      <c r="G564">
        <v>1</v>
      </c>
      <c r="H564">
        <v>3</v>
      </c>
      <c r="I564" t="s">
        <v>1472</v>
      </c>
      <c r="J564" t="s">
        <v>1473</v>
      </c>
      <c r="K564" t="s">
        <v>1474</v>
      </c>
      <c r="L564">
        <v>1348</v>
      </c>
      <c r="N564">
        <v>1009</v>
      </c>
      <c r="O564" t="s">
        <v>31</v>
      </c>
      <c r="P564" t="s">
        <v>31</v>
      </c>
      <c r="Q564">
        <v>1000</v>
      </c>
      <c r="W564">
        <v>0</v>
      </c>
      <c r="X564">
        <v>-679189543</v>
      </c>
      <c r="Y564">
        <v>1.2E-2</v>
      </c>
      <c r="AA564">
        <v>77662.64</v>
      </c>
      <c r="AB564">
        <v>0</v>
      </c>
      <c r="AC564">
        <v>0</v>
      </c>
      <c r="AD564">
        <v>0</v>
      </c>
      <c r="AE564">
        <v>8023</v>
      </c>
      <c r="AF564">
        <v>0</v>
      </c>
      <c r="AG564">
        <v>0</v>
      </c>
      <c r="AH564">
        <v>0</v>
      </c>
      <c r="AI564">
        <v>9.68</v>
      </c>
      <c r="AJ564">
        <v>1</v>
      </c>
      <c r="AK564">
        <v>1</v>
      </c>
      <c r="AL564">
        <v>1</v>
      </c>
      <c r="AN564">
        <v>0</v>
      </c>
      <c r="AO564">
        <v>1</v>
      </c>
      <c r="AP564">
        <v>0</v>
      </c>
      <c r="AQ564">
        <v>0</v>
      </c>
      <c r="AR564">
        <v>0</v>
      </c>
      <c r="AS564" t="s">
        <v>3</v>
      </c>
      <c r="AT564">
        <v>1.2E-2</v>
      </c>
      <c r="AU564" t="s">
        <v>3</v>
      </c>
      <c r="AV564">
        <v>0</v>
      </c>
      <c r="AW564">
        <v>2</v>
      </c>
      <c r="AX564">
        <v>144044328</v>
      </c>
      <c r="AY564">
        <v>1</v>
      </c>
      <c r="AZ564">
        <v>0</v>
      </c>
      <c r="BA564">
        <v>573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CX564">
        <f>Y564*Source!I276</f>
        <v>1.6873920000000001E-2</v>
      </c>
      <c r="CY564">
        <f>AA564</f>
        <v>77662.64</v>
      </c>
      <c r="CZ564">
        <f>AE564</f>
        <v>8023</v>
      </c>
      <c r="DA564">
        <f>AI564</f>
        <v>9.68</v>
      </c>
      <c r="DB564">
        <f t="shared" si="114"/>
        <v>96.28</v>
      </c>
      <c r="DC564">
        <f t="shared" si="115"/>
        <v>0</v>
      </c>
    </row>
    <row r="565" spans="1:107" x14ac:dyDescent="0.2">
      <c r="A565">
        <f>ROW(Source!A277)</f>
        <v>277</v>
      </c>
      <c r="B565">
        <v>144042116</v>
      </c>
      <c r="C565">
        <v>144044331</v>
      </c>
      <c r="D565">
        <v>128862253</v>
      </c>
      <c r="E565">
        <v>28876687</v>
      </c>
      <c r="F565">
        <v>1</v>
      </c>
      <c r="G565">
        <v>1</v>
      </c>
      <c r="H565">
        <v>1</v>
      </c>
      <c r="I565" t="s">
        <v>1123</v>
      </c>
      <c r="J565" t="s">
        <v>3</v>
      </c>
      <c r="K565" t="s">
        <v>1124</v>
      </c>
      <c r="L565">
        <v>1191</v>
      </c>
      <c r="N565">
        <v>1013</v>
      </c>
      <c r="O565" t="s">
        <v>1125</v>
      </c>
      <c r="P565" t="s">
        <v>1125</v>
      </c>
      <c r="Q565">
        <v>1</v>
      </c>
      <c r="W565">
        <v>0</v>
      </c>
      <c r="X565">
        <v>-400197608</v>
      </c>
      <c r="Y565">
        <v>1.0349999999999999</v>
      </c>
      <c r="AA565">
        <v>0</v>
      </c>
      <c r="AB565">
        <v>0</v>
      </c>
      <c r="AC565">
        <v>0</v>
      </c>
      <c r="AD565">
        <v>8.5299999999999994</v>
      </c>
      <c r="AE565">
        <v>0</v>
      </c>
      <c r="AF565">
        <v>0</v>
      </c>
      <c r="AG565">
        <v>0</v>
      </c>
      <c r="AH565">
        <v>8.5299999999999994</v>
      </c>
      <c r="AI565">
        <v>1</v>
      </c>
      <c r="AJ565">
        <v>1</v>
      </c>
      <c r="AK565">
        <v>1</v>
      </c>
      <c r="AL565">
        <v>1</v>
      </c>
      <c r="AN565">
        <v>0</v>
      </c>
      <c r="AO565">
        <v>1</v>
      </c>
      <c r="AP565">
        <v>1</v>
      </c>
      <c r="AQ565">
        <v>0</v>
      </c>
      <c r="AR565">
        <v>0</v>
      </c>
      <c r="AS565" t="s">
        <v>3</v>
      </c>
      <c r="AT565">
        <v>0.9</v>
      </c>
      <c r="AU565" t="s">
        <v>264</v>
      </c>
      <c r="AV565">
        <v>1</v>
      </c>
      <c r="AW565">
        <v>2</v>
      </c>
      <c r="AX565">
        <v>144044333</v>
      </c>
      <c r="AY565">
        <v>1</v>
      </c>
      <c r="AZ565">
        <v>0</v>
      </c>
      <c r="BA565">
        <v>576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CX565">
        <f>Y565*Source!I277</f>
        <v>145.53756000000001</v>
      </c>
      <c r="CY565">
        <f>AD565</f>
        <v>8.5299999999999994</v>
      </c>
      <c r="CZ565">
        <f>AH565</f>
        <v>8.5299999999999994</v>
      </c>
      <c r="DA565">
        <f>AL565</f>
        <v>1</v>
      </c>
      <c r="DB565">
        <f>ROUND((ROUND(AT565*CZ565,2)*1.15),2)</f>
        <v>8.83</v>
      </c>
      <c r="DC565">
        <f>ROUND((ROUND(AT565*AG565,2)*1.15),2)</f>
        <v>0</v>
      </c>
    </row>
    <row r="566" spans="1:107" x14ac:dyDescent="0.2">
      <c r="A566">
        <f>ROW(Source!A313)</f>
        <v>313</v>
      </c>
      <c r="B566">
        <v>144042116</v>
      </c>
      <c r="C566">
        <v>144044334</v>
      </c>
      <c r="D566">
        <v>128862298</v>
      </c>
      <c r="E566">
        <v>28876687</v>
      </c>
      <c r="F566">
        <v>1</v>
      </c>
      <c r="G566">
        <v>1</v>
      </c>
      <c r="H566">
        <v>1</v>
      </c>
      <c r="I566" t="s">
        <v>1280</v>
      </c>
      <c r="J566" t="s">
        <v>3</v>
      </c>
      <c r="K566" t="s">
        <v>1281</v>
      </c>
      <c r="L566">
        <v>1191</v>
      </c>
      <c r="N566">
        <v>1013</v>
      </c>
      <c r="O566" t="s">
        <v>1125</v>
      </c>
      <c r="P566" t="s">
        <v>1125</v>
      </c>
      <c r="Q566">
        <v>1</v>
      </c>
      <c r="W566">
        <v>0</v>
      </c>
      <c r="X566">
        <v>1069510174</v>
      </c>
      <c r="Y566">
        <v>18.767999999999997</v>
      </c>
      <c r="AA566">
        <v>0</v>
      </c>
      <c r="AB566">
        <v>0</v>
      </c>
      <c r="AC566">
        <v>0</v>
      </c>
      <c r="AD566">
        <v>9.6199999999999992</v>
      </c>
      <c r="AE566">
        <v>0</v>
      </c>
      <c r="AF566">
        <v>0</v>
      </c>
      <c r="AG566">
        <v>0</v>
      </c>
      <c r="AH566">
        <v>9.6199999999999992</v>
      </c>
      <c r="AI566">
        <v>1</v>
      </c>
      <c r="AJ566">
        <v>1</v>
      </c>
      <c r="AK566">
        <v>1</v>
      </c>
      <c r="AL566">
        <v>1</v>
      </c>
      <c r="AN566">
        <v>0</v>
      </c>
      <c r="AO566">
        <v>1</v>
      </c>
      <c r="AP566">
        <v>1</v>
      </c>
      <c r="AQ566">
        <v>0</v>
      </c>
      <c r="AR566">
        <v>0</v>
      </c>
      <c r="AS566" t="s">
        <v>3</v>
      </c>
      <c r="AT566">
        <v>16.32</v>
      </c>
      <c r="AU566" t="s">
        <v>264</v>
      </c>
      <c r="AV566">
        <v>1</v>
      </c>
      <c r="AW566">
        <v>2</v>
      </c>
      <c r="AX566">
        <v>144044341</v>
      </c>
      <c r="AY566">
        <v>1</v>
      </c>
      <c r="AZ566">
        <v>0</v>
      </c>
      <c r="BA566">
        <v>577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CX566">
        <f>Y566*Source!I313</f>
        <v>16.893827519999999</v>
      </c>
      <c r="CY566">
        <f>AD566</f>
        <v>9.6199999999999992</v>
      </c>
      <c r="CZ566">
        <f>AH566</f>
        <v>9.6199999999999992</v>
      </c>
      <c r="DA566">
        <f>AL566</f>
        <v>1</v>
      </c>
      <c r="DB566">
        <f>ROUND((ROUND(AT566*CZ566,2)*1.15),2)</f>
        <v>180.55</v>
      </c>
      <c r="DC566">
        <f>ROUND((ROUND(AT566*AG566,2)*1.15),2)</f>
        <v>0</v>
      </c>
    </row>
    <row r="567" spans="1:107" x14ac:dyDescent="0.2">
      <c r="A567">
        <f>ROW(Source!A313)</f>
        <v>313</v>
      </c>
      <c r="B567">
        <v>144042116</v>
      </c>
      <c r="C567">
        <v>144044334</v>
      </c>
      <c r="D567">
        <v>128862608</v>
      </c>
      <c r="E567">
        <v>28876687</v>
      </c>
      <c r="F567">
        <v>1</v>
      </c>
      <c r="G567">
        <v>1</v>
      </c>
      <c r="H567">
        <v>1</v>
      </c>
      <c r="I567" t="s">
        <v>1128</v>
      </c>
      <c r="J567" t="s">
        <v>3</v>
      </c>
      <c r="K567" t="s">
        <v>1129</v>
      </c>
      <c r="L567">
        <v>1191</v>
      </c>
      <c r="N567">
        <v>1013</v>
      </c>
      <c r="O567" t="s">
        <v>1125</v>
      </c>
      <c r="P567" t="s">
        <v>1125</v>
      </c>
      <c r="Q567">
        <v>1</v>
      </c>
      <c r="W567">
        <v>0</v>
      </c>
      <c r="X567">
        <v>-1417349443</v>
      </c>
      <c r="Y567">
        <v>0.03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1</v>
      </c>
      <c r="AJ567">
        <v>1</v>
      </c>
      <c r="AK567">
        <v>1</v>
      </c>
      <c r="AL567">
        <v>1</v>
      </c>
      <c r="AN567">
        <v>0</v>
      </c>
      <c r="AO567">
        <v>1</v>
      </c>
      <c r="AP567">
        <v>0</v>
      </c>
      <c r="AQ567">
        <v>0</v>
      </c>
      <c r="AR567">
        <v>0</v>
      </c>
      <c r="AS567" t="s">
        <v>3</v>
      </c>
      <c r="AT567">
        <v>0.03</v>
      </c>
      <c r="AU567" t="s">
        <v>3</v>
      </c>
      <c r="AV567">
        <v>2</v>
      </c>
      <c r="AW567">
        <v>2</v>
      </c>
      <c r="AX567">
        <v>144044342</v>
      </c>
      <c r="AY567">
        <v>1</v>
      </c>
      <c r="AZ567">
        <v>2048</v>
      </c>
      <c r="BA567">
        <v>578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CX567">
        <f>Y567*Source!I313</f>
        <v>2.7004199999999999E-2</v>
      </c>
      <c r="CY567">
        <f>AD567</f>
        <v>0</v>
      </c>
      <c r="CZ567">
        <f>AH567</f>
        <v>0</v>
      </c>
      <c r="DA567">
        <f>AL567</f>
        <v>1</v>
      </c>
      <c r="DB567">
        <f>ROUND(ROUND(AT567*CZ567,2),2)</f>
        <v>0</v>
      </c>
      <c r="DC567">
        <f>ROUND(ROUND(AT567*AG567,2),2)</f>
        <v>0</v>
      </c>
    </row>
    <row r="568" spans="1:107" x14ac:dyDescent="0.2">
      <c r="A568">
        <f>ROW(Source!A313)</f>
        <v>313</v>
      </c>
      <c r="B568">
        <v>144042116</v>
      </c>
      <c r="C568">
        <v>144044334</v>
      </c>
      <c r="D568">
        <v>130404565</v>
      </c>
      <c r="E568">
        <v>1</v>
      </c>
      <c r="F568">
        <v>1</v>
      </c>
      <c r="G568">
        <v>1</v>
      </c>
      <c r="H568">
        <v>2</v>
      </c>
      <c r="I568" t="s">
        <v>1130</v>
      </c>
      <c r="J568" t="s">
        <v>1131</v>
      </c>
      <c r="K568" t="s">
        <v>1132</v>
      </c>
      <c r="L568">
        <v>1368</v>
      </c>
      <c r="N568">
        <v>1011</v>
      </c>
      <c r="O568" t="s">
        <v>550</v>
      </c>
      <c r="P568" t="s">
        <v>550</v>
      </c>
      <c r="Q568">
        <v>1</v>
      </c>
      <c r="W568">
        <v>0</v>
      </c>
      <c r="X568">
        <v>757256372</v>
      </c>
      <c r="Y568">
        <v>1.2500000000000001E-2</v>
      </c>
      <c r="AA568">
        <v>0</v>
      </c>
      <c r="AB568">
        <v>447.64</v>
      </c>
      <c r="AC568">
        <v>443.21</v>
      </c>
      <c r="AD568">
        <v>0</v>
      </c>
      <c r="AE568">
        <v>0</v>
      </c>
      <c r="AF568">
        <v>31.26</v>
      </c>
      <c r="AG568">
        <v>13.5</v>
      </c>
      <c r="AH568">
        <v>0</v>
      </c>
      <c r="AI568">
        <v>1</v>
      </c>
      <c r="AJ568">
        <v>14.32</v>
      </c>
      <c r="AK568">
        <v>32.83</v>
      </c>
      <c r="AL568">
        <v>1</v>
      </c>
      <c r="AN568">
        <v>0</v>
      </c>
      <c r="AO568">
        <v>1</v>
      </c>
      <c r="AP568">
        <v>1</v>
      </c>
      <c r="AQ568">
        <v>0</v>
      </c>
      <c r="AR568">
        <v>0</v>
      </c>
      <c r="AS568" t="s">
        <v>3</v>
      </c>
      <c r="AT568">
        <v>0.01</v>
      </c>
      <c r="AU568" t="s">
        <v>279</v>
      </c>
      <c r="AV568">
        <v>0</v>
      </c>
      <c r="AW568">
        <v>2</v>
      </c>
      <c r="AX568">
        <v>144044343</v>
      </c>
      <c r="AY568">
        <v>1</v>
      </c>
      <c r="AZ568">
        <v>0</v>
      </c>
      <c r="BA568">
        <v>579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CX568">
        <f>Y568*Source!I313</f>
        <v>1.1251750000000001E-2</v>
      </c>
      <c r="CY568">
        <f>AB568</f>
        <v>447.64</v>
      </c>
      <c r="CZ568">
        <f>AF568</f>
        <v>31.26</v>
      </c>
      <c r="DA568">
        <f>AJ568</f>
        <v>14.32</v>
      </c>
      <c r="DB568">
        <f>ROUND((ROUND(AT568*CZ568,2)*1.25),2)</f>
        <v>0.39</v>
      </c>
      <c r="DC568">
        <f>ROUND((ROUND(AT568*AG568,2)*1.25),2)</f>
        <v>0.18</v>
      </c>
    </row>
    <row r="569" spans="1:107" x14ac:dyDescent="0.2">
      <c r="A569">
        <f>ROW(Source!A313)</f>
        <v>313</v>
      </c>
      <c r="B569">
        <v>144042116</v>
      </c>
      <c r="C569">
        <v>144044334</v>
      </c>
      <c r="D569">
        <v>130405149</v>
      </c>
      <c r="E569">
        <v>1</v>
      </c>
      <c r="F569">
        <v>1</v>
      </c>
      <c r="G569">
        <v>1</v>
      </c>
      <c r="H569">
        <v>2</v>
      </c>
      <c r="I569" t="s">
        <v>1144</v>
      </c>
      <c r="J569" t="s">
        <v>1145</v>
      </c>
      <c r="K569" t="s">
        <v>1146</v>
      </c>
      <c r="L569">
        <v>1368</v>
      </c>
      <c r="N569">
        <v>1011</v>
      </c>
      <c r="O569" t="s">
        <v>550</v>
      </c>
      <c r="P569" t="s">
        <v>550</v>
      </c>
      <c r="Q569">
        <v>1</v>
      </c>
      <c r="W569">
        <v>0</v>
      </c>
      <c r="X569">
        <v>1969200529</v>
      </c>
      <c r="Y569">
        <v>2.5000000000000001E-2</v>
      </c>
      <c r="AA569">
        <v>0</v>
      </c>
      <c r="AB569">
        <v>795.09</v>
      </c>
      <c r="AC569">
        <v>380.83</v>
      </c>
      <c r="AD569">
        <v>0</v>
      </c>
      <c r="AE569">
        <v>0</v>
      </c>
      <c r="AF569">
        <v>65.709999999999994</v>
      </c>
      <c r="AG569">
        <v>11.6</v>
      </c>
      <c r="AH569">
        <v>0</v>
      </c>
      <c r="AI569">
        <v>1</v>
      </c>
      <c r="AJ569">
        <v>12.1</v>
      </c>
      <c r="AK569">
        <v>32.83</v>
      </c>
      <c r="AL569">
        <v>1</v>
      </c>
      <c r="AN569">
        <v>0</v>
      </c>
      <c r="AO569">
        <v>1</v>
      </c>
      <c r="AP569">
        <v>1</v>
      </c>
      <c r="AQ569">
        <v>0</v>
      </c>
      <c r="AR569">
        <v>0</v>
      </c>
      <c r="AS569" t="s">
        <v>3</v>
      </c>
      <c r="AT569">
        <v>0.02</v>
      </c>
      <c r="AU569" t="s">
        <v>279</v>
      </c>
      <c r="AV569">
        <v>0</v>
      </c>
      <c r="AW569">
        <v>2</v>
      </c>
      <c r="AX569">
        <v>144044344</v>
      </c>
      <c r="AY569">
        <v>1</v>
      </c>
      <c r="AZ569">
        <v>0</v>
      </c>
      <c r="BA569">
        <v>580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CX569">
        <f>Y569*Source!I313</f>
        <v>2.2503500000000003E-2</v>
      </c>
      <c r="CY569">
        <f>AB569</f>
        <v>795.09</v>
      </c>
      <c r="CZ569">
        <f>AF569</f>
        <v>65.709999999999994</v>
      </c>
      <c r="DA569">
        <f>AJ569</f>
        <v>12.1</v>
      </c>
      <c r="DB569">
        <f>ROUND((ROUND(AT569*CZ569,2)*1.25),2)</f>
        <v>1.64</v>
      </c>
      <c r="DC569">
        <f>ROUND((ROUND(AT569*AG569,2)*1.25),2)</f>
        <v>0.28999999999999998</v>
      </c>
    </row>
    <row r="570" spans="1:107" x14ac:dyDescent="0.2">
      <c r="A570">
        <f>ROW(Source!A313)</f>
        <v>313</v>
      </c>
      <c r="B570">
        <v>144042116</v>
      </c>
      <c r="C570">
        <v>144044334</v>
      </c>
      <c r="D570">
        <v>130261846</v>
      </c>
      <c r="E570">
        <v>1</v>
      </c>
      <c r="F570">
        <v>1</v>
      </c>
      <c r="G570">
        <v>1</v>
      </c>
      <c r="H570">
        <v>3</v>
      </c>
      <c r="I570" t="s">
        <v>1312</v>
      </c>
      <c r="J570" t="s">
        <v>1313</v>
      </c>
      <c r="K570" t="s">
        <v>1314</v>
      </c>
      <c r="L570">
        <v>1346</v>
      </c>
      <c r="N570">
        <v>1009</v>
      </c>
      <c r="O570" t="s">
        <v>598</v>
      </c>
      <c r="P570" t="s">
        <v>598</v>
      </c>
      <c r="Q570">
        <v>1</v>
      </c>
      <c r="W570">
        <v>0</v>
      </c>
      <c r="X570">
        <v>-1716894207</v>
      </c>
      <c r="Y570">
        <v>0.2</v>
      </c>
      <c r="AA570">
        <v>45.92</v>
      </c>
      <c r="AB570">
        <v>0</v>
      </c>
      <c r="AC570">
        <v>0</v>
      </c>
      <c r="AD570">
        <v>0</v>
      </c>
      <c r="AE570">
        <v>1.82</v>
      </c>
      <c r="AF570">
        <v>0</v>
      </c>
      <c r="AG570">
        <v>0</v>
      </c>
      <c r="AH570">
        <v>0</v>
      </c>
      <c r="AI570">
        <v>25.23</v>
      </c>
      <c r="AJ570">
        <v>1</v>
      </c>
      <c r="AK570">
        <v>1</v>
      </c>
      <c r="AL570">
        <v>1</v>
      </c>
      <c r="AN570">
        <v>0</v>
      </c>
      <c r="AO570">
        <v>1</v>
      </c>
      <c r="AP570">
        <v>0</v>
      </c>
      <c r="AQ570">
        <v>0</v>
      </c>
      <c r="AR570">
        <v>0</v>
      </c>
      <c r="AS570" t="s">
        <v>3</v>
      </c>
      <c r="AT570">
        <v>0.2</v>
      </c>
      <c r="AU570" t="s">
        <v>3</v>
      </c>
      <c r="AV570">
        <v>0</v>
      </c>
      <c r="AW570">
        <v>2</v>
      </c>
      <c r="AX570">
        <v>144044345</v>
      </c>
      <c r="AY570">
        <v>1</v>
      </c>
      <c r="AZ570">
        <v>0</v>
      </c>
      <c r="BA570">
        <v>581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CX570">
        <f>Y570*Source!I313</f>
        <v>0.18002800000000002</v>
      </c>
      <c r="CY570">
        <f>AA570</f>
        <v>45.92</v>
      </c>
      <c r="CZ570">
        <f>AE570</f>
        <v>1.82</v>
      </c>
      <c r="DA570">
        <f>AI570</f>
        <v>25.23</v>
      </c>
      <c r="DB570">
        <f>ROUND(ROUND(AT570*CZ570,2),2)</f>
        <v>0.36</v>
      </c>
      <c r="DC570">
        <f>ROUND(ROUND(AT570*AG570,2),2)</f>
        <v>0</v>
      </c>
    </row>
    <row r="571" spans="1:107" x14ac:dyDescent="0.2">
      <c r="A571">
        <f>ROW(Source!A313)</f>
        <v>313</v>
      </c>
      <c r="B571">
        <v>144042116</v>
      </c>
      <c r="C571">
        <v>144044334</v>
      </c>
      <c r="D571">
        <v>128122077</v>
      </c>
      <c r="E571">
        <v>1</v>
      </c>
      <c r="F571">
        <v>1</v>
      </c>
      <c r="G571">
        <v>1</v>
      </c>
      <c r="H571">
        <v>3</v>
      </c>
      <c r="I571" t="s">
        <v>596</v>
      </c>
      <c r="J571" t="s">
        <v>599</v>
      </c>
      <c r="K571" t="s">
        <v>597</v>
      </c>
      <c r="L571">
        <v>1346</v>
      </c>
      <c r="N571">
        <v>1009</v>
      </c>
      <c r="O571" t="s">
        <v>598</v>
      </c>
      <c r="P571" t="s">
        <v>598</v>
      </c>
      <c r="Q571">
        <v>1</v>
      </c>
      <c r="W571">
        <v>0</v>
      </c>
      <c r="X571">
        <v>406015753</v>
      </c>
      <c r="Y571">
        <v>20</v>
      </c>
      <c r="AA571">
        <v>181.36</v>
      </c>
      <c r="AB571">
        <v>0</v>
      </c>
      <c r="AC571">
        <v>0</v>
      </c>
      <c r="AD571">
        <v>0</v>
      </c>
      <c r="AE571">
        <v>68.180000000000007</v>
      </c>
      <c r="AF571">
        <v>0</v>
      </c>
      <c r="AG571">
        <v>0</v>
      </c>
      <c r="AH571">
        <v>0</v>
      </c>
      <c r="AI571">
        <v>2.66</v>
      </c>
      <c r="AJ571">
        <v>1</v>
      </c>
      <c r="AK571">
        <v>1</v>
      </c>
      <c r="AL571">
        <v>1</v>
      </c>
      <c r="AN571">
        <v>0</v>
      </c>
      <c r="AO571">
        <v>0</v>
      </c>
      <c r="AP571">
        <v>0</v>
      </c>
      <c r="AQ571">
        <v>0</v>
      </c>
      <c r="AR571">
        <v>0</v>
      </c>
      <c r="AS571" t="s">
        <v>3</v>
      </c>
      <c r="AT571">
        <v>20</v>
      </c>
      <c r="AU571" t="s">
        <v>3</v>
      </c>
      <c r="AV571">
        <v>0</v>
      </c>
      <c r="AW571">
        <v>1</v>
      </c>
      <c r="AX571">
        <v>-1</v>
      </c>
      <c r="AY571">
        <v>0</v>
      </c>
      <c r="AZ571">
        <v>0</v>
      </c>
      <c r="BA571" t="s">
        <v>3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CX571">
        <f>Y571*Source!I313</f>
        <v>18.002800000000001</v>
      </c>
      <c r="CY571">
        <f>AA571</f>
        <v>181.36</v>
      </c>
      <c r="CZ571">
        <f>AE571</f>
        <v>68.180000000000007</v>
      </c>
      <c r="DA571">
        <f>AI571</f>
        <v>2.66</v>
      </c>
      <c r="DB571">
        <f>ROUND(ROUND(AT571*CZ571,2),2)</f>
        <v>1363.6</v>
      </c>
      <c r="DC571">
        <f>ROUND(ROUND(AT571*AG571,2),2)</f>
        <v>0</v>
      </c>
    </row>
    <row r="572" spans="1:107" x14ac:dyDescent="0.2">
      <c r="A572">
        <f>ROW(Source!A315)</f>
        <v>315</v>
      </c>
      <c r="B572">
        <v>144042116</v>
      </c>
      <c r="C572">
        <v>144044348</v>
      </c>
      <c r="D572">
        <v>128862290</v>
      </c>
      <c r="E572">
        <v>28876687</v>
      </c>
      <c r="F572">
        <v>1</v>
      </c>
      <c r="G572">
        <v>1</v>
      </c>
      <c r="H572">
        <v>1</v>
      </c>
      <c r="I572" t="s">
        <v>1484</v>
      </c>
      <c r="J572" t="s">
        <v>3</v>
      </c>
      <c r="K572" t="s">
        <v>1485</v>
      </c>
      <c r="L572">
        <v>1191</v>
      </c>
      <c r="N572">
        <v>1013</v>
      </c>
      <c r="O572" t="s">
        <v>1125</v>
      </c>
      <c r="P572" t="s">
        <v>1125</v>
      </c>
      <c r="Q572">
        <v>1</v>
      </c>
      <c r="W572">
        <v>0</v>
      </c>
      <c r="X572">
        <v>-598469600</v>
      </c>
      <c r="Y572">
        <v>17.02</v>
      </c>
      <c r="AA572">
        <v>0</v>
      </c>
      <c r="AB572">
        <v>0</v>
      </c>
      <c r="AC572">
        <v>0</v>
      </c>
      <c r="AD572">
        <v>9.2899999999999991</v>
      </c>
      <c r="AE572">
        <v>0</v>
      </c>
      <c r="AF572">
        <v>0</v>
      </c>
      <c r="AG572">
        <v>0</v>
      </c>
      <c r="AH572">
        <v>9.2899999999999991</v>
      </c>
      <c r="AI572">
        <v>1</v>
      </c>
      <c r="AJ572">
        <v>1</v>
      </c>
      <c r="AK572">
        <v>1</v>
      </c>
      <c r="AL572">
        <v>1</v>
      </c>
      <c r="AN572">
        <v>0</v>
      </c>
      <c r="AO572">
        <v>1</v>
      </c>
      <c r="AP572">
        <v>1</v>
      </c>
      <c r="AQ572">
        <v>0</v>
      </c>
      <c r="AR572">
        <v>0</v>
      </c>
      <c r="AS572" t="s">
        <v>3</v>
      </c>
      <c r="AT572">
        <v>14.8</v>
      </c>
      <c r="AU572" t="s">
        <v>264</v>
      </c>
      <c r="AV572">
        <v>1</v>
      </c>
      <c r="AW572">
        <v>2</v>
      </c>
      <c r="AX572">
        <v>144044360</v>
      </c>
      <c r="AY572">
        <v>1</v>
      </c>
      <c r="AZ572">
        <v>0</v>
      </c>
      <c r="BA572">
        <v>583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CX572">
        <f>Y572*Source!I315</f>
        <v>153.20382799999999</v>
      </c>
      <c r="CY572">
        <f>AD572</f>
        <v>9.2899999999999991</v>
      </c>
      <c r="CZ572">
        <f>AH572</f>
        <v>9.2899999999999991</v>
      </c>
      <c r="DA572">
        <f>AL572</f>
        <v>1</v>
      </c>
      <c r="DB572">
        <f>ROUND((ROUND(AT572*CZ572,2)*1.15),2)</f>
        <v>158.11000000000001</v>
      </c>
      <c r="DC572">
        <f>ROUND((ROUND(AT572*AG572,2)*1.15),2)</f>
        <v>0</v>
      </c>
    </row>
    <row r="573" spans="1:107" x14ac:dyDescent="0.2">
      <c r="A573">
        <f>ROW(Source!A315)</f>
        <v>315</v>
      </c>
      <c r="B573">
        <v>144042116</v>
      </c>
      <c r="C573">
        <v>144044348</v>
      </c>
      <c r="D573">
        <v>128862608</v>
      </c>
      <c r="E573">
        <v>28876687</v>
      </c>
      <c r="F573">
        <v>1</v>
      </c>
      <c r="G573">
        <v>1</v>
      </c>
      <c r="H573">
        <v>1</v>
      </c>
      <c r="I573" t="s">
        <v>1128</v>
      </c>
      <c r="J573" t="s">
        <v>3</v>
      </c>
      <c r="K573" t="s">
        <v>1129</v>
      </c>
      <c r="L573">
        <v>1191</v>
      </c>
      <c r="N573">
        <v>1013</v>
      </c>
      <c r="O573" t="s">
        <v>1125</v>
      </c>
      <c r="P573" t="s">
        <v>1125</v>
      </c>
      <c r="Q573">
        <v>1</v>
      </c>
      <c r="W573">
        <v>0</v>
      </c>
      <c r="X573">
        <v>-1417349443</v>
      </c>
      <c r="Y573">
        <v>0.51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1</v>
      </c>
      <c r="AJ573">
        <v>1</v>
      </c>
      <c r="AK573">
        <v>1</v>
      </c>
      <c r="AL573">
        <v>1</v>
      </c>
      <c r="AN573">
        <v>0</v>
      </c>
      <c r="AO573">
        <v>1</v>
      </c>
      <c r="AP573">
        <v>0</v>
      </c>
      <c r="AQ573">
        <v>0</v>
      </c>
      <c r="AR573">
        <v>0</v>
      </c>
      <c r="AS573" t="s">
        <v>3</v>
      </c>
      <c r="AT573">
        <v>0.51</v>
      </c>
      <c r="AU573" t="s">
        <v>3</v>
      </c>
      <c r="AV573">
        <v>2</v>
      </c>
      <c r="AW573">
        <v>2</v>
      </c>
      <c r="AX573">
        <v>144044361</v>
      </c>
      <c r="AY573">
        <v>1</v>
      </c>
      <c r="AZ573">
        <v>2048</v>
      </c>
      <c r="BA573">
        <v>584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CX573">
        <f>Y573*Source!I315</f>
        <v>4.5907140000000002</v>
      </c>
      <c r="CY573">
        <f>AD573</f>
        <v>0</v>
      </c>
      <c r="CZ573">
        <f>AH573</f>
        <v>0</v>
      </c>
      <c r="DA573">
        <f>AL573</f>
        <v>1</v>
      </c>
      <c r="DB573">
        <f>ROUND(ROUND(AT573*CZ573,2),2)</f>
        <v>0</v>
      </c>
      <c r="DC573">
        <f>ROUND(ROUND(AT573*AG573,2),2)</f>
        <v>0</v>
      </c>
    </row>
    <row r="574" spans="1:107" x14ac:dyDescent="0.2">
      <c r="A574">
        <f>ROW(Source!A315)</f>
        <v>315</v>
      </c>
      <c r="B574">
        <v>144042116</v>
      </c>
      <c r="C574">
        <v>144044348</v>
      </c>
      <c r="D574">
        <v>130405149</v>
      </c>
      <c r="E574">
        <v>1</v>
      </c>
      <c r="F574">
        <v>1</v>
      </c>
      <c r="G574">
        <v>1</v>
      </c>
      <c r="H574">
        <v>2</v>
      </c>
      <c r="I574" t="s">
        <v>1144</v>
      </c>
      <c r="J574" t="s">
        <v>1145</v>
      </c>
      <c r="K574" t="s">
        <v>1146</v>
      </c>
      <c r="L574">
        <v>1368</v>
      </c>
      <c r="N574">
        <v>1011</v>
      </c>
      <c r="O574" t="s">
        <v>550</v>
      </c>
      <c r="P574" t="s">
        <v>550</v>
      </c>
      <c r="Q574">
        <v>1</v>
      </c>
      <c r="W574">
        <v>0</v>
      </c>
      <c r="X574">
        <v>1969200529</v>
      </c>
      <c r="Y574">
        <v>0.63749999999999996</v>
      </c>
      <c r="AA574">
        <v>0</v>
      </c>
      <c r="AB574">
        <v>795.09</v>
      </c>
      <c r="AC574">
        <v>380.83</v>
      </c>
      <c r="AD574">
        <v>0</v>
      </c>
      <c r="AE574">
        <v>0</v>
      </c>
      <c r="AF574">
        <v>65.709999999999994</v>
      </c>
      <c r="AG574">
        <v>11.6</v>
      </c>
      <c r="AH574">
        <v>0</v>
      </c>
      <c r="AI574">
        <v>1</v>
      </c>
      <c r="AJ574">
        <v>12.1</v>
      </c>
      <c r="AK574">
        <v>32.83</v>
      </c>
      <c r="AL574">
        <v>1</v>
      </c>
      <c r="AN574">
        <v>0</v>
      </c>
      <c r="AO574">
        <v>1</v>
      </c>
      <c r="AP574">
        <v>1</v>
      </c>
      <c r="AQ574">
        <v>0</v>
      </c>
      <c r="AR574">
        <v>0</v>
      </c>
      <c r="AS574" t="s">
        <v>3</v>
      </c>
      <c r="AT574">
        <v>0.51</v>
      </c>
      <c r="AU574" t="s">
        <v>279</v>
      </c>
      <c r="AV574">
        <v>0</v>
      </c>
      <c r="AW574">
        <v>2</v>
      </c>
      <c r="AX574">
        <v>144044362</v>
      </c>
      <c r="AY574">
        <v>1</v>
      </c>
      <c r="AZ574">
        <v>0</v>
      </c>
      <c r="BA574">
        <v>585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CX574">
        <f>Y574*Source!I315</f>
        <v>5.7383924999999998</v>
      </c>
      <c r="CY574">
        <f>AB574</f>
        <v>795.09</v>
      </c>
      <c r="CZ574">
        <f>AF574</f>
        <v>65.709999999999994</v>
      </c>
      <c r="DA574">
        <f>AJ574</f>
        <v>12.1</v>
      </c>
      <c r="DB574">
        <f>ROUND((ROUND(AT574*CZ574,2)*1.25),2)</f>
        <v>41.89</v>
      </c>
      <c r="DC574">
        <f>ROUND((ROUND(AT574*AG574,2)*1.25),2)</f>
        <v>7.4</v>
      </c>
    </row>
    <row r="575" spans="1:107" x14ac:dyDescent="0.2">
      <c r="A575">
        <f>ROW(Source!A315)</f>
        <v>315</v>
      </c>
      <c r="B575">
        <v>144042116</v>
      </c>
      <c r="C575">
        <v>144044348</v>
      </c>
      <c r="D575">
        <v>130405834</v>
      </c>
      <c r="E575">
        <v>1</v>
      </c>
      <c r="F575">
        <v>1</v>
      </c>
      <c r="G575">
        <v>1</v>
      </c>
      <c r="H575">
        <v>2</v>
      </c>
      <c r="I575" t="s">
        <v>1486</v>
      </c>
      <c r="J575" t="s">
        <v>1487</v>
      </c>
      <c r="K575" t="s">
        <v>1488</v>
      </c>
      <c r="L575">
        <v>1368</v>
      </c>
      <c r="N575">
        <v>1011</v>
      </c>
      <c r="O575" t="s">
        <v>550</v>
      </c>
      <c r="P575" t="s">
        <v>550</v>
      </c>
      <c r="Q575">
        <v>1</v>
      </c>
      <c r="W575">
        <v>0</v>
      </c>
      <c r="X575">
        <v>1825265090</v>
      </c>
      <c r="Y575">
        <v>0.25</v>
      </c>
      <c r="AA575">
        <v>0</v>
      </c>
      <c r="AB575">
        <v>8.4</v>
      </c>
      <c r="AC575">
        <v>0</v>
      </c>
      <c r="AD575">
        <v>0</v>
      </c>
      <c r="AE575">
        <v>0</v>
      </c>
      <c r="AF575">
        <v>2.16</v>
      </c>
      <c r="AG575">
        <v>0</v>
      </c>
      <c r="AH575">
        <v>0</v>
      </c>
      <c r="AI575">
        <v>1</v>
      </c>
      <c r="AJ575">
        <v>3.89</v>
      </c>
      <c r="AK575">
        <v>32.83</v>
      </c>
      <c r="AL575">
        <v>1</v>
      </c>
      <c r="AN575">
        <v>0</v>
      </c>
      <c r="AO575">
        <v>1</v>
      </c>
      <c r="AP575">
        <v>1</v>
      </c>
      <c r="AQ575">
        <v>0</v>
      </c>
      <c r="AR575">
        <v>0</v>
      </c>
      <c r="AS575" t="s">
        <v>3</v>
      </c>
      <c r="AT575">
        <v>0.2</v>
      </c>
      <c r="AU575" t="s">
        <v>279</v>
      </c>
      <c r="AV575">
        <v>0</v>
      </c>
      <c r="AW575">
        <v>2</v>
      </c>
      <c r="AX575">
        <v>144044363</v>
      </c>
      <c r="AY575">
        <v>1</v>
      </c>
      <c r="AZ575">
        <v>0</v>
      </c>
      <c r="BA575">
        <v>586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CX575">
        <f>Y575*Source!I315</f>
        <v>2.2503500000000001</v>
      </c>
      <c r="CY575">
        <f>AB575</f>
        <v>8.4</v>
      </c>
      <c r="CZ575">
        <f>AF575</f>
        <v>2.16</v>
      </c>
      <c r="DA575">
        <f>AJ575</f>
        <v>3.89</v>
      </c>
      <c r="DB575">
        <f>ROUND((ROUND(AT575*CZ575,2)*1.25),2)</f>
        <v>0.54</v>
      </c>
      <c r="DC575">
        <f>ROUND((ROUND(AT575*AG575,2)*1.25),2)</f>
        <v>0</v>
      </c>
    </row>
    <row r="576" spans="1:107" x14ac:dyDescent="0.2">
      <c r="A576">
        <f>ROW(Source!A315)</f>
        <v>315</v>
      </c>
      <c r="B576">
        <v>144042116</v>
      </c>
      <c r="C576">
        <v>144044348</v>
      </c>
      <c r="D576">
        <v>130277574</v>
      </c>
      <c r="E576">
        <v>1</v>
      </c>
      <c r="F576">
        <v>1</v>
      </c>
      <c r="G576">
        <v>1</v>
      </c>
      <c r="H576">
        <v>3</v>
      </c>
      <c r="I576" t="s">
        <v>1489</v>
      </c>
      <c r="J576" t="s">
        <v>1490</v>
      </c>
      <c r="K576" t="s">
        <v>1491</v>
      </c>
      <c r="L576">
        <v>1348</v>
      </c>
      <c r="N576">
        <v>1009</v>
      </c>
      <c r="O576" t="s">
        <v>31</v>
      </c>
      <c r="P576" t="s">
        <v>31</v>
      </c>
      <c r="Q576">
        <v>1000</v>
      </c>
      <c r="W576">
        <v>0</v>
      </c>
      <c r="X576">
        <v>168784275</v>
      </c>
      <c r="Y576">
        <v>7.26E-3</v>
      </c>
      <c r="AA576">
        <v>53964.9</v>
      </c>
      <c r="AB576">
        <v>0</v>
      </c>
      <c r="AC576">
        <v>0</v>
      </c>
      <c r="AD576">
        <v>0</v>
      </c>
      <c r="AE576">
        <v>7590</v>
      </c>
      <c r="AF576">
        <v>0</v>
      </c>
      <c r="AG576">
        <v>0</v>
      </c>
      <c r="AH576">
        <v>0</v>
      </c>
      <c r="AI576">
        <v>7.11</v>
      </c>
      <c r="AJ576">
        <v>1</v>
      </c>
      <c r="AK576">
        <v>1</v>
      </c>
      <c r="AL576">
        <v>1</v>
      </c>
      <c r="AN576">
        <v>0</v>
      </c>
      <c r="AO576">
        <v>1</v>
      </c>
      <c r="AP576">
        <v>0</v>
      </c>
      <c r="AQ576">
        <v>0</v>
      </c>
      <c r="AR576">
        <v>0</v>
      </c>
      <c r="AS576" t="s">
        <v>3</v>
      </c>
      <c r="AT576">
        <v>7.26E-3</v>
      </c>
      <c r="AU576" t="s">
        <v>3</v>
      </c>
      <c r="AV576">
        <v>0</v>
      </c>
      <c r="AW576">
        <v>2</v>
      </c>
      <c r="AX576">
        <v>144044364</v>
      </c>
      <c r="AY576">
        <v>1</v>
      </c>
      <c r="AZ576">
        <v>0</v>
      </c>
      <c r="BA576">
        <v>587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CX576">
        <f>Y576*Source!I315</f>
        <v>6.5350164000000002E-2</v>
      </c>
      <c r="CY576">
        <f t="shared" ref="CY576:CY582" si="116">AA576</f>
        <v>53964.9</v>
      </c>
      <c r="CZ576">
        <f t="shared" ref="CZ576:CZ582" si="117">AE576</f>
        <v>7590</v>
      </c>
      <c r="DA576">
        <f t="shared" ref="DA576:DA582" si="118">AI576</f>
        <v>7.11</v>
      </c>
      <c r="DB576">
        <f t="shared" ref="DB576:DB582" si="119">ROUND(ROUND(AT576*CZ576,2),2)</f>
        <v>55.1</v>
      </c>
      <c r="DC576">
        <f t="shared" ref="DC576:DC582" si="120">ROUND(ROUND(AT576*AG576,2),2)</f>
        <v>0</v>
      </c>
    </row>
    <row r="577" spans="1:107" x14ac:dyDescent="0.2">
      <c r="A577">
        <f>ROW(Source!A315)</f>
        <v>315</v>
      </c>
      <c r="B577">
        <v>144042116</v>
      </c>
      <c r="C577">
        <v>144044348</v>
      </c>
      <c r="D577">
        <v>130277632</v>
      </c>
      <c r="E577">
        <v>1</v>
      </c>
      <c r="F577">
        <v>1</v>
      </c>
      <c r="G577">
        <v>1</v>
      </c>
      <c r="H577">
        <v>3</v>
      </c>
      <c r="I577" t="s">
        <v>1492</v>
      </c>
      <c r="J577" t="s">
        <v>1493</v>
      </c>
      <c r="K577" t="s">
        <v>1494</v>
      </c>
      <c r="L577">
        <v>1346</v>
      </c>
      <c r="N577">
        <v>1009</v>
      </c>
      <c r="O577" t="s">
        <v>598</v>
      </c>
      <c r="P577" t="s">
        <v>598</v>
      </c>
      <c r="Q577">
        <v>1</v>
      </c>
      <c r="W577">
        <v>0</v>
      </c>
      <c r="X577">
        <v>778157742</v>
      </c>
      <c r="Y577">
        <v>0.5</v>
      </c>
      <c r="AA577">
        <v>51.58</v>
      </c>
      <c r="AB577">
        <v>0</v>
      </c>
      <c r="AC577">
        <v>0</v>
      </c>
      <c r="AD577">
        <v>0</v>
      </c>
      <c r="AE577">
        <v>8.94</v>
      </c>
      <c r="AF577">
        <v>0</v>
      </c>
      <c r="AG577">
        <v>0</v>
      </c>
      <c r="AH577">
        <v>0</v>
      </c>
      <c r="AI577">
        <v>5.77</v>
      </c>
      <c r="AJ577">
        <v>1</v>
      </c>
      <c r="AK577">
        <v>1</v>
      </c>
      <c r="AL577">
        <v>1</v>
      </c>
      <c r="AN577">
        <v>0</v>
      </c>
      <c r="AO577">
        <v>1</v>
      </c>
      <c r="AP577">
        <v>0</v>
      </c>
      <c r="AQ577">
        <v>0</v>
      </c>
      <c r="AR577">
        <v>0</v>
      </c>
      <c r="AS577" t="s">
        <v>3</v>
      </c>
      <c r="AT577">
        <v>0.5</v>
      </c>
      <c r="AU577" t="s">
        <v>3</v>
      </c>
      <c r="AV577">
        <v>0</v>
      </c>
      <c r="AW577">
        <v>2</v>
      </c>
      <c r="AX577">
        <v>144044365</v>
      </c>
      <c r="AY577">
        <v>1</v>
      </c>
      <c r="AZ577">
        <v>0</v>
      </c>
      <c r="BA577">
        <v>588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CX577">
        <f>Y577*Source!I315</f>
        <v>4.5007000000000001</v>
      </c>
      <c r="CY577">
        <f t="shared" si="116"/>
        <v>51.58</v>
      </c>
      <c r="CZ577">
        <f t="shared" si="117"/>
        <v>8.94</v>
      </c>
      <c r="DA577">
        <f t="shared" si="118"/>
        <v>5.77</v>
      </c>
      <c r="DB577">
        <f t="shared" si="119"/>
        <v>4.47</v>
      </c>
      <c r="DC577">
        <f t="shared" si="120"/>
        <v>0</v>
      </c>
    </row>
    <row r="578" spans="1:107" x14ac:dyDescent="0.2">
      <c r="A578">
        <f>ROW(Source!A315)</f>
        <v>315</v>
      </c>
      <c r="B578">
        <v>144042116</v>
      </c>
      <c r="C578">
        <v>144044348</v>
      </c>
      <c r="D578">
        <v>130277636</v>
      </c>
      <c r="E578">
        <v>1</v>
      </c>
      <c r="F578">
        <v>1</v>
      </c>
      <c r="G578">
        <v>1</v>
      </c>
      <c r="H578">
        <v>3</v>
      </c>
      <c r="I578" t="s">
        <v>1495</v>
      </c>
      <c r="J578" t="s">
        <v>1496</v>
      </c>
      <c r="K578" t="s">
        <v>1497</v>
      </c>
      <c r="L578">
        <v>1346</v>
      </c>
      <c r="N578">
        <v>1009</v>
      </c>
      <c r="O578" t="s">
        <v>598</v>
      </c>
      <c r="P578" t="s">
        <v>598</v>
      </c>
      <c r="Q578">
        <v>1</v>
      </c>
      <c r="W578">
        <v>0</v>
      </c>
      <c r="X578">
        <v>-2034678404</v>
      </c>
      <c r="Y578">
        <v>1.4</v>
      </c>
      <c r="AA578">
        <v>46</v>
      </c>
      <c r="AB578">
        <v>0</v>
      </c>
      <c r="AC578">
        <v>0</v>
      </c>
      <c r="AD578">
        <v>0</v>
      </c>
      <c r="AE578">
        <v>6.6</v>
      </c>
      <c r="AF578">
        <v>0</v>
      </c>
      <c r="AG578">
        <v>0</v>
      </c>
      <c r="AH578">
        <v>0</v>
      </c>
      <c r="AI578">
        <v>6.97</v>
      </c>
      <c r="AJ578">
        <v>1</v>
      </c>
      <c r="AK578">
        <v>1</v>
      </c>
      <c r="AL578">
        <v>1</v>
      </c>
      <c r="AN578">
        <v>0</v>
      </c>
      <c r="AO578">
        <v>1</v>
      </c>
      <c r="AP578">
        <v>0</v>
      </c>
      <c r="AQ578">
        <v>0</v>
      </c>
      <c r="AR578">
        <v>0</v>
      </c>
      <c r="AS578" t="s">
        <v>3</v>
      </c>
      <c r="AT578">
        <v>1.4</v>
      </c>
      <c r="AU578" t="s">
        <v>3</v>
      </c>
      <c r="AV578">
        <v>0</v>
      </c>
      <c r="AW578">
        <v>2</v>
      </c>
      <c r="AX578">
        <v>144044366</v>
      </c>
      <c r="AY578">
        <v>1</v>
      </c>
      <c r="AZ578">
        <v>0</v>
      </c>
      <c r="BA578">
        <v>589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CX578">
        <f>Y578*Source!I315</f>
        <v>12.60196</v>
      </c>
      <c r="CY578">
        <f t="shared" si="116"/>
        <v>46</v>
      </c>
      <c r="CZ578">
        <f t="shared" si="117"/>
        <v>6.6</v>
      </c>
      <c r="DA578">
        <f t="shared" si="118"/>
        <v>6.97</v>
      </c>
      <c r="DB578">
        <f t="shared" si="119"/>
        <v>9.24</v>
      </c>
      <c r="DC578">
        <f t="shared" si="120"/>
        <v>0</v>
      </c>
    </row>
    <row r="579" spans="1:107" x14ac:dyDescent="0.2">
      <c r="A579">
        <f>ROW(Source!A315)</f>
        <v>315</v>
      </c>
      <c r="B579">
        <v>144042116</v>
      </c>
      <c r="C579">
        <v>144044348</v>
      </c>
      <c r="D579">
        <v>130277654</v>
      </c>
      <c r="E579">
        <v>1</v>
      </c>
      <c r="F579">
        <v>1</v>
      </c>
      <c r="G579">
        <v>1</v>
      </c>
      <c r="H579">
        <v>3</v>
      </c>
      <c r="I579" t="s">
        <v>1498</v>
      </c>
      <c r="J579" t="s">
        <v>1499</v>
      </c>
      <c r="K579" t="s">
        <v>1500</v>
      </c>
      <c r="L579">
        <v>1348</v>
      </c>
      <c r="N579">
        <v>1009</v>
      </c>
      <c r="O579" t="s">
        <v>31</v>
      </c>
      <c r="P579" t="s">
        <v>31</v>
      </c>
      <c r="Q579">
        <v>1000</v>
      </c>
      <c r="W579">
        <v>0</v>
      </c>
      <c r="X579">
        <v>811216602</v>
      </c>
      <c r="Y579">
        <v>2E-3</v>
      </c>
      <c r="AA579">
        <v>67720.899999999994</v>
      </c>
      <c r="AB579">
        <v>0</v>
      </c>
      <c r="AC579">
        <v>0</v>
      </c>
      <c r="AD579">
        <v>0</v>
      </c>
      <c r="AE579">
        <v>14690</v>
      </c>
      <c r="AF579">
        <v>0</v>
      </c>
      <c r="AG579">
        <v>0</v>
      </c>
      <c r="AH579">
        <v>0</v>
      </c>
      <c r="AI579">
        <v>4.6100000000000003</v>
      </c>
      <c r="AJ579">
        <v>1</v>
      </c>
      <c r="AK579">
        <v>1</v>
      </c>
      <c r="AL579">
        <v>1</v>
      </c>
      <c r="AN579">
        <v>0</v>
      </c>
      <c r="AO579">
        <v>1</v>
      </c>
      <c r="AP579">
        <v>0</v>
      </c>
      <c r="AQ579">
        <v>0</v>
      </c>
      <c r="AR579">
        <v>0</v>
      </c>
      <c r="AS579" t="s">
        <v>3</v>
      </c>
      <c r="AT579">
        <v>2E-3</v>
      </c>
      <c r="AU579" t="s">
        <v>3</v>
      </c>
      <c r="AV579">
        <v>0</v>
      </c>
      <c r="AW579">
        <v>2</v>
      </c>
      <c r="AX579">
        <v>144044367</v>
      </c>
      <c r="AY579">
        <v>1</v>
      </c>
      <c r="AZ579">
        <v>0</v>
      </c>
      <c r="BA579">
        <v>590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CX579">
        <f>Y579*Source!I315</f>
        <v>1.8002799999999999E-2</v>
      </c>
      <c r="CY579">
        <f t="shared" si="116"/>
        <v>67720.899999999994</v>
      </c>
      <c r="CZ579">
        <f t="shared" si="117"/>
        <v>14690</v>
      </c>
      <c r="DA579">
        <f t="shared" si="118"/>
        <v>4.6100000000000003</v>
      </c>
      <c r="DB579">
        <f t="shared" si="119"/>
        <v>29.38</v>
      </c>
      <c r="DC579">
        <f t="shared" si="120"/>
        <v>0</v>
      </c>
    </row>
    <row r="580" spans="1:107" x14ac:dyDescent="0.2">
      <c r="A580">
        <f>ROW(Source!A315)</f>
        <v>315</v>
      </c>
      <c r="B580">
        <v>144042116</v>
      </c>
      <c r="C580">
        <v>144044348</v>
      </c>
      <c r="D580">
        <v>130277663</v>
      </c>
      <c r="E580">
        <v>1</v>
      </c>
      <c r="F580">
        <v>1</v>
      </c>
      <c r="G580">
        <v>1</v>
      </c>
      <c r="H580">
        <v>3</v>
      </c>
      <c r="I580" t="s">
        <v>1501</v>
      </c>
      <c r="J580" t="s">
        <v>1502</v>
      </c>
      <c r="K580" t="s">
        <v>1503</v>
      </c>
      <c r="L580">
        <v>1348</v>
      </c>
      <c r="N580">
        <v>1009</v>
      </c>
      <c r="O580" t="s">
        <v>31</v>
      </c>
      <c r="P580" t="s">
        <v>31</v>
      </c>
      <c r="Q580">
        <v>1000</v>
      </c>
      <c r="W580">
        <v>0</v>
      </c>
      <c r="X580">
        <v>-1185951768</v>
      </c>
      <c r="Y580">
        <v>3.0000000000000001E-3</v>
      </c>
      <c r="AA580">
        <v>61518.8</v>
      </c>
      <c r="AB580">
        <v>0</v>
      </c>
      <c r="AC580">
        <v>0</v>
      </c>
      <c r="AD580">
        <v>0</v>
      </c>
      <c r="AE580">
        <v>12110</v>
      </c>
      <c r="AF580">
        <v>0</v>
      </c>
      <c r="AG580">
        <v>0</v>
      </c>
      <c r="AH580">
        <v>0</v>
      </c>
      <c r="AI580">
        <v>5.08</v>
      </c>
      <c r="AJ580">
        <v>1</v>
      </c>
      <c r="AK580">
        <v>1</v>
      </c>
      <c r="AL580">
        <v>1</v>
      </c>
      <c r="AN580">
        <v>0</v>
      </c>
      <c r="AO580">
        <v>1</v>
      </c>
      <c r="AP580">
        <v>0</v>
      </c>
      <c r="AQ580">
        <v>0</v>
      </c>
      <c r="AR580">
        <v>0</v>
      </c>
      <c r="AS580" t="s">
        <v>3</v>
      </c>
      <c r="AT580">
        <v>3.0000000000000001E-3</v>
      </c>
      <c r="AU580" t="s">
        <v>3</v>
      </c>
      <c r="AV580">
        <v>0</v>
      </c>
      <c r="AW580">
        <v>2</v>
      </c>
      <c r="AX580">
        <v>144044368</v>
      </c>
      <c r="AY580">
        <v>1</v>
      </c>
      <c r="AZ580">
        <v>0</v>
      </c>
      <c r="BA580">
        <v>591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CX580">
        <f>Y580*Source!I315</f>
        <v>2.7004200000000003E-2</v>
      </c>
      <c r="CY580">
        <f t="shared" si="116"/>
        <v>61518.8</v>
      </c>
      <c r="CZ580">
        <f t="shared" si="117"/>
        <v>12110</v>
      </c>
      <c r="DA580">
        <f t="shared" si="118"/>
        <v>5.08</v>
      </c>
      <c r="DB580">
        <f t="shared" si="119"/>
        <v>36.33</v>
      </c>
      <c r="DC580">
        <f t="shared" si="120"/>
        <v>0</v>
      </c>
    </row>
    <row r="581" spans="1:107" x14ac:dyDescent="0.2">
      <c r="A581">
        <f>ROW(Source!A315)</f>
        <v>315</v>
      </c>
      <c r="B581">
        <v>144042116</v>
      </c>
      <c r="C581">
        <v>144044348</v>
      </c>
      <c r="D581">
        <v>130277901</v>
      </c>
      <c r="E581">
        <v>1</v>
      </c>
      <c r="F581">
        <v>1</v>
      </c>
      <c r="G581">
        <v>1</v>
      </c>
      <c r="H581">
        <v>3</v>
      </c>
      <c r="I581" t="s">
        <v>1504</v>
      </c>
      <c r="J581" t="s">
        <v>1505</v>
      </c>
      <c r="K581" t="s">
        <v>1506</v>
      </c>
      <c r="L581">
        <v>1348</v>
      </c>
      <c r="N581">
        <v>1009</v>
      </c>
      <c r="O581" t="s">
        <v>31</v>
      </c>
      <c r="P581" t="s">
        <v>31</v>
      </c>
      <c r="Q581">
        <v>1000</v>
      </c>
      <c r="W581">
        <v>0</v>
      </c>
      <c r="X581">
        <v>-1347646095</v>
      </c>
      <c r="Y581">
        <v>6.0000000000000002E-5</v>
      </c>
      <c r="AA581">
        <v>53130</v>
      </c>
      <c r="AB581">
        <v>0</v>
      </c>
      <c r="AC581">
        <v>0</v>
      </c>
      <c r="AD581">
        <v>0</v>
      </c>
      <c r="AE581">
        <v>11000</v>
      </c>
      <c r="AF581">
        <v>0</v>
      </c>
      <c r="AG581">
        <v>0</v>
      </c>
      <c r="AH581">
        <v>0</v>
      </c>
      <c r="AI581">
        <v>4.83</v>
      </c>
      <c r="AJ581">
        <v>1</v>
      </c>
      <c r="AK581">
        <v>1</v>
      </c>
      <c r="AL581">
        <v>1</v>
      </c>
      <c r="AN581">
        <v>0</v>
      </c>
      <c r="AO581">
        <v>1</v>
      </c>
      <c r="AP581">
        <v>0</v>
      </c>
      <c r="AQ581">
        <v>0</v>
      </c>
      <c r="AR581">
        <v>0</v>
      </c>
      <c r="AS581" t="s">
        <v>3</v>
      </c>
      <c r="AT581">
        <v>6.0000000000000002E-5</v>
      </c>
      <c r="AU581" t="s">
        <v>3</v>
      </c>
      <c r="AV581">
        <v>0</v>
      </c>
      <c r="AW581">
        <v>2</v>
      </c>
      <c r="AX581">
        <v>144044369</v>
      </c>
      <c r="AY581">
        <v>1</v>
      </c>
      <c r="AZ581">
        <v>0</v>
      </c>
      <c r="BA581">
        <v>592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CX581">
        <f>Y581*Source!I315</f>
        <v>5.4008400000000003E-4</v>
      </c>
      <c r="CY581">
        <f t="shared" si="116"/>
        <v>53130</v>
      </c>
      <c r="CZ581">
        <f t="shared" si="117"/>
        <v>11000</v>
      </c>
      <c r="DA581">
        <f t="shared" si="118"/>
        <v>4.83</v>
      </c>
      <c r="DB581">
        <f t="shared" si="119"/>
        <v>0.66</v>
      </c>
      <c r="DC581">
        <f t="shared" si="120"/>
        <v>0</v>
      </c>
    </row>
    <row r="582" spans="1:107" x14ac:dyDescent="0.2">
      <c r="A582">
        <f>ROW(Source!A315)</f>
        <v>315</v>
      </c>
      <c r="B582">
        <v>144042116</v>
      </c>
      <c r="C582">
        <v>144044348</v>
      </c>
      <c r="D582">
        <v>130284625</v>
      </c>
      <c r="E582">
        <v>1</v>
      </c>
      <c r="F582">
        <v>1</v>
      </c>
      <c r="G582">
        <v>1</v>
      </c>
      <c r="H582">
        <v>3</v>
      </c>
      <c r="I582" t="s">
        <v>607</v>
      </c>
      <c r="J582" t="s">
        <v>609</v>
      </c>
      <c r="K582" t="s">
        <v>608</v>
      </c>
      <c r="L582">
        <v>1339</v>
      </c>
      <c r="N582">
        <v>1007</v>
      </c>
      <c r="O582" t="s">
        <v>50</v>
      </c>
      <c r="P582" t="s">
        <v>50</v>
      </c>
      <c r="Q582">
        <v>1</v>
      </c>
      <c r="W582">
        <v>0</v>
      </c>
      <c r="X582">
        <v>1014355106</v>
      </c>
      <c r="Y582">
        <v>1.08</v>
      </c>
      <c r="AA582">
        <v>8556.09</v>
      </c>
      <c r="AB582">
        <v>0</v>
      </c>
      <c r="AC582">
        <v>0</v>
      </c>
      <c r="AD582">
        <v>0</v>
      </c>
      <c r="AE582">
        <v>1292.46</v>
      </c>
      <c r="AF582">
        <v>0</v>
      </c>
      <c r="AG582">
        <v>0</v>
      </c>
      <c r="AH582">
        <v>0</v>
      </c>
      <c r="AI582">
        <v>6.62</v>
      </c>
      <c r="AJ582">
        <v>1</v>
      </c>
      <c r="AK582">
        <v>1</v>
      </c>
      <c r="AL582">
        <v>1</v>
      </c>
      <c r="AN582">
        <v>0</v>
      </c>
      <c r="AO582">
        <v>0</v>
      </c>
      <c r="AP582">
        <v>0</v>
      </c>
      <c r="AQ582">
        <v>0</v>
      </c>
      <c r="AR582">
        <v>0</v>
      </c>
      <c r="AS582" t="s">
        <v>3</v>
      </c>
      <c r="AT582">
        <v>1.08</v>
      </c>
      <c r="AU582" t="s">
        <v>3</v>
      </c>
      <c r="AV582">
        <v>0</v>
      </c>
      <c r="AW582">
        <v>1</v>
      </c>
      <c r="AX582">
        <v>-1</v>
      </c>
      <c r="AY582">
        <v>0</v>
      </c>
      <c r="AZ582">
        <v>0</v>
      </c>
      <c r="BA582" t="s">
        <v>3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CX582">
        <f>Y582*Source!I315</f>
        <v>9.7215120000000006</v>
      </c>
      <c r="CY582">
        <f t="shared" si="116"/>
        <v>8556.09</v>
      </c>
      <c r="CZ582">
        <f t="shared" si="117"/>
        <v>1292.46</v>
      </c>
      <c r="DA582">
        <f t="shared" si="118"/>
        <v>6.62</v>
      </c>
      <c r="DB582">
        <f t="shared" si="119"/>
        <v>1395.86</v>
      </c>
      <c r="DC582">
        <f t="shared" si="120"/>
        <v>0</v>
      </c>
    </row>
    <row r="583" spans="1:107" x14ac:dyDescent="0.2">
      <c r="A583">
        <f>ROW(Source!A317)</f>
        <v>317</v>
      </c>
      <c r="B583">
        <v>144042116</v>
      </c>
      <c r="C583">
        <v>144044372</v>
      </c>
      <c r="D583">
        <v>128862298</v>
      </c>
      <c r="E583">
        <v>28876687</v>
      </c>
      <c r="F583">
        <v>1</v>
      </c>
      <c r="G583">
        <v>1</v>
      </c>
      <c r="H583">
        <v>1</v>
      </c>
      <c r="I583" t="s">
        <v>1280</v>
      </c>
      <c r="J583" t="s">
        <v>3</v>
      </c>
      <c r="K583" t="s">
        <v>1281</v>
      </c>
      <c r="L583">
        <v>1191</v>
      </c>
      <c r="N583">
        <v>1013</v>
      </c>
      <c r="O583" t="s">
        <v>1125</v>
      </c>
      <c r="P583" t="s">
        <v>1125</v>
      </c>
      <c r="Q583">
        <v>1</v>
      </c>
      <c r="W583">
        <v>0</v>
      </c>
      <c r="X583">
        <v>1069510174</v>
      </c>
      <c r="Y583">
        <v>18.768000000000001</v>
      </c>
      <c r="AA583">
        <v>0</v>
      </c>
      <c r="AB583">
        <v>0</v>
      </c>
      <c r="AC583">
        <v>0</v>
      </c>
      <c r="AD583">
        <v>9.6199999999999992</v>
      </c>
      <c r="AE583">
        <v>0</v>
      </c>
      <c r="AF583">
        <v>0</v>
      </c>
      <c r="AG583">
        <v>0</v>
      </c>
      <c r="AH583">
        <v>9.6199999999999992</v>
      </c>
      <c r="AI583">
        <v>1</v>
      </c>
      <c r="AJ583">
        <v>1</v>
      </c>
      <c r="AK583">
        <v>1</v>
      </c>
      <c r="AL583">
        <v>1</v>
      </c>
      <c r="AN583">
        <v>0</v>
      </c>
      <c r="AO583">
        <v>1</v>
      </c>
      <c r="AP583">
        <v>1</v>
      </c>
      <c r="AQ583">
        <v>0</v>
      </c>
      <c r="AR583">
        <v>0</v>
      </c>
      <c r="AS583" t="s">
        <v>3</v>
      </c>
      <c r="AT583">
        <v>16.32</v>
      </c>
      <c r="AU583" t="s">
        <v>264</v>
      </c>
      <c r="AV583">
        <v>1</v>
      </c>
      <c r="AW583">
        <v>2</v>
      </c>
      <c r="AX583">
        <v>144044379</v>
      </c>
      <c r="AY583">
        <v>1</v>
      </c>
      <c r="AZ583">
        <v>2048</v>
      </c>
      <c r="BA583">
        <v>594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CX583">
        <f>Y583*Source!I317</f>
        <v>26.390810880000004</v>
      </c>
      <c r="CY583">
        <f>AD583</f>
        <v>9.6199999999999992</v>
      </c>
      <c r="CZ583">
        <f>AH583</f>
        <v>9.6199999999999992</v>
      </c>
      <c r="DA583">
        <f>AL583</f>
        <v>1</v>
      </c>
      <c r="DB583">
        <f>ROUND((ROUND(AT583*CZ583,2)*1.15),2)</f>
        <v>180.55</v>
      </c>
      <c r="DC583">
        <f>ROUND((ROUND(AT583*AG583,2)*1.15),2)</f>
        <v>0</v>
      </c>
    </row>
    <row r="584" spans="1:107" x14ac:dyDescent="0.2">
      <c r="A584">
        <f>ROW(Source!A317)</f>
        <v>317</v>
      </c>
      <c r="B584">
        <v>144042116</v>
      </c>
      <c r="C584">
        <v>144044372</v>
      </c>
      <c r="D584">
        <v>128862608</v>
      </c>
      <c r="E584">
        <v>28876687</v>
      </c>
      <c r="F584">
        <v>1</v>
      </c>
      <c r="G584">
        <v>1</v>
      </c>
      <c r="H584">
        <v>1</v>
      </c>
      <c r="I584" t="s">
        <v>1128</v>
      </c>
      <c r="J584" t="s">
        <v>3</v>
      </c>
      <c r="K584" t="s">
        <v>1129</v>
      </c>
      <c r="L584">
        <v>1191</v>
      </c>
      <c r="N584">
        <v>1013</v>
      </c>
      <c r="O584" t="s">
        <v>1125</v>
      </c>
      <c r="P584" t="s">
        <v>1125</v>
      </c>
      <c r="Q584">
        <v>1</v>
      </c>
      <c r="W584">
        <v>0</v>
      </c>
      <c r="X584">
        <v>-1417349443</v>
      </c>
      <c r="Y584">
        <v>0.03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1</v>
      </c>
      <c r="AJ584">
        <v>1</v>
      </c>
      <c r="AK584">
        <v>1</v>
      </c>
      <c r="AL584">
        <v>1</v>
      </c>
      <c r="AN584">
        <v>0</v>
      </c>
      <c r="AO584">
        <v>1</v>
      </c>
      <c r="AP584">
        <v>0</v>
      </c>
      <c r="AQ584">
        <v>0</v>
      </c>
      <c r="AR584">
        <v>0</v>
      </c>
      <c r="AS584" t="s">
        <v>3</v>
      </c>
      <c r="AT584">
        <v>0.03</v>
      </c>
      <c r="AU584" t="s">
        <v>3</v>
      </c>
      <c r="AV584">
        <v>2</v>
      </c>
      <c r="AW584">
        <v>2</v>
      </c>
      <c r="AX584">
        <v>144044380</v>
      </c>
      <c r="AY584">
        <v>1</v>
      </c>
      <c r="AZ584">
        <v>2048</v>
      </c>
      <c r="BA584">
        <v>595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CX584">
        <f>Y584*Source!I317</f>
        <v>4.2184800000000001E-2</v>
      </c>
      <c r="CY584">
        <f>AD584</f>
        <v>0</v>
      </c>
      <c r="CZ584">
        <f>AH584</f>
        <v>0</v>
      </c>
      <c r="DA584">
        <f>AL584</f>
        <v>1</v>
      </c>
      <c r="DB584">
        <f>ROUND(ROUND(AT584*CZ584,2),2)</f>
        <v>0</v>
      </c>
      <c r="DC584">
        <f>ROUND(ROUND(AT584*AG584,2),2)</f>
        <v>0</v>
      </c>
    </row>
    <row r="585" spans="1:107" x14ac:dyDescent="0.2">
      <c r="A585">
        <f>ROW(Source!A317)</f>
        <v>317</v>
      </c>
      <c r="B585">
        <v>144042116</v>
      </c>
      <c r="C585">
        <v>144044372</v>
      </c>
      <c r="D585">
        <v>130404565</v>
      </c>
      <c r="E585">
        <v>1</v>
      </c>
      <c r="F585">
        <v>1</v>
      </c>
      <c r="G585">
        <v>1</v>
      </c>
      <c r="H585">
        <v>2</v>
      </c>
      <c r="I585" t="s">
        <v>1130</v>
      </c>
      <c r="J585" t="s">
        <v>1131</v>
      </c>
      <c r="K585" t="s">
        <v>1132</v>
      </c>
      <c r="L585">
        <v>1368</v>
      </c>
      <c r="N585">
        <v>1011</v>
      </c>
      <c r="O585" t="s">
        <v>550</v>
      </c>
      <c r="P585" t="s">
        <v>550</v>
      </c>
      <c r="Q585">
        <v>1</v>
      </c>
      <c r="W585">
        <v>0</v>
      </c>
      <c r="X585">
        <v>757256372</v>
      </c>
      <c r="Y585">
        <v>1.2500000000000001E-2</v>
      </c>
      <c r="AA585">
        <v>0</v>
      </c>
      <c r="AB585">
        <v>447.64</v>
      </c>
      <c r="AC585">
        <v>443.21</v>
      </c>
      <c r="AD585">
        <v>0</v>
      </c>
      <c r="AE585">
        <v>0</v>
      </c>
      <c r="AF585">
        <v>31.26</v>
      </c>
      <c r="AG585">
        <v>13.5</v>
      </c>
      <c r="AH585">
        <v>0</v>
      </c>
      <c r="AI585">
        <v>1</v>
      </c>
      <c r="AJ585">
        <v>14.32</v>
      </c>
      <c r="AK585">
        <v>32.83</v>
      </c>
      <c r="AL585">
        <v>1</v>
      </c>
      <c r="AN585">
        <v>0</v>
      </c>
      <c r="AO585">
        <v>1</v>
      </c>
      <c r="AP585">
        <v>1</v>
      </c>
      <c r="AQ585">
        <v>0</v>
      </c>
      <c r="AR585">
        <v>0</v>
      </c>
      <c r="AS585" t="s">
        <v>3</v>
      </c>
      <c r="AT585">
        <v>0.01</v>
      </c>
      <c r="AU585" t="s">
        <v>279</v>
      </c>
      <c r="AV585">
        <v>0</v>
      </c>
      <c r="AW585">
        <v>2</v>
      </c>
      <c r="AX585">
        <v>144044381</v>
      </c>
      <c r="AY585">
        <v>1</v>
      </c>
      <c r="AZ585">
        <v>0</v>
      </c>
      <c r="BA585">
        <v>596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CX585">
        <f>Y585*Source!I317</f>
        <v>1.7577000000000002E-2</v>
      </c>
      <c r="CY585">
        <f>AB585</f>
        <v>447.64</v>
      </c>
      <c r="CZ585">
        <f>AF585</f>
        <v>31.26</v>
      </c>
      <c r="DA585">
        <f>AJ585</f>
        <v>14.32</v>
      </c>
      <c r="DB585">
        <f>ROUND((ROUND(AT585*CZ585,2)*1.25),2)</f>
        <v>0.39</v>
      </c>
      <c r="DC585">
        <f>ROUND((ROUND(AT585*AG585,2)*1.25),2)</f>
        <v>0.18</v>
      </c>
    </row>
    <row r="586" spans="1:107" x14ac:dyDescent="0.2">
      <c r="A586">
        <f>ROW(Source!A317)</f>
        <v>317</v>
      </c>
      <c r="B586">
        <v>144042116</v>
      </c>
      <c r="C586">
        <v>144044372</v>
      </c>
      <c r="D586">
        <v>130405149</v>
      </c>
      <c r="E586">
        <v>1</v>
      </c>
      <c r="F586">
        <v>1</v>
      </c>
      <c r="G586">
        <v>1</v>
      </c>
      <c r="H586">
        <v>2</v>
      </c>
      <c r="I586" t="s">
        <v>1144</v>
      </c>
      <c r="J586" t="s">
        <v>1145</v>
      </c>
      <c r="K586" t="s">
        <v>1146</v>
      </c>
      <c r="L586">
        <v>1368</v>
      </c>
      <c r="N586">
        <v>1011</v>
      </c>
      <c r="O586" t="s">
        <v>550</v>
      </c>
      <c r="P586" t="s">
        <v>550</v>
      </c>
      <c r="Q586">
        <v>1</v>
      </c>
      <c r="W586">
        <v>0</v>
      </c>
      <c r="X586">
        <v>1969200529</v>
      </c>
      <c r="Y586">
        <v>2.5000000000000001E-2</v>
      </c>
      <c r="AA586">
        <v>0</v>
      </c>
      <c r="AB586">
        <v>795.09</v>
      </c>
      <c r="AC586">
        <v>380.83</v>
      </c>
      <c r="AD586">
        <v>0</v>
      </c>
      <c r="AE586">
        <v>0</v>
      </c>
      <c r="AF586">
        <v>65.709999999999994</v>
      </c>
      <c r="AG586">
        <v>11.6</v>
      </c>
      <c r="AH586">
        <v>0</v>
      </c>
      <c r="AI586">
        <v>1</v>
      </c>
      <c r="AJ586">
        <v>12.1</v>
      </c>
      <c r="AK586">
        <v>32.83</v>
      </c>
      <c r="AL586">
        <v>1</v>
      </c>
      <c r="AN586">
        <v>0</v>
      </c>
      <c r="AO586">
        <v>1</v>
      </c>
      <c r="AP586">
        <v>1</v>
      </c>
      <c r="AQ586">
        <v>0</v>
      </c>
      <c r="AR586">
        <v>0</v>
      </c>
      <c r="AS586" t="s">
        <v>3</v>
      </c>
      <c r="AT586">
        <v>0.02</v>
      </c>
      <c r="AU586" t="s">
        <v>279</v>
      </c>
      <c r="AV586">
        <v>0</v>
      </c>
      <c r="AW586">
        <v>2</v>
      </c>
      <c r="AX586">
        <v>144044382</v>
      </c>
      <c r="AY586">
        <v>1</v>
      </c>
      <c r="AZ586">
        <v>0</v>
      </c>
      <c r="BA586">
        <v>597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CX586">
        <f>Y586*Source!I317</f>
        <v>3.5154000000000005E-2</v>
      </c>
      <c r="CY586">
        <f>AB586</f>
        <v>795.09</v>
      </c>
      <c r="CZ586">
        <f>AF586</f>
        <v>65.709999999999994</v>
      </c>
      <c r="DA586">
        <f>AJ586</f>
        <v>12.1</v>
      </c>
      <c r="DB586">
        <f>ROUND((ROUND(AT586*CZ586,2)*1.25),2)</f>
        <v>1.64</v>
      </c>
      <c r="DC586">
        <f>ROUND((ROUND(AT586*AG586,2)*1.25),2)</f>
        <v>0.28999999999999998</v>
      </c>
    </row>
    <row r="587" spans="1:107" x14ac:dyDescent="0.2">
      <c r="A587">
        <f>ROW(Source!A317)</f>
        <v>317</v>
      </c>
      <c r="B587">
        <v>144042116</v>
      </c>
      <c r="C587">
        <v>144044372</v>
      </c>
      <c r="D587">
        <v>130261846</v>
      </c>
      <c r="E587">
        <v>1</v>
      </c>
      <c r="F587">
        <v>1</v>
      </c>
      <c r="G587">
        <v>1</v>
      </c>
      <c r="H587">
        <v>3</v>
      </c>
      <c r="I587" t="s">
        <v>1312</v>
      </c>
      <c r="J587" t="s">
        <v>1313</v>
      </c>
      <c r="K587" t="s">
        <v>1314</v>
      </c>
      <c r="L587">
        <v>1346</v>
      </c>
      <c r="N587">
        <v>1009</v>
      </c>
      <c r="O587" t="s">
        <v>598</v>
      </c>
      <c r="P587" t="s">
        <v>598</v>
      </c>
      <c r="Q587">
        <v>1</v>
      </c>
      <c r="W587">
        <v>0</v>
      </c>
      <c r="X587">
        <v>-1716894207</v>
      </c>
      <c r="Y587">
        <v>0.2</v>
      </c>
      <c r="AA587">
        <v>45.92</v>
      </c>
      <c r="AB587">
        <v>0</v>
      </c>
      <c r="AC587">
        <v>0</v>
      </c>
      <c r="AD587">
        <v>0</v>
      </c>
      <c r="AE587">
        <v>1.82</v>
      </c>
      <c r="AF587">
        <v>0</v>
      </c>
      <c r="AG587">
        <v>0</v>
      </c>
      <c r="AH587">
        <v>0</v>
      </c>
      <c r="AI587">
        <v>25.23</v>
      </c>
      <c r="AJ587">
        <v>1</v>
      </c>
      <c r="AK587">
        <v>1</v>
      </c>
      <c r="AL587">
        <v>1</v>
      </c>
      <c r="AN587">
        <v>0</v>
      </c>
      <c r="AO587">
        <v>1</v>
      </c>
      <c r="AP587">
        <v>0</v>
      </c>
      <c r="AQ587">
        <v>0</v>
      </c>
      <c r="AR587">
        <v>0</v>
      </c>
      <c r="AS587" t="s">
        <v>3</v>
      </c>
      <c r="AT587">
        <v>0.2</v>
      </c>
      <c r="AU587" t="s">
        <v>3</v>
      </c>
      <c r="AV587">
        <v>0</v>
      </c>
      <c r="AW587">
        <v>2</v>
      </c>
      <c r="AX587">
        <v>144044383</v>
      </c>
      <c r="AY587">
        <v>1</v>
      </c>
      <c r="AZ587">
        <v>0</v>
      </c>
      <c r="BA587">
        <v>598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CX587">
        <f>Y587*Source!I317</f>
        <v>0.28123200000000004</v>
      </c>
      <c r="CY587">
        <f>AA587</f>
        <v>45.92</v>
      </c>
      <c r="CZ587">
        <f>AE587</f>
        <v>1.82</v>
      </c>
      <c r="DA587">
        <f>AI587</f>
        <v>25.23</v>
      </c>
      <c r="DB587">
        <f>ROUND(ROUND(AT587*CZ587,2),2)</f>
        <v>0.36</v>
      </c>
      <c r="DC587">
        <f>ROUND(ROUND(AT587*AG587,2),2)</f>
        <v>0</v>
      </c>
    </row>
    <row r="588" spans="1:107" x14ac:dyDescent="0.2">
      <c r="A588">
        <f>ROW(Source!A317)</f>
        <v>317</v>
      </c>
      <c r="B588">
        <v>144042116</v>
      </c>
      <c r="C588">
        <v>144044372</v>
      </c>
      <c r="D588">
        <v>128122077</v>
      </c>
      <c r="E588">
        <v>1</v>
      </c>
      <c r="F588">
        <v>1</v>
      </c>
      <c r="G588">
        <v>1</v>
      </c>
      <c r="H588">
        <v>3</v>
      </c>
      <c r="I588" t="s">
        <v>596</v>
      </c>
      <c r="J588" t="s">
        <v>599</v>
      </c>
      <c r="K588" t="s">
        <v>597</v>
      </c>
      <c r="L588">
        <v>1346</v>
      </c>
      <c r="N588">
        <v>1009</v>
      </c>
      <c r="O588" t="s">
        <v>598</v>
      </c>
      <c r="P588" t="s">
        <v>598</v>
      </c>
      <c r="Q588">
        <v>1</v>
      </c>
      <c r="W588">
        <v>0</v>
      </c>
      <c r="X588">
        <v>406015753</v>
      </c>
      <c r="Y588">
        <v>20</v>
      </c>
      <c r="AA588">
        <v>181.36</v>
      </c>
      <c r="AB588">
        <v>0</v>
      </c>
      <c r="AC588">
        <v>0</v>
      </c>
      <c r="AD588">
        <v>0</v>
      </c>
      <c r="AE588">
        <v>68.180000000000007</v>
      </c>
      <c r="AF588">
        <v>0</v>
      </c>
      <c r="AG588">
        <v>0</v>
      </c>
      <c r="AH588">
        <v>0</v>
      </c>
      <c r="AI588">
        <v>2.66</v>
      </c>
      <c r="AJ588">
        <v>1</v>
      </c>
      <c r="AK588">
        <v>1</v>
      </c>
      <c r="AL588">
        <v>1</v>
      </c>
      <c r="AN588">
        <v>0</v>
      </c>
      <c r="AO588">
        <v>0</v>
      </c>
      <c r="AP588">
        <v>0</v>
      </c>
      <c r="AQ588">
        <v>0</v>
      </c>
      <c r="AR588">
        <v>0</v>
      </c>
      <c r="AS588" t="s">
        <v>3</v>
      </c>
      <c r="AT588">
        <v>20</v>
      </c>
      <c r="AU588" t="s">
        <v>3</v>
      </c>
      <c r="AV588">
        <v>0</v>
      </c>
      <c r="AW588">
        <v>1</v>
      </c>
      <c r="AX588">
        <v>-1</v>
      </c>
      <c r="AY588">
        <v>0</v>
      </c>
      <c r="AZ588">
        <v>0</v>
      </c>
      <c r="BA588" t="s">
        <v>3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CX588">
        <f>Y588*Source!I317</f>
        <v>28.123200000000001</v>
      </c>
      <c r="CY588">
        <f>AA588</f>
        <v>181.36</v>
      </c>
      <c r="CZ588">
        <f>AE588</f>
        <v>68.180000000000007</v>
      </c>
      <c r="DA588">
        <f>AI588</f>
        <v>2.66</v>
      </c>
      <c r="DB588">
        <f>ROUND(ROUND(AT588*CZ588,2),2)</f>
        <v>1363.6</v>
      </c>
      <c r="DC588">
        <f>ROUND(ROUND(AT588*AG588,2),2)</f>
        <v>0</v>
      </c>
    </row>
    <row r="589" spans="1:107" x14ac:dyDescent="0.2">
      <c r="A589">
        <f>ROW(Source!A319)</f>
        <v>319</v>
      </c>
      <c r="B589">
        <v>144042116</v>
      </c>
      <c r="C589">
        <v>144044386</v>
      </c>
      <c r="D589">
        <v>128862290</v>
      </c>
      <c r="E589">
        <v>28876687</v>
      </c>
      <c r="F589">
        <v>1</v>
      </c>
      <c r="G589">
        <v>1</v>
      </c>
      <c r="H589">
        <v>1</v>
      </c>
      <c r="I589" t="s">
        <v>1484</v>
      </c>
      <c r="J589" t="s">
        <v>3</v>
      </c>
      <c r="K589" t="s">
        <v>1485</v>
      </c>
      <c r="L589">
        <v>1191</v>
      </c>
      <c r="N589">
        <v>1013</v>
      </c>
      <c r="O589" t="s">
        <v>1125</v>
      </c>
      <c r="P589" t="s">
        <v>1125</v>
      </c>
      <c r="Q589">
        <v>1</v>
      </c>
      <c r="W589">
        <v>0</v>
      </c>
      <c r="X589">
        <v>-598469600</v>
      </c>
      <c r="Y589">
        <v>17.02</v>
      </c>
      <c r="AA589">
        <v>0</v>
      </c>
      <c r="AB589">
        <v>0</v>
      </c>
      <c r="AC589">
        <v>0</v>
      </c>
      <c r="AD589">
        <v>9.2899999999999991</v>
      </c>
      <c r="AE589">
        <v>0</v>
      </c>
      <c r="AF589">
        <v>0</v>
      </c>
      <c r="AG589">
        <v>0</v>
      </c>
      <c r="AH589">
        <v>9.2899999999999991</v>
      </c>
      <c r="AI589">
        <v>1</v>
      </c>
      <c r="AJ589">
        <v>1</v>
      </c>
      <c r="AK589">
        <v>1</v>
      </c>
      <c r="AL589">
        <v>1</v>
      </c>
      <c r="AN589">
        <v>0</v>
      </c>
      <c r="AO589">
        <v>1</v>
      </c>
      <c r="AP589">
        <v>1</v>
      </c>
      <c r="AQ589">
        <v>0</v>
      </c>
      <c r="AR589">
        <v>0</v>
      </c>
      <c r="AS589" t="s">
        <v>3</v>
      </c>
      <c r="AT589">
        <v>14.8</v>
      </c>
      <c r="AU589" t="s">
        <v>264</v>
      </c>
      <c r="AV589">
        <v>1</v>
      </c>
      <c r="AW589">
        <v>2</v>
      </c>
      <c r="AX589">
        <v>144044398</v>
      </c>
      <c r="AY589">
        <v>1</v>
      </c>
      <c r="AZ589">
        <v>0</v>
      </c>
      <c r="BA589">
        <v>600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CX589">
        <f>Y589*Source!I319</f>
        <v>239.32843199999999</v>
      </c>
      <c r="CY589">
        <f>AD589</f>
        <v>9.2899999999999991</v>
      </c>
      <c r="CZ589">
        <f>AH589</f>
        <v>9.2899999999999991</v>
      </c>
      <c r="DA589">
        <f>AL589</f>
        <v>1</v>
      </c>
      <c r="DB589">
        <f>ROUND((ROUND(AT589*CZ589,2)*1.15),2)</f>
        <v>158.11000000000001</v>
      </c>
      <c r="DC589">
        <f>ROUND((ROUND(AT589*AG589,2)*1.15),2)</f>
        <v>0</v>
      </c>
    </row>
    <row r="590" spans="1:107" x14ac:dyDescent="0.2">
      <c r="A590">
        <f>ROW(Source!A319)</f>
        <v>319</v>
      </c>
      <c r="B590">
        <v>144042116</v>
      </c>
      <c r="C590">
        <v>144044386</v>
      </c>
      <c r="D590">
        <v>128862608</v>
      </c>
      <c r="E590">
        <v>28876687</v>
      </c>
      <c r="F590">
        <v>1</v>
      </c>
      <c r="G590">
        <v>1</v>
      </c>
      <c r="H590">
        <v>1</v>
      </c>
      <c r="I590" t="s">
        <v>1128</v>
      </c>
      <c r="J590" t="s">
        <v>3</v>
      </c>
      <c r="K590" t="s">
        <v>1129</v>
      </c>
      <c r="L590">
        <v>1191</v>
      </c>
      <c r="N590">
        <v>1013</v>
      </c>
      <c r="O590" t="s">
        <v>1125</v>
      </c>
      <c r="P590" t="s">
        <v>1125</v>
      </c>
      <c r="Q590">
        <v>1</v>
      </c>
      <c r="W590">
        <v>0</v>
      </c>
      <c r="X590">
        <v>-1417349443</v>
      </c>
      <c r="Y590">
        <v>0.51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1</v>
      </c>
      <c r="AJ590">
        <v>1</v>
      </c>
      <c r="AK590">
        <v>1</v>
      </c>
      <c r="AL590">
        <v>1</v>
      </c>
      <c r="AN590">
        <v>0</v>
      </c>
      <c r="AO590">
        <v>1</v>
      </c>
      <c r="AP590">
        <v>0</v>
      </c>
      <c r="AQ590">
        <v>0</v>
      </c>
      <c r="AR590">
        <v>0</v>
      </c>
      <c r="AS590" t="s">
        <v>3</v>
      </c>
      <c r="AT590">
        <v>0.51</v>
      </c>
      <c r="AU590" t="s">
        <v>3</v>
      </c>
      <c r="AV590">
        <v>2</v>
      </c>
      <c r="AW590">
        <v>2</v>
      </c>
      <c r="AX590">
        <v>144044399</v>
      </c>
      <c r="AY590">
        <v>1</v>
      </c>
      <c r="AZ590">
        <v>2048</v>
      </c>
      <c r="BA590">
        <v>601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CX590">
        <f>Y590*Source!I319</f>
        <v>7.1714160000000007</v>
      </c>
      <c r="CY590">
        <f>AD590</f>
        <v>0</v>
      </c>
      <c r="CZ590">
        <f>AH590</f>
        <v>0</v>
      </c>
      <c r="DA590">
        <f>AL590</f>
        <v>1</v>
      </c>
      <c r="DB590">
        <f>ROUND(ROUND(AT590*CZ590,2),2)</f>
        <v>0</v>
      </c>
      <c r="DC590">
        <f>ROUND(ROUND(AT590*AG590,2),2)</f>
        <v>0</v>
      </c>
    </row>
    <row r="591" spans="1:107" x14ac:dyDescent="0.2">
      <c r="A591">
        <f>ROW(Source!A319)</f>
        <v>319</v>
      </c>
      <c r="B591">
        <v>144042116</v>
      </c>
      <c r="C591">
        <v>144044386</v>
      </c>
      <c r="D591">
        <v>130405149</v>
      </c>
      <c r="E591">
        <v>1</v>
      </c>
      <c r="F591">
        <v>1</v>
      </c>
      <c r="G591">
        <v>1</v>
      </c>
      <c r="H591">
        <v>2</v>
      </c>
      <c r="I591" t="s">
        <v>1144</v>
      </c>
      <c r="J591" t="s">
        <v>1145</v>
      </c>
      <c r="K591" t="s">
        <v>1146</v>
      </c>
      <c r="L591">
        <v>1368</v>
      </c>
      <c r="N591">
        <v>1011</v>
      </c>
      <c r="O591" t="s">
        <v>550</v>
      </c>
      <c r="P591" t="s">
        <v>550</v>
      </c>
      <c r="Q591">
        <v>1</v>
      </c>
      <c r="W591">
        <v>0</v>
      </c>
      <c r="X591">
        <v>1969200529</v>
      </c>
      <c r="Y591">
        <v>0.63749999999999996</v>
      </c>
      <c r="AA591">
        <v>0</v>
      </c>
      <c r="AB591">
        <v>795.09</v>
      </c>
      <c r="AC591">
        <v>380.83</v>
      </c>
      <c r="AD591">
        <v>0</v>
      </c>
      <c r="AE591">
        <v>0</v>
      </c>
      <c r="AF591">
        <v>65.709999999999994</v>
      </c>
      <c r="AG591">
        <v>11.6</v>
      </c>
      <c r="AH591">
        <v>0</v>
      </c>
      <c r="AI591">
        <v>1</v>
      </c>
      <c r="AJ591">
        <v>12.1</v>
      </c>
      <c r="AK591">
        <v>32.83</v>
      </c>
      <c r="AL591">
        <v>1</v>
      </c>
      <c r="AN591">
        <v>0</v>
      </c>
      <c r="AO591">
        <v>1</v>
      </c>
      <c r="AP591">
        <v>1</v>
      </c>
      <c r="AQ591">
        <v>0</v>
      </c>
      <c r="AR591">
        <v>0</v>
      </c>
      <c r="AS591" t="s">
        <v>3</v>
      </c>
      <c r="AT591">
        <v>0.51</v>
      </c>
      <c r="AU591" t="s">
        <v>279</v>
      </c>
      <c r="AV591">
        <v>0</v>
      </c>
      <c r="AW591">
        <v>2</v>
      </c>
      <c r="AX591">
        <v>144044400</v>
      </c>
      <c r="AY591">
        <v>1</v>
      </c>
      <c r="AZ591">
        <v>0</v>
      </c>
      <c r="BA591">
        <v>602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CX591">
        <f>Y591*Source!I319</f>
        <v>8.9642699999999991</v>
      </c>
      <c r="CY591">
        <f>AB591</f>
        <v>795.09</v>
      </c>
      <c r="CZ591">
        <f>AF591</f>
        <v>65.709999999999994</v>
      </c>
      <c r="DA591">
        <f>AJ591</f>
        <v>12.1</v>
      </c>
      <c r="DB591">
        <f>ROUND((ROUND(AT591*CZ591,2)*1.25),2)</f>
        <v>41.89</v>
      </c>
      <c r="DC591">
        <f>ROUND((ROUND(AT591*AG591,2)*1.25),2)</f>
        <v>7.4</v>
      </c>
    </row>
    <row r="592" spans="1:107" x14ac:dyDescent="0.2">
      <c r="A592">
        <f>ROW(Source!A319)</f>
        <v>319</v>
      </c>
      <c r="B592">
        <v>144042116</v>
      </c>
      <c r="C592">
        <v>144044386</v>
      </c>
      <c r="D592">
        <v>130405834</v>
      </c>
      <c r="E592">
        <v>1</v>
      </c>
      <c r="F592">
        <v>1</v>
      </c>
      <c r="G592">
        <v>1</v>
      </c>
      <c r="H592">
        <v>2</v>
      </c>
      <c r="I592" t="s">
        <v>1486</v>
      </c>
      <c r="J592" t="s">
        <v>1487</v>
      </c>
      <c r="K592" t="s">
        <v>1488</v>
      </c>
      <c r="L592">
        <v>1368</v>
      </c>
      <c r="N592">
        <v>1011</v>
      </c>
      <c r="O592" t="s">
        <v>550</v>
      </c>
      <c r="P592" t="s">
        <v>550</v>
      </c>
      <c r="Q592">
        <v>1</v>
      </c>
      <c r="W592">
        <v>0</v>
      </c>
      <c r="X592">
        <v>1825265090</v>
      </c>
      <c r="Y592">
        <v>0.25</v>
      </c>
      <c r="AA592">
        <v>0</v>
      </c>
      <c r="AB592">
        <v>8.4</v>
      </c>
      <c r="AC592">
        <v>0</v>
      </c>
      <c r="AD592">
        <v>0</v>
      </c>
      <c r="AE592">
        <v>0</v>
      </c>
      <c r="AF592">
        <v>2.16</v>
      </c>
      <c r="AG592">
        <v>0</v>
      </c>
      <c r="AH592">
        <v>0</v>
      </c>
      <c r="AI592">
        <v>1</v>
      </c>
      <c r="AJ592">
        <v>3.89</v>
      </c>
      <c r="AK592">
        <v>32.83</v>
      </c>
      <c r="AL592">
        <v>1</v>
      </c>
      <c r="AN592">
        <v>0</v>
      </c>
      <c r="AO592">
        <v>1</v>
      </c>
      <c r="AP592">
        <v>1</v>
      </c>
      <c r="AQ592">
        <v>0</v>
      </c>
      <c r="AR592">
        <v>0</v>
      </c>
      <c r="AS592" t="s">
        <v>3</v>
      </c>
      <c r="AT592">
        <v>0.2</v>
      </c>
      <c r="AU592" t="s">
        <v>279</v>
      </c>
      <c r="AV592">
        <v>0</v>
      </c>
      <c r="AW592">
        <v>2</v>
      </c>
      <c r="AX592">
        <v>144044401</v>
      </c>
      <c r="AY592">
        <v>1</v>
      </c>
      <c r="AZ592">
        <v>0</v>
      </c>
      <c r="BA592">
        <v>603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CX592">
        <f>Y592*Source!I319</f>
        <v>3.5154000000000001</v>
      </c>
      <c r="CY592">
        <f>AB592</f>
        <v>8.4</v>
      </c>
      <c r="CZ592">
        <f>AF592</f>
        <v>2.16</v>
      </c>
      <c r="DA592">
        <f>AJ592</f>
        <v>3.89</v>
      </c>
      <c r="DB592">
        <f>ROUND((ROUND(AT592*CZ592,2)*1.25),2)</f>
        <v>0.54</v>
      </c>
      <c r="DC592">
        <f>ROUND((ROUND(AT592*AG592,2)*1.25),2)</f>
        <v>0</v>
      </c>
    </row>
    <row r="593" spans="1:107" x14ac:dyDescent="0.2">
      <c r="A593">
        <f>ROW(Source!A319)</f>
        <v>319</v>
      </c>
      <c r="B593">
        <v>144042116</v>
      </c>
      <c r="C593">
        <v>144044386</v>
      </c>
      <c r="D593">
        <v>130277574</v>
      </c>
      <c r="E593">
        <v>1</v>
      </c>
      <c r="F593">
        <v>1</v>
      </c>
      <c r="G593">
        <v>1</v>
      </c>
      <c r="H593">
        <v>3</v>
      </c>
      <c r="I593" t="s">
        <v>1489</v>
      </c>
      <c r="J593" t="s">
        <v>1490</v>
      </c>
      <c r="K593" t="s">
        <v>1491</v>
      </c>
      <c r="L593">
        <v>1348</v>
      </c>
      <c r="N593">
        <v>1009</v>
      </c>
      <c r="O593" t="s">
        <v>31</v>
      </c>
      <c r="P593" t="s">
        <v>31</v>
      </c>
      <c r="Q593">
        <v>1000</v>
      </c>
      <c r="W593">
        <v>0</v>
      </c>
      <c r="X593">
        <v>168784275</v>
      </c>
      <c r="Y593">
        <v>7.26E-3</v>
      </c>
      <c r="AA593">
        <v>53964.9</v>
      </c>
      <c r="AB593">
        <v>0</v>
      </c>
      <c r="AC593">
        <v>0</v>
      </c>
      <c r="AD593">
        <v>0</v>
      </c>
      <c r="AE593">
        <v>7590</v>
      </c>
      <c r="AF593">
        <v>0</v>
      </c>
      <c r="AG593">
        <v>0</v>
      </c>
      <c r="AH593">
        <v>0</v>
      </c>
      <c r="AI593">
        <v>7.11</v>
      </c>
      <c r="AJ593">
        <v>1</v>
      </c>
      <c r="AK593">
        <v>1</v>
      </c>
      <c r="AL593">
        <v>1</v>
      </c>
      <c r="AN593">
        <v>0</v>
      </c>
      <c r="AO593">
        <v>1</v>
      </c>
      <c r="AP593">
        <v>0</v>
      </c>
      <c r="AQ593">
        <v>0</v>
      </c>
      <c r="AR593">
        <v>0</v>
      </c>
      <c r="AS593" t="s">
        <v>3</v>
      </c>
      <c r="AT593">
        <v>7.26E-3</v>
      </c>
      <c r="AU593" t="s">
        <v>3</v>
      </c>
      <c r="AV593">
        <v>0</v>
      </c>
      <c r="AW593">
        <v>2</v>
      </c>
      <c r="AX593">
        <v>144044402</v>
      </c>
      <c r="AY593">
        <v>1</v>
      </c>
      <c r="AZ593">
        <v>0</v>
      </c>
      <c r="BA593">
        <v>604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CX593">
        <f>Y593*Source!I319</f>
        <v>0.10208721600000001</v>
      </c>
      <c r="CY593">
        <f t="shared" ref="CY593:CY599" si="121">AA593</f>
        <v>53964.9</v>
      </c>
      <c r="CZ593">
        <f t="shared" ref="CZ593:CZ599" si="122">AE593</f>
        <v>7590</v>
      </c>
      <c r="DA593">
        <f t="shared" ref="DA593:DA599" si="123">AI593</f>
        <v>7.11</v>
      </c>
      <c r="DB593">
        <f t="shared" ref="DB593:DB601" si="124">ROUND(ROUND(AT593*CZ593,2),2)</f>
        <v>55.1</v>
      </c>
      <c r="DC593">
        <f t="shared" ref="DC593:DC601" si="125">ROUND(ROUND(AT593*AG593,2),2)</f>
        <v>0</v>
      </c>
    </row>
    <row r="594" spans="1:107" x14ac:dyDescent="0.2">
      <c r="A594">
        <f>ROW(Source!A319)</f>
        <v>319</v>
      </c>
      <c r="B594">
        <v>144042116</v>
      </c>
      <c r="C594">
        <v>144044386</v>
      </c>
      <c r="D594">
        <v>130277632</v>
      </c>
      <c r="E594">
        <v>1</v>
      </c>
      <c r="F594">
        <v>1</v>
      </c>
      <c r="G594">
        <v>1</v>
      </c>
      <c r="H594">
        <v>3</v>
      </c>
      <c r="I594" t="s">
        <v>1492</v>
      </c>
      <c r="J594" t="s">
        <v>1493</v>
      </c>
      <c r="K594" t="s">
        <v>1494</v>
      </c>
      <c r="L594">
        <v>1346</v>
      </c>
      <c r="N594">
        <v>1009</v>
      </c>
      <c r="O594" t="s">
        <v>598</v>
      </c>
      <c r="P594" t="s">
        <v>598</v>
      </c>
      <c r="Q594">
        <v>1</v>
      </c>
      <c r="W594">
        <v>0</v>
      </c>
      <c r="X594">
        <v>778157742</v>
      </c>
      <c r="Y594">
        <v>0.5</v>
      </c>
      <c r="AA594">
        <v>51.58</v>
      </c>
      <c r="AB594">
        <v>0</v>
      </c>
      <c r="AC594">
        <v>0</v>
      </c>
      <c r="AD594">
        <v>0</v>
      </c>
      <c r="AE594">
        <v>8.94</v>
      </c>
      <c r="AF594">
        <v>0</v>
      </c>
      <c r="AG594">
        <v>0</v>
      </c>
      <c r="AH594">
        <v>0</v>
      </c>
      <c r="AI594">
        <v>5.77</v>
      </c>
      <c r="AJ594">
        <v>1</v>
      </c>
      <c r="AK594">
        <v>1</v>
      </c>
      <c r="AL594">
        <v>1</v>
      </c>
      <c r="AN594">
        <v>0</v>
      </c>
      <c r="AO594">
        <v>1</v>
      </c>
      <c r="AP594">
        <v>0</v>
      </c>
      <c r="AQ594">
        <v>0</v>
      </c>
      <c r="AR594">
        <v>0</v>
      </c>
      <c r="AS594" t="s">
        <v>3</v>
      </c>
      <c r="AT594">
        <v>0.5</v>
      </c>
      <c r="AU594" t="s">
        <v>3</v>
      </c>
      <c r="AV594">
        <v>0</v>
      </c>
      <c r="AW594">
        <v>2</v>
      </c>
      <c r="AX594">
        <v>144044403</v>
      </c>
      <c r="AY594">
        <v>1</v>
      </c>
      <c r="AZ594">
        <v>0</v>
      </c>
      <c r="BA594">
        <v>605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CX594">
        <f>Y594*Source!I319</f>
        <v>7.0308000000000002</v>
      </c>
      <c r="CY594">
        <f t="shared" si="121"/>
        <v>51.58</v>
      </c>
      <c r="CZ594">
        <f t="shared" si="122"/>
        <v>8.94</v>
      </c>
      <c r="DA594">
        <f t="shared" si="123"/>
        <v>5.77</v>
      </c>
      <c r="DB594">
        <f t="shared" si="124"/>
        <v>4.47</v>
      </c>
      <c r="DC594">
        <f t="shared" si="125"/>
        <v>0</v>
      </c>
    </row>
    <row r="595" spans="1:107" x14ac:dyDescent="0.2">
      <c r="A595">
        <f>ROW(Source!A319)</f>
        <v>319</v>
      </c>
      <c r="B595">
        <v>144042116</v>
      </c>
      <c r="C595">
        <v>144044386</v>
      </c>
      <c r="D595">
        <v>130277636</v>
      </c>
      <c r="E595">
        <v>1</v>
      </c>
      <c r="F595">
        <v>1</v>
      </c>
      <c r="G595">
        <v>1</v>
      </c>
      <c r="H595">
        <v>3</v>
      </c>
      <c r="I595" t="s">
        <v>1495</v>
      </c>
      <c r="J595" t="s">
        <v>1496</v>
      </c>
      <c r="K595" t="s">
        <v>1497</v>
      </c>
      <c r="L595">
        <v>1346</v>
      </c>
      <c r="N595">
        <v>1009</v>
      </c>
      <c r="O595" t="s">
        <v>598</v>
      </c>
      <c r="P595" t="s">
        <v>598</v>
      </c>
      <c r="Q595">
        <v>1</v>
      </c>
      <c r="W595">
        <v>0</v>
      </c>
      <c r="X595">
        <v>-2034678404</v>
      </c>
      <c r="Y595">
        <v>1.4</v>
      </c>
      <c r="AA595">
        <v>46</v>
      </c>
      <c r="AB595">
        <v>0</v>
      </c>
      <c r="AC595">
        <v>0</v>
      </c>
      <c r="AD595">
        <v>0</v>
      </c>
      <c r="AE595">
        <v>6.6</v>
      </c>
      <c r="AF595">
        <v>0</v>
      </c>
      <c r="AG595">
        <v>0</v>
      </c>
      <c r="AH595">
        <v>0</v>
      </c>
      <c r="AI595">
        <v>6.97</v>
      </c>
      <c r="AJ595">
        <v>1</v>
      </c>
      <c r="AK595">
        <v>1</v>
      </c>
      <c r="AL595">
        <v>1</v>
      </c>
      <c r="AN595">
        <v>0</v>
      </c>
      <c r="AO595">
        <v>1</v>
      </c>
      <c r="AP595">
        <v>0</v>
      </c>
      <c r="AQ595">
        <v>0</v>
      </c>
      <c r="AR595">
        <v>0</v>
      </c>
      <c r="AS595" t="s">
        <v>3</v>
      </c>
      <c r="AT595">
        <v>1.4</v>
      </c>
      <c r="AU595" t="s">
        <v>3</v>
      </c>
      <c r="AV595">
        <v>0</v>
      </c>
      <c r="AW595">
        <v>2</v>
      </c>
      <c r="AX595">
        <v>144044404</v>
      </c>
      <c r="AY595">
        <v>1</v>
      </c>
      <c r="AZ595">
        <v>0</v>
      </c>
      <c r="BA595">
        <v>606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CX595">
        <f>Y595*Source!I319</f>
        <v>19.686239999999998</v>
      </c>
      <c r="CY595">
        <f t="shared" si="121"/>
        <v>46</v>
      </c>
      <c r="CZ595">
        <f t="shared" si="122"/>
        <v>6.6</v>
      </c>
      <c r="DA595">
        <f t="shared" si="123"/>
        <v>6.97</v>
      </c>
      <c r="DB595">
        <f t="shared" si="124"/>
        <v>9.24</v>
      </c>
      <c r="DC595">
        <f t="shared" si="125"/>
        <v>0</v>
      </c>
    </row>
    <row r="596" spans="1:107" x14ac:dyDescent="0.2">
      <c r="A596">
        <f>ROW(Source!A319)</f>
        <v>319</v>
      </c>
      <c r="B596">
        <v>144042116</v>
      </c>
      <c r="C596">
        <v>144044386</v>
      </c>
      <c r="D596">
        <v>130277654</v>
      </c>
      <c r="E596">
        <v>1</v>
      </c>
      <c r="F596">
        <v>1</v>
      </c>
      <c r="G596">
        <v>1</v>
      </c>
      <c r="H596">
        <v>3</v>
      </c>
      <c r="I596" t="s">
        <v>1498</v>
      </c>
      <c r="J596" t="s">
        <v>1499</v>
      </c>
      <c r="K596" t="s">
        <v>1500</v>
      </c>
      <c r="L596">
        <v>1348</v>
      </c>
      <c r="N596">
        <v>1009</v>
      </c>
      <c r="O596" t="s">
        <v>31</v>
      </c>
      <c r="P596" t="s">
        <v>31</v>
      </c>
      <c r="Q596">
        <v>1000</v>
      </c>
      <c r="W596">
        <v>0</v>
      </c>
      <c r="X596">
        <v>811216602</v>
      </c>
      <c r="Y596">
        <v>2E-3</v>
      </c>
      <c r="AA596">
        <v>67720.899999999994</v>
      </c>
      <c r="AB596">
        <v>0</v>
      </c>
      <c r="AC596">
        <v>0</v>
      </c>
      <c r="AD596">
        <v>0</v>
      </c>
      <c r="AE596">
        <v>14690</v>
      </c>
      <c r="AF596">
        <v>0</v>
      </c>
      <c r="AG596">
        <v>0</v>
      </c>
      <c r="AH596">
        <v>0</v>
      </c>
      <c r="AI596">
        <v>4.6100000000000003</v>
      </c>
      <c r="AJ596">
        <v>1</v>
      </c>
      <c r="AK596">
        <v>1</v>
      </c>
      <c r="AL596">
        <v>1</v>
      </c>
      <c r="AN596">
        <v>0</v>
      </c>
      <c r="AO596">
        <v>1</v>
      </c>
      <c r="AP596">
        <v>0</v>
      </c>
      <c r="AQ596">
        <v>0</v>
      </c>
      <c r="AR596">
        <v>0</v>
      </c>
      <c r="AS596" t="s">
        <v>3</v>
      </c>
      <c r="AT596">
        <v>2E-3</v>
      </c>
      <c r="AU596" t="s">
        <v>3</v>
      </c>
      <c r="AV596">
        <v>0</v>
      </c>
      <c r="AW596">
        <v>2</v>
      </c>
      <c r="AX596">
        <v>144044405</v>
      </c>
      <c r="AY596">
        <v>1</v>
      </c>
      <c r="AZ596">
        <v>0</v>
      </c>
      <c r="BA596">
        <v>607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CX596">
        <f>Y596*Source!I319</f>
        <v>2.8123200000000001E-2</v>
      </c>
      <c r="CY596">
        <f t="shared" si="121"/>
        <v>67720.899999999994</v>
      </c>
      <c r="CZ596">
        <f t="shared" si="122"/>
        <v>14690</v>
      </c>
      <c r="DA596">
        <f t="shared" si="123"/>
        <v>4.6100000000000003</v>
      </c>
      <c r="DB596">
        <f t="shared" si="124"/>
        <v>29.38</v>
      </c>
      <c r="DC596">
        <f t="shared" si="125"/>
        <v>0</v>
      </c>
    </row>
    <row r="597" spans="1:107" x14ac:dyDescent="0.2">
      <c r="A597">
        <f>ROW(Source!A319)</f>
        <v>319</v>
      </c>
      <c r="B597">
        <v>144042116</v>
      </c>
      <c r="C597">
        <v>144044386</v>
      </c>
      <c r="D597">
        <v>130277663</v>
      </c>
      <c r="E597">
        <v>1</v>
      </c>
      <c r="F597">
        <v>1</v>
      </c>
      <c r="G597">
        <v>1</v>
      </c>
      <c r="H597">
        <v>3</v>
      </c>
      <c r="I597" t="s">
        <v>1501</v>
      </c>
      <c r="J597" t="s">
        <v>1502</v>
      </c>
      <c r="K597" t="s">
        <v>1503</v>
      </c>
      <c r="L597">
        <v>1348</v>
      </c>
      <c r="N597">
        <v>1009</v>
      </c>
      <c r="O597" t="s">
        <v>31</v>
      </c>
      <c r="P597" t="s">
        <v>31</v>
      </c>
      <c r="Q597">
        <v>1000</v>
      </c>
      <c r="W597">
        <v>0</v>
      </c>
      <c r="X597">
        <v>-1185951768</v>
      </c>
      <c r="Y597">
        <v>3.0000000000000001E-3</v>
      </c>
      <c r="AA597">
        <v>61518.8</v>
      </c>
      <c r="AB597">
        <v>0</v>
      </c>
      <c r="AC597">
        <v>0</v>
      </c>
      <c r="AD597">
        <v>0</v>
      </c>
      <c r="AE597">
        <v>12110</v>
      </c>
      <c r="AF597">
        <v>0</v>
      </c>
      <c r="AG597">
        <v>0</v>
      </c>
      <c r="AH597">
        <v>0</v>
      </c>
      <c r="AI597">
        <v>5.08</v>
      </c>
      <c r="AJ597">
        <v>1</v>
      </c>
      <c r="AK597">
        <v>1</v>
      </c>
      <c r="AL597">
        <v>1</v>
      </c>
      <c r="AN597">
        <v>0</v>
      </c>
      <c r="AO597">
        <v>1</v>
      </c>
      <c r="AP597">
        <v>0</v>
      </c>
      <c r="AQ597">
        <v>0</v>
      </c>
      <c r="AR597">
        <v>0</v>
      </c>
      <c r="AS597" t="s">
        <v>3</v>
      </c>
      <c r="AT597">
        <v>3.0000000000000001E-3</v>
      </c>
      <c r="AU597" t="s">
        <v>3</v>
      </c>
      <c r="AV597">
        <v>0</v>
      </c>
      <c r="AW597">
        <v>2</v>
      </c>
      <c r="AX597">
        <v>144044406</v>
      </c>
      <c r="AY597">
        <v>1</v>
      </c>
      <c r="AZ597">
        <v>0</v>
      </c>
      <c r="BA597">
        <v>608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CX597">
        <f>Y597*Source!I319</f>
        <v>4.2184800000000001E-2</v>
      </c>
      <c r="CY597">
        <f t="shared" si="121"/>
        <v>61518.8</v>
      </c>
      <c r="CZ597">
        <f t="shared" si="122"/>
        <v>12110</v>
      </c>
      <c r="DA597">
        <f t="shared" si="123"/>
        <v>5.08</v>
      </c>
      <c r="DB597">
        <f t="shared" si="124"/>
        <v>36.33</v>
      </c>
      <c r="DC597">
        <f t="shared" si="125"/>
        <v>0</v>
      </c>
    </row>
    <row r="598" spans="1:107" x14ac:dyDescent="0.2">
      <c r="A598">
        <f>ROW(Source!A319)</f>
        <v>319</v>
      </c>
      <c r="B598">
        <v>144042116</v>
      </c>
      <c r="C598">
        <v>144044386</v>
      </c>
      <c r="D598">
        <v>130277901</v>
      </c>
      <c r="E598">
        <v>1</v>
      </c>
      <c r="F598">
        <v>1</v>
      </c>
      <c r="G598">
        <v>1</v>
      </c>
      <c r="H598">
        <v>3</v>
      </c>
      <c r="I598" t="s">
        <v>1504</v>
      </c>
      <c r="J598" t="s">
        <v>1505</v>
      </c>
      <c r="K598" t="s">
        <v>1506</v>
      </c>
      <c r="L598">
        <v>1348</v>
      </c>
      <c r="N598">
        <v>1009</v>
      </c>
      <c r="O598" t="s">
        <v>31</v>
      </c>
      <c r="P598" t="s">
        <v>31</v>
      </c>
      <c r="Q598">
        <v>1000</v>
      </c>
      <c r="W598">
        <v>0</v>
      </c>
      <c r="X598">
        <v>-1347646095</v>
      </c>
      <c r="Y598">
        <v>6.0000000000000002E-5</v>
      </c>
      <c r="AA598">
        <v>53130</v>
      </c>
      <c r="AB598">
        <v>0</v>
      </c>
      <c r="AC598">
        <v>0</v>
      </c>
      <c r="AD598">
        <v>0</v>
      </c>
      <c r="AE598">
        <v>11000</v>
      </c>
      <c r="AF598">
        <v>0</v>
      </c>
      <c r="AG598">
        <v>0</v>
      </c>
      <c r="AH598">
        <v>0</v>
      </c>
      <c r="AI598">
        <v>4.83</v>
      </c>
      <c r="AJ598">
        <v>1</v>
      </c>
      <c r="AK598">
        <v>1</v>
      </c>
      <c r="AL598">
        <v>1</v>
      </c>
      <c r="AN598">
        <v>0</v>
      </c>
      <c r="AO598">
        <v>1</v>
      </c>
      <c r="AP598">
        <v>0</v>
      </c>
      <c r="AQ598">
        <v>0</v>
      </c>
      <c r="AR598">
        <v>0</v>
      </c>
      <c r="AS598" t="s">
        <v>3</v>
      </c>
      <c r="AT598">
        <v>6.0000000000000002E-5</v>
      </c>
      <c r="AU598" t="s">
        <v>3</v>
      </c>
      <c r="AV598">
        <v>0</v>
      </c>
      <c r="AW598">
        <v>2</v>
      </c>
      <c r="AX598">
        <v>144044407</v>
      </c>
      <c r="AY598">
        <v>1</v>
      </c>
      <c r="AZ598">
        <v>0</v>
      </c>
      <c r="BA598">
        <v>609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CX598">
        <f>Y598*Source!I319</f>
        <v>8.4369600000000001E-4</v>
      </c>
      <c r="CY598">
        <f t="shared" si="121"/>
        <v>53130</v>
      </c>
      <c r="CZ598">
        <f t="shared" si="122"/>
        <v>11000</v>
      </c>
      <c r="DA598">
        <f t="shared" si="123"/>
        <v>4.83</v>
      </c>
      <c r="DB598">
        <f t="shared" si="124"/>
        <v>0.66</v>
      </c>
      <c r="DC598">
        <f t="shared" si="125"/>
        <v>0</v>
      </c>
    </row>
    <row r="599" spans="1:107" x14ac:dyDescent="0.2">
      <c r="A599">
        <f>ROW(Source!A319)</f>
        <v>319</v>
      </c>
      <c r="B599">
        <v>144042116</v>
      </c>
      <c r="C599">
        <v>144044386</v>
      </c>
      <c r="D599">
        <v>130284625</v>
      </c>
      <c r="E599">
        <v>1</v>
      </c>
      <c r="F599">
        <v>1</v>
      </c>
      <c r="G599">
        <v>1</v>
      </c>
      <c r="H599">
        <v>3</v>
      </c>
      <c r="I599" t="s">
        <v>607</v>
      </c>
      <c r="J599" t="s">
        <v>609</v>
      </c>
      <c r="K599" t="s">
        <v>608</v>
      </c>
      <c r="L599">
        <v>1339</v>
      </c>
      <c r="N599">
        <v>1007</v>
      </c>
      <c r="O599" t="s">
        <v>50</v>
      </c>
      <c r="P599" t="s">
        <v>50</v>
      </c>
      <c r="Q599">
        <v>1</v>
      </c>
      <c r="W599">
        <v>0</v>
      </c>
      <c r="X599">
        <v>1014355106</v>
      </c>
      <c r="Y599">
        <v>1.08</v>
      </c>
      <c r="AA599">
        <v>8556.09</v>
      </c>
      <c r="AB599">
        <v>0</v>
      </c>
      <c r="AC599">
        <v>0</v>
      </c>
      <c r="AD599">
        <v>0</v>
      </c>
      <c r="AE599">
        <v>1292.46</v>
      </c>
      <c r="AF599">
        <v>0</v>
      </c>
      <c r="AG599">
        <v>0</v>
      </c>
      <c r="AH599">
        <v>0</v>
      </c>
      <c r="AI599">
        <v>6.62</v>
      </c>
      <c r="AJ599">
        <v>1</v>
      </c>
      <c r="AK599">
        <v>1</v>
      </c>
      <c r="AL599">
        <v>1</v>
      </c>
      <c r="AN599">
        <v>0</v>
      </c>
      <c r="AO599">
        <v>0</v>
      </c>
      <c r="AP599">
        <v>0</v>
      </c>
      <c r="AQ599">
        <v>0</v>
      </c>
      <c r="AR599">
        <v>0</v>
      </c>
      <c r="AS599" t="s">
        <v>3</v>
      </c>
      <c r="AT599">
        <v>1.08</v>
      </c>
      <c r="AU599" t="s">
        <v>3</v>
      </c>
      <c r="AV599">
        <v>0</v>
      </c>
      <c r="AW599">
        <v>1</v>
      </c>
      <c r="AX599">
        <v>-1</v>
      </c>
      <c r="AY599">
        <v>0</v>
      </c>
      <c r="AZ599">
        <v>0</v>
      </c>
      <c r="BA599" t="s">
        <v>3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CX599">
        <f>Y599*Source!I319</f>
        <v>15.186528000000001</v>
      </c>
      <c r="CY599">
        <f t="shared" si="121"/>
        <v>8556.09</v>
      </c>
      <c r="CZ599">
        <f t="shared" si="122"/>
        <v>1292.46</v>
      </c>
      <c r="DA599">
        <f t="shared" si="123"/>
        <v>6.62</v>
      </c>
      <c r="DB599">
        <f t="shared" si="124"/>
        <v>1395.86</v>
      </c>
      <c r="DC599">
        <f t="shared" si="125"/>
        <v>0</v>
      </c>
    </row>
    <row r="600" spans="1:107" x14ac:dyDescent="0.2">
      <c r="A600">
        <f>ROW(Source!A390)</f>
        <v>390</v>
      </c>
      <c r="B600">
        <v>144042116</v>
      </c>
      <c r="C600">
        <v>144044410</v>
      </c>
      <c r="D600">
        <v>128862187</v>
      </c>
      <c r="E600">
        <v>28876687</v>
      </c>
      <c r="F600">
        <v>1</v>
      </c>
      <c r="G600">
        <v>1</v>
      </c>
      <c r="H600">
        <v>1</v>
      </c>
      <c r="I600" t="s">
        <v>1278</v>
      </c>
      <c r="J600" t="s">
        <v>3</v>
      </c>
      <c r="K600" t="s">
        <v>1279</v>
      </c>
      <c r="L600">
        <v>1191</v>
      </c>
      <c r="N600">
        <v>1013</v>
      </c>
      <c r="O600" t="s">
        <v>1125</v>
      </c>
      <c r="P600" t="s">
        <v>1125</v>
      </c>
      <c r="Q600">
        <v>1</v>
      </c>
      <c r="W600">
        <v>0</v>
      </c>
      <c r="X600">
        <v>735429535</v>
      </c>
      <c r="Y600">
        <v>22.82</v>
      </c>
      <c r="AA600">
        <v>0</v>
      </c>
      <c r="AB600">
        <v>0</v>
      </c>
      <c r="AC600">
        <v>0</v>
      </c>
      <c r="AD600">
        <v>7.8</v>
      </c>
      <c r="AE600">
        <v>0</v>
      </c>
      <c r="AF600">
        <v>0</v>
      </c>
      <c r="AG600">
        <v>0</v>
      </c>
      <c r="AH600">
        <v>7.8</v>
      </c>
      <c r="AI600">
        <v>1</v>
      </c>
      <c r="AJ600">
        <v>1</v>
      </c>
      <c r="AK600">
        <v>1</v>
      </c>
      <c r="AL600">
        <v>1</v>
      </c>
      <c r="AN600">
        <v>0</v>
      </c>
      <c r="AO600">
        <v>1</v>
      </c>
      <c r="AP600">
        <v>0</v>
      </c>
      <c r="AQ600">
        <v>0</v>
      </c>
      <c r="AR600">
        <v>0</v>
      </c>
      <c r="AS600" t="s">
        <v>3</v>
      </c>
      <c r="AT600">
        <v>22.82</v>
      </c>
      <c r="AU600" t="s">
        <v>3</v>
      </c>
      <c r="AV600">
        <v>1</v>
      </c>
      <c r="AW600">
        <v>2</v>
      </c>
      <c r="AX600">
        <v>144044413</v>
      </c>
      <c r="AY600">
        <v>1</v>
      </c>
      <c r="AZ600">
        <v>0</v>
      </c>
      <c r="BA600">
        <v>611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CX600">
        <f>Y600*Source!I390</f>
        <v>27.297283999999998</v>
      </c>
      <c r="CY600">
        <f>AD600</f>
        <v>7.8</v>
      </c>
      <c r="CZ600">
        <f>AH600</f>
        <v>7.8</v>
      </c>
      <c r="DA600">
        <f>AL600</f>
        <v>1</v>
      </c>
      <c r="DB600">
        <f t="shared" si="124"/>
        <v>178</v>
      </c>
      <c r="DC600">
        <f t="shared" si="125"/>
        <v>0</v>
      </c>
    </row>
    <row r="601" spans="1:107" x14ac:dyDescent="0.2">
      <c r="A601">
        <f>ROW(Source!A390)</f>
        <v>390</v>
      </c>
      <c r="B601">
        <v>144042116</v>
      </c>
      <c r="C601">
        <v>144044410</v>
      </c>
      <c r="D601">
        <v>128862661</v>
      </c>
      <c r="E601">
        <v>28876687</v>
      </c>
      <c r="F601">
        <v>1</v>
      </c>
      <c r="G601">
        <v>1</v>
      </c>
      <c r="H601">
        <v>3</v>
      </c>
      <c r="I601" t="s">
        <v>29</v>
      </c>
      <c r="J601" t="s">
        <v>3</v>
      </c>
      <c r="K601" t="s">
        <v>30</v>
      </c>
      <c r="L601">
        <v>1348</v>
      </c>
      <c r="N601">
        <v>1009</v>
      </c>
      <c r="O601" t="s">
        <v>31</v>
      </c>
      <c r="P601" t="s">
        <v>31</v>
      </c>
      <c r="Q601">
        <v>1000</v>
      </c>
      <c r="W601">
        <v>0</v>
      </c>
      <c r="X601">
        <v>2102561428</v>
      </c>
      <c r="Y601">
        <v>4.5999999999999996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1</v>
      </c>
      <c r="AJ601">
        <v>1</v>
      </c>
      <c r="AK601">
        <v>1</v>
      </c>
      <c r="AL601">
        <v>1</v>
      </c>
      <c r="AN601">
        <v>0</v>
      </c>
      <c r="AO601">
        <v>0</v>
      </c>
      <c r="AP601">
        <v>0</v>
      </c>
      <c r="AQ601">
        <v>0</v>
      </c>
      <c r="AR601">
        <v>0</v>
      </c>
      <c r="AS601" t="s">
        <v>3</v>
      </c>
      <c r="AT601">
        <v>4.5999999999999996</v>
      </c>
      <c r="AU601" t="s">
        <v>3</v>
      </c>
      <c r="AV601">
        <v>0</v>
      </c>
      <c r="AW601">
        <v>2</v>
      </c>
      <c r="AX601">
        <v>144044414</v>
      </c>
      <c r="AY601">
        <v>1</v>
      </c>
      <c r="AZ601">
        <v>0</v>
      </c>
      <c r="BA601">
        <v>612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CX601">
        <f>Y601*Source!I390</f>
        <v>5.5025199999999996</v>
      </c>
      <c r="CY601">
        <f>AA601</f>
        <v>0</v>
      </c>
      <c r="CZ601">
        <f>AE601</f>
        <v>0</v>
      </c>
      <c r="DA601">
        <f>AI601</f>
        <v>1</v>
      </c>
      <c r="DB601">
        <f t="shared" si="124"/>
        <v>0</v>
      </c>
      <c r="DC601">
        <f t="shared" si="125"/>
        <v>0</v>
      </c>
    </row>
    <row r="602" spans="1:107" x14ac:dyDescent="0.2">
      <c r="A602">
        <f>ROW(Source!A392)</f>
        <v>392</v>
      </c>
      <c r="B602">
        <v>144042116</v>
      </c>
      <c r="C602">
        <v>144044416</v>
      </c>
      <c r="D602">
        <v>128862263</v>
      </c>
      <c r="E602">
        <v>28876687</v>
      </c>
      <c r="F602">
        <v>1</v>
      </c>
      <c r="G602">
        <v>1</v>
      </c>
      <c r="H602">
        <v>1</v>
      </c>
      <c r="I602" t="s">
        <v>1330</v>
      </c>
      <c r="J602" t="s">
        <v>3</v>
      </c>
      <c r="K602" t="s">
        <v>1331</v>
      </c>
      <c r="L602">
        <v>1191</v>
      </c>
      <c r="N602">
        <v>1013</v>
      </c>
      <c r="O602" t="s">
        <v>1125</v>
      </c>
      <c r="P602" t="s">
        <v>1125</v>
      </c>
      <c r="Q602">
        <v>1</v>
      </c>
      <c r="W602">
        <v>0</v>
      </c>
      <c r="X602">
        <v>-784637506</v>
      </c>
      <c r="Y602">
        <v>23.84</v>
      </c>
      <c r="AA602">
        <v>0</v>
      </c>
      <c r="AB602">
        <v>0</v>
      </c>
      <c r="AC602">
        <v>0</v>
      </c>
      <c r="AD602">
        <v>8.74</v>
      </c>
      <c r="AE602">
        <v>0</v>
      </c>
      <c r="AF602">
        <v>0</v>
      </c>
      <c r="AG602">
        <v>0</v>
      </c>
      <c r="AH602">
        <v>8.74</v>
      </c>
      <c r="AI602">
        <v>1</v>
      </c>
      <c r="AJ602">
        <v>1</v>
      </c>
      <c r="AK602">
        <v>1</v>
      </c>
      <c r="AL602">
        <v>1</v>
      </c>
      <c r="AN602">
        <v>0</v>
      </c>
      <c r="AO602">
        <v>1</v>
      </c>
      <c r="AP602">
        <v>1</v>
      </c>
      <c r="AQ602">
        <v>0</v>
      </c>
      <c r="AR602">
        <v>0</v>
      </c>
      <c r="AS602" t="s">
        <v>3</v>
      </c>
      <c r="AT602">
        <v>29.8</v>
      </c>
      <c r="AU602" t="s">
        <v>23</v>
      </c>
      <c r="AV602">
        <v>1</v>
      </c>
      <c r="AW602">
        <v>2</v>
      </c>
      <c r="AX602">
        <v>144044425</v>
      </c>
      <c r="AY602">
        <v>1</v>
      </c>
      <c r="AZ602">
        <v>2048</v>
      </c>
      <c r="BA602">
        <v>613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CX602">
        <f>Y602*Source!I392</f>
        <v>5.6977599999999997</v>
      </c>
      <c r="CY602">
        <f>AD602</f>
        <v>8.74</v>
      </c>
      <c r="CZ602">
        <f>AH602</f>
        <v>8.74</v>
      </c>
      <c r="DA602">
        <f>AL602</f>
        <v>1</v>
      </c>
      <c r="DB602">
        <f>ROUND((ROUND(AT602*CZ602,2)*0.8),2)</f>
        <v>208.36</v>
      </c>
      <c r="DC602">
        <f>ROUND((ROUND(AT602*AG602,2)*0.8),2)</f>
        <v>0</v>
      </c>
    </row>
    <row r="603" spans="1:107" x14ac:dyDescent="0.2">
      <c r="A603">
        <f>ROW(Source!A392)</f>
        <v>392</v>
      </c>
      <c r="B603">
        <v>144042116</v>
      </c>
      <c r="C603">
        <v>144044416</v>
      </c>
      <c r="D603">
        <v>128862608</v>
      </c>
      <c r="E603">
        <v>28876687</v>
      </c>
      <c r="F603">
        <v>1</v>
      </c>
      <c r="G603">
        <v>1</v>
      </c>
      <c r="H603">
        <v>1</v>
      </c>
      <c r="I603" t="s">
        <v>1128</v>
      </c>
      <c r="J603" t="s">
        <v>3</v>
      </c>
      <c r="K603" t="s">
        <v>1129</v>
      </c>
      <c r="L603">
        <v>1191</v>
      </c>
      <c r="N603">
        <v>1013</v>
      </c>
      <c r="O603" t="s">
        <v>1125</v>
      </c>
      <c r="P603" t="s">
        <v>1125</v>
      </c>
      <c r="Q603">
        <v>1</v>
      </c>
      <c r="W603">
        <v>0</v>
      </c>
      <c r="X603">
        <v>-1417349443</v>
      </c>
      <c r="Y603">
        <v>1.79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1</v>
      </c>
      <c r="AJ603">
        <v>1</v>
      </c>
      <c r="AK603">
        <v>1</v>
      </c>
      <c r="AL603">
        <v>1</v>
      </c>
      <c r="AN603">
        <v>0</v>
      </c>
      <c r="AO603">
        <v>1</v>
      </c>
      <c r="AP603">
        <v>0</v>
      </c>
      <c r="AQ603">
        <v>0</v>
      </c>
      <c r="AR603">
        <v>0</v>
      </c>
      <c r="AS603" t="s">
        <v>3</v>
      </c>
      <c r="AT603">
        <v>1.79</v>
      </c>
      <c r="AU603" t="s">
        <v>3</v>
      </c>
      <c r="AV603">
        <v>2</v>
      </c>
      <c r="AW603">
        <v>2</v>
      </c>
      <c r="AX603">
        <v>144044426</v>
      </c>
      <c r="AY603">
        <v>1</v>
      </c>
      <c r="AZ603">
        <v>2048</v>
      </c>
      <c r="BA603">
        <v>614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CX603">
        <f>Y603*Source!I392</f>
        <v>0.42780999999999997</v>
      </c>
      <c r="CY603">
        <f>AD603</f>
        <v>0</v>
      </c>
      <c r="CZ603">
        <f>AH603</f>
        <v>0</v>
      </c>
      <c r="DA603">
        <f>AL603</f>
        <v>1</v>
      </c>
      <c r="DB603">
        <f>ROUND(ROUND(AT603*CZ603,2),2)</f>
        <v>0</v>
      </c>
      <c r="DC603">
        <f>ROUND(ROUND(AT603*AG603,2),2)</f>
        <v>0</v>
      </c>
    </row>
    <row r="604" spans="1:107" x14ac:dyDescent="0.2">
      <c r="A604">
        <f>ROW(Source!A392)</f>
        <v>392</v>
      </c>
      <c r="B604">
        <v>144042116</v>
      </c>
      <c r="C604">
        <v>144044416</v>
      </c>
      <c r="D604">
        <v>130404404</v>
      </c>
      <c r="E604">
        <v>1</v>
      </c>
      <c r="F604">
        <v>1</v>
      </c>
      <c r="G604">
        <v>1</v>
      </c>
      <c r="H604">
        <v>2</v>
      </c>
      <c r="I604" t="s">
        <v>1141</v>
      </c>
      <c r="J604" t="s">
        <v>1142</v>
      </c>
      <c r="K604" t="s">
        <v>1143</v>
      </c>
      <c r="L604">
        <v>1368</v>
      </c>
      <c r="N604">
        <v>1011</v>
      </c>
      <c r="O604" t="s">
        <v>550</v>
      </c>
      <c r="P604" t="s">
        <v>550</v>
      </c>
      <c r="Q604">
        <v>1</v>
      </c>
      <c r="W604">
        <v>0</v>
      </c>
      <c r="X604">
        <v>-2113614907</v>
      </c>
      <c r="Y604">
        <v>0.85599999999999998</v>
      </c>
      <c r="AA604">
        <v>0</v>
      </c>
      <c r="AB604">
        <v>1023.6</v>
      </c>
      <c r="AC604">
        <v>443.21</v>
      </c>
      <c r="AD604">
        <v>0</v>
      </c>
      <c r="AE604">
        <v>0</v>
      </c>
      <c r="AF604">
        <v>115.4</v>
      </c>
      <c r="AG604">
        <v>13.5</v>
      </c>
      <c r="AH604">
        <v>0</v>
      </c>
      <c r="AI604">
        <v>1</v>
      </c>
      <c r="AJ604">
        <v>8.8699999999999992</v>
      </c>
      <c r="AK604">
        <v>32.83</v>
      </c>
      <c r="AL604">
        <v>1</v>
      </c>
      <c r="AN604">
        <v>0</v>
      </c>
      <c r="AO604">
        <v>1</v>
      </c>
      <c r="AP604">
        <v>1</v>
      </c>
      <c r="AQ604">
        <v>0</v>
      </c>
      <c r="AR604">
        <v>0</v>
      </c>
      <c r="AS604" t="s">
        <v>3</v>
      </c>
      <c r="AT604">
        <v>1.07</v>
      </c>
      <c r="AU604" t="s">
        <v>23</v>
      </c>
      <c r="AV604">
        <v>0</v>
      </c>
      <c r="AW604">
        <v>2</v>
      </c>
      <c r="AX604">
        <v>144044427</v>
      </c>
      <c r="AY604">
        <v>1</v>
      </c>
      <c r="AZ604">
        <v>2048</v>
      </c>
      <c r="BA604">
        <v>615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CX604">
        <f>Y604*Source!I392</f>
        <v>0.20458399999999999</v>
      </c>
      <c r="CY604">
        <f>AB604</f>
        <v>1023.6</v>
      </c>
      <c r="CZ604">
        <f>AF604</f>
        <v>115.4</v>
      </c>
      <c r="DA604">
        <f>AJ604</f>
        <v>8.8699999999999992</v>
      </c>
      <c r="DB604">
        <f>ROUND((ROUND(AT604*CZ604,2)*0.8),2)</f>
        <v>98.78</v>
      </c>
      <c r="DC604">
        <f>ROUND((ROUND(AT604*AG604,2)*0.8),2)</f>
        <v>11.56</v>
      </c>
    </row>
    <row r="605" spans="1:107" x14ac:dyDescent="0.2">
      <c r="A605">
        <f>ROW(Source!A392)</f>
        <v>392</v>
      </c>
      <c r="B605">
        <v>144042116</v>
      </c>
      <c r="C605">
        <v>144044416</v>
      </c>
      <c r="D605">
        <v>130405149</v>
      </c>
      <c r="E605">
        <v>1</v>
      </c>
      <c r="F605">
        <v>1</v>
      </c>
      <c r="G605">
        <v>1</v>
      </c>
      <c r="H605">
        <v>2</v>
      </c>
      <c r="I605" t="s">
        <v>1144</v>
      </c>
      <c r="J605" t="s">
        <v>1145</v>
      </c>
      <c r="K605" t="s">
        <v>1146</v>
      </c>
      <c r="L605">
        <v>1368</v>
      </c>
      <c r="N605">
        <v>1011</v>
      </c>
      <c r="O605" t="s">
        <v>550</v>
      </c>
      <c r="P605" t="s">
        <v>550</v>
      </c>
      <c r="Q605">
        <v>1</v>
      </c>
      <c r="W605">
        <v>0</v>
      </c>
      <c r="X605">
        <v>1969200529</v>
      </c>
      <c r="Y605">
        <v>0.57599999999999996</v>
      </c>
      <c r="AA605">
        <v>0</v>
      </c>
      <c r="AB605">
        <v>795.09</v>
      </c>
      <c r="AC605">
        <v>380.83</v>
      </c>
      <c r="AD605">
        <v>0</v>
      </c>
      <c r="AE605">
        <v>0</v>
      </c>
      <c r="AF605">
        <v>65.709999999999994</v>
      </c>
      <c r="AG605">
        <v>11.6</v>
      </c>
      <c r="AH605">
        <v>0</v>
      </c>
      <c r="AI605">
        <v>1</v>
      </c>
      <c r="AJ605">
        <v>12.1</v>
      </c>
      <c r="AK605">
        <v>32.83</v>
      </c>
      <c r="AL605">
        <v>1</v>
      </c>
      <c r="AN605">
        <v>0</v>
      </c>
      <c r="AO605">
        <v>1</v>
      </c>
      <c r="AP605">
        <v>1</v>
      </c>
      <c r="AQ605">
        <v>0</v>
      </c>
      <c r="AR605">
        <v>0</v>
      </c>
      <c r="AS605" t="s">
        <v>3</v>
      </c>
      <c r="AT605">
        <v>0.72</v>
      </c>
      <c r="AU605" t="s">
        <v>23</v>
      </c>
      <c r="AV605">
        <v>0</v>
      </c>
      <c r="AW605">
        <v>2</v>
      </c>
      <c r="AX605">
        <v>144044428</v>
      </c>
      <c r="AY605">
        <v>1</v>
      </c>
      <c r="AZ605">
        <v>0</v>
      </c>
      <c r="BA605">
        <v>616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CX605">
        <f>Y605*Source!I392</f>
        <v>0.13766399999999998</v>
      </c>
      <c r="CY605">
        <f>AB605</f>
        <v>795.09</v>
      </c>
      <c r="CZ605">
        <f>AF605</f>
        <v>65.709999999999994</v>
      </c>
      <c r="DA605">
        <f>AJ605</f>
        <v>12.1</v>
      </c>
      <c r="DB605">
        <f>ROUND((ROUND(AT605*CZ605,2)*0.8),2)</f>
        <v>37.85</v>
      </c>
      <c r="DC605">
        <f>ROUND((ROUND(AT605*AG605,2)*0.8),2)</f>
        <v>6.68</v>
      </c>
    </row>
    <row r="606" spans="1:107" x14ac:dyDescent="0.2">
      <c r="A606">
        <f>ROW(Source!A392)</f>
        <v>392</v>
      </c>
      <c r="B606">
        <v>144042116</v>
      </c>
      <c r="C606">
        <v>144044416</v>
      </c>
      <c r="D606">
        <v>130405674</v>
      </c>
      <c r="E606">
        <v>1</v>
      </c>
      <c r="F606">
        <v>1</v>
      </c>
      <c r="G606">
        <v>1</v>
      </c>
      <c r="H606">
        <v>2</v>
      </c>
      <c r="I606" t="s">
        <v>1507</v>
      </c>
      <c r="J606" t="s">
        <v>1508</v>
      </c>
      <c r="K606" t="s">
        <v>1509</v>
      </c>
      <c r="L606">
        <v>1368</v>
      </c>
      <c r="N606">
        <v>1011</v>
      </c>
      <c r="O606" t="s">
        <v>550</v>
      </c>
      <c r="P606" t="s">
        <v>550</v>
      </c>
      <c r="Q606">
        <v>1</v>
      </c>
      <c r="W606">
        <v>0</v>
      </c>
      <c r="X606">
        <v>2044589174</v>
      </c>
      <c r="Y606">
        <v>1.048</v>
      </c>
      <c r="AA606">
        <v>0</v>
      </c>
      <c r="AB606">
        <v>10.48</v>
      </c>
      <c r="AC606">
        <v>0</v>
      </c>
      <c r="AD606">
        <v>0</v>
      </c>
      <c r="AE606">
        <v>0</v>
      </c>
      <c r="AF606">
        <v>2.7</v>
      </c>
      <c r="AG606">
        <v>0</v>
      </c>
      <c r="AH606">
        <v>0</v>
      </c>
      <c r="AI606">
        <v>1</v>
      </c>
      <c r="AJ606">
        <v>3.88</v>
      </c>
      <c r="AK606">
        <v>32.83</v>
      </c>
      <c r="AL606">
        <v>1</v>
      </c>
      <c r="AN606">
        <v>0</v>
      </c>
      <c r="AO606">
        <v>1</v>
      </c>
      <c r="AP606">
        <v>1</v>
      </c>
      <c r="AQ606">
        <v>0</v>
      </c>
      <c r="AR606">
        <v>0</v>
      </c>
      <c r="AS606" t="s">
        <v>3</v>
      </c>
      <c r="AT606">
        <v>1.31</v>
      </c>
      <c r="AU606" t="s">
        <v>23</v>
      </c>
      <c r="AV606">
        <v>0</v>
      </c>
      <c r="AW606">
        <v>2</v>
      </c>
      <c r="AX606">
        <v>144044429</v>
      </c>
      <c r="AY606">
        <v>1</v>
      </c>
      <c r="AZ606">
        <v>0</v>
      </c>
      <c r="BA606">
        <v>617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CX606">
        <f>Y606*Source!I392</f>
        <v>0.25047199999999997</v>
      </c>
      <c r="CY606">
        <f>AB606</f>
        <v>10.48</v>
      </c>
      <c r="CZ606">
        <f>AF606</f>
        <v>2.7</v>
      </c>
      <c r="DA606">
        <f>AJ606</f>
        <v>3.88</v>
      </c>
      <c r="DB606">
        <f>ROUND((ROUND(AT606*CZ606,2)*0.8),2)</f>
        <v>2.83</v>
      </c>
      <c r="DC606">
        <f>ROUND((ROUND(AT606*AG606,2)*0.8),2)</f>
        <v>0</v>
      </c>
    </row>
    <row r="607" spans="1:107" x14ac:dyDescent="0.2">
      <c r="A607">
        <f>ROW(Source!A392)</f>
        <v>392</v>
      </c>
      <c r="B607">
        <v>144042116</v>
      </c>
      <c r="C607">
        <v>144044416</v>
      </c>
      <c r="D607">
        <v>130260847</v>
      </c>
      <c r="E607">
        <v>1</v>
      </c>
      <c r="F607">
        <v>1</v>
      </c>
      <c r="G607">
        <v>1</v>
      </c>
      <c r="H607">
        <v>3</v>
      </c>
      <c r="I607" t="s">
        <v>1373</v>
      </c>
      <c r="J607" t="s">
        <v>1374</v>
      </c>
      <c r="K607" t="s">
        <v>1375</v>
      </c>
      <c r="L607">
        <v>1348</v>
      </c>
      <c r="N607">
        <v>1009</v>
      </c>
      <c r="O607" t="s">
        <v>31</v>
      </c>
      <c r="P607" t="s">
        <v>31</v>
      </c>
      <c r="Q607">
        <v>1000</v>
      </c>
      <c r="W607">
        <v>0</v>
      </c>
      <c r="X607">
        <v>1515713270</v>
      </c>
      <c r="Y607">
        <v>0</v>
      </c>
      <c r="AA607">
        <v>97141.58</v>
      </c>
      <c r="AB607">
        <v>0</v>
      </c>
      <c r="AC607">
        <v>0</v>
      </c>
      <c r="AD607">
        <v>0</v>
      </c>
      <c r="AE607">
        <v>11978</v>
      </c>
      <c r="AF607">
        <v>0</v>
      </c>
      <c r="AG607">
        <v>0</v>
      </c>
      <c r="AH607">
        <v>0</v>
      </c>
      <c r="AI607">
        <v>8.11</v>
      </c>
      <c r="AJ607">
        <v>1</v>
      </c>
      <c r="AK607">
        <v>1</v>
      </c>
      <c r="AL607">
        <v>1</v>
      </c>
      <c r="AN607">
        <v>0</v>
      </c>
      <c r="AO607">
        <v>1</v>
      </c>
      <c r="AP607">
        <v>1</v>
      </c>
      <c r="AQ607">
        <v>0</v>
      </c>
      <c r="AR607">
        <v>0</v>
      </c>
      <c r="AS607" t="s">
        <v>3</v>
      </c>
      <c r="AT607">
        <v>2.2100000000000002E-2</v>
      </c>
      <c r="AU607" t="s">
        <v>22</v>
      </c>
      <c r="AV607">
        <v>0</v>
      </c>
      <c r="AW607">
        <v>2</v>
      </c>
      <c r="AX607">
        <v>144044430</v>
      </c>
      <c r="AY607">
        <v>1</v>
      </c>
      <c r="AZ607">
        <v>0</v>
      </c>
      <c r="BA607">
        <v>618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CX607">
        <f>Y607*Source!I392</f>
        <v>0</v>
      </c>
      <c r="CY607">
        <f>AA607</f>
        <v>97141.58</v>
      </c>
      <c r="CZ607">
        <f>AE607</f>
        <v>11978</v>
      </c>
      <c r="DA607">
        <f>AI607</f>
        <v>8.11</v>
      </c>
      <c r="DB607">
        <f>ROUND((ROUND(AT607*CZ607,2)*0),2)</f>
        <v>0</v>
      </c>
      <c r="DC607">
        <f>ROUND((ROUND(AT607*AG607,2)*0),2)</f>
        <v>0</v>
      </c>
    </row>
    <row r="608" spans="1:107" x14ac:dyDescent="0.2">
      <c r="A608">
        <f>ROW(Source!A392)</f>
        <v>392</v>
      </c>
      <c r="B608">
        <v>144042116</v>
      </c>
      <c r="C608">
        <v>144044416</v>
      </c>
      <c r="D608">
        <v>130281329</v>
      </c>
      <c r="E608">
        <v>1</v>
      </c>
      <c r="F608">
        <v>1</v>
      </c>
      <c r="G608">
        <v>1</v>
      </c>
      <c r="H608">
        <v>3</v>
      </c>
      <c r="I608" t="s">
        <v>1510</v>
      </c>
      <c r="J608" t="s">
        <v>1511</v>
      </c>
      <c r="K608" t="s">
        <v>1512</v>
      </c>
      <c r="L608">
        <v>1339</v>
      </c>
      <c r="N608">
        <v>1007</v>
      </c>
      <c r="O608" t="s">
        <v>50</v>
      </c>
      <c r="P608" t="s">
        <v>50</v>
      </c>
      <c r="Q608">
        <v>1</v>
      </c>
      <c r="W608">
        <v>0</v>
      </c>
      <c r="X608">
        <v>815795293</v>
      </c>
      <c r="Y608">
        <v>0</v>
      </c>
      <c r="AA608">
        <v>5216.6400000000003</v>
      </c>
      <c r="AB608">
        <v>0</v>
      </c>
      <c r="AC608">
        <v>0</v>
      </c>
      <c r="AD608">
        <v>0</v>
      </c>
      <c r="AE608">
        <v>1056</v>
      </c>
      <c r="AF608">
        <v>0</v>
      </c>
      <c r="AG608">
        <v>0</v>
      </c>
      <c r="AH608">
        <v>0</v>
      </c>
      <c r="AI608">
        <v>4.9400000000000004</v>
      </c>
      <c r="AJ608">
        <v>1</v>
      </c>
      <c r="AK608">
        <v>1</v>
      </c>
      <c r="AL608">
        <v>1</v>
      </c>
      <c r="AN608">
        <v>0</v>
      </c>
      <c r="AO608">
        <v>1</v>
      </c>
      <c r="AP608">
        <v>1</v>
      </c>
      <c r="AQ608">
        <v>0</v>
      </c>
      <c r="AR608">
        <v>0</v>
      </c>
      <c r="AS608" t="s">
        <v>3</v>
      </c>
      <c r="AT608">
        <v>5.25</v>
      </c>
      <c r="AU608" t="s">
        <v>22</v>
      </c>
      <c r="AV608">
        <v>0</v>
      </c>
      <c r="AW608">
        <v>2</v>
      </c>
      <c r="AX608">
        <v>144044431</v>
      </c>
      <c r="AY608">
        <v>1</v>
      </c>
      <c r="AZ608">
        <v>0</v>
      </c>
      <c r="BA608">
        <v>619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CX608">
        <f>Y608*Source!I392</f>
        <v>0</v>
      </c>
      <c r="CY608">
        <f>AA608</f>
        <v>5216.6400000000003</v>
      </c>
      <c r="CZ608">
        <f>AE608</f>
        <v>1056</v>
      </c>
      <c r="DA608">
        <f>AI608</f>
        <v>4.9400000000000004</v>
      </c>
      <c r="DB608">
        <f>ROUND((ROUND(AT608*CZ608,2)*0),2)</f>
        <v>0</v>
      </c>
      <c r="DC608">
        <f>ROUND((ROUND(AT608*AG608,2)*0),2)</f>
        <v>0</v>
      </c>
    </row>
    <row r="609" spans="1:107" x14ac:dyDescent="0.2">
      <c r="A609">
        <f>ROW(Source!A392)</f>
        <v>392</v>
      </c>
      <c r="B609">
        <v>144042116</v>
      </c>
      <c r="C609">
        <v>144044416</v>
      </c>
      <c r="D609">
        <v>130289540</v>
      </c>
      <c r="E609">
        <v>1</v>
      </c>
      <c r="F609">
        <v>1</v>
      </c>
      <c r="G609">
        <v>1</v>
      </c>
      <c r="H609">
        <v>3</v>
      </c>
      <c r="I609" t="s">
        <v>1513</v>
      </c>
      <c r="J609" t="s">
        <v>1514</v>
      </c>
      <c r="K609" t="s">
        <v>1515</v>
      </c>
      <c r="L609">
        <v>1348</v>
      </c>
      <c r="N609">
        <v>1009</v>
      </c>
      <c r="O609" t="s">
        <v>31</v>
      </c>
      <c r="P609" t="s">
        <v>31</v>
      </c>
      <c r="Q609">
        <v>1000</v>
      </c>
      <c r="W609">
        <v>0</v>
      </c>
      <c r="X609">
        <v>616010032</v>
      </c>
      <c r="Y609">
        <v>0</v>
      </c>
      <c r="AA609">
        <v>64376.1</v>
      </c>
      <c r="AB609">
        <v>0</v>
      </c>
      <c r="AC609">
        <v>0</v>
      </c>
      <c r="AD609">
        <v>0</v>
      </c>
      <c r="AE609">
        <v>15255</v>
      </c>
      <c r="AF609">
        <v>0</v>
      </c>
      <c r="AG609">
        <v>0</v>
      </c>
      <c r="AH609">
        <v>0</v>
      </c>
      <c r="AI609">
        <v>4.22</v>
      </c>
      <c r="AJ609">
        <v>1</v>
      </c>
      <c r="AK609">
        <v>1</v>
      </c>
      <c r="AL609">
        <v>1</v>
      </c>
      <c r="AN609">
        <v>0</v>
      </c>
      <c r="AO609">
        <v>1</v>
      </c>
      <c r="AP609">
        <v>1</v>
      </c>
      <c r="AQ609">
        <v>0</v>
      </c>
      <c r="AR609">
        <v>0</v>
      </c>
      <c r="AS609" t="s">
        <v>3</v>
      </c>
      <c r="AT609">
        <v>7.8E-2</v>
      </c>
      <c r="AU609" t="s">
        <v>22</v>
      </c>
      <c r="AV609">
        <v>0</v>
      </c>
      <c r="AW609">
        <v>2</v>
      </c>
      <c r="AX609">
        <v>144044432</v>
      </c>
      <c r="AY609">
        <v>1</v>
      </c>
      <c r="AZ609">
        <v>0</v>
      </c>
      <c r="BA609">
        <v>620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CX609">
        <f>Y609*Source!I392</f>
        <v>0</v>
      </c>
      <c r="CY609">
        <f>AA609</f>
        <v>64376.1</v>
      </c>
      <c r="CZ609">
        <f>AE609</f>
        <v>15255</v>
      </c>
      <c r="DA609">
        <f>AI609</f>
        <v>4.22</v>
      </c>
      <c r="DB609">
        <f>ROUND((ROUND(AT609*CZ609,2)*0),2)</f>
        <v>0</v>
      </c>
      <c r="DC609">
        <f>ROUND((ROUND(AT609*AG609,2)*0),2)</f>
        <v>0</v>
      </c>
    </row>
    <row r="610" spans="1:107" x14ac:dyDescent="0.2">
      <c r="A610">
        <f>ROW(Source!A393)</f>
        <v>393</v>
      </c>
      <c r="B610">
        <v>144042116</v>
      </c>
      <c r="C610">
        <v>144044433</v>
      </c>
      <c r="D610">
        <v>128862205</v>
      </c>
      <c r="E610">
        <v>28876687</v>
      </c>
      <c r="F610">
        <v>1</v>
      </c>
      <c r="G610">
        <v>1</v>
      </c>
      <c r="H610">
        <v>1</v>
      </c>
      <c r="I610" t="s">
        <v>1240</v>
      </c>
      <c r="J610" t="s">
        <v>3</v>
      </c>
      <c r="K610" t="s">
        <v>1241</v>
      </c>
      <c r="L610">
        <v>1191</v>
      </c>
      <c r="N610">
        <v>1013</v>
      </c>
      <c r="O610" t="s">
        <v>1125</v>
      </c>
      <c r="P610" t="s">
        <v>1125</v>
      </c>
      <c r="Q610">
        <v>1</v>
      </c>
      <c r="W610">
        <v>0</v>
      </c>
      <c r="X610">
        <v>-228054128</v>
      </c>
      <c r="Y610">
        <v>17.89</v>
      </c>
      <c r="AA610">
        <v>0</v>
      </c>
      <c r="AB610">
        <v>0</v>
      </c>
      <c r="AC610">
        <v>0</v>
      </c>
      <c r="AD610">
        <v>8.02</v>
      </c>
      <c r="AE610">
        <v>0</v>
      </c>
      <c r="AF610">
        <v>0</v>
      </c>
      <c r="AG610">
        <v>0</v>
      </c>
      <c r="AH610">
        <v>8.02</v>
      </c>
      <c r="AI610">
        <v>1</v>
      </c>
      <c r="AJ610">
        <v>1</v>
      </c>
      <c r="AK610">
        <v>1</v>
      </c>
      <c r="AL610">
        <v>1</v>
      </c>
      <c r="AN610">
        <v>0</v>
      </c>
      <c r="AO610">
        <v>1</v>
      </c>
      <c r="AP610">
        <v>0</v>
      </c>
      <c r="AQ610">
        <v>0</v>
      </c>
      <c r="AR610">
        <v>0</v>
      </c>
      <c r="AS610" t="s">
        <v>3</v>
      </c>
      <c r="AT610">
        <v>17.89</v>
      </c>
      <c r="AU610" t="s">
        <v>3</v>
      </c>
      <c r="AV610">
        <v>1</v>
      </c>
      <c r="AW610">
        <v>2</v>
      </c>
      <c r="AX610">
        <v>144044437</v>
      </c>
      <c r="AY610">
        <v>1</v>
      </c>
      <c r="AZ610">
        <v>0</v>
      </c>
      <c r="BA610">
        <v>621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CX610">
        <f>Y610*Source!I393</f>
        <v>0.35780000000000001</v>
      </c>
      <c r="CY610">
        <f>AD610</f>
        <v>8.02</v>
      </c>
      <c r="CZ610">
        <f>AH610</f>
        <v>8.02</v>
      </c>
      <c r="DA610">
        <f>AL610</f>
        <v>1</v>
      </c>
      <c r="DB610">
        <f t="shared" ref="DB610:DB632" si="126">ROUND(ROUND(AT610*CZ610,2),2)</f>
        <v>143.47999999999999</v>
      </c>
      <c r="DC610">
        <f t="shared" ref="DC610:DC632" si="127">ROUND(ROUND(AT610*AG610,2),2)</f>
        <v>0</v>
      </c>
    </row>
    <row r="611" spans="1:107" x14ac:dyDescent="0.2">
      <c r="A611">
        <f>ROW(Source!A393)</f>
        <v>393</v>
      </c>
      <c r="B611">
        <v>144042116</v>
      </c>
      <c r="C611">
        <v>144044433</v>
      </c>
      <c r="D611">
        <v>128862608</v>
      </c>
      <c r="E611">
        <v>28876687</v>
      </c>
      <c r="F611">
        <v>1</v>
      </c>
      <c r="G611">
        <v>1</v>
      </c>
      <c r="H611">
        <v>1</v>
      </c>
      <c r="I611" t="s">
        <v>1128</v>
      </c>
      <c r="J611" t="s">
        <v>3</v>
      </c>
      <c r="K611" t="s">
        <v>1129</v>
      </c>
      <c r="L611">
        <v>1191</v>
      </c>
      <c r="N611">
        <v>1013</v>
      </c>
      <c r="O611" t="s">
        <v>1125</v>
      </c>
      <c r="P611" t="s">
        <v>1125</v>
      </c>
      <c r="Q611">
        <v>1</v>
      </c>
      <c r="W611">
        <v>0</v>
      </c>
      <c r="X611">
        <v>-1417349443</v>
      </c>
      <c r="Y611">
        <v>0.08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1</v>
      </c>
      <c r="AJ611">
        <v>1</v>
      </c>
      <c r="AK611">
        <v>1</v>
      </c>
      <c r="AL611">
        <v>1</v>
      </c>
      <c r="AN611">
        <v>0</v>
      </c>
      <c r="AO611">
        <v>1</v>
      </c>
      <c r="AP611">
        <v>0</v>
      </c>
      <c r="AQ611">
        <v>0</v>
      </c>
      <c r="AR611">
        <v>0</v>
      </c>
      <c r="AS611" t="s">
        <v>3</v>
      </c>
      <c r="AT611">
        <v>0.08</v>
      </c>
      <c r="AU611" t="s">
        <v>3</v>
      </c>
      <c r="AV611">
        <v>2</v>
      </c>
      <c r="AW611">
        <v>2</v>
      </c>
      <c r="AX611">
        <v>144044438</v>
      </c>
      <c r="AY611">
        <v>1</v>
      </c>
      <c r="AZ611">
        <v>0</v>
      </c>
      <c r="BA611">
        <v>622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CX611">
        <f>Y611*Source!I393</f>
        <v>1.6000000000000001E-3</v>
      </c>
      <c r="CY611">
        <f>AD611</f>
        <v>0</v>
      </c>
      <c r="CZ611">
        <f>AH611</f>
        <v>0</v>
      </c>
      <c r="DA611">
        <f>AL611</f>
        <v>1</v>
      </c>
      <c r="DB611">
        <f t="shared" si="126"/>
        <v>0</v>
      </c>
      <c r="DC611">
        <f t="shared" si="127"/>
        <v>0</v>
      </c>
    </row>
    <row r="612" spans="1:107" x14ac:dyDescent="0.2">
      <c r="A612">
        <f>ROW(Source!A393)</f>
        <v>393</v>
      </c>
      <c r="B612">
        <v>144042116</v>
      </c>
      <c r="C612">
        <v>144044433</v>
      </c>
      <c r="D612">
        <v>130404565</v>
      </c>
      <c r="E612">
        <v>1</v>
      </c>
      <c r="F612">
        <v>1</v>
      </c>
      <c r="G612">
        <v>1</v>
      </c>
      <c r="H612">
        <v>2</v>
      </c>
      <c r="I612" t="s">
        <v>1130</v>
      </c>
      <c r="J612" t="s">
        <v>1131</v>
      </c>
      <c r="K612" t="s">
        <v>1132</v>
      </c>
      <c r="L612">
        <v>1368</v>
      </c>
      <c r="N612">
        <v>1011</v>
      </c>
      <c r="O612" t="s">
        <v>550</v>
      </c>
      <c r="P612" t="s">
        <v>550</v>
      </c>
      <c r="Q612">
        <v>1</v>
      </c>
      <c r="W612">
        <v>0</v>
      </c>
      <c r="X612">
        <v>757256372</v>
      </c>
      <c r="Y612">
        <v>0.08</v>
      </c>
      <c r="AA612">
        <v>0</v>
      </c>
      <c r="AB612">
        <v>447.64</v>
      </c>
      <c r="AC612">
        <v>443.21</v>
      </c>
      <c r="AD612">
        <v>0</v>
      </c>
      <c r="AE612">
        <v>0</v>
      </c>
      <c r="AF612">
        <v>31.26</v>
      </c>
      <c r="AG612">
        <v>13.5</v>
      </c>
      <c r="AH612">
        <v>0</v>
      </c>
      <c r="AI612">
        <v>1</v>
      </c>
      <c r="AJ612">
        <v>14.32</v>
      </c>
      <c r="AK612">
        <v>32.83</v>
      </c>
      <c r="AL612">
        <v>1</v>
      </c>
      <c r="AN612">
        <v>0</v>
      </c>
      <c r="AO612">
        <v>1</v>
      </c>
      <c r="AP612">
        <v>0</v>
      </c>
      <c r="AQ612">
        <v>0</v>
      </c>
      <c r="AR612">
        <v>0</v>
      </c>
      <c r="AS612" t="s">
        <v>3</v>
      </c>
      <c r="AT612">
        <v>0.08</v>
      </c>
      <c r="AU612" t="s">
        <v>3</v>
      </c>
      <c r="AV612">
        <v>0</v>
      </c>
      <c r="AW612">
        <v>2</v>
      </c>
      <c r="AX612">
        <v>144044439</v>
      </c>
      <c r="AY612">
        <v>1</v>
      </c>
      <c r="AZ612">
        <v>0</v>
      </c>
      <c r="BA612">
        <v>623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CX612">
        <f>Y612*Source!I393</f>
        <v>1.6000000000000001E-3</v>
      </c>
      <c r="CY612">
        <f>AB612</f>
        <v>447.64</v>
      </c>
      <c r="CZ612">
        <f>AF612</f>
        <v>31.26</v>
      </c>
      <c r="DA612">
        <f>AJ612</f>
        <v>14.32</v>
      </c>
      <c r="DB612">
        <f t="shared" si="126"/>
        <v>2.5</v>
      </c>
      <c r="DC612">
        <f t="shared" si="127"/>
        <v>1.08</v>
      </c>
    </row>
    <row r="613" spans="1:107" x14ac:dyDescent="0.2">
      <c r="A613">
        <f>ROW(Source!A394)</f>
        <v>394</v>
      </c>
      <c r="B613">
        <v>144042116</v>
      </c>
      <c r="C613">
        <v>144044440</v>
      </c>
      <c r="D613">
        <v>128862187</v>
      </c>
      <c r="E613">
        <v>28876687</v>
      </c>
      <c r="F613">
        <v>1</v>
      </c>
      <c r="G613">
        <v>1</v>
      </c>
      <c r="H613">
        <v>1</v>
      </c>
      <c r="I613" t="s">
        <v>1278</v>
      </c>
      <c r="J613" t="s">
        <v>3</v>
      </c>
      <c r="K613" t="s">
        <v>1279</v>
      </c>
      <c r="L613">
        <v>1191</v>
      </c>
      <c r="N613">
        <v>1013</v>
      </c>
      <c r="O613" t="s">
        <v>1125</v>
      </c>
      <c r="P613" t="s">
        <v>1125</v>
      </c>
      <c r="Q613">
        <v>1</v>
      </c>
      <c r="W613">
        <v>0</v>
      </c>
      <c r="X613">
        <v>735429535</v>
      </c>
      <c r="Y613">
        <v>2.54</v>
      </c>
      <c r="AA613">
        <v>0</v>
      </c>
      <c r="AB613">
        <v>0</v>
      </c>
      <c r="AC613">
        <v>0</v>
      </c>
      <c r="AD613">
        <v>7.8</v>
      </c>
      <c r="AE613">
        <v>0</v>
      </c>
      <c r="AF613">
        <v>0</v>
      </c>
      <c r="AG613">
        <v>0</v>
      </c>
      <c r="AH613">
        <v>7.8</v>
      </c>
      <c r="AI613">
        <v>1</v>
      </c>
      <c r="AJ613">
        <v>1</v>
      </c>
      <c r="AK613">
        <v>1</v>
      </c>
      <c r="AL613">
        <v>1</v>
      </c>
      <c r="AN613">
        <v>0</v>
      </c>
      <c r="AO613">
        <v>1</v>
      </c>
      <c r="AP613">
        <v>0</v>
      </c>
      <c r="AQ613">
        <v>0</v>
      </c>
      <c r="AR613">
        <v>0</v>
      </c>
      <c r="AS613" t="s">
        <v>3</v>
      </c>
      <c r="AT613">
        <v>2.54</v>
      </c>
      <c r="AU613" t="s">
        <v>3</v>
      </c>
      <c r="AV613">
        <v>1</v>
      </c>
      <c r="AW613">
        <v>2</v>
      </c>
      <c r="AX613">
        <v>144044443</v>
      </c>
      <c r="AY613">
        <v>1</v>
      </c>
      <c r="AZ613">
        <v>0</v>
      </c>
      <c r="BA613">
        <v>624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CX613">
        <f>Y613*Source!I394</f>
        <v>0.10160000000000001</v>
      </c>
      <c r="CY613">
        <f>AD613</f>
        <v>7.8</v>
      </c>
      <c r="CZ613">
        <f>AH613</f>
        <v>7.8</v>
      </c>
      <c r="DA613">
        <f>AL613</f>
        <v>1</v>
      </c>
      <c r="DB613">
        <f t="shared" si="126"/>
        <v>19.809999999999999</v>
      </c>
      <c r="DC613">
        <f t="shared" si="127"/>
        <v>0</v>
      </c>
    </row>
    <row r="614" spans="1:107" x14ac:dyDescent="0.2">
      <c r="A614">
        <f>ROW(Source!A394)</f>
        <v>394</v>
      </c>
      <c r="B614">
        <v>144042116</v>
      </c>
      <c r="C614">
        <v>144044440</v>
      </c>
      <c r="D614">
        <v>128862661</v>
      </c>
      <c r="E614">
        <v>28876687</v>
      </c>
      <c r="F614">
        <v>1</v>
      </c>
      <c r="G614">
        <v>1</v>
      </c>
      <c r="H614">
        <v>3</v>
      </c>
      <c r="I614" t="s">
        <v>29</v>
      </c>
      <c r="J614" t="s">
        <v>3</v>
      </c>
      <c r="K614" t="s">
        <v>30</v>
      </c>
      <c r="L614">
        <v>1348</v>
      </c>
      <c r="N614">
        <v>1009</v>
      </c>
      <c r="O614" t="s">
        <v>31</v>
      </c>
      <c r="P614" t="s">
        <v>31</v>
      </c>
      <c r="Q614">
        <v>1000</v>
      </c>
      <c r="W614">
        <v>0</v>
      </c>
      <c r="X614">
        <v>2102561428</v>
      </c>
      <c r="Y614">
        <v>4.0000000000000001E-3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1</v>
      </c>
      <c r="AJ614">
        <v>1</v>
      </c>
      <c r="AK614">
        <v>1</v>
      </c>
      <c r="AL614">
        <v>1</v>
      </c>
      <c r="AN614">
        <v>0</v>
      </c>
      <c r="AO614">
        <v>0</v>
      </c>
      <c r="AP614">
        <v>0</v>
      </c>
      <c r="AQ614">
        <v>0</v>
      </c>
      <c r="AR614">
        <v>0</v>
      </c>
      <c r="AS614" t="s">
        <v>3</v>
      </c>
      <c r="AT614">
        <v>4.0000000000000001E-3</v>
      </c>
      <c r="AU614" t="s">
        <v>3</v>
      </c>
      <c r="AV614">
        <v>0</v>
      </c>
      <c r="AW614">
        <v>2</v>
      </c>
      <c r="AX614">
        <v>144044444</v>
      </c>
      <c r="AY614">
        <v>1</v>
      </c>
      <c r="AZ614">
        <v>0</v>
      </c>
      <c r="BA614">
        <v>625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CX614">
        <f>Y614*Source!I394</f>
        <v>1.6000000000000001E-4</v>
      </c>
      <c r="CY614">
        <f>AA614</f>
        <v>0</v>
      </c>
      <c r="CZ614">
        <f>AE614</f>
        <v>0</v>
      </c>
      <c r="DA614">
        <f>AI614</f>
        <v>1</v>
      </c>
      <c r="DB614">
        <f t="shared" si="126"/>
        <v>0</v>
      </c>
      <c r="DC614">
        <f t="shared" si="127"/>
        <v>0</v>
      </c>
    </row>
    <row r="615" spans="1:107" x14ac:dyDescent="0.2">
      <c r="A615">
        <f>ROW(Source!A396)</f>
        <v>396</v>
      </c>
      <c r="B615">
        <v>144042116</v>
      </c>
      <c r="C615">
        <v>144044446</v>
      </c>
      <c r="D615">
        <v>128862197</v>
      </c>
      <c r="E615">
        <v>28876687</v>
      </c>
      <c r="F615">
        <v>1</v>
      </c>
      <c r="G615">
        <v>1</v>
      </c>
      <c r="H615">
        <v>1</v>
      </c>
      <c r="I615" t="s">
        <v>1276</v>
      </c>
      <c r="J615" t="s">
        <v>3</v>
      </c>
      <c r="K615" t="s">
        <v>1277</v>
      </c>
      <c r="L615">
        <v>1191</v>
      </c>
      <c r="N615">
        <v>1013</v>
      </c>
      <c r="O615" t="s">
        <v>1125</v>
      </c>
      <c r="P615" t="s">
        <v>1125</v>
      </c>
      <c r="Q615">
        <v>1</v>
      </c>
      <c r="W615">
        <v>0</v>
      </c>
      <c r="X615">
        <v>-1366118074</v>
      </c>
      <c r="Y615">
        <v>36.28</v>
      </c>
      <c r="AA615">
        <v>0</v>
      </c>
      <c r="AB615">
        <v>0</v>
      </c>
      <c r="AC615">
        <v>0</v>
      </c>
      <c r="AD615">
        <v>7.94</v>
      </c>
      <c r="AE615">
        <v>0</v>
      </c>
      <c r="AF615">
        <v>0</v>
      </c>
      <c r="AG615">
        <v>0</v>
      </c>
      <c r="AH615">
        <v>7.94</v>
      </c>
      <c r="AI615">
        <v>1</v>
      </c>
      <c r="AJ615">
        <v>1</v>
      </c>
      <c r="AK615">
        <v>1</v>
      </c>
      <c r="AL615">
        <v>1</v>
      </c>
      <c r="AN615">
        <v>0</v>
      </c>
      <c r="AO615">
        <v>1</v>
      </c>
      <c r="AP615">
        <v>0</v>
      </c>
      <c r="AQ615">
        <v>0</v>
      </c>
      <c r="AR615">
        <v>0</v>
      </c>
      <c r="AS615" t="s">
        <v>3</v>
      </c>
      <c r="AT615">
        <v>36.28</v>
      </c>
      <c r="AU615" t="s">
        <v>3</v>
      </c>
      <c r="AV615">
        <v>1</v>
      </c>
      <c r="AW615">
        <v>2</v>
      </c>
      <c r="AX615">
        <v>144044449</v>
      </c>
      <c r="AY615">
        <v>1</v>
      </c>
      <c r="AZ615">
        <v>0</v>
      </c>
      <c r="BA615">
        <v>626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CX615">
        <f>Y615*Source!I396</f>
        <v>1.4512</v>
      </c>
      <c r="CY615">
        <f>AD615</f>
        <v>7.94</v>
      </c>
      <c r="CZ615">
        <f>AH615</f>
        <v>7.94</v>
      </c>
      <c r="DA615">
        <f>AL615</f>
        <v>1</v>
      </c>
      <c r="DB615">
        <f t="shared" si="126"/>
        <v>288.06</v>
      </c>
      <c r="DC615">
        <f t="shared" si="127"/>
        <v>0</v>
      </c>
    </row>
    <row r="616" spans="1:107" x14ac:dyDescent="0.2">
      <c r="A616">
        <f>ROW(Source!A396)</f>
        <v>396</v>
      </c>
      <c r="B616">
        <v>144042116</v>
      </c>
      <c r="C616">
        <v>144044446</v>
      </c>
      <c r="D616">
        <v>128862661</v>
      </c>
      <c r="E616">
        <v>28876687</v>
      </c>
      <c r="F616">
        <v>1</v>
      </c>
      <c r="G616">
        <v>1</v>
      </c>
      <c r="H616">
        <v>3</v>
      </c>
      <c r="I616" t="s">
        <v>29</v>
      </c>
      <c r="J616" t="s">
        <v>3</v>
      </c>
      <c r="K616" t="s">
        <v>30</v>
      </c>
      <c r="L616">
        <v>1348</v>
      </c>
      <c r="N616">
        <v>1009</v>
      </c>
      <c r="O616" t="s">
        <v>31</v>
      </c>
      <c r="P616" t="s">
        <v>31</v>
      </c>
      <c r="Q616">
        <v>1000</v>
      </c>
      <c r="W616">
        <v>0</v>
      </c>
      <c r="X616">
        <v>2102561428</v>
      </c>
      <c r="Y616">
        <v>1.18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1</v>
      </c>
      <c r="AJ616">
        <v>1</v>
      </c>
      <c r="AK616">
        <v>1</v>
      </c>
      <c r="AL616">
        <v>1</v>
      </c>
      <c r="AN616">
        <v>0</v>
      </c>
      <c r="AO616">
        <v>0</v>
      </c>
      <c r="AP616">
        <v>0</v>
      </c>
      <c r="AQ616">
        <v>0</v>
      </c>
      <c r="AR616">
        <v>0</v>
      </c>
      <c r="AS616" t="s">
        <v>3</v>
      </c>
      <c r="AT616">
        <v>1.18</v>
      </c>
      <c r="AU616" t="s">
        <v>3</v>
      </c>
      <c r="AV616">
        <v>0</v>
      </c>
      <c r="AW616">
        <v>2</v>
      </c>
      <c r="AX616">
        <v>144044450</v>
      </c>
      <c r="AY616">
        <v>1</v>
      </c>
      <c r="AZ616">
        <v>0</v>
      </c>
      <c r="BA616">
        <v>627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CX616">
        <f>Y616*Source!I396</f>
        <v>4.7199999999999999E-2</v>
      </c>
      <c r="CY616">
        <f>AA616</f>
        <v>0</v>
      </c>
      <c r="CZ616">
        <f>AE616</f>
        <v>0</v>
      </c>
      <c r="DA616">
        <f>AI616</f>
        <v>1</v>
      </c>
      <c r="DB616">
        <f t="shared" si="126"/>
        <v>0</v>
      </c>
      <c r="DC616">
        <f t="shared" si="127"/>
        <v>0</v>
      </c>
    </row>
    <row r="617" spans="1:107" x14ac:dyDescent="0.2">
      <c r="A617">
        <f>ROW(Source!A398)</f>
        <v>398</v>
      </c>
      <c r="B617">
        <v>144042116</v>
      </c>
      <c r="C617">
        <v>144044452</v>
      </c>
      <c r="D617">
        <v>128862205</v>
      </c>
      <c r="E617">
        <v>28876687</v>
      </c>
      <c r="F617">
        <v>1</v>
      </c>
      <c r="G617">
        <v>1</v>
      </c>
      <c r="H617">
        <v>1</v>
      </c>
      <c r="I617" t="s">
        <v>1240</v>
      </c>
      <c r="J617" t="s">
        <v>3</v>
      </c>
      <c r="K617" t="s">
        <v>1241</v>
      </c>
      <c r="L617">
        <v>1191</v>
      </c>
      <c r="N617">
        <v>1013</v>
      </c>
      <c r="O617" t="s">
        <v>1125</v>
      </c>
      <c r="P617" t="s">
        <v>1125</v>
      </c>
      <c r="Q617">
        <v>1</v>
      </c>
      <c r="W617">
        <v>0</v>
      </c>
      <c r="X617">
        <v>-228054128</v>
      </c>
      <c r="Y617">
        <v>449.6</v>
      </c>
      <c r="AA617">
        <v>0</v>
      </c>
      <c r="AB617">
        <v>0</v>
      </c>
      <c r="AC617">
        <v>0</v>
      </c>
      <c r="AD617">
        <v>8.02</v>
      </c>
      <c r="AE617">
        <v>0</v>
      </c>
      <c r="AF617">
        <v>0</v>
      </c>
      <c r="AG617">
        <v>0</v>
      </c>
      <c r="AH617">
        <v>8.02</v>
      </c>
      <c r="AI617">
        <v>1</v>
      </c>
      <c r="AJ617">
        <v>1</v>
      </c>
      <c r="AK617">
        <v>1</v>
      </c>
      <c r="AL617">
        <v>1</v>
      </c>
      <c r="AN617">
        <v>0</v>
      </c>
      <c r="AO617">
        <v>1</v>
      </c>
      <c r="AP617">
        <v>0</v>
      </c>
      <c r="AQ617">
        <v>0</v>
      </c>
      <c r="AR617">
        <v>0</v>
      </c>
      <c r="AS617" t="s">
        <v>3</v>
      </c>
      <c r="AT617">
        <v>449.6</v>
      </c>
      <c r="AU617" t="s">
        <v>3</v>
      </c>
      <c r="AV617">
        <v>1</v>
      </c>
      <c r="AW617">
        <v>2</v>
      </c>
      <c r="AX617">
        <v>144044457</v>
      </c>
      <c r="AY617">
        <v>1</v>
      </c>
      <c r="AZ617">
        <v>0</v>
      </c>
      <c r="BA617">
        <v>628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CX617">
        <f>Y617*Source!I398</f>
        <v>8.9920000000000009</v>
      </c>
      <c r="CY617">
        <f>AD617</f>
        <v>8.02</v>
      </c>
      <c r="CZ617">
        <f>AH617</f>
        <v>8.02</v>
      </c>
      <c r="DA617">
        <f>AL617</f>
        <v>1</v>
      </c>
      <c r="DB617">
        <f t="shared" si="126"/>
        <v>3605.79</v>
      </c>
      <c r="DC617">
        <f t="shared" si="127"/>
        <v>0</v>
      </c>
    </row>
    <row r="618" spans="1:107" x14ac:dyDescent="0.2">
      <c r="A618">
        <f>ROW(Source!A398)</f>
        <v>398</v>
      </c>
      <c r="B618">
        <v>144042116</v>
      </c>
      <c r="C618">
        <v>144044452</v>
      </c>
      <c r="D618">
        <v>130405346</v>
      </c>
      <c r="E618">
        <v>1</v>
      </c>
      <c r="F618">
        <v>1</v>
      </c>
      <c r="G618">
        <v>1</v>
      </c>
      <c r="H618">
        <v>2</v>
      </c>
      <c r="I618" t="s">
        <v>1133</v>
      </c>
      <c r="J618" t="s">
        <v>1134</v>
      </c>
      <c r="K618" t="s">
        <v>1135</v>
      </c>
      <c r="L618">
        <v>1368</v>
      </c>
      <c r="N618">
        <v>1011</v>
      </c>
      <c r="O618" t="s">
        <v>550</v>
      </c>
      <c r="P618" t="s">
        <v>550</v>
      </c>
      <c r="Q618">
        <v>1</v>
      </c>
      <c r="W618">
        <v>0</v>
      </c>
      <c r="X618">
        <v>-851536864</v>
      </c>
      <c r="Y618">
        <v>3.97</v>
      </c>
      <c r="AA618">
        <v>0</v>
      </c>
      <c r="AB618">
        <v>132.28</v>
      </c>
      <c r="AC618">
        <v>0</v>
      </c>
      <c r="AD618">
        <v>0</v>
      </c>
      <c r="AE618">
        <v>0</v>
      </c>
      <c r="AF618">
        <v>48.81</v>
      </c>
      <c r="AG618">
        <v>0</v>
      </c>
      <c r="AH618">
        <v>0</v>
      </c>
      <c r="AI618">
        <v>1</v>
      </c>
      <c r="AJ618">
        <v>2.71</v>
      </c>
      <c r="AK618">
        <v>32.83</v>
      </c>
      <c r="AL618">
        <v>1</v>
      </c>
      <c r="AN618">
        <v>0</v>
      </c>
      <c r="AO618">
        <v>1</v>
      </c>
      <c r="AP618">
        <v>0</v>
      </c>
      <c r="AQ618">
        <v>0</v>
      </c>
      <c r="AR618">
        <v>0</v>
      </c>
      <c r="AS618" t="s">
        <v>3</v>
      </c>
      <c r="AT618">
        <v>3.97</v>
      </c>
      <c r="AU618" t="s">
        <v>3</v>
      </c>
      <c r="AV618">
        <v>0</v>
      </c>
      <c r="AW618">
        <v>2</v>
      </c>
      <c r="AX618">
        <v>144044458</v>
      </c>
      <c r="AY618">
        <v>1</v>
      </c>
      <c r="AZ618">
        <v>0</v>
      </c>
      <c r="BA618">
        <v>629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CX618">
        <f>Y618*Source!I398</f>
        <v>7.9400000000000012E-2</v>
      </c>
      <c r="CY618">
        <f>AB618</f>
        <v>132.28</v>
      </c>
      <c r="CZ618">
        <f>AF618</f>
        <v>48.81</v>
      </c>
      <c r="DA618">
        <f>AJ618</f>
        <v>2.71</v>
      </c>
      <c r="DB618">
        <f t="shared" si="126"/>
        <v>193.78</v>
      </c>
      <c r="DC618">
        <f t="shared" si="127"/>
        <v>0</v>
      </c>
    </row>
    <row r="619" spans="1:107" x14ac:dyDescent="0.2">
      <c r="A619">
        <f>ROW(Source!A398)</f>
        <v>398</v>
      </c>
      <c r="B619">
        <v>144042116</v>
      </c>
      <c r="C619">
        <v>144044452</v>
      </c>
      <c r="D619">
        <v>130405700</v>
      </c>
      <c r="E619">
        <v>1</v>
      </c>
      <c r="F619">
        <v>1</v>
      </c>
      <c r="G619">
        <v>1</v>
      </c>
      <c r="H619">
        <v>2</v>
      </c>
      <c r="I619" t="s">
        <v>1136</v>
      </c>
      <c r="J619" t="s">
        <v>1137</v>
      </c>
      <c r="K619" t="s">
        <v>1138</v>
      </c>
      <c r="L619">
        <v>1368</v>
      </c>
      <c r="N619">
        <v>1011</v>
      </c>
      <c r="O619" t="s">
        <v>550</v>
      </c>
      <c r="P619" t="s">
        <v>550</v>
      </c>
      <c r="Q619">
        <v>1</v>
      </c>
      <c r="W619">
        <v>0</v>
      </c>
      <c r="X619">
        <v>1201305725</v>
      </c>
      <c r="Y619">
        <v>7.93</v>
      </c>
      <c r="AA619">
        <v>0</v>
      </c>
      <c r="AB619">
        <v>5.58</v>
      </c>
      <c r="AC619">
        <v>0</v>
      </c>
      <c r="AD619">
        <v>0</v>
      </c>
      <c r="AE619">
        <v>0</v>
      </c>
      <c r="AF619">
        <v>1.53</v>
      </c>
      <c r="AG619">
        <v>0</v>
      </c>
      <c r="AH619">
        <v>0</v>
      </c>
      <c r="AI619">
        <v>1</v>
      </c>
      <c r="AJ619">
        <v>3.65</v>
      </c>
      <c r="AK619">
        <v>32.83</v>
      </c>
      <c r="AL619">
        <v>1</v>
      </c>
      <c r="AN619">
        <v>0</v>
      </c>
      <c r="AO619">
        <v>1</v>
      </c>
      <c r="AP619">
        <v>0</v>
      </c>
      <c r="AQ619">
        <v>0</v>
      </c>
      <c r="AR619">
        <v>0</v>
      </c>
      <c r="AS619" t="s">
        <v>3</v>
      </c>
      <c r="AT619">
        <v>7.93</v>
      </c>
      <c r="AU619" t="s">
        <v>3</v>
      </c>
      <c r="AV619">
        <v>0</v>
      </c>
      <c r="AW619">
        <v>2</v>
      </c>
      <c r="AX619">
        <v>144044459</v>
      </c>
      <c r="AY619">
        <v>1</v>
      </c>
      <c r="AZ619">
        <v>0</v>
      </c>
      <c r="BA619">
        <v>630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CX619">
        <f>Y619*Source!I398</f>
        <v>0.15859999999999999</v>
      </c>
      <c r="CY619">
        <f>AB619</f>
        <v>5.58</v>
      </c>
      <c r="CZ619">
        <f>AF619</f>
        <v>1.53</v>
      </c>
      <c r="DA619">
        <f>AJ619</f>
        <v>3.65</v>
      </c>
      <c r="DB619">
        <f t="shared" si="126"/>
        <v>12.13</v>
      </c>
      <c r="DC619">
        <f t="shared" si="127"/>
        <v>0</v>
      </c>
    </row>
    <row r="620" spans="1:107" x14ac:dyDescent="0.2">
      <c r="A620">
        <f>ROW(Source!A398)</f>
        <v>398</v>
      </c>
      <c r="B620">
        <v>144042116</v>
      </c>
      <c r="C620">
        <v>144044452</v>
      </c>
      <c r="D620">
        <v>128862661</v>
      </c>
      <c r="E620">
        <v>28876687</v>
      </c>
      <c r="F620">
        <v>1</v>
      </c>
      <c r="G620">
        <v>1</v>
      </c>
      <c r="H620">
        <v>3</v>
      </c>
      <c r="I620" t="s">
        <v>29</v>
      </c>
      <c r="J620" t="s">
        <v>3</v>
      </c>
      <c r="K620" t="s">
        <v>30</v>
      </c>
      <c r="L620">
        <v>1348</v>
      </c>
      <c r="N620">
        <v>1009</v>
      </c>
      <c r="O620" t="s">
        <v>31</v>
      </c>
      <c r="P620" t="s">
        <v>31</v>
      </c>
      <c r="Q620">
        <v>1000</v>
      </c>
      <c r="W620">
        <v>0</v>
      </c>
      <c r="X620">
        <v>2102561428</v>
      </c>
      <c r="Y620">
        <v>10.6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1</v>
      </c>
      <c r="AJ620">
        <v>1</v>
      </c>
      <c r="AK620">
        <v>1</v>
      </c>
      <c r="AL620">
        <v>1</v>
      </c>
      <c r="AN620">
        <v>0</v>
      </c>
      <c r="AO620">
        <v>0</v>
      </c>
      <c r="AP620">
        <v>0</v>
      </c>
      <c r="AQ620">
        <v>0</v>
      </c>
      <c r="AR620">
        <v>0</v>
      </c>
      <c r="AS620" t="s">
        <v>3</v>
      </c>
      <c r="AT620">
        <v>10.6</v>
      </c>
      <c r="AU620" t="s">
        <v>3</v>
      </c>
      <c r="AV620">
        <v>0</v>
      </c>
      <c r="AW620">
        <v>2</v>
      </c>
      <c r="AX620">
        <v>144044460</v>
      </c>
      <c r="AY620">
        <v>1</v>
      </c>
      <c r="AZ620">
        <v>0</v>
      </c>
      <c r="BA620">
        <v>631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CX620">
        <f>Y620*Source!I398</f>
        <v>0.21199999999999999</v>
      </c>
      <c r="CY620">
        <f>AA620</f>
        <v>0</v>
      </c>
      <c r="CZ620">
        <f>AE620</f>
        <v>0</v>
      </c>
      <c r="DA620">
        <f>AI620</f>
        <v>1</v>
      </c>
      <c r="DB620">
        <f t="shared" si="126"/>
        <v>0</v>
      </c>
      <c r="DC620">
        <f t="shared" si="127"/>
        <v>0</v>
      </c>
    </row>
    <row r="621" spans="1:107" x14ac:dyDescent="0.2">
      <c r="A621">
        <f>ROW(Source!A400)</f>
        <v>400</v>
      </c>
      <c r="B621">
        <v>144042116</v>
      </c>
      <c r="C621">
        <v>144044462</v>
      </c>
      <c r="D621">
        <v>128862245</v>
      </c>
      <c r="E621">
        <v>28876687</v>
      </c>
      <c r="F621">
        <v>1</v>
      </c>
      <c r="G621">
        <v>1</v>
      </c>
      <c r="H621">
        <v>1</v>
      </c>
      <c r="I621" t="s">
        <v>1516</v>
      </c>
      <c r="J621" t="s">
        <v>3</v>
      </c>
      <c r="K621" t="s">
        <v>1517</v>
      </c>
      <c r="L621">
        <v>1191</v>
      </c>
      <c r="N621">
        <v>1013</v>
      </c>
      <c r="O621" t="s">
        <v>1125</v>
      </c>
      <c r="P621" t="s">
        <v>1125</v>
      </c>
      <c r="Q621">
        <v>1</v>
      </c>
      <c r="W621">
        <v>0</v>
      </c>
      <c r="X621">
        <v>-608433632</v>
      </c>
      <c r="Y621">
        <v>10.84</v>
      </c>
      <c r="AA621">
        <v>0</v>
      </c>
      <c r="AB621">
        <v>0</v>
      </c>
      <c r="AC621">
        <v>0</v>
      </c>
      <c r="AD621">
        <v>8.4600000000000009</v>
      </c>
      <c r="AE621">
        <v>0</v>
      </c>
      <c r="AF621">
        <v>0</v>
      </c>
      <c r="AG621">
        <v>0</v>
      </c>
      <c r="AH621">
        <v>8.4600000000000009</v>
      </c>
      <c r="AI621">
        <v>1</v>
      </c>
      <c r="AJ621">
        <v>1</v>
      </c>
      <c r="AK621">
        <v>1</v>
      </c>
      <c r="AL621">
        <v>1</v>
      </c>
      <c r="AN621">
        <v>0</v>
      </c>
      <c r="AO621">
        <v>1</v>
      </c>
      <c r="AP621">
        <v>0</v>
      </c>
      <c r="AQ621">
        <v>0</v>
      </c>
      <c r="AR621">
        <v>0</v>
      </c>
      <c r="AS621" t="s">
        <v>3</v>
      </c>
      <c r="AT621">
        <v>10.84</v>
      </c>
      <c r="AU621" t="s">
        <v>3</v>
      </c>
      <c r="AV621">
        <v>1</v>
      </c>
      <c r="AW621">
        <v>2</v>
      </c>
      <c r="AX621">
        <v>144044471</v>
      </c>
      <c r="AY621">
        <v>1</v>
      </c>
      <c r="AZ621">
        <v>0</v>
      </c>
      <c r="BA621">
        <v>632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CX621">
        <f>Y621*Source!I400</f>
        <v>3.7939999999999996</v>
      </c>
      <c r="CY621">
        <f>AD621</f>
        <v>8.4600000000000009</v>
      </c>
      <c r="CZ621">
        <f>AH621</f>
        <v>8.4600000000000009</v>
      </c>
      <c r="DA621">
        <f>AL621</f>
        <v>1</v>
      </c>
      <c r="DB621">
        <f t="shared" si="126"/>
        <v>91.71</v>
      </c>
      <c r="DC621">
        <f t="shared" si="127"/>
        <v>0</v>
      </c>
    </row>
    <row r="622" spans="1:107" x14ac:dyDescent="0.2">
      <c r="A622">
        <f>ROW(Source!A400)</f>
        <v>400</v>
      </c>
      <c r="B622">
        <v>144042116</v>
      </c>
      <c r="C622">
        <v>144044462</v>
      </c>
      <c r="D622">
        <v>128862608</v>
      </c>
      <c r="E622">
        <v>28876687</v>
      </c>
      <c r="F622">
        <v>1</v>
      </c>
      <c r="G622">
        <v>1</v>
      </c>
      <c r="H622">
        <v>1</v>
      </c>
      <c r="I622" t="s">
        <v>1128</v>
      </c>
      <c r="J622" t="s">
        <v>3</v>
      </c>
      <c r="K622" t="s">
        <v>1129</v>
      </c>
      <c r="L622">
        <v>1191</v>
      </c>
      <c r="N622">
        <v>1013</v>
      </c>
      <c r="O622" t="s">
        <v>1125</v>
      </c>
      <c r="P622" t="s">
        <v>1125</v>
      </c>
      <c r="Q622">
        <v>1</v>
      </c>
      <c r="W622">
        <v>0</v>
      </c>
      <c r="X622">
        <v>-1417349443</v>
      </c>
      <c r="Y622">
        <v>0.6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1</v>
      </c>
      <c r="AJ622">
        <v>1</v>
      </c>
      <c r="AK622">
        <v>1</v>
      </c>
      <c r="AL622">
        <v>1</v>
      </c>
      <c r="AN622">
        <v>0</v>
      </c>
      <c r="AO622">
        <v>1</v>
      </c>
      <c r="AP622">
        <v>0</v>
      </c>
      <c r="AQ622">
        <v>0</v>
      </c>
      <c r="AR622">
        <v>0</v>
      </c>
      <c r="AS622" t="s">
        <v>3</v>
      </c>
      <c r="AT622">
        <v>0.6</v>
      </c>
      <c r="AU622" t="s">
        <v>3</v>
      </c>
      <c r="AV622">
        <v>2</v>
      </c>
      <c r="AW622">
        <v>2</v>
      </c>
      <c r="AX622">
        <v>144044472</v>
      </c>
      <c r="AY622">
        <v>1</v>
      </c>
      <c r="AZ622">
        <v>0</v>
      </c>
      <c r="BA622">
        <v>633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CX622">
        <f>Y622*Source!I400</f>
        <v>0.21</v>
      </c>
      <c r="CY622">
        <f>AD622</f>
        <v>0</v>
      </c>
      <c r="CZ622">
        <f>AH622</f>
        <v>0</v>
      </c>
      <c r="DA622">
        <f>AL622</f>
        <v>1</v>
      </c>
      <c r="DB622">
        <f t="shared" si="126"/>
        <v>0</v>
      </c>
      <c r="DC622">
        <f t="shared" si="127"/>
        <v>0</v>
      </c>
    </row>
    <row r="623" spans="1:107" x14ac:dyDescent="0.2">
      <c r="A623">
        <f>ROW(Source!A400)</f>
        <v>400</v>
      </c>
      <c r="B623">
        <v>144042116</v>
      </c>
      <c r="C623">
        <v>144044462</v>
      </c>
      <c r="D623">
        <v>130404409</v>
      </c>
      <c r="E623">
        <v>1</v>
      </c>
      <c r="F623">
        <v>1</v>
      </c>
      <c r="G623">
        <v>1</v>
      </c>
      <c r="H623">
        <v>2</v>
      </c>
      <c r="I623" t="s">
        <v>1518</v>
      </c>
      <c r="J623" t="s">
        <v>1519</v>
      </c>
      <c r="K623" t="s">
        <v>1520</v>
      </c>
      <c r="L623">
        <v>1368</v>
      </c>
      <c r="N623">
        <v>1011</v>
      </c>
      <c r="O623" t="s">
        <v>550</v>
      </c>
      <c r="P623" t="s">
        <v>550</v>
      </c>
      <c r="Q623">
        <v>1</v>
      </c>
      <c r="W623">
        <v>0</v>
      </c>
      <c r="X623">
        <v>-204659032</v>
      </c>
      <c r="Y623">
        <v>0.22</v>
      </c>
      <c r="AA623">
        <v>0</v>
      </c>
      <c r="AB623">
        <v>1320.21</v>
      </c>
      <c r="AC623">
        <v>472.75</v>
      </c>
      <c r="AD623">
        <v>0</v>
      </c>
      <c r="AE623">
        <v>0</v>
      </c>
      <c r="AF623">
        <v>175.56</v>
      </c>
      <c r="AG623">
        <v>14.4</v>
      </c>
      <c r="AH623">
        <v>0</v>
      </c>
      <c r="AI623">
        <v>1</v>
      </c>
      <c r="AJ623">
        <v>7.52</v>
      </c>
      <c r="AK623">
        <v>32.83</v>
      </c>
      <c r="AL623">
        <v>1</v>
      </c>
      <c r="AN623">
        <v>0</v>
      </c>
      <c r="AO623">
        <v>1</v>
      </c>
      <c r="AP623">
        <v>0</v>
      </c>
      <c r="AQ623">
        <v>0</v>
      </c>
      <c r="AR623">
        <v>0</v>
      </c>
      <c r="AS623" t="s">
        <v>3</v>
      </c>
      <c r="AT623">
        <v>0.22</v>
      </c>
      <c r="AU623" t="s">
        <v>3</v>
      </c>
      <c r="AV623">
        <v>0</v>
      </c>
      <c r="AW623">
        <v>2</v>
      </c>
      <c r="AX623">
        <v>144044473</v>
      </c>
      <c r="AY623">
        <v>1</v>
      </c>
      <c r="AZ623">
        <v>0</v>
      </c>
      <c r="BA623">
        <v>634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CX623">
        <f>Y623*Source!I400</f>
        <v>7.6999999999999999E-2</v>
      </c>
      <c r="CY623">
        <f>AB623</f>
        <v>1320.21</v>
      </c>
      <c r="CZ623">
        <f>AF623</f>
        <v>175.56</v>
      </c>
      <c r="DA623">
        <f>AJ623</f>
        <v>7.52</v>
      </c>
      <c r="DB623">
        <f t="shared" si="126"/>
        <v>38.619999999999997</v>
      </c>
      <c r="DC623">
        <f t="shared" si="127"/>
        <v>3.17</v>
      </c>
    </row>
    <row r="624" spans="1:107" x14ac:dyDescent="0.2">
      <c r="A624">
        <f>ROW(Source!A400)</f>
        <v>400</v>
      </c>
      <c r="B624">
        <v>144042116</v>
      </c>
      <c r="C624">
        <v>144044462</v>
      </c>
      <c r="D624">
        <v>130404516</v>
      </c>
      <c r="E624">
        <v>1</v>
      </c>
      <c r="F624">
        <v>1</v>
      </c>
      <c r="G624">
        <v>1</v>
      </c>
      <c r="H624">
        <v>2</v>
      </c>
      <c r="I624" t="s">
        <v>1521</v>
      </c>
      <c r="J624" t="s">
        <v>1522</v>
      </c>
      <c r="K624" t="s">
        <v>1523</v>
      </c>
      <c r="L624">
        <v>1368</v>
      </c>
      <c r="N624">
        <v>1011</v>
      </c>
      <c r="O624" t="s">
        <v>550</v>
      </c>
      <c r="P624" t="s">
        <v>550</v>
      </c>
      <c r="Q624">
        <v>1</v>
      </c>
      <c r="W624">
        <v>0</v>
      </c>
      <c r="X624">
        <v>-1922725725</v>
      </c>
      <c r="Y624">
        <v>2.2000000000000002</v>
      </c>
      <c r="AA624">
        <v>0</v>
      </c>
      <c r="AB624">
        <v>28.22</v>
      </c>
      <c r="AC624">
        <v>0</v>
      </c>
      <c r="AD624">
        <v>0</v>
      </c>
      <c r="AE624">
        <v>0</v>
      </c>
      <c r="AF624">
        <v>6.9</v>
      </c>
      <c r="AG624">
        <v>0</v>
      </c>
      <c r="AH624">
        <v>0</v>
      </c>
      <c r="AI624">
        <v>1</v>
      </c>
      <c r="AJ624">
        <v>4.09</v>
      </c>
      <c r="AK624">
        <v>32.83</v>
      </c>
      <c r="AL624">
        <v>1</v>
      </c>
      <c r="AN624">
        <v>0</v>
      </c>
      <c r="AO624">
        <v>1</v>
      </c>
      <c r="AP624">
        <v>0</v>
      </c>
      <c r="AQ624">
        <v>0</v>
      </c>
      <c r="AR624">
        <v>0</v>
      </c>
      <c r="AS624" t="s">
        <v>3</v>
      </c>
      <c r="AT624">
        <v>2.2000000000000002</v>
      </c>
      <c r="AU624" t="s">
        <v>3</v>
      </c>
      <c r="AV624">
        <v>0</v>
      </c>
      <c r="AW624">
        <v>2</v>
      </c>
      <c r="AX624">
        <v>144044474</v>
      </c>
      <c r="AY624">
        <v>1</v>
      </c>
      <c r="AZ624">
        <v>0</v>
      </c>
      <c r="BA624">
        <v>635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CX624">
        <f>Y624*Source!I400</f>
        <v>0.77</v>
      </c>
      <c r="CY624">
        <f>AB624</f>
        <v>28.22</v>
      </c>
      <c r="CZ624">
        <f>AF624</f>
        <v>6.9</v>
      </c>
      <c r="DA624">
        <f>AJ624</f>
        <v>4.09</v>
      </c>
      <c r="DB624">
        <f t="shared" si="126"/>
        <v>15.18</v>
      </c>
      <c r="DC624">
        <f t="shared" si="127"/>
        <v>0</v>
      </c>
    </row>
    <row r="625" spans="1:107" x14ac:dyDescent="0.2">
      <c r="A625">
        <f>ROW(Source!A400)</f>
        <v>400</v>
      </c>
      <c r="B625">
        <v>144042116</v>
      </c>
      <c r="C625">
        <v>144044462</v>
      </c>
      <c r="D625">
        <v>130405149</v>
      </c>
      <c r="E625">
        <v>1</v>
      </c>
      <c r="F625">
        <v>1</v>
      </c>
      <c r="G625">
        <v>1</v>
      </c>
      <c r="H625">
        <v>2</v>
      </c>
      <c r="I625" t="s">
        <v>1144</v>
      </c>
      <c r="J625" t="s">
        <v>1145</v>
      </c>
      <c r="K625" t="s">
        <v>1146</v>
      </c>
      <c r="L625">
        <v>1368</v>
      </c>
      <c r="N625">
        <v>1011</v>
      </c>
      <c r="O625" t="s">
        <v>550</v>
      </c>
      <c r="P625" t="s">
        <v>550</v>
      </c>
      <c r="Q625">
        <v>1</v>
      </c>
      <c r="W625">
        <v>0</v>
      </c>
      <c r="X625">
        <v>1969200529</v>
      </c>
      <c r="Y625">
        <v>0.38</v>
      </c>
      <c r="AA625">
        <v>0</v>
      </c>
      <c r="AB625">
        <v>795.09</v>
      </c>
      <c r="AC625">
        <v>380.83</v>
      </c>
      <c r="AD625">
        <v>0</v>
      </c>
      <c r="AE625">
        <v>0</v>
      </c>
      <c r="AF625">
        <v>65.709999999999994</v>
      </c>
      <c r="AG625">
        <v>11.6</v>
      </c>
      <c r="AH625">
        <v>0</v>
      </c>
      <c r="AI625">
        <v>1</v>
      </c>
      <c r="AJ625">
        <v>12.1</v>
      </c>
      <c r="AK625">
        <v>32.83</v>
      </c>
      <c r="AL625">
        <v>1</v>
      </c>
      <c r="AN625">
        <v>0</v>
      </c>
      <c r="AO625">
        <v>1</v>
      </c>
      <c r="AP625">
        <v>0</v>
      </c>
      <c r="AQ625">
        <v>0</v>
      </c>
      <c r="AR625">
        <v>0</v>
      </c>
      <c r="AS625" t="s">
        <v>3</v>
      </c>
      <c r="AT625">
        <v>0.38</v>
      </c>
      <c r="AU625" t="s">
        <v>3</v>
      </c>
      <c r="AV625">
        <v>0</v>
      </c>
      <c r="AW625">
        <v>2</v>
      </c>
      <c r="AX625">
        <v>144044475</v>
      </c>
      <c r="AY625">
        <v>1</v>
      </c>
      <c r="AZ625">
        <v>0</v>
      </c>
      <c r="BA625">
        <v>636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CX625">
        <f>Y625*Source!I400</f>
        <v>0.13299999999999998</v>
      </c>
      <c r="CY625">
        <f>AB625</f>
        <v>795.09</v>
      </c>
      <c r="CZ625">
        <f>AF625</f>
        <v>65.709999999999994</v>
      </c>
      <c r="DA625">
        <f>AJ625</f>
        <v>12.1</v>
      </c>
      <c r="DB625">
        <f t="shared" si="126"/>
        <v>24.97</v>
      </c>
      <c r="DC625">
        <f t="shared" si="127"/>
        <v>4.41</v>
      </c>
    </row>
    <row r="626" spans="1:107" x14ac:dyDescent="0.2">
      <c r="A626">
        <f>ROW(Source!A400)</f>
        <v>400</v>
      </c>
      <c r="B626">
        <v>144042116</v>
      </c>
      <c r="C626">
        <v>144044462</v>
      </c>
      <c r="D626">
        <v>130405271</v>
      </c>
      <c r="E626">
        <v>1</v>
      </c>
      <c r="F626">
        <v>1</v>
      </c>
      <c r="G626">
        <v>1</v>
      </c>
      <c r="H626">
        <v>2</v>
      </c>
      <c r="I626" t="s">
        <v>1524</v>
      </c>
      <c r="J626" t="s">
        <v>1525</v>
      </c>
      <c r="K626" t="s">
        <v>1526</v>
      </c>
      <c r="L626">
        <v>1368</v>
      </c>
      <c r="N626">
        <v>1011</v>
      </c>
      <c r="O626" t="s">
        <v>550</v>
      </c>
      <c r="P626" t="s">
        <v>550</v>
      </c>
      <c r="Q626">
        <v>1</v>
      </c>
      <c r="W626">
        <v>0</v>
      </c>
      <c r="X626">
        <v>1269067219</v>
      </c>
      <c r="Y626">
        <v>3.65</v>
      </c>
      <c r="AA626">
        <v>0</v>
      </c>
      <c r="AB626">
        <v>4.18</v>
      </c>
      <c r="AC626">
        <v>0</v>
      </c>
      <c r="AD626">
        <v>0</v>
      </c>
      <c r="AE626">
        <v>0</v>
      </c>
      <c r="AF626">
        <v>1.2</v>
      </c>
      <c r="AG626">
        <v>0</v>
      </c>
      <c r="AH626">
        <v>0</v>
      </c>
      <c r="AI626">
        <v>1</v>
      </c>
      <c r="AJ626">
        <v>3.48</v>
      </c>
      <c r="AK626">
        <v>32.83</v>
      </c>
      <c r="AL626">
        <v>1</v>
      </c>
      <c r="AN626">
        <v>0</v>
      </c>
      <c r="AO626">
        <v>1</v>
      </c>
      <c r="AP626">
        <v>0</v>
      </c>
      <c r="AQ626">
        <v>0</v>
      </c>
      <c r="AR626">
        <v>0</v>
      </c>
      <c r="AS626" t="s">
        <v>3</v>
      </c>
      <c r="AT626">
        <v>3.65</v>
      </c>
      <c r="AU626" t="s">
        <v>3</v>
      </c>
      <c r="AV626">
        <v>0</v>
      </c>
      <c r="AW626">
        <v>2</v>
      </c>
      <c r="AX626">
        <v>144044476</v>
      </c>
      <c r="AY626">
        <v>1</v>
      </c>
      <c r="AZ626">
        <v>0</v>
      </c>
      <c r="BA626">
        <v>637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CX626">
        <f>Y626*Source!I400</f>
        <v>1.2774999999999999</v>
      </c>
      <c r="CY626">
        <f>AB626</f>
        <v>4.18</v>
      </c>
      <c r="CZ626">
        <f>AF626</f>
        <v>1.2</v>
      </c>
      <c r="DA626">
        <f>AJ626</f>
        <v>3.48</v>
      </c>
      <c r="DB626">
        <f t="shared" si="126"/>
        <v>4.38</v>
      </c>
      <c r="DC626">
        <f t="shared" si="127"/>
        <v>0</v>
      </c>
    </row>
    <row r="627" spans="1:107" x14ac:dyDescent="0.2">
      <c r="A627">
        <f>ROW(Source!A400)</f>
        <v>400</v>
      </c>
      <c r="B627">
        <v>144042116</v>
      </c>
      <c r="C627">
        <v>144044462</v>
      </c>
      <c r="D627">
        <v>130257025</v>
      </c>
      <c r="E627">
        <v>1</v>
      </c>
      <c r="F627">
        <v>1</v>
      </c>
      <c r="G627">
        <v>1</v>
      </c>
      <c r="H627">
        <v>3</v>
      </c>
      <c r="I627" t="s">
        <v>1527</v>
      </c>
      <c r="J627" t="s">
        <v>1528</v>
      </c>
      <c r="K627" t="s">
        <v>1529</v>
      </c>
      <c r="L627">
        <v>1339</v>
      </c>
      <c r="N627">
        <v>1007</v>
      </c>
      <c r="O627" t="s">
        <v>50</v>
      </c>
      <c r="P627" t="s">
        <v>50</v>
      </c>
      <c r="Q627">
        <v>1</v>
      </c>
      <c r="W627">
        <v>0</v>
      </c>
      <c r="X627">
        <v>1813131322</v>
      </c>
      <c r="Y627">
        <v>0.33</v>
      </c>
      <c r="AA627">
        <v>368.93</v>
      </c>
      <c r="AB627">
        <v>0</v>
      </c>
      <c r="AC627">
        <v>0</v>
      </c>
      <c r="AD627">
        <v>0</v>
      </c>
      <c r="AE627">
        <v>38.51</v>
      </c>
      <c r="AF627">
        <v>0</v>
      </c>
      <c r="AG627">
        <v>0</v>
      </c>
      <c r="AH627">
        <v>0</v>
      </c>
      <c r="AI627">
        <v>9.58</v>
      </c>
      <c r="AJ627">
        <v>1</v>
      </c>
      <c r="AK627">
        <v>1</v>
      </c>
      <c r="AL627">
        <v>1</v>
      </c>
      <c r="AN627">
        <v>0</v>
      </c>
      <c r="AO627">
        <v>1</v>
      </c>
      <c r="AP627">
        <v>0</v>
      </c>
      <c r="AQ627">
        <v>0</v>
      </c>
      <c r="AR627">
        <v>0</v>
      </c>
      <c r="AS627" t="s">
        <v>3</v>
      </c>
      <c r="AT627">
        <v>0.33</v>
      </c>
      <c r="AU627" t="s">
        <v>3</v>
      </c>
      <c r="AV627">
        <v>0</v>
      </c>
      <c r="AW627">
        <v>2</v>
      </c>
      <c r="AX627">
        <v>144044477</v>
      </c>
      <c r="AY627">
        <v>1</v>
      </c>
      <c r="AZ627">
        <v>0</v>
      </c>
      <c r="BA627">
        <v>638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CX627">
        <f>Y627*Source!I400</f>
        <v>0.11549999999999999</v>
      </c>
      <c r="CY627">
        <f>AA627</f>
        <v>368.93</v>
      </c>
      <c r="CZ627">
        <f>AE627</f>
        <v>38.51</v>
      </c>
      <c r="DA627">
        <f>AI627</f>
        <v>9.58</v>
      </c>
      <c r="DB627">
        <f t="shared" si="126"/>
        <v>12.71</v>
      </c>
      <c r="DC627">
        <f t="shared" si="127"/>
        <v>0</v>
      </c>
    </row>
    <row r="628" spans="1:107" x14ac:dyDescent="0.2">
      <c r="A628">
        <f>ROW(Source!A400)</f>
        <v>400</v>
      </c>
      <c r="B628">
        <v>144042116</v>
      </c>
      <c r="C628">
        <v>144044462</v>
      </c>
      <c r="D628">
        <v>130257043</v>
      </c>
      <c r="E628">
        <v>1</v>
      </c>
      <c r="F628">
        <v>1</v>
      </c>
      <c r="G628">
        <v>1</v>
      </c>
      <c r="H628">
        <v>3</v>
      </c>
      <c r="I628" t="s">
        <v>1530</v>
      </c>
      <c r="J628" t="s">
        <v>1531</v>
      </c>
      <c r="K628" t="s">
        <v>1532</v>
      </c>
      <c r="L628">
        <v>1339</v>
      </c>
      <c r="N628">
        <v>1007</v>
      </c>
      <c r="O628" t="s">
        <v>50</v>
      </c>
      <c r="P628" t="s">
        <v>50</v>
      </c>
      <c r="Q628">
        <v>1</v>
      </c>
      <c r="W628">
        <v>0</v>
      </c>
      <c r="X628">
        <v>-458157446</v>
      </c>
      <c r="Y628">
        <v>2.5</v>
      </c>
      <c r="AA628">
        <v>57.78</v>
      </c>
      <c r="AB628">
        <v>0</v>
      </c>
      <c r="AC628">
        <v>0</v>
      </c>
      <c r="AD628">
        <v>0</v>
      </c>
      <c r="AE628">
        <v>6.22</v>
      </c>
      <c r="AF628">
        <v>0</v>
      </c>
      <c r="AG628">
        <v>0</v>
      </c>
      <c r="AH628">
        <v>0</v>
      </c>
      <c r="AI628">
        <v>9.2899999999999991</v>
      </c>
      <c r="AJ628">
        <v>1</v>
      </c>
      <c r="AK628">
        <v>1</v>
      </c>
      <c r="AL628">
        <v>1</v>
      </c>
      <c r="AN628">
        <v>0</v>
      </c>
      <c r="AO628">
        <v>1</v>
      </c>
      <c r="AP628">
        <v>0</v>
      </c>
      <c r="AQ628">
        <v>0</v>
      </c>
      <c r="AR628">
        <v>0</v>
      </c>
      <c r="AS628" t="s">
        <v>3</v>
      </c>
      <c r="AT628">
        <v>2.5</v>
      </c>
      <c r="AU628" t="s">
        <v>3</v>
      </c>
      <c r="AV628">
        <v>0</v>
      </c>
      <c r="AW628">
        <v>2</v>
      </c>
      <c r="AX628">
        <v>144044478</v>
      </c>
      <c r="AY628">
        <v>1</v>
      </c>
      <c r="AZ628">
        <v>0</v>
      </c>
      <c r="BA628">
        <v>639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CX628">
        <f>Y628*Source!I400</f>
        <v>0.875</v>
      </c>
      <c r="CY628">
        <f>AA628</f>
        <v>57.78</v>
      </c>
      <c r="CZ628">
        <f>AE628</f>
        <v>6.22</v>
      </c>
      <c r="DA628">
        <f>AI628</f>
        <v>9.2899999999999991</v>
      </c>
      <c r="DB628">
        <f t="shared" si="126"/>
        <v>15.55</v>
      </c>
      <c r="DC628">
        <f t="shared" si="127"/>
        <v>0</v>
      </c>
    </row>
    <row r="629" spans="1:107" x14ac:dyDescent="0.2">
      <c r="A629">
        <f>ROW(Source!A401)</f>
        <v>401</v>
      </c>
      <c r="B629">
        <v>144042116</v>
      </c>
      <c r="C629">
        <v>144044479</v>
      </c>
      <c r="D629">
        <v>128862187</v>
      </c>
      <c r="E629">
        <v>28876687</v>
      </c>
      <c r="F629">
        <v>1</v>
      </c>
      <c r="G629">
        <v>1</v>
      </c>
      <c r="H629">
        <v>1</v>
      </c>
      <c r="I629" t="s">
        <v>1278</v>
      </c>
      <c r="J629" t="s">
        <v>3</v>
      </c>
      <c r="K629" t="s">
        <v>1279</v>
      </c>
      <c r="L629">
        <v>1191</v>
      </c>
      <c r="N629">
        <v>1013</v>
      </c>
      <c r="O629" t="s">
        <v>1125</v>
      </c>
      <c r="P629" t="s">
        <v>1125</v>
      </c>
      <c r="Q629">
        <v>1</v>
      </c>
      <c r="W629">
        <v>0</v>
      </c>
      <c r="X629">
        <v>735429535</v>
      </c>
      <c r="Y629">
        <v>29.52</v>
      </c>
      <c r="AA629">
        <v>0</v>
      </c>
      <c r="AB629">
        <v>0</v>
      </c>
      <c r="AC629">
        <v>0</v>
      </c>
      <c r="AD629">
        <v>7.8</v>
      </c>
      <c r="AE629">
        <v>0</v>
      </c>
      <c r="AF629">
        <v>0</v>
      </c>
      <c r="AG629">
        <v>0</v>
      </c>
      <c r="AH629">
        <v>7.8</v>
      </c>
      <c r="AI629">
        <v>1</v>
      </c>
      <c r="AJ629">
        <v>1</v>
      </c>
      <c r="AK629">
        <v>1</v>
      </c>
      <c r="AL629">
        <v>1</v>
      </c>
      <c r="AN629">
        <v>0</v>
      </c>
      <c r="AO629">
        <v>1</v>
      </c>
      <c r="AP629">
        <v>0</v>
      </c>
      <c r="AQ629">
        <v>0</v>
      </c>
      <c r="AR629">
        <v>0</v>
      </c>
      <c r="AS629" t="s">
        <v>3</v>
      </c>
      <c r="AT629">
        <v>29.52</v>
      </c>
      <c r="AU629" t="s">
        <v>3</v>
      </c>
      <c r="AV629">
        <v>1</v>
      </c>
      <c r="AW629">
        <v>2</v>
      </c>
      <c r="AX629">
        <v>144044482</v>
      </c>
      <c r="AY629">
        <v>1</v>
      </c>
      <c r="AZ629">
        <v>0</v>
      </c>
      <c r="BA629">
        <v>640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CX629">
        <f>Y629*Source!I401</f>
        <v>5.2840799999999994</v>
      </c>
      <c r="CY629">
        <f>AD629</f>
        <v>7.8</v>
      </c>
      <c r="CZ629">
        <f>AH629</f>
        <v>7.8</v>
      </c>
      <c r="DA629">
        <f>AL629</f>
        <v>1</v>
      </c>
      <c r="DB629">
        <f t="shared" si="126"/>
        <v>230.26</v>
      </c>
      <c r="DC629">
        <f t="shared" si="127"/>
        <v>0</v>
      </c>
    </row>
    <row r="630" spans="1:107" x14ac:dyDescent="0.2">
      <c r="A630">
        <f>ROW(Source!A401)</f>
        <v>401</v>
      </c>
      <c r="B630">
        <v>144042116</v>
      </c>
      <c r="C630">
        <v>144044479</v>
      </c>
      <c r="D630">
        <v>128862661</v>
      </c>
      <c r="E630">
        <v>28876687</v>
      </c>
      <c r="F630">
        <v>1</v>
      </c>
      <c r="G630">
        <v>1</v>
      </c>
      <c r="H630">
        <v>3</v>
      </c>
      <c r="I630" t="s">
        <v>29</v>
      </c>
      <c r="J630" t="s">
        <v>3</v>
      </c>
      <c r="K630" t="s">
        <v>30</v>
      </c>
      <c r="L630">
        <v>1348</v>
      </c>
      <c r="N630">
        <v>1009</v>
      </c>
      <c r="O630" t="s">
        <v>31</v>
      </c>
      <c r="P630" t="s">
        <v>31</v>
      </c>
      <c r="Q630">
        <v>1000</v>
      </c>
      <c r="W630">
        <v>0</v>
      </c>
      <c r="X630">
        <v>2102561428</v>
      </c>
      <c r="Y630">
        <v>4.5999999999999996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1</v>
      </c>
      <c r="AJ630">
        <v>1</v>
      </c>
      <c r="AK630">
        <v>1</v>
      </c>
      <c r="AL630">
        <v>1</v>
      </c>
      <c r="AN630">
        <v>0</v>
      </c>
      <c r="AO630">
        <v>0</v>
      </c>
      <c r="AP630">
        <v>0</v>
      </c>
      <c r="AQ630">
        <v>0</v>
      </c>
      <c r="AR630">
        <v>0</v>
      </c>
      <c r="AS630" t="s">
        <v>3</v>
      </c>
      <c r="AT630">
        <v>4.5999999999999996</v>
      </c>
      <c r="AU630" t="s">
        <v>3</v>
      </c>
      <c r="AV630">
        <v>0</v>
      </c>
      <c r="AW630">
        <v>2</v>
      </c>
      <c r="AX630">
        <v>144044483</v>
      </c>
      <c r="AY630">
        <v>1</v>
      </c>
      <c r="AZ630">
        <v>0</v>
      </c>
      <c r="BA630">
        <v>641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CX630">
        <f>Y630*Source!I401</f>
        <v>0.82339999999999991</v>
      </c>
      <c r="CY630">
        <f>AA630</f>
        <v>0</v>
      </c>
      <c r="CZ630">
        <f>AE630</f>
        <v>0</v>
      </c>
      <c r="DA630">
        <f>AI630</f>
        <v>1</v>
      </c>
      <c r="DB630">
        <f t="shared" si="126"/>
        <v>0</v>
      </c>
      <c r="DC630">
        <f t="shared" si="127"/>
        <v>0</v>
      </c>
    </row>
    <row r="631" spans="1:107" x14ac:dyDescent="0.2">
      <c r="A631">
        <f>ROW(Source!A403)</f>
        <v>403</v>
      </c>
      <c r="B631">
        <v>144042116</v>
      </c>
      <c r="C631">
        <v>144044485</v>
      </c>
      <c r="D631">
        <v>128862183</v>
      </c>
      <c r="E631">
        <v>28876687</v>
      </c>
      <c r="F631">
        <v>1</v>
      </c>
      <c r="G631">
        <v>1</v>
      </c>
      <c r="H631">
        <v>1</v>
      </c>
      <c r="I631" t="s">
        <v>1236</v>
      </c>
      <c r="J631" t="s">
        <v>3</v>
      </c>
      <c r="K631" t="s">
        <v>1237</v>
      </c>
      <c r="L631">
        <v>1191</v>
      </c>
      <c r="N631">
        <v>1013</v>
      </c>
      <c r="O631" t="s">
        <v>1125</v>
      </c>
      <c r="P631" t="s">
        <v>1125</v>
      </c>
      <c r="Q631">
        <v>1</v>
      </c>
      <c r="W631">
        <v>0</v>
      </c>
      <c r="X631">
        <v>199832030</v>
      </c>
      <c r="Y631">
        <v>14.7</v>
      </c>
      <c r="AA631">
        <v>0</v>
      </c>
      <c r="AB631">
        <v>0</v>
      </c>
      <c r="AC631">
        <v>0</v>
      </c>
      <c r="AD631">
        <v>7.74</v>
      </c>
      <c r="AE631">
        <v>0</v>
      </c>
      <c r="AF631">
        <v>0</v>
      </c>
      <c r="AG631">
        <v>0</v>
      </c>
      <c r="AH631">
        <v>7.74</v>
      </c>
      <c r="AI631">
        <v>1</v>
      </c>
      <c r="AJ631">
        <v>1</v>
      </c>
      <c r="AK631">
        <v>1</v>
      </c>
      <c r="AL631">
        <v>1</v>
      </c>
      <c r="AN631">
        <v>0</v>
      </c>
      <c r="AO631">
        <v>1</v>
      </c>
      <c r="AP631">
        <v>0</v>
      </c>
      <c r="AQ631">
        <v>0</v>
      </c>
      <c r="AR631">
        <v>0</v>
      </c>
      <c r="AS631" t="s">
        <v>3</v>
      </c>
      <c r="AT631">
        <v>14.7</v>
      </c>
      <c r="AU631" t="s">
        <v>3</v>
      </c>
      <c r="AV631">
        <v>1</v>
      </c>
      <c r="AW631">
        <v>2</v>
      </c>
      <c r="AX631">
        <v>144044488</v>
      </c>
      <c r="AY631">
        <v>1</v>
      </c>
      <c r="AZ631">
        <v>0</v>
      </c>
      <c r="BA631">
        <v>642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CX631">
        <f>Y631*Source!I403</f>
        <v>0.34986</v>
      </c>
      <c r="CY631">
        <f>AD631</f>
        <v>7.74</v>
      </c>
      <c r="CZ631">
        <f>AH631</f>
        <v>7.74</v>
      </c>
      <c r="DA631">
        <f>AL631</f>
        <v>1</v>
      </c>
      <c r="DB631">
        <f t="shared" si="126"/>
        <v>113.78</v>
      </c>
      <c r="DC631">
        <f t="shared" si="127"/>
        <v>0</v>
      </c>
    </row>
    <row r="632" spans="1:107" x14ac:dyDescent="0.2">
      <c r="A632">
        <f>ROW(Source!A403)</f>
        <v>403</v>
      </c>
      <c r="B632">
        <v>144042116</v>
      </c>
      <c r="C632">
        <v>144044485</v>
      </c>
      <c r="D632">
        <v>128862661</v>
      </c>
      <c r="E632">
        <v>28876687</v>
      </c>
      <c r="F632">
        <v>1</v>
      </c>
      <c r="G632">
        <v>1</v>
      </c>
      <c r="H632">
        <v>3</v>
      </c>
      <c r="I632" t="s">
        <v>29</v>
      </c>
      <c r="J632" t="s">
        <v>3</v>
      </c>
      <c r="K632" t="s">
        <v>30</v>
      </c>
      <c r="L632">
        <v>1348</v>
      </c>
      <c r="N632">
        <v>1009</v>
      </c>
      <c r="O632" t="s">
        <v>31</v>
      </c>
      <c r="P632" t="s">
        <v>31</v>
      </c>
      <c r="Q632">
        <v>1000</v>
      </c>
      <c r="W632">
        <v>0</v>
      </c>
      <c r="X632">
        <v>2102561428</v>
      </c>
      <c r="Y632">
        <v>0.7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1</v>
      </c>
      <c r="AJ632">
        <v>1</v>
      </c>
      <c r="AK632">
        <v>1</v>
      </c>
      <c r="AL632">
        <v>1</v>
      </c>
      <c r="AN632">
        <v>0</v>
      </c>
      <c r="AO632">
        <v>0</v>
      </c>
      <c r="AP632">
        <v>0</v>
      </c>
      <c r="AQ632">
        <v>0</v>
      </c>
      <c r="AR632">
        <v>0</v>
      </c>
      <c r="AS632" t="s">
        <v>3</v>
      </c>
      <c r="AT632">
        <v>0.7</v>
      </c>
      <c r="AU632" t="s">
        <v>3</v>
      </c>
      <c r="AV632">
        <v>0</v>
      </c>
      <c r="AW632">
        <v>2</v>
      </c>
      <c r="AX632">
        <v>144044489</v>
      </c>
      <c r="AY632">
        <v>1</v>
      </c>
      <c r="AZ632">
        <v>0</v>
      </c>
      <c r="BA632">
        <v>643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CX632">
        <f>Y632*Source!I403</f>
        <v>1.6660000000000001E-2</v>
      </c>
      <c r="CY632">
        <f>AA632</f>
        <v>0</v>
      </c>
      <c r="CZ632">
        <f>AE632</f>
        <v>0</v>
      </c>
      <c r="DA632">
        <f>AI632</f>
        <v>1</v>
      </c>
      <c r="DB632">
        <f t="shared" si="126"/>
        <v>0</v>
      </c>
      <c r="DC632">
        <f t="shared" si="127"/>
        <v>0</v>
      </c>
    </row>
    <row r="633" spans="1:107" x14ac:dyDescent="0.2">
      <c r="A633">
        <f>ROW(Source!A405)</f>
        <v>405</v>
      </c>
      <c r="B633">
        <v>144042116</v>
      </c>
      <c r="C633">
        <v>144044491</v>
      </c>
      <c r="D633">
        <v>128862344</v>
      </c>
      <c r="E633">
        <v>28876687</v>
      </c>
      <c r="F633">
        <v>1</v>
      </c>
      <c r="G633">
        <v>1</v>
      </c>
      <c r="H633">
        <v>1</v>
      </c>
      <c r="I633" t="s">
        <v>1533</v>
      </c>
      <c r="J633" t="s">
        <v>3</v>
      </c>
      <c r="K633" t="s">
        <v>1534</v>
      </c>
      <c r="L633">
        <v>1191</v>
      </c>
      <c r="N633">
        <v>1013</v>
      </c>
      <c r="O633" t="s">
        <v>1125</v>
      </c>
      <c r="P633" t="s">
        <v>1125</v>
      </c>
      <c r="Q633">
        <v>1</v>
      </c>
      <c r="W633">
        <v>0</v>
      </c>
      <c r="X633">
        <v>1446053411</v>
      </c>
      <c r="Y633">
        <v>0.83299999999999996</v>
      </c>
      <c r="AA633">
        <v>0</v>
      </c>
      <c r="AB633">
        <v>0</v>
      </c>
      <c r="AC633">
        <v>0</v>
      </c>
      <c r="AD633">
        <v>11.09</v>
      </c>
      <c r="AE633">
        <v>0</v>
      </c>
      <c r="AF633">
        <v>0</v>
      </c>
      <c r="AG633">
        <v>0</v>
      </c>
      <c r="AH633">
        <v>11.09</v>
      </c>
      <c r="AI633">
        <v>1</v>
      </c>
      <c r="AJ633">
        <v>1</v>
      </c>
      <c r="AK633">
        <v>1</v>
      </c>
      <c r="AL633">
        <v>1</v>
      </c>
      <c r="AN633">
        <v>0</v>
      </c>
      <c r="AO633">
        <v>1</v>
      </c>
      <c r="AP633">
        <v>1</v>
      </c>
      <c r="AQ633">
        <v>0</v>
      </c>
      <c r="AR633">
        <v>0</v>
      </c>
      <c r="AS633" t="s">
        <v>3</v>
      </c>
      <c r="AT633">
        <v>1.19</v>
      </c>
      <c r="AU633" t="s">
        <v>60</v>
      </c>
      <c r="AV633">
        <v>1</v>
      </c>
      <c r="AW633">
        <v>2</v>
      </c>
      <c r="AX633">
        <v>144044494</v>
      </c>
      <c r="AY633">
        <v>1</v>
      </c>
      <c r="AZ633">
        <v>0</v>
      </c>
      <c r="BA633">
        <v>644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CX633">
        <f>Y633*Source!I405</f>
        <v>0.83299999999999996</v>
      </c>
      <c r="CY633">
        <f>AD633</f>
        <v>11.09</v>
      </c>
      <c r="CZ633">
        <f>AH633</f>
        <v>11.09</v>
      </c>
      <c r="DA633">
        <f>AL633</f>
        <v>1</v>
      </c>
      <c r="DB633">
        <f>ROUND((ROUND(AT633*CZ633,2)*0.7),2)</f>
        <v>9.24</v>
      </c>
      <c r="DC633">
        <f>ROUND((ROUND(AT633*AG633,2)*0.7),2)</f>
        <v>0</v>
      </c>
    </row>
    <row r="634" spans="1:107" x14ac:dyDescent="0.2">
      <c r="A634">
        <f>ROW(Source!A405)</f>
        <v>405</v>
      </c>
      <c r="B634">
        <v>144042116</v>
      </c>
      <c r="C634">
        <v>144044491</v>
      </c>
      <c r="D634">
        <v>130300781</v>
      </c>
      <c r="E634">
        <v>1</v>
      </c>
      <c r="F634">
        <v>1</v>
      </c>
      <c r="G634">
        <v>1</v>
      </c>
      <c r="H634">
        <v>3</v>
      </c>
      <c r="I634" t="s">
        <v>1535</v>
      </c>
      <c r="J634" t="s">
        <v>1536</v>
      </c>
      <c r="K634" t="s">
        <v>1537</v>
      </c>
      <c r="L634">
        <v>1377</v>
      </c>
      <c r="N634">
        <v>1013</v>
      </c>
      <c r="O634" t="s">
        <v>395</v>
      </c>
      <c r="P634" t="s">
        <v>395</v>
      </c>
      <c r="Q634">
        <v>1</v>
      </c>
      <c r="W634">
        <v>0</v>
      </c>
      <c r="X634">
        <v>-2096830321</v>
      </c>
      <c r="Y634">
        <v>0</v>
      </c>
      <c r="AA634">
        <v>314.89999999999998</v>
      </c>
      <c r="AB634">
        <v>0</v>
      </c>
      <c r="AC634">
        <v>0</v>
      </c>
      <c r="AD634">
        <v>0</v>
      </c>
      <c r="AE634">
        <v>212.77</v>
      </c>
      <c r="AF634">
        <v>0</v>
      </c>
      <c r="AG634">
        <v>0</v>
      </c>
      <c r="AH634">
        <v>0</v>
      </c>
      <c r="AI634">
        <v>1.48</v>
      </c>
      <c r="AJ634">
        <v>1</v>
      </c>
      <c r="AK634">
        <v>1</v>
      </c>
      <c r="AL634">
        <v>1</v>
      </c>
      <c r="AN634">
        <v>0</v>
      </c>
      <c r="AO634">
        <v>1</v>
      </c>
      <c r="AP634">
        <v>1</v>
      </c>
      <c r="AQ634">
        <v>0</v>
      </c>
      <c r="AR634">
        <v>0</v>
      </c>
      <c r="AS634" t="s">
        <v>3</v>
      </c>
      <c r="AT634">
        <v>1</v>
      </c>
      <c r="AU634" t="s">
        <v>22</v>
      </c>
      <c r="AV634">
        <v>0</v>
      </c>
      <c r="AW634">
        <v>2</v>
      </c>
      <c r="AX634">
        <v>144044495</v>
      </c>
      <c r="AY634">
        <v>1</v>
      </c>
      <c r="AZ634">
        <v>0</v>
      </c>
      <c r="BA634">
        <v>645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CX634">
        <f>Y634*Source!I405</f>
        <v>0</v>
      </c>
      <c r="CY634">
        <f>AA634</f>
        <v>314.89999999999998</v>
      </c>
      <c r="CZ634">
        <f>AE634</f>
        <v>212.77</v>
      </c>
      <c r="DA634">
        <f>AI634</f>
        <v>1.48</v>
      </c>
      <c r="DB634">
        <f>ROUND((ROUND(AT634*CZ634,2)*0),2)</f>
        <v>0</v>
      </c>
      <c r="DC634">
        <f>ROUND((ROUND(AT634*AG634,2)*0),2)</f>
        <v>0</v>
      </c>
    </row>
    <row r="635" spans="1:107" x14ac:dyDescent="0.2">
      <c r="A635">
        <f>ROW(Source!A406)</f>
        <v>406</v>
      </c>
      <c r="B635">
        <v>144042116</v>
      </c>
      <c r="C635">
        <v>144044496</v>
      </c>
      <c r="D635">
        <v>128862111</v>
      </c>
      <c r="E635">
        <v>28876687</v>
      </c>
      <c r="F635">
        <v>1</v>
      </c>
      <c r="G635">
        <v>1</v>
      </c>
      <c r="H635">
        <v>1</v>
      </c>
      <c r="I635" t="s">
        <v>1299</v>
      </c>
      <c r="J635" t="s">
        <v>3</v>
      </c>
      <c r="K635" t="s">
        <v>1300</v>
      </c>
      <c r="L635">
        <v>1191</v>
      </c>
      <c r="N635">
        <v>1013</v>
      </c>
      <c r="O635" t="s">
        <v>1125</v>
      </c>
      <c r="P635" t="s">
        <v>1125</v>
      </c>
      <c r="Q635">
        <v>1</v>
      </c>
      <c r="W635">
        <v>0</v>
      </c>
      <c r="X635">
        <v>-576067263</v>
      </c>
      <c r="Y635">
        <v>1.03</v>
      </c>
      <c r="AA635">
        <v>0</v>
      </c>
      <c r="AB635">
        <v>0</v>
      </c>
      <c r="AC635">
        <v>0</v>
      </c>
      <c r="AD635">
        <v>7.19</v>
      </c>
      <c r="AE635">
        <v>0</v>
      </c>
      <c r="AF635">
        <v>0</v>
      </c>
      <c r="AG635">
        <v>0</v>
      </c>
      <c r="AH635">
        <v>7.19</v>
      </c>
      <c r="AI635">
        <v>1</v>
      </c>
      <c r="AJ635">
        <v>1</v>
      </c>
      <c r="AK635">
        <v>1</v>
      </c>
      <c r="AL635">
        <v>1</v>
      </c>
      <c r="AN635">
        <v>0</v>
      </c>
      <c r="AO635">
        <v>1</v>
      </c>
      <c r="AP635">
        <v>0</v>
      </c>
      <c r="AQ635">
        <v>0</v>
      </c>
      <c r="AR635">
        <v>0</v>
      </c>
      <c r="AS635" t="s">
        <v>3</v>
      </c>
      <c r="AT635">
        <v>1.03</v>
      </c>
      <c r="AU635" t="s">
        <v>3</v>
      </c>
      <c r="AV635">
        <v>1</v>
      </c>
      <c r="AW635">
        <v>2</v>
      </c>
      <c r="AX635">
        <v>144044499</v>
      </c>
      <c r="AY635">
        <v>1</v>
      </c>
      <c r="AZ635">
        <v>0</v>
      </c>
      <c r="BA635">
        <v>646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CX635">
        <f>Y635*Source!I406</f>
        <v>7.8392270000000002</v>
      </c>
      <c r="CY635">
        <f>AD635</f>
        <v>7.19</v>
      </c>
      <c r="CZ635">
        <f>AH635</f>
        <v>7.19</v>
      </c>
      <c r="DA635">
        <f>AL635</f>
        <v>1</v>
      </c>
      <c r="DB635">
        <f>ROUND(ROUND(AT635*CZ635,2),2)</f>
        <v>7.41</v>
      </c>
      <c r="DC635">
        <f>ROUND(ROUND(AT635*AG635,2),2)</f>
        <v>0</v>
      </c>
    </row>
    <row r="636" spans="1:107" x14ac:dyDescent="0.2">
      <c r="A636">
        <f>ROW(Source!A406)</f>
        <v>406</v>
      </c>
      <c r="B636">
        <v>144042116</v>
      </c>
      <c r="C636">
        <v>144044496</v>
      </c>
      <c r="D636">
        <v>130261811</v>
      </c>
      <c r="E636">
        <v>1</v>
      </c>
      <c r="F636">
        <v>1</v>
      </c>
      <c r="G636">
        <v>1</v>
      </c>
      <c r="H636">
        <v>3</v>
      </c>
      <c r="I636" t="s">
        <v>1301</v>
      </c>
      <c r="J636" t="s">
        <v>1302</v>
      </c>
      <c r="K636" t="s">
        <v>1303</v>
      </c>
      <c r="L636">
        <v>1425</v>
      </c>
      <c r="N636">
        <v>1013</v>
      </c>
      <c r="O636" t="s">
        <v>88</v>
      </c>
      <c r="P636" t="s">
        <v>88</v>
      </c>
      <c r="Q636">
        <v>1</v>
      </c>
      <c r="W636">
        <v>0</v>
      </c>
      <c r="X636">
        <v>-1485006943</v>
      </c>
      <c r="Y636">
        <v>0.2</v>
      </c>
      <c r="AA636">
        <v>463.3</v>
      </c>
      <c r="AB636">
        <v>0</v>
      </c>
      <c r="AC636">
        <v>0</v>
      </c>
      <c r="AD636">
        <v>0</v>
      </c>
      <c r="AE636">
        <v>82</v>
      </c>
      <c r="AF636">
        <v>0</v>
      </c>
      <c r="AG636">
        <v>0</v>
      </c>
      <c r="AH636">
        <v>0</v>
      </c>
      <c r="AI636">
        <v>5.65</v>
      </c>
      <c r="AJ636">
        <v>1</v>
      </c>
      <c r="AK636">
        <v>1</v>
      </c>
      <c r="AL636">
        <v>1</v>
      </c>
      <c r="AN636">
        <v>0</v>
      </c>
      <c r="AO636">
        <v>1</v>
      </c>
      <c r="AP636">
        <v>0</v>
      </c>
      <c r="AQ636">
        <v>0</v>
      </c>
      <c r="AR636">
        <v>0</v>
      </c>
      <c r="AS636" t="s">
        <v>3</v>
      </c>
      <c r="AT636">
        <v>0.2</v>
      </c>
      <c r="AU636" t="s">
        <v>3</v>
      </c>
      <c r="AV636">
        <v>0</v>
      </c>
      <c r="AW636">
        <v>2</v>
      </c>
      <c r="AX636">
        <v>144044500</v>
      </c>
      <c r="AY636">
        <v>1</v>
      </c>
      <c r="AZ636">
        <v>0</v>
      </c>
      <c r="BA636">
        <v>647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CX636">
        <f>Y636*Source!I406</f>
        <v>1.5221800000000001</v>
      </c>
      <c r="CY636">
        <f>AA636</f>
        <v>463.3</v>
      </c>
      <c r="CZ636">
        <f>AE636</f>
        <v>82</v>
      </c>
      <c r="DA636">
        <f>AI636</f>
        <v>5.65</v>
      </c>
      <c r="DB636">
        <f>ROUND(ROUND(AT636*CZ636,2),2)</f>
        <v>16.399999999999999</v>
      </c>
      <c r="DC636">
        <f>ROUND(ROUND(AT636*AG636,2),2)</f>
        <v>0</v>
      </c>
    </row>
    <row r="637" spans="1:107" x14ac:dyDescent="0.2">
      <c r="A637">
        <f>ROW(Source!A444)</f>
        <v>444</v>
      </c>
      <c r="B637">
        <v>144042116</v>
      </c>
      <c r="C637">
        <v>144044503</v>
      </c>
      <c r="D637">
        <v>128862298</v>
      </c>
      <c r="E637">
        <v>28876687</v>
      </c>
      <c r="F637">
        <v>1</v>
      </c>
      <c r="G637">
        <v>1</v>
      </c>
      <c r="H637">
        <v>1</v>
      </c>
      <c r="I637" t="s">
        <v>1280</v>
      </c>
      <c r="J637" t="s">
        <v>3</v>
      </c>
      <c r="K637" t="s">
        <v>1281</v>
      </c>
      <c r="L637">
        <v>1191</v>
      </c>
      <c r="N637">
        <v>1013</v>
      </c>
      <c r="O637" t="s">
        <v>1125</v>
      </c>
      <c r="P637" t="s">
        <v>1125</v>
      </c>
      <c r="Q637">
        <v>1</v>
      </c>
      <c r="W637">
        <v>0</v>
      </c>
      <c r="X637">
        <v>1069510174</v>
      </c>
      <c r="Y637">
        <v>18.768000000000001</v>
      </c>
      <c r="AA637">
        <v>0</v>
      </c>
      <c r="AB637">
        <v>0</v>
      </c>
      <c r="AC637">
        <v>0</v>
      </c>
      <c r="AD637">
        <v>9.6199999999999992</v>
      </c>
      <c r="AE637">
        <v>0</v>
      </c>
      <c r="AF637">
        <v>0</v>
      </c>
      <c r="AG637">
        <v>0</v>
      </c>
      <c r="AH637">
        <v>9.6199999999999992</v>
      </c>
      <c r="AI637">
        <v>1</v>
      </c>
      <c r="AJ637">
        <v>1</v>
      </c>
      <c r="AK637">
        <v>1</v>
      </c>
      <c r="AL637">
        <v>1</v>
      </c>
      <c r="AN637">
        <v>0</v>
      </c>
      <c r="AO637">
        <v>1</v>
      </c>
      <c r="AP637">
        <v>1</v>
      </c>
      <c r="AQ637">
        <v>0</v>
      </c>
      <c r="AR637">
        <v>0</v>
      </c>
      <c r="AS637" t="s">
        <v>3</v>
      </c>
      <c r="AT637">
        <v>16.32</v>
      </c>
      <c r="AU637" t="s">
        <v>264</v>
      </c>
      <c r="AV637">
        <v>1</v>
      </c>
      <c r="AW637">
        <v>2</v>
      </c>
      <c r="AX637">
        <v>144044510</v>
      </c>
      <c r="AY637">
        <v>1</v>
      </c>
      <c r="AZ637">
        <v>2048</v>
      </c>
      <c r="BA637">
        <v>648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CX637">
        <f>Y637*Source!I444</f>
        <v>22.4502816</v>
      </c>
      <c r="CY637">
        <f>AD637</f>
        <v>9.6199999999999992</v>
      </c>
      <c r="CZ637">
        <f>AH637</f>
        <v>9.6199999999999992</v>
      </c>
      <c r="DA637">
        <f>AL637</f>
        <v>1</v>
      </c>
      <c r="DB637">
        <f>ROUND((ROUND(AT637*CZ637,2)*1.15),2)</f>
        <v>180.55</v>
      </c>
      <c r="DC637">
        <f>ROUND((ROUND(AT637*AG637,2)*1.15),2)</f>
        <v>0</v>
      </c>
    </row>
    <row r="638" spans="1:107" x14ac:dyDescent="0.2">
      <c r="A638">
        <f>ROW(Source!A444)</f>
        <v>444</v>
      </c>
      <c r="B638">
        <v>144042116</v>
      </c>
      <c r="C638">
        <v>144044503</v>
      </c>
      <c r="D638">
        <v>128862608</v>
      </c>
      <c r="E638">
        <v>28876687</v>
      </c>
      <c r="F638">
        <v>1</v>
      </c>
      <c r="G638">
        <v>1</v>
      </c>
      <c r="H638">
        <v>1</v>
      </c>
      <c r="I638" t="s">
        <v>1128</v>
      </c>
      <c r="J638" t="s">
        <v>3</v>
      </c>
      <c r="K638" t="s">
        <v>1129</v>
      </c>
      <c r="L638">
        <v>1191</v>
      </c>
      <c r="N638">
        <v>1013</v>
      </c>
      <c r="O638" t="s">
        <v>1125</v>
      </c>
      <c r="P638" t="s">
        <v>1125</v>
      </c>
      <c r="Q638">
        <v>1</v>
      </c>
      <c r="W638">
        <v>0</v>
      </c>
      <c r="X638">
        <v>-1417349443</v>
      </c>
      <c r="Y638">
        <v>0.03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1</v>
      </c>
      <c r="AJ638">
        <v>1</v>
      </c>
      <c r="AK638">
        <v>1</v>
      </c>
      <c r="AL638">
        <v>1</v>
      </c>
      <c r="AN638">
        <v>0</v>
      </c>
      <c r="AO638">
        <v>1</v>
      </c>
      <c r="AP638">
        <v>0</v>
      </c>
      <c r="AQ638">
        <v>0</v>
      </c>
      <c r="AR638">
        <v>0</v>
      </c>
      <c r="AS638" t="s">
        <v>3</v>
      </c>
      <c r="AT638">
        <v>0.03</v>
      </c>
      <c r="AU638" t="s">
        <v>3</v>
      </c>
      <c r="AV638">
        <v>2</v>
      </c>
      <c r="AW638">
        <v>2</v>
      </c>
      <c r="AX638">
        <v>144044511</v>
      </c>
      <c r="AY638">
        <v>1</v>
      </c>
      <c r="AZ638">
        <v>2048</v>
      </c>
      <c r="BA638">
        <v>649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CX638">
        <f>Y638*Source!I444</f>
        <v>3.5885999999999994E-2</v>
      </c>
      <c r="CY638">
        <f>AD638</f>
        <v>0</v>
      </c>
      <c r="CZ638">
        <f>AH638</f>
        <v>0</v>
      </c>
      <c r="DA638">
        <f>AL638</f>
        <v>1</v>
      </c>
      <c r="DB638">
        <f>ROUND(ROUND(AT638*CZ638,2),2)</f>
        <v>0</v>
      </c>
      <c r="DC638">
        <f>ROUND(ROUND(AT638*AG638,2),2)</f>
        <v>0</v>
      </c>
    </row>
    <row r="639" spans="1:107" x14ac:dyDescent="0.2">
      <c r="A639">
        <f>ROW(Source!A444)</f>
        <v>444</v>
      </c>
      <c r="B639">
        <v>144042116</v>
      </c>
      <c r="C639">
        <v>144044503</v>
      </c>
      <c r="D639">
        <v>130404565</v>
      </c>
      <c r="E639">
        <v>1</v>
      </c>
      <c r="F639">
        <v>1</v>
      </c>
      <c r="G639">
        <v>1</v>
      </c>
      <c r="H639">
        <v>2</v>
      </c>
      <c r="I639" t="s">
        <v>1130</v>
      </c>
      <c r="J639" t="s">
        <v>1131</v>
      </c>
      <c r="K639" t="s">
        <v>1132</v>
      </c>
      <c r="L639">
        <v>1368</v>
      </c>
      <c r="N639">
        <v>1011</v>
      </c>
      <c r="O639" t="s">
        <v>550</v>
      </c>
      <c r="P639" t="s">
        <v>550</v>
      </c>
      <c r="Q639">
        <v>1</v>
      </c>
      <c r="W639">
        <v>0</v>
      </c>
      <c r="X639">
        <v>757256372</v>
      </c>
      <c r="Y639">
        <v>1.2500000000000001E-2</v>
      </c>
      <c r="AA639">
        <v>0</v>
      </c>
      <c r="AB639">
        <v>447.64</v>
      </c>
      <c r="AC639">
        <v>443.21</v>
      </c>
      <c r="AD639">
        <v>0</v>
      </c>
      <c r="AE639">
        <v>0</v>
      </c>
      <c r="AF639">
        <v>31.26</v>
      </c>
      <c r="AG639">
        <v>13.5</v>
      </c>
      <c r="AH639">
        <v>0</v>
      </c>
      <c r="AI639">
        <v>1</v>
      </c>
      <c r="AJ639">
        <v>14.32</v>
      </c>
      <c r="AK639">
        <v>32.83</v>
      </c>
      <c r="AL639">
        <v>1</v>
      </c>
      <c r="AN639">
        <v>0</v>
      </c>
      <c r="AO639">
        <v>1</v>
      </c>
      <c r="AP639">
        <v>1</v>
      </c>
      <c r="AQ639">
        <v>0</v>
      </c>
      <c r="AR639">
        <v>0</v>
      </c>
      <c r="AS639" t="s">
        <v>3</v>
      </c>
      <c r="AT639">
        <v>0.01</v>
      </c>
      <c r="AU639" t="s">
        <v>279</v>
      </c>
      <c r="AV639">
        <v>0</v>
      </c>
      <c r="AW639">
        <v>2</v>
      </c>
      <c r="AX639">
        <v>144044512</v>
      </c>
      <c r="AY639">
        <v>1</v>
      </c>
      <c r="AZ639">
        <v>0</v>
      </c>
      <c r="BA639">
        <v>650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CX639">
        <f>Y639*Source!I444</f>
        <v>1.4952500000000001E-2</v>
      </c>
      <c r="CY639">
        <f>AB639</f>
        <v>447.64</v>
      </c>
      <c r="CZ639">
        <f>AF639</f>
        <v>31.26</v>
      </c>
      <c r="DA639">
        <f>AJ639</f>
        <v>14.32</v>
      </c>
      <c r="DB639">
        <f>ROUND((ROUND(AT639*CZ639,2)*1.25),2)</f>
        <v>0.39</v>
      </c>
      <c r="DC639">
        <f>ROUND((ROUND(AT639*AG639,2)*1.25),2)</f>
        <v>0.18</v>
      </c>
    </row>
    <row r="640" spans="1:107" x14ac:dyDescent="0.2">
      <c r="A640">
        <f>ROW(Source!A444)</f>
        <v>444</v>
      </c>
      <c r="B640">
        <v>144042116</v>
      </c>
      <c r="C640">
        <v>144044503</v>
      </c>
      <c r="D640">
        <v>130405149</v>
      </c>
      <c r="E640">
        <v>1</v>
      </c>
      <c r="F640">
        <v>1</v>
      </c>
      <c r="G640">
        <v>1</v>
      </c>
      <c r="H640">
        <v>2</v>
      </c>
      <c r="I640" t="s">
        <v>1144</v>
      </c>
      <c r="J640" t="s">
        <v>1145</v>
      </c>
      <c r="K640" t="s">
        <v>1146</v>
      </c>
      <c r="L640">
        <v>1368</v>
      </c>
      <c r="N640">
        <v>1011</v>
      </c>
      <c r="O640" t="s">
        <v>550</v>
      </c>
      <c r="P640" t="s">
        <v>550</v>
      </c>
      <c r="Q640">
        <v>1</v>
      </c>
      <c r="W640">
        <v>0</v>
      </c>
      <c r="X640">
        <v>1969200529</v>
      </c>
      <c r="Y640">
        <v>2.5000000000000001E-2</v>
      </c>
      <c r="AA640">
        <v>0</v>
      </c>
      <c r="AB640">
        <v>795.09</v>
      </c>
      <c r="AC640">
        <v>380.83</v>
      </c>
      <c r="AD640">
        <v>0</v>
      </c>
      <c r="AE640">
        <v>0</v>
      </c>
      <c r="AF640">
        <v>65.709999999999994</v>
      </c>
      <c r="AG640">
        <v>11.6</v>
      </c>
      <c r="AH640">
        <v>0</v>
      </c>
      <c r="AI640">
        <v>1</v>
      </c>
      <c r="AJ640">
        <v>12.1</v>
      </c>
      <c r="AK640">
        <v>32.83</v>
      </c>
      <c r="AL640">
        <v>1</v>
      </c>
      <c r="AN640">
        <v>0</v>
      </c>
      <c r="AO640">
        <v>1</v>
      </c>
      <c r="AP640">
        <v>1</v>
      </c>
      <c r="AQ640">
        <v>0</v>
      </c>
      <c r="AR640">
        <v>0</v>
      </c>
      <c r="AS640" t="s">
        <v>3</v>
      </c>
      <c r="AT640">
        <v>0.02</v>
      </c>
      <c r="AU640" t="s">
        <v>279</v>
      </c>
      <c r="AV640">
        <v>0</v>
      </c>
      <c r="AW640">
        <v>2</v>
      </c>
      <c r="AX640">
        <v>144044513</v>
      </c>
      <c r="AY640">
        <v>1</v>
      </c>
      <c r="AZ640">
        <v>0</v>
      </c>
      <c r="BA640">
        <v>651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CX640">
        <f>Y640*Source!I444</f>
        <v>2.9905000000000001E-2</v>
      </c>
      <c r="CY640">
        <f>AB640</f>
        <v>795.09</v>
      </c>
      <c r="CZ640">
        <f>AF640</f>
        <v>65.709999999999994</v>
      </c>
      <c r="DA640">
        <f>AJ640</f>
        <v>12.1</v>
      </c>
      <c r="DB640">
        <f>ROUND((ROUND(AT640*CZ640,2)*1.25),2)</f>
        <v>1.64</v>
      </c>
      <c r="DC640">
        <f>ROUND((ROUND(AT640*AG640,2)*1.25),2)</f>
        <v>0.28999999999999998</v>
      </c>
    </row>
    <row r="641" spans="1:107" x14ac:dyDescent="0.2">
      <c r="A641">
        <f>ROW(Source!A444)</f>
        <v>444</v>
      </c>
      <c r="B641">
        <v>144042116</v>
      </c>
      <c r="C641">
        <v>144044503</v>
      </c>
      <c r="D641">
        <v>130261846</v>
      </c>
      <c r="E641">
        <v>1</v>
      </c>
      <c r="F641">
        <v>1</v>
      </c>
      <c r="G641">
        <v>1</v>
      </c>
      <c r="H641">
        <v>3</v>
      </c>
      <c r="I641" t="s">
        <v>1312</v>
      </c>
      <c r="J641" t="s">
        <v>1313</v>
      </c>
      <c r="K641" t="s">
        <v>1314</v>
      </c>
      <c r="L641">
        <v>1346</v>
      </c>
      <c r="N641">
        <v>1009</v>
      </c>
      <c r="O641" t="s">
        <v>598</v>
      </c>
      <c r="P641" t="s">
        <v>598</v>
      </c>
      <c r="Q641">
        <v>1</v>
      </c>
      <c r="W641">
        <v>0</v>
      </c>
      <c r="X641">
        <v>-1716894207</v>
      </c>
      <c r="Y641">
        <v>0.2</v>
      </c>
      <c r="AA641">
        <v>45.92</v>
      </c>
      <c r="AB641">
        <v>0</v>
      </c>
      <c r="AC641">
        <v>0</v>
      </c>
      <c r="AD641">
        <v>0</v>
      </c>
      <c r="AE641">
        <v>1.82</v>
      </c>
      <c r="AF641">
        <v>0</v>
      </c>
      <c r="AG641">
        <v>0</v>
      </c>
      <c r="AH641">
        <v>0</v>
      </c>
      <c r="AI641">
        <v>25.23</v>
      </c>
      <c r="AJ641">
        <v>1</v>
      </c>
      <c r="AK641">
        <v>1</v>
      </c>
      <c r="AL641">
        <v>1</v>
      </c>
      <c r="AN641">
        <v>0</v>
      </c>
      <c r="AO641">
        <v>1</v>
      </c>
      <c r="AP641">
        <v>0</v>
      </c>
      <c r="AQ641">
        <v>0</v>
      </c>
      <c r="AR641">
        <v>0</v>
      </c>
      <c r="AS641" t="s">
        <v>3</v>
      </c>
      <c r="AT641">
        <v>0.2</v>
      </c>
      <c r="AU641" t="s">
        <v>3</v>
      </c>
      <c r="AV641">
        <v>0</v>
      </c>
      <c r="AW641">
        <v>2</v>
      </c>
      <c r="AX641">
        <v>144044514</v>
      </c>
      <c r="AY641">
        <v>1</v>
      </c>
      <c r="AZ641">
        <v>0</v>
      </c>
      <c r="BA641">
        <v>652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CX641">
        <f>Y641*Source!I444</f>
        <v>0.23924000000000001</v>
      </c>
      <c r="CY641">
        <f>AA641</f>
        <v>45.92</v>
      </c>
      <c r="CZ641">
        <f>AE641</f>
        <v>1.82</v>
      </c>
      <c r="DA641">
        <f>AI641</f>
        <v>25.23</v>
      </c>
      <c r="DB641">
        <f>ROUND(ROUND(AT641*CZ641,2),2)</f>
        <v>0.36</v>
      </c>
      <c r="DC641">
        <f>ROUND(ROUND(AT641*AG641,2),2)</f>
        <v>0</v>
      </c>
    </row>
    <row r="642" spans="1:107" x14ac:dyDescent="0.2">
      <c r="A642">
        <f>ROW(Source!A444)</f>
        <v>444</v>
      </c>
      <c r="B642">
        <v>144042116</v>
      </c>
      <c r="C642">
        <v>144044503</v>
      </c>
      <c r="D642">
        <v>128122077</v>
      </c>
      <c r="E642">
        <v>1</v>
      </c>
      <c r="F642">
        <v>1</v>
      </c>
      <c r="G642">
        <v>1</v>
      </c>
      <c r="H642">
        <v>3</v>
      </c>
      <c r="I642" t="s">
        <v>596</v>
      </c>
      <c r="J642" t="s">
        <v>599</v>
      </c>
      <c r="K642" t="s">
        <v>597</v>
      </c>
      <c r="L642">
        <v>1346</v>
      </c>
      <c r="N642">
        <v>1009</v>
      </c>
      <c r="O642" t="s">
        <v>598</v>
      </c>
      <c r="P642" t="s">
        <v>598</v>
      </c>
      <c r="Q642">
        <v>1</v>
      </c>
      <c r="W642">
        <v>0</v>
      </c>
      <c r="X642">
        <v>406015753</v>
      </c>
      <c r="Y642">
        <v>20</v>
      </c>
      <c r="AA642">
        <v>181.36</v>
      </c>
      <c r="AB642">
        <v>0</v>
      </c>
      <c r="AC642">
        <v>0</v>
      </c>
      <c r="AD642">
        <v>0</v>
      </c>
      <c r="AE642">
        <v>68.180000000000007</v>
      </c>
      <c r="AF642">
        <v>0</v>
      </c>
      <c r="AG642">
        <v>0</v>
      </c>
      <c r="AH642">
        <v>0</v>
      </c>
      <c r="AI642">
        <v>2.66</v>
      </c>
      <c r="AJ642">
        <v>1</v>
      </c>
      <c r="AK642">
        <v>1</v>
      </c>
      <c r="AL642">
        <v>1</v>
      </c>
      <c r="AN642">
        <v>0</v>
      </c>
      <c r="AO642">
        <v>0</v>
      </c>
      <c r="AP642">
        <v>0</v>
      </c>
      <c r="AQ642">
        <v>0</v>
      </c>
      <c r="AR642">
        <v>0</v>
      </c>
      <c r="AS642" t="s">
        <v>3</v>
      </c>
      <c r="AT642">
        <v>20</v>
      </c>
      <c r="AU642" t="s">
        <v>3</v>
      </c>
      <c r="AV642">
        <v>0</v>
      </c>
      <c r="AW642">
        <v>1</v>
      </c>
      <c r="AX642">
        <v>-1</v>
      </c>
      <c r="AY642">
        <v>0</v>
      </c>
      <c r="AZ642">
        <v>0</v>
      </c>
      <c r="BA642" t="s">
        <v>3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CX642">
        <f>Y642*Source!I444</f>
        <v>23.923999999999999</v>
      </c>
      <c r="CY642">
        <f>AA642</f>
        <v>181.36</v>
      </c>
      <c r="CZ642">
        <f>AE642</f>
        <v>68.180000000000007</v>
      </c>
      <c r="DA642">
        <f>AI642</f>
        <v>2.66</v>
      </c>
      <c r="DB642">
        <f>ROUND(ROUND(AT642*CZ642,2),2)</f>
        <v>1363.6</v>
      </c>
      <c r="DC642">
        <f>ROUND(ROUND(AT642*AG642,2),2)</f>
        <v>0</v>
      </c>
    </row>
    <row r="643" spans="1:107" x14ac:dyDescent="0.2">
      <c r="A643">
        <f>ROW(Source!A446)</f>
        <v>446</v>
      </c>
      <c r="B643">
        <v>144042116</v>
      </c>
      <c r="C643">
        <v>144044517</v>
      </c>
      <c r="D643">
        <v>128862288</v>
      </c>
      <c r="E643">
        <v>28876687</v>
      </c>
      <c r="F643">
        <v>1</v>
      </c>
      <c r="G643">
        <v>1</v>
      </c>
      <c r="H643">
        <v>1</v>
      </c>
      <c r="I643" t="s">
        <v>1304</v>
      </c>
      <c r="J643" t="s">
        <v>3</v>
      </c>
      <c r="K643" t="s">
        <v>1305</v>
      </c>
      <c r="L643">
        <v>1191</v>
      </c>
      <c r="N643">
        <v>1013</v>
      </c>
      <c r="O643" t="s">
        <v>1125</v>
      </c>
      <c r="P643" t="s">
        <v>1125</v>
      </c>
      <c r="Q643">
        <v>1</v>
      </c>
      <c r="W643">
        <v>0</v>
      </c>
      <c r="X643">
        <v>-1027537862</v>
      </c>
      <c r="Y643">
        <v>132.25</v>
      </c>
      <c r="AA643">
        <v>0</v>
      </c>
      <c r="AB643">
        <v>0</v>
      </c>
      <c r="AC643">
        <v>0</v>
      </c>
      <c r="AD643">
        <v>9.18</v>
      </c>
      <c r="AE643">
        <v>0</v>
      </c>
      <c r="AF643">
        <v>0</v>
      </c>
      <c r="AG643">
        <v>0</v>
      </c>
      <c r="AH643">
        <v>9.18</v>
      </c>
      <c r="AI643">
        <v>1</v>
      </c>
      <c r="AJ643">
        <v>1</v>
      </c>
      <c r="AK643">
        <v>1</v>
      </c>
      <c r="AL643">
        <v>1</v>
      </c>
      <c r="AN643">
        <v>0</v>
      </c>
      <c r="AO643">
        <v>1</v>
      </c>
      <c r="AP643">
        <v>1</v>
      </c>
      <c r="AQ643">
        <v>0</v>
      </c>
      <c r="AR643">
        <v>0</v>
      </c>
      <c r="AS643" t="s">
        <v>3</v>
      </c>
      <c r="AT643">
        <v>115</v>
      </c>
      <c r="AU643" t="s">
        <v>264</v>
      </c>
      <c r="AV643">
        <v>1</v>
      </c>
      <c r="AW643">
        <v>2</v>
      </c>
      <c r="AX643">
        <v>144044528</v>
      </c>
      <c r="AY643">
        <v>1</v>
      </c>
      <c r="AZ643">
        <v>0</v>
      </c>
      <c r="BA643">
        <v>654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CX643">
        <f>Y643*Source!I446</f>
        <v>158.19745</v>
      </c>
      <c r="CY643">
        <f>AD643</f>
        <v>9.18</v>
      </c>
      <c r="CZ643">
        <f>AH643</f>
        <v>9.18</v>
      </c>
      <c r="DA643">
        <f>AL643</f>
        <v>1</v>
      </c>
      <c r="DB643">
        <f>ROUND((ROUND(AT643*CZ643,2)*1.15),2)</f>
        <v>1214.06</v>
      </c>
      <c r="DC643">
        <f>ROUND((ROUND(AT643*AG643,2)*1.15),2)</f>
        <v>0</v>
      </c>
    </row>
    <row r="644" spans="1:107" x14ac:dyDescent="0.2">
      <c r="A644">
        <f>ROW(Source!A446)</f>
        <v>446</v>
      </c>
      <c r="B644">
        <v>144042116</v>
      </c>
      <c r="C644">
        <v>144044517</v>
      </c>
      <c r="D644">
        <v>128862608</v>
      </c>
      <c r="E644">
        <v>28876687</v>
      </c>
      <c r="F644">
        <v>1</v>
      </c>
      <c r="G644">
        <v>1</v>
      </c>
      <c r="H644">
        <v>1</v>
      </c>
      <c r="I644" t="s">
        <v>1128</v>
      </c>
      <c r="J644" t="s">
        <v>3</v>
      </c>
      <c r="K644" t="s">
        <v>1129</v>
      </c>
      <c r="L644">
        <v>1191</v>
      </c>
      <c r="N644">
        <v>1013</v>
      </c>
      <c r="O644" t="s">
        <v>1125</v>
      </c>
      <c r="P644" t="s">
        <v>1125</v>
      </c>
      <c r="Q644">
        <v>1</v>
      </c>
      <c r="W644">
        <v>0</v>
      </c>
      <c r="X644">
        <v>-1417349443</v>
      </c>
      <c r="Y644">
        <v>1.44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1</v>
      </c>
      <c r="AJ644">
        <v>1</v>
      </c>
      <c r="AK644">
        <v>1</v>
      </c>
      <c r="AL644">
        <v>1</v>
      </c>
      <c r="AN644">
        <v>0</v>
      </c>
      <c r="AO644">
        <v>1</v>
      </c>
      <c r="AP644">
        <v>0</v>
      </c>
      <c r="AQ644">
        <v>0</v>
      </c>
      <c r="AR644">
        <v>0</v>
      </c>
      <c r="AS644" t="s">
        <v>3</v>
      </c>
      <c r="AT644">
        <v>1.44</v>
      </c>
      <c r="AU644" t="s">
        <v>3</v>
      </c>
      <c r="AV644">
        <v>2</v>
      </c>
      <c r="AW644">
        <v>2</v>
      </c>
      <c r="AX644">
        <v>144044529</v>
      </c>
      <c r="AY644">
        <v>1</v>
      </c>
      <c r="AZ644">
        <v>2048</v>
      </c>
      <c r="BA644">
        <v>655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CX644">
        <f>Y644*Source!I446</f>
        <v>1.7225279999999998</v>
      </c>
      <c r="CY644">
        <f>AD644</f>
        <v>0</v>
      </c>
      <c r="CZ644">
        <f>AH644</f>
        <v>0</v>
      </c>
      <c r="DA644">
        <f>AL644</f>
        <v>1</v>
      </c>
      <c r="DB644">
        <f>ROUND(ROUND(AT644*CZ644,2),2)</f>
        <v>0</v>
      </c>
      <c r="DC644">
        <f>ROUND(ROUND(AT644*AG644,2),2)</f>
        <v>0</v>
      </c>
    </row>
    <row r="645" spans="1:107" x14ac:dyDescent="0.2">
      <c r="A645">
        <f>ROW(Source!A446)</f>
        <v>446</v>
      </c>
      <c r="B645">
        <v>144042116</v>
      </c>
      <c r="C645">
        <v>144044517</v>
      </c>
      <c r="D645">
        <v>130404529</v>
      </c>
      <c r="E645">
        <v>1</v>
      </c>
      <c r="F645">
        <v>1</v>
      </c>
      <c r="G645">
        <v>1</v>
      </c>
      <c r="H645">
        <v>2</v>
      </c>
      <c r="I645" t="s">
        <v>1306</v>
      </c>
      <c r="J645" t="s">
        <v>1307</v>
      </c>
      <c r="K645" t="s">
        <v>1308</v>
      </c>
      <c r="L645">
        <v>1368</v>
      </c>
      <c r="N645">
        <v>1011</v>
      </c>
      <c r="O645" t="s">
        <v>550</v>
      </c>
      <c r="P645" t="s">
        <v>550</v>
      </c>
      <c r="Q645">
        <v>1</v>
      </c>
      <c r="W645">
        <v>0</v>
      </c>
      <c r="X645">
        <v>-99217351</v>
      </c>
      <c r="Y645">
        <v>0.17499999999999999</v>
      </c>
      <c r="AA645">
        <v>0</v>
      </c>
      <c r="AB645">
        <v>673.13</v>
      </c>
      <c r="AC645">
        <v>330.27</v>
      </c>
      <c r="AD645">
        <v>0</v>
      </c>
      <c r="AE645">
        <v>0</v>
      </c>
      <c r="AF645">
        <v>89.99</v>
      </c>
      <c r="AG645">
        <v>10.06</v>
      </c>
      <c r="AH645">
        <v>0</v>
      </c>
      <c r="AI645">
        <v>1</v>
      </c>
      <c r="AJ645">
        <v>7.48</v>
      </c>
      <c r="AK645">
        <v>32.83</v>
      </c>
      <c r="AL645">
        <v>1</v>
      </c>
      <c r="AN645">
        <v>0</v>
      </c>
      <c r="AO645">
        <v>1</v>
      </c>
      <c r="AP645">
        <v>1</v>
      </c>
      <c r="AQ645">
        <v>0</v>
      </c>
      <c r="AR645">
        <v>0</v>
      </c>
      <c r="AS645" t="s">
        <v>3</v>
      </c>
      <c r="AT645">
        <v>0.14000000000000001</v>
      </c>
      <c r="AU645" t="s">
        <v>279</v>
      </c>
      <c r="AV645">
        <v>0</v>
      </c>
      <c r="AW645">
        <v>2</v>
      </c>
      <c r="AX645">
        <v>144044530</v>
      </c>
      <c r="AY645">
        <v>1</v>
      </c>
      <c r="AZ645">
        <v>2048</v>
      </c>
      <c r="BA645">
        <v>656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CX645">
        <f>Y645*Source!I446</f>
        <v>0.20933499999999997</v>
      </c>
      <c r="CY645">
        <f>AB645</f>
        <v>673.13</v>
      </c>
      <c r="CZ645">
        <f>AF645</f>
        <v>89.99</v>
      </c>
      <c r="DA645">
        <f>AJ645</f>
        <v>7.48</v>
      </c>
      <c r="DB645">
        <f>ROUND((ROUND(AT645*CZ645,2)*1.25),2)</f>
        <v>15.75</v>
      </c>
      <c r="DC645">
        <f>ROUND((ROUND(AT645*AG645,2)*1.25),2)</f>
        <v>1.76</v>
      </c>
    </row>
    <row r="646" spans="1:107" x14ac:dyDescent="0.2">
      <c r="A646">
        <f>ROW(Source!A446)</f>
        <v>446</v>
      </c>
      <c r="B646">
        <v>144042116</v>
      </c>
      <c r="C646">
        <v>144044517</v>
      </c>
      <c r="D646">
        <v>130404565</v>
      </c>
      <c r="E646">
        <v>1</v>
      </c>
      <c r="F646">
        <v>1</v>
      </c>
      <c r="G646">
        <v>1</v>
      </c>
      <c r="H646">
        <v>2</v>
      </c>
      <c r="I646" t="s">
        <v>1130</v>
      </c>
      <c r="J646" t="s">
        <v>1131</v>
      </c>
      <c r="K646" t="s">
        <v>1132</v>
      </c>
      <c r="L646">
        <v>1368</v>
      </c>
      <c r="N646">
        <v>1011</v>
      </c>
      <c r="O646" t="s">
        <v>550</v>
      </c>
      <c r="P646" t="s">
        <v>550</v>
      </c>
      <c r="Q646">
        <v>1</v>
      </c>
      <c r="W646">
        <v>0</v>
      </c>
      <c r="X646">
        <v>757256372</v>
      </c>
      <c r="Y646">
        <v>1.625</v>
      </c>
      <c r="AA646">
        <v>0</v>
      </c>
      <c r="AB646">
        <v>447.64</v>
      </c>
      <c r="AC646">
        <v>443.21</v>
      </c>
      <c r="AD646">
        <v>0</v>
      </c>
      <c r="AE646">
        <v>0</v>
      </c>
      <c r="AF646">
        <v>31.26</v>
      </c>
      <c r="AG646">
        <v>13.5</v>
      </c>
      <c r="AH646">
        <v>0</v>
      </c>
      <c r="AI646">
        <v>1</v>
      </c>
      <c r="AJ646">
        <v>14.32</v>
      </c>
      <c r="AK646">
        <v>32.83</v>
      </c>
      <c r="AL646">
        <v>1</v>
      </c>
      <c r="AN646">
        <v>0</v>
      </c>
      <c r="AO646">
        <v>1</v>
      </c>
      <c r="AP646">
        <v>1</v>
      </c>
      <c r="AQ646">
        <v>0</v>
      </c>
      <c r="AR646">
        <v>0</v>
      </c>
      <c r="AS646" t="s">
        <v>3</v>
      </c>
      <c r="AT646">
        <v>1.3</v>
      </c>
      <c r="AU646" t="s">
        <v>279</v>
      </c>
      <c r="AV646">
        <v>0</v>
      </c>
      <c r="AW646">
        <v>2</v>
      </c>
      <c r="AX646">
        <v>144044531</v>
      </c>
      <c r="AY646">
        <v>1</v>
      </c>
      <c r="AZ646">
        <v>0</v>
      </c>
      <c r="BA646">
        <v>657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CX646">
        <f>Y646*Source!I446</f>
        <v>1.9438249999999999</v>
      </c>
      <c r="CY646">
        <f>AB646</f>
        <v>447.64</v>
      </c>
      <c r="CZ646">
        <f>AF646</f>
        <v>31.26</v>
      </c>
      <c r="DA646">
        <f>AJ646</f>
        <v>14.32</v>
      </c>
      <c r="DB646">
        <f>ROUND((ROUND(AT646*CZ646,2)*1.25),2)</f>
        <v>50.8</v>
      </c>
      <c r="DC646">
        <f>ROUND((ROUND(AT646*AG646,2)*1.25),2)</f>
        <v>21.94</v>
      </c>
    </row>
    <row r="647" spans="1:107" x14ac:dyDescent="0.2">
      <c r="A647">
        <f>ROW(Source!A446)</f>
        <v>446</v>
      </c>
      <c r="B647">
        <v>144042116</v>
      </c>
      <c r="C647">
        <v>144044517</v>
      </c>
      <c r="D647">
        <v>130258534</v>
      </c>
      <c r="E647">
        <v>1</v>
      </c>
      <c r="F647">
        <v>1</v>
      </c>
      <c r="G647">
        <v>1</v>
      </c>
      <c r="H647">
        <v>3</v>
      </c>
      <c r="I647" t="s">
        <v>1150</v>
      </c>
      <c r="J647" t="s">
        <v>1151</v>
      </c>
      <c r="K647" t="s">
        <v>1152</v>
      </c>
      <c r="L647">
        <v>1339</v>
      </c>
      <c r="N647">
        <v>1007</v>
      </c>
      <c r="O647" t="s">
        <v>50</v>
      </c>
      <c r="P647" t="s">
        <v>50</v>
      </c>
      <c r="Q647">
        <v>1</v>
      </c>
      <c r="W647">
        <v>0</v>
      </c>
      <c r="X647">
        <v>1835689634</v>
      </c>
      <c r="Y647">
        <v>0.01</v>
      </c>
      <c r="AA647">
        <v>29.3</v>
      </c>
      <c r="AB647">
        <v>0</v>
      </c>
      <c r="AC647">
        <v>0</v>
      </c>
      <c r="AD647">
        <v>0</v>
      </c>
      <c r="AE647">
        <v>2.44</v>
      </c>
      <c r="AF647">
        <v>0</v>
      </c>
      <c r="AG647">
        <v>0</v>
      </c>
      <c r="AH647">
        <v>0</v>
      </c>
      <c r="AI647">
        <v>12.01</v>
      </c>
      <c r="AJ647">
        <v>1</v>
      </c>
      <c r="AK647">
        <v>1</v>
      </c>
      <c r="AL647">
        <v>1</v>
      </c>
      <c r="AN647">
        <v>0</v>
      </c>
      <c r="AO647">
        <v>1</v>
      </c>
      <c r="AP647">
        <v>0</v>
      </c>
      <c r="AQ647">
        <v>0</v>
      </c>
      <c r="AR647">
        <v>0</v>
      </c>
      <c r="AS647" t="s">
        <v>3</v>
      </c>
      <c r="AT647">
        <v>0.01</v>
      </c>
      <c r="AU647" t="s">
        <v>3</v>
      </c>
      <c r="AV647">
        <v>0</v>
      </c>
      <c r="AW647">
        <v>2</v>
      </c>
      <c r="AX647">
        <v>144044532</v>
      </c>
      <c r="AY647">
        <v>1</v>
      </c>
      <c r="AZ647">
        <v>0</v>
      </c>
      <c r="BA647">
        <v>658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CX647">
        <f>Y647*Source!I446</f>
        <v>1.1962E-2</v>
      </c>
      <c r="CY647">
        <f t="shared" ref="CY647:CY652" si="128">AA647</f>
        <v>29.3</v>
      </c>
      <c r="CZ647">
        <f t="shared" ref="CZ647:CZ652" si="129">AE647</f>
        <v>2.44</v>
      </c>
      <c r="DA647">
        <f t="shared" ref="DA647:DA652" si="130">AI647</f>
        <v>12.01</v>
      </c>
      <c r="DB647">
        <f t="shared" ref="DB647:DB671" si="131">ROUND(ROUND(AT647*CZ647,2),2)</f>
        <v>0.02</v>
      </c>
      <c r="DC647">
        <f t="shared" ref="DC647:DC671" si="132">ROUND(ROUND(AT647*AG647,2),2)</f>
        <v>0</v>
      </c>
    </row>
    <row r="648" spans="1:107" x14ac:dyDescent="0.2">
      <c r="A648">
        <f>ROW(Source!A446)</f>
        <v>446</v>
      </c>
      <c r="B648">
        <v>144042116</v>
      </c>
      <c r="C648">
        <v>144044517</v>
      </c>
      <c r="D648">
        <v>130259177</v>
      </c>
      <c r="E648">
        <v>1</v>
      </c>
      <c r="F648">
        <v>1</v>
      </c>
      <c r="G648">
        <v>1</v>
      </c>
      <c r="H648">
        <v>3</v>
      </c>
      <c r="I648" t="s">
        <v>1538</v>
      </c>
      <c r="J648" t="s">
        <v>1539</v>
      </c>
      <c r="K648" t="s">
        <v>1540</v>
      </c>
      <c r="L648">
        <v>1346</v>
      </c>
      <c r="N648">
        <v>1009</v>
      </c>
      <c r="O648" t="s">
        <v>598</v>
      </c>
      <c r="P648" t="s">
        <v>598</v>
      </c>
      <c r="Q648">
        <v>1</v>
      </c>
      <c r="W648">
        <v>0</v>
      </c>
      <c r="X648">
        <v>-1052424831</v>
      </c>
      <c r="Y648">
        <v>12</v>
      </c>
      <c r="AA648">
        <v>54.51</v>
      </c>
      <c r="AB648">
        <v>0</v>
      </c>
      <c r="AC648">
        <v>0</v>
      </c>
      <c r="AD648">
        <v>0</v>
      </c>
      <c r="AE648">
        <v>9.0399999999999991</v>
      </c>
      <c r="AF648">
        <v>0</v>
      </c>
      <c r="AG648">
        <v>0</v>
      </c>
      <c r="AH648">
        <v>0</v>
      </c>
      <c r="AI648">
        <v>6.03</v>
      </c>
      <c r="AJ648">
        <v>1</v>
      </c>
      <c r="AK648">
        <v>1</v>
      </c>
      <c r="AL648">
        <v>1</v>
      </c>
      <c r="AN648">
        <v>0</v>
      </c>
      <c r="AO648">
        <v>1</v>
      </c>
      <c r="AP648">
        <v>0</v>
      </c>
      <c r="AQ648">
        <v>0</v>
      </c>
      <c r="AR648">
        <v>0</v>
      </c>
      <c r="AS648" t="s">
        <v>3</v>
      </c>
      <c r="AT648">
        <v>12</v>
      </c>
      <c r="AU648" t="s">
        <v>3</v>
      </c>
      <c r="AV648">
        <v>0</v>
      </c>
      <c r="AW648">
        <v>2</v>
      </c>
      <c r="AX648">
        <v>144044533</v>
      </c>
      <c r="AY648">
        <v>1</v>
      </c>
      <c r="AZ648">
        <v>0</v>
      </c>
      <c r="BA648">
        <v>659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CX648">
        <f>Y648*Source!I446</f>
        <v>14.354399999999998</v>
      </c>
      <c r="CY648">
        <f t="shared" si="128"/>
        <v>54.51</v>
      </c>
      <c r="CZ648">
        <f t="shared" si="129"/>
        <v>9.0399999999999991</v>
      </c>
      <c r="DA648">
        <f t="shared" si="130"/>
        <v>6.03</v>
      </c>
      <c r="DB648">
        <f t="shared" si="131"/>
        <v>108.48</v>
      </c>
      <c r="DC648">
        <f t="shared" si="132"/>
        <v>0</v>
      </c>
    </row>
    <row r="649" spans="1:107" x14ac:dyDescent="0.2">
      <c r="A649">
        <f>ROW(Source!A446)</f>
        <v>446</v>
      </c>
      <c r="B649">
        <v>144042116</v>
      </c>
      <c r="C649">
        <v>144044517</v>
      </c>
      <c r="D649">
        <v>130260848</v>
      </c>
      <c r="E649">
        <v>1</v>
      </c>
      <c r="F649">
        <v>1</v>
      </c>
      <c r="G649">
        <v>1</v>
      </c>
      <c r="H649">
        <v>3</v>
      </c>
      <c r="I649" t="s">
        <v>1541</v>
      </c>
      <c r="J649" t="s">
        <v>1542</v>
      </c>
      <c r="K649" t="s">
        <v>1543</v>
      </c>
      <c r="L649">
        <v>1348</v>
      </c>
      <c r="N649">
        <v>1009</v>
      </c>
      <c r="O649" t="s">
        <v>31</v>
      </c>
      <c r="P649" t="s">
        <v>31</v>
      </c>
      <c r="Q649">
        <v>1000</v>
      </c>
      <c r="W649">
        <v>0</v>
      </c>
      <c r="X649">
        <v>-1955437938</v>
      </c>
      <c r="Y649">
        <v>2.5000000000000001E-3</v>
      </c>
      <c r="AA649">
        <v>88733.25</v>
      </c>
      <c r="AB649">
        <v>0</v>
      </c>
      <c r="AC649">
        <v>0</v>
      </c>
      <c r="AD649">
        <v>0</v>
      </c>
      <c r="AE649">
        <v>8475</v>
      </c>
      <c r="AF649">
        <v>0</v>
      </c>
      <c r="AG649">
        <v>0</v>
      </c>
      <c r="AH649">
        <v>0</v>
      </c>
      <c r="AI649">
        <v>10.47</v>
      </c>
      <c r="AJ649">
        <v>1</v>
      </c>
      <c r="AK649">
        <v>1</v>
      </c>
      <c r="AL649">
        <v>1</v>
      </c>
      <c r="AN649">
        <v>0</v>
      </c>
      <c r="AO649">
        <v>1</v>
      </c>
      <c r="AP649">
        <v>0</v>
      </c>
      <c r="AQ649">
        <v>0</v>
      </c>
      <c r="AR649">
        <v>0</v>
      </c>
      <c r="AS649" t="s">
        <v>3</v>
      </c>
      <c r="AT649">
        <v>2.5000000000000001E-3</v>
      </c>
      <c r="AU649" t="s">
        <v>3</v>
      </c>
      <c r="AV649">
        <v>0</v>
      </c>
      <c r="AW649">
        <v>2</v>
      </c>
      <c r="AX649">
        <v>144044534</v>
      </c>
      <c r="AY649">
        <v>1</v>
      </c>
      <c r="AZ649">
        <v>0</v>
      </c>
      <c r="BA649">
        <v>660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CX649">
        <f>Y649*Source!I446</f>
        <v>2.9905000000000001E-3</v>
      </c>
      <c r="CY649">
        <f t="shared" si="128"/>
        <v>88733.25</v>
      </c>
      <c r="CZ649">
        <f t="shared" si="129"/>
        <v>8475</v>
      </c>
      <c r="DA649">
        <f t="shared" si="130"/>
        <v>10.47</v>
      </c>
      <c r="DB649">
        <f t="shared" si="131"/>
        <v>21.19</v>
      </c>
      <c r="DC649">
        <f t="shared" si="132"/>
        <v>0</v>
      </c>
    </row>
    <row r="650" spans="1:107" x14ac:dyDescent="0.2">
      <c r="A650">
        <f>ROW(Source!A446)</f>
        <v>446</v>
      </c>
      <c r="B650">
        <v>144042116</v>
      </c>
      <c r="C650">
        <v>144044517</v>
      </c>
      <c r="D650">
        <v>130262841</v>
      </c>
      <c r="E650">
        <v>1</v>
      </c>
      <c r="F650">
        <v>1</v>
      </c>
      <c r="G650">
        <v>1</v>
      </c>
      <c r="H650">
        <v>3</v>
      </c>
      <c r="I650" t="s">
        <v>1315</v>
      </c>
      <c r="J650" t="s">
        <v>1316</v>
      </c>
      <c r="K650" t="s">
        <v>1317</v>
      </c>
      <c r="L650">
        <v>1348</v>
      </c>
      <c r="N650">
        <v>1009</v>
      </c>
      <c r="O650" t="s">
        <v>31</v>
      </c>
      <c r="P650" t="s">
        <v>31</v>
      </c>
      <c r="Q650">
        <v>1000</v>
      </c>
      <c r="W650">
        <v>0</v>
      </c>
      <c r="X650">
        <v>-471315788</v>
      </c>
      <c r="Y650">
        <v>1.2999999999999999E-2</v>
      </c>
      <c r="AA650">
        <v>4165.32</v>
      </c>
      <c r="AB650">
        <v>0</v>
      </c>
      <c r="AC650">
        <v>0</v>
      </c>
      <c r="AD650">
        <v>0</v>
      </c>
      <c r="AE650">
        <v>412</v>
      </c>
      <c r="AF650">
        <v>0</v>
      </c>
      <c r="AG650">
        <v>0</v>
      </c>
      <c r="AH650">
        <v>0</v>
      </c>
      <c r="AI650">
        <v>10.11</v>
      </c>
      <c r="AJ650">
        <v>1</v>
      </c>
      <c r="AK650">
        <v>1</v>
      </c>
      <c r="AL650">
        <v>1</v>
      </c>
      <c r="AN650">
        <v>0</v>
      </c>
      <c r="AO650">
        <v>1</v>
      </c>
      <c r="AP650">
        <v>0</v>
      </c>
      <c r="AQ650">
        <v>0</v>
      </c>
      <c r="AR650">
        <v>0</v>
      </c>
      <c r="AS650" t="s">
        <v>3</v>
      </c>
      <c r="AT650">
        <v>1.2999999999999999E-2</v>
      </c>
      <c r="AU650" t="s">
        <v>3</v>
      </c>
      <c r="AV650">
        <v>0</v>
      </c>
      <c r="AW650">
        <v>2</v>
      </c>
      <c r="AX650">
        <v>144044535</v>
      </c>
      <c r="AY650">
        <v>1</v>
      </c>
      <c r="AZ650">
        <v>0</v>
      </c>
      <c r="BA650">
        <v>661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CX650">
        <f>Y650*Source!I446</f>
        <v>1.5550599999999998E-2</v>
      </c>
      <c r="CY650">
        <f t="shared" si="128"/>
        <v>4165.32</v>
      </c>
      <c r="CZ650">
        <f t="shared" si="129"/>
        <v>412</v>
      </c>
      <c r="DA650">
        <f t="shared" si="130"/>
        <v>10.11</v>
      </c>
      <c r="DB650">
        <f t="shared" si="131"/>
        <v>5.36</v>
      </c>
      <c r="DC650">
        <f t="shared" si="132"/>
        <v>0</v>
      </c>
    </row>
    <row r="651" spans="1:107" x14ac:dyDescent="0.2">
      <c r="A651">
        <f>ROW(Source!A446)</f>
        <v>446</v>
      </c>
      <c r="B651">
        <v>144042116</v>
      </c>
      <c r="C651">
        <v>144044517</v>
      </c>
      <c r="D651">
        <v>130263612</v>
      </c>
      <c r="E651">
        <v>1</v>
      </c>
      <c r="F651">
        <v>1</v>
      </c>
      <c r="G651">
        <v>1</v>
      </c>
      <c r="H651">
        <v>3</v>
      </c>
      <c r="I651" t="s">
        <v>662</v>
      </c>
      <c r="J651" t="s">
        <v>664</v>
      </c>
      <c r="K651" t="s">
        <v>663</v>
      </c>
      <c r="L651">
        <v>1339</v>
      </c>
      <c r="N651">
        <v>1007</v>
      </c>
      <c r="O651" t="s">
        <v>50</v>
      </c>
      <c r="P651" t="s">
        <v>50</v>
      </c>
      <c r="Q651">
        <v>1</v>
      </c>
      <c r="W651">
        <v>0</v>
      </c>
      <c r="X651">
        <v>1040077748</v>
      </c>
      <c r="Y651">
        <v>5</v>
      </c>
      <c r="AA651">
        <v>2848.03</v>
      </c>
      <c r="AB651">
        <v>0</v>
      </c>
      <c r="AC651">
        <v>0</v>
      </c>
      <c r="AD651">
        <v>0</v>
      </c>
      <c r="AE651">
        <v>510.4</v>
      </c>
      <c r="AF651">
        <v>0</v>
      </c>
      <c r="AG651">
        <v>0</v>
      </c>
      <c r="AH651">
        <v>0</v>
      </c>
      <c r="AI651">
        <v>5.58</v>
      </c>
      <c r="AJ651">
        <v>1</v>
      </c>
      <c r="AK651">
        <v>1</v>
      </c>
      <c r="AL651">
        <v>1</v>
      </c>
      <c r="AN651">
        <v>0</v>
      </c>
      <c r="AO651">
        <v>1</v>
      </c>
      <c r="AP651">
        <v>0</v>
      </c>
      <c r="AQ651">
        <v>0</v>
      </c>
      <c r="AR651">
        <v>0</v>
      </c>
      <c r="AS651" t="s">
        <v>3</v>
      </c>
      <c r="AT651">
        <v>5</v>
      </c>
      <c r="AU651" t="s">
        <v>3</v>
      </c>
      <c r="AV651">
        <v>0</v>
      </c>
      <c r="AW651">
        <v>2</v>
      </c>
      <c r="AX651">
        <v>144044536</v>
      </c>
      <c r="AY651">
        <v>1</v>
      </c>
      <c r="AZ651">
        <v>6144</v>
      </c>
      <c r="BA651">
        <v>662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CX651">
        <f>Y651*Source!I446</f>
        <v>5.9809999999999999</v>
      </c>
      <c r="CY651">
        <f t="shared" si="128"/>
        <v>2848.03</v>
      </c>
      <c r="CZ651">
        <f t="shared" si="129"/>
        <v>510.4</v>
      </c>
      <c r="DA651">
        <f t="shared" si="130"/>
        <v>5.58</v>
      </c>
      <c r="DB651">
        <f t="shared" si="131"/>
        <v>2552</v>
      </c>
      <c r="DC651">
        <f t="shared" si="132"/>
        <v>0</v>
      </c>
    </row>
    <row r="652" spans="1:107" x14ac:dyDescent="0.2">
      <c r="A652">
        <f>ROW(Source!A446)</f>
        <v>446</v>
      </c>
      <c r="B652">
        <v>144042116</v>
      </c>
      <c r="C652">
        <v>144044517</v>
      </c>
      <c r="D652">
        <v>130276452</v>
      </c>
      <c r="E652">
        <v>1</v>
      </c>
      <c r="F652">
        <v>1</v>
      </c>
      <c r="G652">
        <v>1</v>
      </c>
      <c r="H652">
        <v>3</v>
      </c>
      <c r="I652" t="s">
        <v>1544</v>
      </c>
      <c r="J652" t="s">
        <v>1545</v>
      </c>
      <c r="K652" t="s">
        <v>1546</v>
      </c>
      <c r="L652">
        <v>1327</v>
      </c>
      <c r="N652">
        <v>1005</v>
      </c>
      <c r="O652" t="s">
        <v>269</v>
      </c>
      <c r="P652" t="s">
        <v>269</v>
      </c>
      <c r="Q652">
        <v>1</v>
      </c>
      <c r="W652">
        <v>0</v>
      </c>
      <c r="X652">
        <v>-594884705</v>
      </c>
      <c r="Y652">
        <v>108</v>
      </c>
      <c r="AA652">
        <v>143.22999999999999</v>
      </c>
      <c r="AB652">
        <v>0</v>
      </c>
      <c r="AC652">
        <v>0</v>
      </c>
      <c r="AD652">
        <v>0</v>
      </c>
      <c r="AE652">
        <v>28.25</v>
      </c>
      <c r="AF652">
        <v>0</v>
      </c>
      <c r="AG652">
        <v>0</v>
      </c>
      <c r="AH652">
        <v>0</v>
      </c>
      <c r="AI652">
        <v>5.07</v>
      </c>
      <c r="AJ652">
        <v>1</v>
      </c>
      <c r="AK652">
        <v>1</v>
      </c>
      <c r="AL652">
        <v>1</v>
      </c>
      <c r="AN652">
        <v>0</v>
      </c>
      <c r="AO652">
        <v>1</v>
      </c>
      <c r="AP652">
        <v>0</v>
      </c>
      <c r="AQ652">
        <v>0</v>
      </c>
      <c r="AR652">
        <v>0</v>
      </c>
      <c r="AS652" t="s">
        <v>3</v>
      </c>
      <c r="AT652">
        <v>108</v>
      </c>
      <c r="AU652" t="s">
        <v>3</v>
      </c>
      <c r="AV652">
        <v>0</v>
      </c>
      <c r="AW652">
        <v>2</v>
      </c>
      <c r="AX652">
        <v>144044537</v>
      </c>
      <c r="AY652">
        <v>1</v>
      </c>
      <c r="AZ652">
        <v>0</v>
      </c>
      <c r="BA652">
        <v>663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CX652">
        <f>Y652*Source!I446</f>
        <v>129.18959999999998</v>
      </c>
      <c r="CY652">
        <f t="shared" si="128"/>
        <v>143.22999999999999</v>
      </c>
      <c r="CZ652">
        <f t="shared" si="129"/>
        <v>28.25</v>
      </c>
      <c r="DA652">
        <f t="shared" si="130"/>
        <v>5.07</v>
      </c>
      <c r="DB652">
        <f t="shared" si="131"/>
        <v>3051</v>
      </c>
      <c r="DC652">
        <f t="shared" si="132"/>
        <v>0</v>
      </c>
    </row>
    <row r="653" spans="1:107" x14ac:dyDescent="0.2">
      <c r="A653">
        <f>ROW(Source!A448)</f>
        <v>448</v>
      </c>
      <c r="B653">
        <v>144042116</v>
      </c>
      <c r="C653">
        <v>144044539</v>
      </c>
      <c r="D653">
        <v>128862307</v>
      </c>
      <c r="E653">
        <v>28876687</v>
      </c>
      <c r="F653">
        <v>1</v>
      </c>
      <c r="G653">
        <v>1</v>
      </c>
      <c r="H653">
        <v>1</v>
      </c>
      <c r="I653" t="s">
        <v>1291</v>
      </c>
      <c r="J653" t="s">
        <v>3</v>
      </c>
      <c r="K653" t="s">
        <v>1292</v>
      </c>
      <c r="L653">
        <v>1191</v>
      </c>
      <c r="N653">
        <v>1013</v>
      </c>
      <c r="O653" t="s">
        <v>1125</v>
      </c>
      <c r="P653" t="s">
        <v>1125</v>
      </c>
      <c r="Q653">
        <v>1</v>
      </c>
      <c r="W653">
        <v>0</v>
      </c>
      <c r="X653">
        <v>912892513</v>
      </c>
      <c r="Y653">
        <v>94.4</v>
      </c>
      <c r="AA653">
        <v>0</v>
      </c>
      <c r="AB653">
        <v>0</v>
      </c>
      <c r="AC653">
        <v>0</v>
      </c>
      <c r="AD653">
        <v>9.92</v>
      </c>
      <c r="AE653">
        <v>0</v>
      </c>
      <c r="AF653">
        <v>0</v>
      </c>
      <c r="AG653">
        <v>0</v>
      </c>
      <c r="AH653">
        <v>9.92</v>
      </c>
      <c r="AI653">
        <v>1</v>
      </c>
      <c r="AJ653">
        <v>1</v>
      </c>
      <c r="AK653">
        <v>1</v>
      </c>
      <c r="AL653">
        <v>1</v>
      </c>
      <c r="AN653">
        <v>0</v>
      </c>
      <c r="AO653">
        <v>1</v>
      </c>
      <c r="AP653">
        <v>0</v>
      </c>
      <c r="AQ653">
        <v>0</v>
      </c>
      <c r="AR653">
        <v>0</v>
      </c>
      <c r="AS653" t="s">
        <v>3</v>
      </c>
      <c r="AT653">
        <v>94.4</v>
      </c>
      <c r="AU653" t="s">
        <v>3</v>
      </c>
      <c r="AV653">
        <v>1</v>
      </c>
      <c r="AW653">
        <v>2</v>
      </c>
      <c r="AX653">
        <v>144044546</v>
      </c>
      <c r="AY653">
        <v>1</v>
      </c>
      <c r="AZ653">
        <v>0</v>
      </c>
      <c r="BA653">
        <v>664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CX653">
        <f>Y653*Source!I448</f>
        <v>3.7760000000000002</v>
      </c>
      <c r="CY653">
        <f>AD653</f>
        <v>9.92</v>
      </c>
      <c r="CZ653">
        <f>AH653</f>
        <v>9.92</v>
      </c>
      <c r="DA653">
        <f>AL653</f>
        <v>1</v>
      </c>
      <c r="DB653">
        <f t="shared" si="131"/>
        <v>936.45</v>
      </c>
      <c r="DC653">
        <f t="shared" si="132"/>
        <v>0</v>
      </c>
    </row>
    <row r="654" spans="1:107" x14ac:dyDescent="0.2">
      <c r="A654">
        <f>ROW(Source!A448)</f>
        <v>448</v>
      </c>
      <c r="B654">
        <v>144042116</v>
      </c>
      <c r="C654">
        <v>144044539</v>
      </c>
      <c r="D654">
        <v>128862608</v>
      </c>
      <c r="E654">
        <v>28876687</v>
      </c>
      <c r="F654">
        <v>1</v>
      </c>
      <c r="G654">
        <v>1</v>
      </c>
      <c r="H654">
        <v>1</v>
      </c>
      <c r="I654" t="s">
        <v>1128</v>
      </c>
      <c r="J654" t="s">
        <v>3</v>
      </c>
      <c r="K654" t="s">
        <v>1129</v>
      </c>
      <c r="L654">
        <v>1191</v>
      </c>
      <c r="N654">
        <v>1013</v>
      </c>
      <c r="O654" t="s">
        <v>1125</v>
      </c>
      <c r="P654" t="s">
        <v>1125</v>
      </c>
      <c r="Q654">
        <v>1</v>
      </c>
      <c r="W654">
        <v>0</v>
      </c>
      <c r="X654">
        <v>-1417349443</v>
      </c>
      <c r="Y654">
        <v>0.4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1</v>
      </c>
      <c r="AJ654">
        <v>1</v>
      </c>
      <c r="AK654">
        <v>1</v>
      </c>
      <c r="AL654">
        <v>1</v>
      </c>
      <c r="AN654">
        <v>0</v>
      </c>
      <c r="AO654">
        <v>1</v>
      </c>
      <c r="AP654">
        <v>0</v>
      </c>
      <c r="AQ654">
        <v>0</v>
      </c>
      <c r="AR654">
        <v>0</v>
      </c>
      <c r="AS654" t="s">
        <v>3</v>
      </c>
      <c r="AT654">
        <v>0.4</v>
      </c>
      <c r="AU654" t="s">
        <v>3</v>
      </c>
      <c r="AV654">
        <v>2</v>
      </c>
      <c r="AW654">
        <v>2</v>
      </c>
      <c r="AX654">
        <v>144044547</v>
      </c>
      <c r="AY654">
        <v>1</v>
      </c>
      <c r="AZ654">
        <v>0</v>
      </c>
      <c r="BA654">
        <v>665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CX654">
        <f>Y654*Source!I448</f>
        <v>1.6E-2</v>
      </c>
      <c r="CY654">
        <f>AD654</f>
        <v>0</v>
      </c>
      <c r="CZ654">
        <f>AH654</f>
        <v>0</v>
      </c>
      <c r="DA654">
        <f>AL654</f>
        <v>1</v>
      </c>
      <c r="DB654">
        <f t="shared" si="131"/>
        <v>0</v>
      </c>
      <c r="DC654">
        <f t="shared" si="132"/>
        <v>0</v>
      </c>
    </row>
    <row r="655" spans="1:107" x14ac:dyDescent="0.2">
      <c r="A655">
        <f>ROW(Source!A448)</f>
        <v>448</v>
      </c>
      <c r="B655">
        <v>144042116</v>
      </c>
      <c r="C655">
        <v>144044539</v>
      </c>
      <c r="D655">
        <v>130404404</v>
      </c>
      <c r="E655">
        <v>1</v>
      </c>
      <c r="F655">
        <v>1</v>
      </c>
      <c r="G655">
        <v>1</v>
      </c>
      <c r="H655">
        <v>2</v>
      </c>
      <c r="I655" t="s">
        <v>1141</v>
      </c>
      <c r="J655" t="s">
        <v>1142</v>
      </c>
      <c r="K655" t="s">
        <v>1143</v>
      </c>
      <c r="L655">
        <v>1368</v>
      </c>
      <c r="N655">
        <v>1011</v>
      </c>
      <c r="O655" t="s">
        <v>550</v>
      </c>
      <c r="P655" t="s">
        <v>550</v>
      </c>
      <c r="Q655">
        <v>1</v>
      </c>
      <c r="W655">
        <v>0</v>
      </c>
      <c r="X655">
        <v>-2113614907</v>
      </c>
      <c r="Y655">
        <v>0.2</v>
      </c>
      <c r="AA655">
        <v>0</v>
      </c>
      <c r="AB655">
        <v>1023.6</v>
      </c>
      <c r="AC655">
        <v>443.21</v>
      </c>
      <c r="AD655">
        <v>0</v>
      </c>
      <c r="AE655">
        <v>0</v>
      </c>
      <c r="AF655">
        <v>115.4</v>
      </c>
      <c r="AG655">
        <v>13.5</v>
      </c>
      <c r="AH655">
        <v>0</v>
      </c>
      <c r="AI655">
        <v>1</v>
      </c>
      <c r="AJ655">
        <v>8.8699999999999992</v>
      </c>
      <c r="AK655">
        <v>32.83</v>
      </c>
      <c r="AL655">
        <v>1</v>
      </c>
      <c r="AN655">
        <v>0</v>
      </c>
      <c r="AO655">
        <v>1</v>
      </c>
      <c r="AP655">
        <v>0</v>
      </c>
      <c r="AQ655">
        <v>0</v>
      </c>
      <c r="AR655">
        <v>0</v>
      </c>
      <c r="AS655" t="s">
        <v>3</v>
      </c>
      <c r="AT655">
        <v>0.2</v>
      </c>
      <c r="AU655" t="s">
        <v>3</v>
      </c>
      <c r="AV655">
        <v>0</v>
      </c>
      <c r="AW655">
        <v>2</v>
      </c>
      <c r="AX655">
        <v>144044548</v>
      </c>
      <c r="AY655">
        <v>1</v>
      </c>
      <c r="AZ655">
        <v>0</v>
      </c>
      <c r="BA655">
        <v>666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CX655">
        <f>Y655*Source!I448</f>
        <v>8.0000000000000002E-3</v>
      </c>
      <c r="CY655">
        <f>AB655</f>
        <v>1023.6</v>
      </c>
      <c r="CZ655">
        <f>AF655</f>
        <v>115.4</v>
      </c>
      <c r="DA655">
        <f>AJ655</f>
        <v>8.8699999999999992</v>
      </c>
      <c r="DB655">
        <f t="shared" si="131"/>
        <v>23.08</v>
      </c>
      <c r="DC655">
        <f t="shared" si="132"/>
        <v>2.7</v>
      </c>
    </row>
    <row r="656" spans="1:107" x14ac:dyDescent="0.2">
      <c r="A656">
        <f>ROW(Source!A448)</f>
        <v>448</v>
      </c>
      <c r="B656">
        <v>144042116</v>
      </c>
      <c r="C656">
        <v>144044539</v>
      </c>
      <c r="D656">
        <v>130405149</v>
      </c>
      <c r="E656">
        <v>1</v>
      </c>
      <c r="F656">
        <v>1</v>
      </c>
      <c r="G656">
        <v>1</v>
      </c>
      <c r="H656">
        <v>2</v>
      </c>
      <c r="I656" t="s">
        <v>1144</v>
      </c>
      <c r="J656" t="s">
        <v>1145</v>
      </c>
      <c r="K656" t="s">
        <v>1146</v>
      </c>
      <c r="L656">
        <v>1368</v>
      </c>
      <c r="N656">
        <v>1011</v>
      </c>
      <c r="O656" t="s">
        <v>550</v>
      </c>
      <c r="P656" t="s">
        <v>550</v>
      </c>
      <c r="Q656">
        <v>1</v>
      </c>
      <c r="W656">
        <v>0</v>
      </c>
      <c r="X656">
        <v>1969200529</v>
      </c>
      <c r="Y656">
        <v>0.2</v>
      </c>
      <c r="AA656">
        <v>0</v>
      </c>
      <c r="AB656">
        <v>795.09</v>
      </c>
      <c r="AC656">
        <v>380.83</v>
      </c>
      <c r="AD656">
        <v>0</v>
      </c>
      <c r="AE656">
        <v>0</v>
      </c>
      <c r="AF656">
        <v>65.709999999999994</v>
      </c>
      <c r="AG656">
        <v>11.6</v>
      </c>
      <c r="AH656">
        <v>0</v>
      </c>
      <c r="AI656">
        <v>1</v>
      </c>
      <c r="AJ656">
        <v>12.1</v>
      </c>
      <c r="AK656">
        <v>32.83</v>
      </c>
      <c r="AL656">
        <v>1</v>
      </c>
      <c r="AN656">
        <v>0</v>
      </c>
      <c r="AO656">
        <v>1</v>
      </c>
      <c r="AP656">
        <v>0</v>
      </c>
      <c r="AQ656">
        <v>0</v>
      </c>
      <c r="AR656">
        <v>0</v>
      </c>
      <c r="AS656" t="s">
        <v>3</v>
      </c>
      <c r="AT656">
        <v>0.2</v>
      </c>
      <c r="AU656" t="s">
        <v>3</v>
      </c>
      <c r="AV656">
        <v>0</v>
      </c>
      <c r="AW656">
        <v>2</v>
      </c>
      <c r="AX656">
        <v>144044549</v>
      </c>
      <c r="AY656">
        <v>1</v>
      </c>
      <c r="AZ656">
        <v>0</v>
      </c>
      <c r="BA656">
        <v>667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CX656">
        <f>Y656*Source!I448</f>
        <v>8.0000000000000002E-3</v>
      </c>
      <c r="CY656">
        <f>AB656</f>
        <v>795.09</v>
      </c>
      <c r="CZ656">
        <f>AF656</f>
        <v>65.709999999999994</v>
      </c>
      <c r="DA656">
        <f>AJ656</f>
        <v>12.1</v>
      </c>
      <c r="DB656">
        <f t="shared" si="131"/>
        <v>13.14</v>
      </c>
      <c r="DC656">
        <f t="shared" si="132"/>
        <v>2.3199999999999998</v>
      </c>
    </row>
    <row r="657" spans="1:107" x14ac:dyDescent="0.2">
      <c r="A657">
        <f>ROW(Source!A448)</f>
        <v>448</v>
      </c>
      <c r="B657">
        <v>144042116</v>
      </c>
      <c r="C657">
        <v>144044539</v>
      </c>
      <c r="D657">
        <v>130305762</v>
      </c>
      <c r="E657">
        <v>1</v>
      </c>
      <c r="F657">
        <v>1</v>
      </c>
      <c r="G657">
        <v>1</v>
      </c>
      <c r="H657">
        <v>3</v>
      </c>
      <c r="I657" t="s">
        <v>1385</v>
      </c>
      <c r="J657" t="s">
        <v>1386</v>
      </c>
      <c r="K657" t="s">
        <v>1387</v>
      </c>
      <c r="L657">
        <v>1425</v>
      </c>
      <c r="N657">
        <v>1013</v>
      </c>
      <c r="O657" t="s">
        <v>88</v>
      </c>
      <c r="P657" t="s">
        <v>88</v>
      </c>
      <c r="Q657">
        <v>1</v>
      </c>
      <c r="W657">
        <v>0</v>
      </c>
      <c r="X657">
        <v>-251307880</v>
      </c>
      <c r="Y657">
        <v>1.02</v>
      </c>
      <c r="AA657">
        <v>544</v>
      </c>
      <c r="AB657">
        <v>0</v>
      </c>
      <c r="AC657">
        <v>0</v>
      </c>
      <c r="AD657">
        <v>0</v>
      </c>
      <c r="AE657">
        <v>100</v>
      </c>
      <c r="AF657">
        <v>0</v>
      </c>
      <c r="AG657">
        <v>0</v>
      </c>
      <c r="AH657">
        <v>0</v>
      </c>
      <c r="AI657">
        <v>5.44</v>
      </c>
      <c r="AJ657">
        <v>1</v>
      </c>
      <c r="AK657">
        <v>1</v>
      </c>
      <c r="AL657">
        <v>1</v>
      </c>
      <c r="AN657">
        <v>0</v>
      </c>
      <c r="AO657">
        <v>1</v>
      </c>
      <c r="AP657">
        <v>0</v>
      </c>
      <c r="AQ657">
        <v>0</v>
      </c>
      <c r="AR657">
        <v>0</v>
      </c>
      <c r="AS657" t="s">
        <v>3</v>
      </c>
      <c r="AT657">
        <v>1.02</v>
      </c>
      <c r="AU657" t="s">
        <v>3</v>
      </c>
      <c r="AV657">
        <v>0</v>
      </c>
      <c r="AW657">
        <v>2</v>
      </c>
      <c r="AX657">
        <v>144044550</v>
      </c>
      <c r="AY657">
        <v>1</v>
      </c>
      <c r="AZ657">
        <v>0</v>
      </c>
      <c r="BA657">
        <v>668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CX657">
        <f>Y657*Source!I448</f>
        <v>4.0800000000000003E-2</v>
      </c>
      <c r="CY657">
        <f>AA657</f>
        <v>544</v>
      </c>
      <c r="CZ657">
        <f>AE657</f>
        <v>100</v>
      </c>
      <c r="DA657">
        <f>AI657</f>
        <v>5.44</v>
      </c>
      <c r="DB657">
        <f t="shared" si="131"/>
        <v>102</v>
      </c>
      <c r="DC657">
        <f t="shared" si="132"/>
        <v>0</v>
      </c>
    </row>
    <row r="658" spans="1:107" x14ac:dyDescent="0.2">
      <c r="A658">
        <f>ROW(Source!A448)</f>
        <v>448</v>
      </c>
      <c r="B658">
        <v>144042116</v>
      </c>
      <c r="C658">
        <v>144044539</v>
      </c>
      <c r="D658">
        <v>128862548</v>
      </c>
      <c r="E658">
        <v>28876687</v>
      </c>
      <c r="F658">
        <v>1</v>
      </c>
      <c r="G658">
        <v>1</v>
      </c>
      <c r="H658">
        <v>3</v>
      </c>
      <c r="I658" t="s">
        <v>1296</v>
      </c>
      <c r="J658" t="s">
        <v>3</v>
      </c>
      <c r="K658" t="s">
        <v>1297</v>
      </c>
      <c r="L658">
        <v>1374</v>
      </c>
      <c r="N658">
        <v>1013</v>
      </c>
      <c r="O658" t="s">
        <v>1298</v>
      </c>
      <c r="P658" t="s">
        <v>1298</v>
      </c>
      <c r="Q658">
        <v>1</v>
      </c>
      <c r="W658">
        <v>0</v>
      </c>
      <c r="X658">
        <v>-1731369543</v>
      </c>
      <c r="Y658">
        <v>18.73</v>
      </c>
      <c r="AA658">
        <v>1</v>
      </c>
      <c r="AB658">
        <v>0</v>
      </c>
      <c r="AC658">
        <v>0</v>
      </c>
      <c r="AD658">
        <v>0</v>
      </c>
      <c r="AE658">
        <v>1</v>
      </c>
      <c r="AF658">
        <v>0</v>
      </c>
      <c r="AG658">
        <v>0</v>
      </c>
      <c r="AH658">
        <v>0</v>
      </c>
      <c r="AI658">
        <v>1</v>
      </c>
      <c r="AJ658">
        <v>1</v>
      </c>
      <c r="AK658">
        <v>1</v>
      </c>
      <c r="AL658">
        <v>1</v>
      </c>
      <c r="AN658">
        <v>0</v>
      </c>
      <c r="AO658">
        <v>1</v>
      </c>
      <c r="AP658">
        <v>0</v>
      </c>
      <c r="AQ658">
        <v>0</v>
      </c>
      <c r="AR658">
        <v>0</v>
      </c>
      <c r="AS658" t="s">
        <v>3</v>
      </c>
      <c r="AT658">
        <v>18.73</v>
      </c>
      <c r="AU658" t="s">
        <v>3</v>
      </c>
      <c r="AV658">
        <v>0</v>
      </c>
      <c r="AW658">
        <v>2</v>
      </c>
      <c r="AX658">
        <v>144044551</v>
      </c>
      <c r="AY658">
        <v>1</v>
      </c>
      <c r="AZ658">
        <v>0</v>
      </c>
      <c r="BA658">
        <v>669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CX658">
        <f>Y658*Source!I448</f>
        <v>0.74920000000000009</v>
      </c>
      <c r="CY658">
        <f>AA658</f>
        <v>1</v>
      </c>
      <c r="CZ658">
        <f>AE658</f>
        <v>1</v>
      </c>
      <c r="DA658">
        <f>AI658</f>
        <v>1</v>
      </c>
      <c r="DB658">
        <f t="shared" si="131"/>
        <v>18.73</v>
      </c>
      <c r="DC658">
        <f t="shared" si="132"/>
        <v>0</v>
      </c>
    </row>
    <row r="659" spans="1:107" x14ac:dyDescent="0.2">
      <c r="A659">
        <f>ROW(Source!A449)</f>
        <v>449</v>
      </c>
      <c r="B659">
        <v>144042116</v>
      </c>
      <c r="C659">
        <v>144044552</v>
      </c>
      <c r="D659">
        <v>128862293</v>
      </c>
      <c r="E659">
        <v>28876687</v>
      </c>
      <c r="F659">
        <v>1</v>
      </c>
      <c r="G659">
        <v>1</v>
      </c>
      <c r="H659">
        <v>1</v>
      </c>
      <c r="I659" t="s">
        <v>1265</v>
      </c>
      <c r="J659" t="s">
        <v>3</v>
      </c>
      <c r="K659" t="s">
        <v>1266</v>
      </c>
      <c r="L659">
        <v>1191</v>
      </c>
      <c r="N659">
        <v>1013</v>
      </c>
      <c r="O659" t="s">
        <v>1125</v>
      </c>
      <c r="P659" t="s">
        <v>1125</v>
      </c>
      <c r="Q659">
        <v>1</v>
      </c>
      <c r="W659">
        <v>0</v>
      </c>
      <c r="X659">
        <v>-1081351934</v>
      </c>
      <c r="Y659">
        <v>41.28</v>
      </c>
      <c r="AA659">
        <v>0</v>
      </c>
      <c r="AB659">
        <v>0</v>
      </c>
      <c r="AC659">
        <v>0</v>
      </c>
      <c r="AD659">
        <v>9.4</v>
      </c>
      <c r="AE659">
        <v>0</v>
      </c>
      <c r="AF659">
        <v>0</v>
      </c>
      <c r="AG659">
        <v>0</v>
      </c>
      <c r="AH659">
        <v>9.4</v>
      </c>
      <c r="AI659">
        <v>1</v>
      </c>
      <c r="AJ659">
        <v>1</v>
      </c>
      <c r="AK659">
        <v>1</v>
      </c>
      <c r="AL659">
        <v>1</v>
      </c>
      <c r="AN659">
        <v>0</v>
      </c>
      <c r="AO659">
        <v>1</v>
      </c>
      <c r="AP659">
        <v>0</v>
      </c>
      <c r="AQ659">
        <v>0</v>
      </c>
      <c r="AR659">
        <v>0</v>
      </c>
      <c r="AS659" t="s">
        <v>3</v>
      </c>
      <c r="AT659">
        <v>41.28</v>
      </c>
      <c r="AU659" t="s">
        <v>3</v>
      </c>
      <c r="AV659">
        <v>1</v>
      </c>
      <c r="AW659">
        <v>2</v>
      </c>
      <c r="AX659">
        <v>144044566</v>
      </c>
      <c r="AY659">
        <v>1</v>
      </c>
      <c r="AZ659">
        <v>0</v>
      </c>
      <c r="BA659">
        <v>670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CX659">
        <f>Y659*Source!I449</f>
        <v>3.3024</v>
      </c>
      <c r="CY659">
        <f>AD659</f>
        <v>9.4</v>
      </c>
      <c r="CZ659">
        <f>AH659</f>
        <v>9.4</v>
      </c>
      <c r="DA659">
        <f>AL659</f>
        <v>1</v>
      </c>
      <c r="DB659">
        <f t="shared" si="131"/>
        <v>388.03</v>
      </c>
      <c r="DC659">
        <f t="shared" si="132"/>
        <v>0</v>
      </c>
    </row>
    <row r="660" spans="1:107" x14ac:dyDescent="0.2">
      <c r="A660">
        <f>ROW(Source!A449)</f>
        <v>449</v>
      </c>
      <c r="B660">
        <v>144042116</v>
      </c>
      <c r="C660">
        <v>144044552</v>
      </c>
      <c r="D660">
        <v>128862608</v>
      </c>
      <c r="E660">
        <v>28876687</v>
      </c>
      <c r="F660">
        <v>1</v>
      </c>
      <c r="G660">
        <v>1</v>
      </c>
      <c r="H660">
        <v>1</v>
      </c>
      <c r="I660" t="s">
        <v>1128</v>
      </c>
      <c r="J660" t="s">
        <v>3</v>
      </c>
      <c r="K660" t="s">
        <v>1129</v>
      </c>
      <c r="L660">
        <v>1191</v>
      </c>
      <c r="N660">
        <v>1013</v>
      </c>
      <c r="O660" t="s">
        <v>1125</v>
      </c>
      <c r="P660" t="s">
        <v>1125</v>
      </c>
      <c r="Q660">
        <v>1</v>
      </c>
      <c r="W660">
        <v>0</v>
      </c>
      <c r="X660">
        <v>-1417349443</v>
      </c>
      <c r="Y660">
        <v>0.4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1</v>
      </c>
      <c r="AJ660">
        <v>1</v>
      </c>
      <c r="AK660">
        <v>1</v>
      </c>
      <c r="AL660">
        <v>1</v>
      </c>
      <c r="AN660">
        <v>0</v>
      </c>
      <c r="AO660">
        <v>1</v>
      </c>
      <c r="AP660">
        <v>0</v>
      </c>
      <c r="AQ660">
        <v>0</v>
      </c>
      <c r="AR660">
        <v>0</v>
      </c>
      <c r="AS660" t="s">
        <v>3</v>
      </c>
      <c r="AT660">
        <v>0.4</v>
      </c>
      <c r="AU660" t="s">
        <v>3</v>
      </c>
      <c r="AV660">
        <v>2</v>
      </c>
      <c r="AW660">
        <v>2</v>
      </c>
      <c r="AX660">
        <v>144044567</v>
      </c>
      <c r="AY660">
        <v>1</v>
      </c>
      <c r="AZ660">
        <v>0</v>
      </c>
      <c r="BA660">
        <v>671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CX660">
        <f>Y660*Source!I449</f>
        <v>3.2000000000000001E-2</v>
      </c>
      <c r="CY660">
        <f>AD660</f>
        <v>0</v>
      </c>
      <c r="CZ660">
        <f>AH660</f>
        <v>0</v>
      </c>
      <c r="DA660">
        <f>AL660</f>
        <v>1</v>
      </c>
      <c r="DB660">
        <f t="shared" si="131"/>
        <v>0</v>
      </c>
      <c r="DC660">
        <f t="shared" si="132"/>
        <v>0</v>
      </c>
    </row>
    <row r="661" spans="1:107" x14ac:dyDescent="0.2">
      <c r="A661">
        <f>ROW(Source!A449)</f>
        <v>449</v>
      </c>
      <c r="B661">
        <v>144042116</v>
      </c>
      <c r="C661">
        <v>144044552</v>
      </c>
      <c r="D661">
        <v>130404404</v>
      </c>
      <c r="E661">
        <v>1</v>
      </c>
      <c r="F661">
        <v>1</v>
      </c>
      <c r="G661">
        <v>1</v>
      </c>
      <c r="H661">
        <v>2</v>
      </c>
      <c r="I661" t="s">
        <v>1141</v>
      </c>
      <c r="J661" t="s">
        <v>1142</v>
      </c>
      <c r="K661" t="s">
        <v>1143</v>
      </c>
      <c r="L661">
        <v>1368</v>
      </c>
      <c r="N661">
        <v>1011</v>
      </c>
      <c r="O661" t="s">
        <v>550</v>
      </c>
      <c r="P661" t="s">
        <v>550</v>
      </c>
      <c r="Q661">
        <v>1</v>
      </c>
      <c r="W661">
        <v>0</v>
      </c>
      <c r="X661">
        <v>-2113614907</v>
      </c>
      <c r="Y661">
        <v>0.2</v>
      </c>
      <c r="AA661">
        <v>0</v>
      </c>
      <c r="AB661">
        <v>1023.6</v>
      </c>
      <c r="AC661">
        <v>443.21</v>
      </c>
      <c r="AD661">
        <v>0</v>
      </c>
      <c r="AE661">
        <v>0</v>
      </c>
      <c r="AF661">
        <v>115.4</v>
      </c>
      <c r="AG661">
        <v>13.5</v>
      </c>
      <c r="AH661">
        <v>0</v>
      </c>
      <c r="AI661">
        <v>1</v>
      </c>
      <c r="AJ661">
        <v>8.8699999999999992</v>
      </c>
      <c r="AK661">
        <v>32.83</v>
      </c>
      <c r="AL661">
        <v>1</v>
      </c>
      <c r="AN661">
        <v>0</v>
      </c>
      <c r="AO661">
        <v>1</v>
      </c>
      <c r="AP661">
        <v>0</v>
      </c>
      <c r="AQ661">
        <v>0</v>
      </c>
      <c r="AR661">
        <v>0</v>
      </c>
      <c r="AS661" t="s">
        <v>3</v>
      </c>
      <c r="AT661">
        <v>0.2</v>
      </c>
      <c r="AU661" t="s">
        <v>3</v>
      </c>
      <c r="AV661">
        <v>0</v>
      </c>
      <c r="AW661">
        <v>2</v>
      </c>
      <c r="AX661">
        <v>144044568</v>
      </c>
      <c r="AY661">
        <v>1</v>
      </c>
      <c r="AZ661">
        <v>0</v>
      </c>
      <c r="BA661">
        <v>672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CX661">
        <f>Y661*Source!I449</f>
        <v>1.6E-2</v>
      </c>
      <c r="CY661">
        <f>AB661</f>
        <v>1023.6</v>
      </c>
      <c r="CZ661">
        <f>AF661</f>
        <v>115.4</v>
      </c>
      <c r="DA661">
        <f>AJ661</f>
        <v>8.8699999999999992</v>
      </c>
      <c r="DB661">
        <f t="shared" si="131"/>
        <v>23.08</v>
      </c>
      <c r="DC661">
        <f t="shared" si="132"/>
        <v>2.7</v>
      </c>
    </row>
    <row r="662" spans="1:107" x14ac:dyDescent="0.2">
      <c r="A662">
        <f>ROW(Source!A449)</f>
        <v>449</v>
      </c>
      <c r="B662">
        <v>144042116</v>
      </c>
      <c r="C662">
        <v>144044552</v>
      </c>
      <c r="D662">
        <v>130405149</v>
      </c>
      <c r="E662">
        <v>1</v>
      </c>
      <c r="F662">
        <v>1</v>
      </c>
      <c r="G662">
        <v>1</v>
      </c>
      <c r="H662">
        <v>2</v>
      </c>
      <c r="I662" t="s">
        <v>1144</v>
      </c>
      <c r="J662" t="s">
        <v>1145</v>
      </c>
      <c r="K662" t="s">
        <v>1146</v>
      </c>
      <c r="L662">
        <v>1368</v>
      </c>
      <c r="N662">
        <v>1011</v>
      </c>
      <c r="O662" t="s">
        <v>550</v>
      </c>
      <c r="P662" t="s">
        <v>550</v>
      </c>
      <c r="Q662">
        <v>1</v>
      </c>
      <c r="W662">
        <v>0</v>
      </c>
      <c r="X662">
        <v>1969200529</v>
      </c>
      <c r="Y662">
        <v>0.2</v>
      </c>
      <c r="AA662">
        <v>0</v>
      </c>
      <c r="AB662">
        <v>795.09</v>
      </c>
      <c r="AC662">
        <v>380.83</v>
      </c>
      <c r="AD662">
        <v>0</v>
      </c>
      <c r="AE662">
        <v>0</v>
      </c>
      <c r="AF662">
        <v>65.709999999999994</v>
      </c>
      <c r="AG662">
        <v>11.6</v>
      </c>
      <c r="AH662">
        <v>0</v>
      </c>
      <c r="AI662">
        <v>1</v>
      </c>
      <c r="AJ662">
        <v>12.1</v>
      </c>
      <c r="AK662">
        <v>32.83</v>
      </c>
      <c r="AL662">
        <v>1</v>
      </c>
      <c r="AN662">
        <v>0</v>
      </c>
      <c r="AO662">
        <v>1</v>
      </c>
      <c r="AP662">
        <v>0</v>
      </c>
      <c r="AQ662">
        <v>0</v>
      </c>
      <c r="AR662">
        <v>0</v>
      </c>
      <c r="AS662" t="s">
        <v>3</v>
      </c>
      <c r="AT662">
        <v>0.2</v>
      </c>
      <c r="AU662" t="s">
        <v>3</v>
      </c>
      <c r="AV662">
        <v>0</v>
      </c>
      <c r="AW662">
        <v>2</v>
      </c>
      <c r="AX662">
        <v>144044569</v>
      </c>
      <c r="AY662">
        <v>1</v>
      </c>
      <c r="AZ662">
        <v>0</v>
      </c>
      <c r="BA662">
        <v>673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CX662">
        <f>Y662*Source!I449</f>
        <v>1.6E-2</v>
      </c>
      <c r="CY662">
        <f>AB662</f>
        <v>795.09</v>
      </c>
      <c r="CZ662">
        <f>AF662</f>
        <v>65.709999999999994</v>
      </c>
      <c r="DA662">
        <f>AJ662</f>
        <v>12.1</v>
      </c>
      <c r="DB662">
        <f t="shared" si="131"/>
        <v>13.14</v>
      </c>
      <c r="DC662">
        <f t="shared" si="132"/>
        <v>2.3199999999999998</v>
      </c>
    </row>
    <row r="663" spans="1:107" x14ac:dyDescent="0.2">
      <c r="A663">
        <f>ROW(Source!A449)</f>
        <v>449</v>
      </c>
      <c r="B663">
        <v>144042116</v>
      </c>
      <c r="C663">
        <v>144044552</v>
      </c>
      <c r="D663">
        <v>130405328</v>
      </c>
      <c r="E663">
        <v>1</v>
      </c>
      <c r="F663">
        <v>1</v>
      </c>
      <c r="G663">
        <v>1</v>
      </c>
      <c r="H663">
        <v>2</v>
      </c>
      <c r="I663" t="s">
        <v>1343</v>
      </c>
      <c r="J663" t="s">
        <v>1344</v>
      </c>
      <c r="K663" t="s">
        <v>1345</v>
      </c>
      <c r="L663">
        <v>1368</v>
      </c>
      <c r="N663">
        <v>1011</v>
      </c>
      <c r="O663" t="s">
        <v>550</v>
      </c>
      <c r="P663" t="s">
        <v>550</v>
      </c>
      <c r="Q663">
        <v>1</v>
      </c>
      <c r="W663">
        <v>0</v>
      </c>
      <c r="X663">
        <v>32357839</v>
      </c>
      <c r="Y663">
        <v>1.98</v>
      </c>
      <c r="AA663">
        <v>0</v>
      </c>
      <c r="AB663">
        <v>39.119999999999997</v>
      </c>
      <c r="AC663">
        <v>0</v>
      </c>
      <c r="AD663">
        <v>0</v>
      </c>
      <c r="AE663">
        <v>0</v>
      </c>
      <c r="AF663">
        <v>8.1</v>
      </c>
      <c r="AG663">
        <v>0</v>
      </c>
      <c r="AH663">
        <v>0</v>
      </c>
      <c r="AI663">
        <v>1</v>
      </c>
      <c r="AJ663">
        <v>4.83</v>
      </c>
      <c r="AK663">
        <v>32.83</v>
      </c>
      <c r="AL663">
        <v>1</v>
      </c>
      <c r="AN663">
        <v>0</v>
      </c>
      <c r="AO663">
        <v>1</v>
      </c>
      <c r="AP663">
        <v>0</v>
      </c>
      <c r="AQ663">
        <v>0</v>
      </c>
      <c r="AR663">
        <v>0</v>
      </c>
      <c r="AS663" t="s">
        <v>3</v>
      </c>
      <c r="AT663">
        <v>1.98</v>
      </c>
      <c r="AU663" t="s">
        <v>3</v>
      </c>
      <c r="AV663">
        <v>0</v>
      </c>
      <c r="AW663">
        <v>2</v>
      </c>
      <c r="AX663">
        <v>144044570</v>
      </c>
      <c r="AY663">
        <v>1</v>
      </c>
      <c r="AZ663">
        <v>0</v>
      </c>
      <c r="BA663">
        <v>674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CX663">
        <f>Y663*Source!I449</f>
        <v>0.15840000000000001</v>
      </c>
      <c r="CY663">
        <f>AB663</f>
        <v>39.119999999999997</v>
      </c>
      <c r="CZ663">
        <f>AF663</f>
        <v>8.1</v>
      </c>
      <c r="DA663">
        <f>AJ663</f>
        <v>4.83</v>
      </c>
      <c r="DB663">
        <f t="shared" si="131"/>
        <v>16.04</v>
      </c>
      <c r="DC663">
        <f t="shared" si="132"/>
        <v>0</v>
      </c>
    </row>
    <row r="664" spans="1:107" x14ac:dyDescent="0.2">
      <c r="A664">
        <f>ROW(Source!A449)</f>
        <v>449</v>
      </c>
      <c r="B664">
        <v>144042116</v>
      </c>
      <c r="C664">
        <v>144044552</v>
      </c>
      <c r="D664">
        <v>130258823</v>
      </c>
      <c r="E664">
        <v>1</v>
      </c>
      <c r="F664">
        <v>1</v>
      </c>
      <c r="G664">
        <v>1</v>
      </c>
      <c r="H664">
        <v>3</v>
      </c>
      <c r="I664" t="s">
        <v>1397</v>
      </c>
      <c r="J664" t="s">
        <v>1398</v>
      </c>
      <c r="K664" t="s">
        <v>1399</v>
      </c>
      <c r="L664">
        <v>1302</v>
      </c>
      <c r="N664">
        <v>1003</v>
      </c>
      <c r="O664" t="s">
        <v>769</v>
      </c>
      <c r="P664" t="s">
        <v>769</v>
      </c>
      <c r="Q664">
        <v>10</v>
      </c>
      <c r="W664">
        <v>0</v>
      </c>
      <c r="X664">
        <v>-1192046909</v>
      </c>
      <c r="Y664">
        <v>0.3</v>
      </c>
      <c r="AA664">
        <v>34.43</v>
      </c>
      <c r="AB664">
        <v>0</v>
      </c>
      <c r="AC664">
        <v>0</v>
      </c>
      <c r="AD664">
        <v>0</v>
      </c>
      <c r="AE664">
        <v>6.9</v>
      </c>
      <c r="AF664">
        <v>0</v>
      </c>
      <c r="AG664">
        <v>0</v>
      </c>
      <c r="AH664">
        <v>0</v>
      </c>
      <c r="AI664">
        <v>4.99</v>
      </c>
      <c r="AJ664">
        <v>1</v>
      </c>
      <c r="AK664">
        <v>1</v>
      </c>
      <c r="AL664">
        <v>1</v>
      </c>
      <c r="AN664">
        <v>0</v>
      </c>
      <c r="AO664">
        <v>1</v>
      </c>
      <c r="AP664">
        <v>0</v>
      </c>
      <c r="AQ664">
        <v>0</v>
      </c>
      <c r="AR664">
        <v>0</v>
      </c>
      <c r="AS664" t="s">
        <v>3</v>
      </c>
      <c r="AT664">
        <v>0.3</v>
      </c>
      <c r="AU664" t="s">
        <v>3</v>
      </c>
      <c r="AV664">
        <v>0</v>
      </c>
      <c r="AW664">
        <v>2</v>
      </c>
      <c r="AX664">
        <v>144044571</v>
      </c>
      <c r="AY664">
        <v>1</v>
      </c>
      <c r="AZ664">
        <v>0</v>
      </c>
      <c r="BA664">
        <v>675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CX664">
        <f>Y664*Source!I449</f>
        <v>2.4E-2</v>
      </c>
      <c r="CY664">
        <f t="shared" ref="CY664:CY671" si="133">AA664</f>
        <v>34.43</v>
      </c>
      <c r="CZ664">
        <f t="shared" ref="CZ664:CZ671" si="134">AE664</f>
        <v>6.9</v>
      </c>
      <c r="DA664">
        <f t="shared" ref="DA664:DA671" si="135">AI664</f>
        <v>4.99</v>
      </c>
      <c r="DB664">
        <f t="shared" si="131"/>
        <v>2.0699999999999998</v>
      </c>
      <c r="DC664">
        <f t="shared" si="132"/>
        <v>0</v>
      </c>
    </row>
    <row r="665" spans="1:107" x14ac:dyDescent="0.2">
      <c r="A665">
        <f>ROW(Source!A449)</f>
        <v>449</v>
      </c>
      <c r="B665">
        <v>144042116</v>
      </c>
      <c r="C665">
        <v>144044552</v>
      </c>
      <c r="D665">
        <v>130259608</v>
      </c>
      <c r="E665">
        <v>1</v>
      </c>
      <c r="F665">
        <v>1</v>
      </c>
      <c r="G665">
        <v>1</v>
      </c>
      <c r="H665">
        <v>3</v>
      </c>
      <c r="I665" t="s">
        <v>1400</v>
      </c>
      <c r="J665" t="s">
        <v>1401</v>
      </c>
      <c r="K665" t="s">
        <v>1402</v>
      </c>
      <c r="L665">
        <v>1346</v>
      </c>
      <c r="N665">
        <v>1009</v>
      </c>
      <c r="O665" t="s">
        <v>598</v>
      </c>
      <c r="P665" t="s">
        <v>598</v>
      </c>
      <c r="Q665">
        <v>1</v>
      </c>
      <c r="W665">
        <v>0</v>
      </c>
      <c r="X665">
        <v>1709625395</v>
      </c>
      <c r="Y665">
        <v>1.75</v>
      </c>
      <c r="AA665">
        <v>104.64</v>
      </c>
      <c r="AB665">
        <v>0</v>
      </c>
      <c r="AC665">
        <v>0</v>
      </c>
      <c r="AD665">
        <v>0</v>
      </c>
      <c r="AE665">
        <v>10.57</v>
      </c>
      <c r="AF665">
        <v>0</v>
      </c>
      <c r="AG665">
        <v>0</v>
      </c>
      <c r="AH665">
        <v>0</v>
      </c>
      <c r="AI665">
        <v>9.9</v>
      </c>
      <c r="AJ665">
        <v>1</v>
      </c>
      <c r="AK665">
        <v>1</v>
      </c>
      <c r="AL665">
        <v>1</v>
      </c>
      <c r="AN665">
        <v>0</v>
      </c>
      <c r="AO665">
        <v>1</v>
      </c>
      <c r="AP665">
        <v>0</v>
      </c>
      <c r="AQ665">
        <v>0</v>
      </c>
      <c r="AR665">
        <v>0</v>
      </c>
      <c r="AS665" t="s">
        <v>3</v>
      </c>
      <c r="AT665">
        <v>1.75</v>
      </c>
      <c r="AU665" t="s">
        <v>3</v>
      </c>
      <c r="AV665">
        <v>0</v>
      </c>
      <c r="AW665">
        <v>2</v>
      </c>
      <c r="AX665">
        <v>144044572</v>
      </c>
      <c r="AY665">
        <v>1</v>
      </c>
      <c r="AZ665">
        <v>0</v>
      </c>
      <c r="BA665">
        <v>676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CX665">
        <f>Y665*Source!I449</f>
        <v>0.14000000000000001</v>
      </c>
      <c r="CY665">
        <f t="shared" si="133"/>
        <v>104.64</v>
      </c>
      <c r="CZ665">
        <f t="shared" si="134"/>
        <v>10.57</v>
      </c>
      <c r="DA665">
        <f t="shared" si="135"/>
        <v>9.9</v>
      </c>
      <c r="DB665">
        <f t="shared" si="131"/>
        <v>18.5</v>
      </c>
      <c r="DC665">
        <f t="shared" si="132"/>
        <v>0</v>
      </c>
    </row>
    <row r="666" spans="1:107" x14ac:dyDescent="0.2">
      <c r="A666">
        <f>ROW(Source!A449)</f>
        <v>449</v>
      </c>
      <c r="B666">
        <v>144042116</v>
      </c>
      <c r="C666">
        <v>144044552</v>
      </c>
      <c r="D666">
        <v>130260880</v>
      </c>
      <c r="E666">
        <v>1</v>
      </c>
      <c r="F666">
        <v>1</v>
      </c>
      <c r="G666">
        <v>1</v>
      </c>
      <c r="H666">
        <v>3</v>
      </c>
      <c r="I666" t="s">
        <v>1293</v>
      </c>
      <c r="J666" t="s">
        <v>1294</v>
      </c>
      <c r="K666" t="s">
        <v>1295</v>
      </c>
      <c r="L666">
        <v>1425</v>
      </c>
      <c r="N666">
        <v>1013</v>
      </c>
      <c r="O666" t="s">
        <v>88</v>
      </c>
      <c r="P666" t="s">
        <v>88</v>
      </c>
      <c r="Q666">
        <v>1</v>
      </c>
      <c r="W666">
        <v>0</v>
      </c>
      <c r="X666">
        <v>1545327118</v>
      </c>
      <c r="Y666">
        <v>1</v>
      </c>
      <c r="AA666">
        <v>352.6</v>
      </c>
      <c r="AB666">
        <v>0</v>
      </c>
      <c r="AC666">
        <v>0</v>
      </c>
      <c r="AD666">
        <v>0</v>
      </c>
      <c r="AE666">
        <v>86</v>
      </c>
      <c r="AF666">
        <v>0</v>
      </c>
      <c r="AG666">
        <v>0</v>
      </c>
      <c r="AH666">
        <v>0</v>
      </c>
      <c r="AI666">
        <v>4.0999999999999996</v>
      </c>
      <c r="AJ666">
        <v>1</v>
      </c>
      <c r="AK666">
        <v>1</v>
      </c>
      <c r="AL666">
        <v>1</v>
      </c>
      <c r="AN666">
        <v>0</v>
      </c>
      <c r="AO666">
        <v>1</v>
      </c>
      <c r="AP666">
        <v>0</v>
      </c>
      <c r="AQ666">
        <v>0</v>
      </c>
      <c r="AR666">
        <v>0</v>
      </c>
      <c r="AS666" t="s">
        <v>3</v>
      </c>
      <c r="AT666">
        <v>1</v>
      </c>
      <c r="AU666" t="s">
        <v>3</v>
      </c>
      <c r="AV666">
        <v>0</v>
      </c>
      <c r="AW666">
        <v>2</v>
      </c>
      <c r="AX666">
        <v>144044573</v>
      </c>
      <c r="AY666">
        <v>1</v>
      </c>
      <c r="AZ666">
        <v>0</v>
      </c>
      <c r="BA666">
        <v>677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CX666">
        <f>Y666*Source!I449</f>
        <v>0.08</v>
      </c>
      <c r="CY666">
        <f t="shared" si="133"/>
        <v>352.6</v>
      </c>
      <c r="CZ666">
        <f t="shared" si="134"/>
        <v>86</v>
      </c>
      <c r="DA666">
        <f t="shared" si="135"/>
        <v>4.0999999999999996</v>
      </c>
      <c r="DB666">
        <f t="shared" si="131"/>
        <v>86</v>
      </c>
      <c r="DC666">
        <f t="shared" si="132"/>
        <v>0</v>
      </c>
    </row>
    <row r="667" spans="1:107" x14ac:dyDescent="0.2">
      <c r="A667">
        <f>ROW(Source!A449)</f>
        <v>449</v>
      </c>
      <c r="B667">
        <v>144042116</v>
      </c>
      <c r="C667">
        <v>144044552</v>
      </c>
      <c r="D667">
        <v>130261020</v>
      </c>
      <c r="E667">
        <v>1</v>
      </c>
      <c r="F667">
        <v>1</v>
      </c>
      <c r="G667">
        <v>1</v>
      </c>
      <c r="H667">
        <v>3</v>
      </c>
      <c r="I667" t="s">
        <v>1403</v>
      </c>
      <c r="J667" t="s">
        <v>1404</v>
      </c>
      <c r="K667" t="s">
        <v>1405</v>
      </c>
      <c r="L667">
        <v>1455</v>
      </c>
      <c r="N667">
        <v>1013</v>
      </c>
      <c r="O667" t="s">
        <v>163</v>
      </c>
      <c r="P667" t="s">
        <v>163</v>
      </c>
      <c r="Q667">
        <v>1</v>
      </c>
      <c r="W667">
        <v>0</v>
      </c>
      <c r="X667">
        <v>-37755644</v>
      </c>
      <c r="Y667">
        <v>5</v>
      </c>
      <c r="AA667">
        <v>91.08</v>
      </c>
      <c r="AB667">
        <v>0</v>
      </c>
      <c r="AC667">
        <v>0</v>
      </c>
      <c r="AD667">
        <v>0</v>
      </c>
      <c r="AE667">
        <v>11.89</v>
      </c>
      <c r="AF667">
        <v>0</v>
      </c>
      <c r="AG667">
        <v>0</v>
      </c>
      <c r="AH667">
        <v>0</v>
      </c>
      <c r="AI667">
        <v>7.66</v>
      </c>
      <c r="AJ667">
        <v>1</v>
      </c>
      <c r="AK667">
        <v>1</v>
      </c>
      <c r="AL667">
        <v>1</v>
      </c>
      <c r="AN667">
        <v>0</v>
      </c>
      <c r="AO667">
        <v>1</v>
      </c>
      <c r="AP667">
        <v>0</v>
      </c>
      <c r="AQ667">
        <v>0</v>
      </c>
      <c r="AR667">
        <v>0</v>
      </c>
      <c r="AS667" t="s">
        <v>3</v>
      </c>
      <c r="AT667">
        <v>5</v>
      </c>
      <c r="AU667" t="s">
        <v>3</v>
      </c>
      <c r="AV667">
        <v>0</v>
      </c>
      <c r="AW667">
        <v>2</v>
      </c>
      <c r="AX667">
        <v>144044574</v>
      </c>
      <c r="AY667">
        <v>1</v>
      </c>
      <c r="AZ667">
        <v>0</v>
      </c>
      <c r="BA667">
        <v>678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CX667">
        <f>Y667*Source!I449</f>
        <v>0.4</v>
      </c>
      <c r="CY667">
        <f t="shared" si="133"/>
        <v>91.08</v>
      </c>
      <c r="CZ667">
        <f t="shared" si="134"/>
        <v>11.89</v>
      </c>
      <c r="DA667">
        <f t="shared" si="135"/>
        <v>7.66</v>
      </c>
      <c r="DB667">
        <f t="shared" si="131"/>
        <v>59.45</v>
      </c>
      <c r="DC667">
        <f t="shared" si="132"/>
        <v>0</v>
      </c>
    </row>
    <row r="668" spans="1:107" x14ac:dyDescent="0.2">
      <c r="A668">
        <f>ROW(Source!A449)</f>
        <v>449</v>
      </c>
      <c r="B668">
        <v>144042116</v>
      </c>
      <c r="C668">
        <v>144044552</v>
      </c>
      <c r="D668">
        <v>130261251</v>
      </c>
      <c r="E668">
        <v>1</v>
      </c>
      <c r="F668">
        <v>1</v>
      </c>
      <c r="G668">
        <v>1</v>
      </c>
      <c r="H668">
        <v>3</v>
      </c>
      <c r="I668" t="s">
        <v>1394</v>
      </c>
      <c r="J668" t="s">
        <v>1395</v>
      </c>
      <c r="K668" t="s">
        <v>1396</v>
      </c>
      <c r="L668">
        <v>1348</v>
      </c>
      <c r="N668">
        <v>1009</v>
      </c>
      <c r="O668" t="s">
        <v>31</v>
      </c>
      <c r="P668" t="s">
        <v>31</v>
      </c>
      <c r="Q668">
        <v>1000</v>
      </c>
      <c r="W668">
        <v>0</v>
      </c>
      <c r="X668">
        <v>-275274184</v>
      </c>
      <c r="Y668">
        <v>3.6999999999999999E-4</v>
      </c>
      <c r="AA668">
        <v>68116.399999999994</v>
      </c>
      <c r="AB668">
        <v>0</v>
      </c>
      <c r="AC668">
        <v>0</v>
      </c>
      <c r="AD668">
        <v>0</v>
      </c>
      <c r="AE668">
        <v>12430</v>
      </c>
      <c r="AF668">
        <v>0</v>
      </c>
      <c r="AG668">
        <v>0</v>
      </c>
      <c r="AH668">
        <v>0</v>
      </c>
      <c r="AI668">
        <v>5.48</v>
      </c>
      <c r="AJ668">
        <v>1</v>
      </c>
      <c r="AK668">
        <v>1</v>
      </c>
      <c r="AL668">
        <v>1</v>
      </c>
      <c r="AN668">
        <v>0</v>
      </c>
      <c r="AO668">
        <v>1</v>
      </c>
      <c r="AP668">
        <v>0</v>
      </c>
      <c r="AQ668">
        <v>0</v>
      </c>
      <c r="AR668">
        <v>0</v>
      </c>
      <c r="AS668" t="s">
        <v>3</v>
      </c>
      <c r="AT668">
        <v>3.6999999999999999E-4</v>
      </c>
      <c r="AU668" t="s">
        <v>3</v>
      </c>
      <c r="AV668">
        <v>0</v>
      </c>
      <c r="AW668">
        <v>2</v>
      </c>
      <c r="AX668">
        <v>144044575</v>
      </c>
      <c r="AY668">
        <v>1</v>
      </c>
      <c r="AZ668">
        <v>0</v>
      </c>
      <c r="BA668">
        <v>679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CX668">
        <f>Y668*Source!I449</f>
        <v>2.9600000000000001E-5</v>
      </c>
      <c r="CY668">
        <f t="shared" si="133"/>
        <v>68116.399999999994</v>
      </c>
      <c r="CZ668">
        <f t="shared" si="134"/>
        <v>12430</v>
      </c>
      <c r="DA668">
        <f t="shared" si="135"/>
        <v>5.48</v>
      </c>
      <c r="DB668">
        <f t="shared" si="131"/>
        <v>4.5999999999999996</v>
      </c>
      <c r="DC668">
        <f t="shared" si="132"/>
        <v>0</v>
      </c>
    </row>
    <row r="669" spans="1:107" x14ac:dyDescent="0.2">
      <c r="A669">
        <f>ROW(Source!A449)</f>
        <v>449</v>
      </c>
      <c r="B669">
        <v>144042116</v>
      </c>
      <c r="C669">
        <v>144044552</v>
      </c>
      <c r="D669">
        <v>130288917</v>
      </c>
      <c r="E669">
        <v>1</v>
      </c>
      <c r="F669">
        <v>1</v>
      </c>
      <c r="G669">
        <v>1</v>
      </c>
      <c r="H669">
        <v>3</v>
      </c>
      <c r="I669" t="s">
        <v>1406</v>
      </c>
      <c r="J669" t="s">
        <v>1407</v>
      </c>
      <c r="K669" t="s">
        <v>1408</v>
      </c>
      <c r="L669">
        <v>1346</v>
      </c>
      <c r="N669">
        <v>1009</v>
      </c>
      <c r="O669" t="s">
        <v>598</v>
      </c>
      <c r="P669" t="s">
        <v>598</v>
      </c>
      <c r="Q669">
        <v>1</v>
      </c>
      <c r="W669">
        <v>0</v>
      </c>
      <c r="X669">
        <v>-1522207802</v>
      </c>
      <c r="Y669">
        <v>0.4</v>
      </c>
      <c r="AA669">
        <v>120.12</v>
      </c>
      <c r="AB669">
        <v>0</v>
      </c>
      <c r="AC669">
        <v>0</v>
      </c>
      <c r="AD669">
        <v>0</v>
      </c>
      <c r="AE669">
        <v>28.6</v>
      </c>
      <c r="AF669">
        <v>0</v>
      </c>
      <c r="AG669">
        <v>0</v>
      </c>
      <c r="AH669">
        <v>0</v>
      </c>
      <c r="AI669">
        <v>4.2</v>
      </c>
      <c r="AJ669">
        <v>1</v>
      </c>
      <c r="AK669">
        <v>1</v>
      </c>
      <c r="AL669">
        <v>1</v>
      </c>
      <c r="AN669">
        <v>0</v>
      </c>
      <c r="AO669">
        <v>1</v>
      </c>
      <c r="AP669">
        <v>0</v>
      </c>
      <c r="AQ669">
        <v>0</v>
      </c>
      <c r="AR669">
        <v>0</v>
      </c>
      <c r="AS669" t="s">
        <v>3</v>
      </c>
      <c r="AT669">
        <v>0.4</v>
      </c>
      <c r="AU669" t="s">
        <v>3</v>
      </c>
      <c r="AV669">
        <v>0</v>
      </c>
      <c r="AW669">
        <v>2</v>
      </c>
      <c r="AX669">
        <v>144044576</v>
      </c>
      <c r="AY669">
        <v>1</v>
      </c>
      <c r="AZ669">
        <v>0</v>
      </c>
      <c r="BA669">
        <v>680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CX669">
        <f>Y669*Source!I449</f>
        <v>3.2000000000000001E-2</v>
      </c>
      <c r="CY669">
        <f t="shared" si="133"/>
        <v>120.12</v>
      </c>
      <c r="CZ669">
        <f t="shared" si="134"/>
        <v>28.6</v>
      </c>
      <c r="DA669">
        <f t="shared" si="135"/>
        <v>4.2</v>
      </c>
      <c r="DB669">
        <f t="shared" si="131"/>
        <v>11.44</v>
      </c>
      <c r="DC669">
        <f t="shared" si="132"/>
        <v>0</v>
      </c>
    </row>
    <row r="670" spans="1:107" x14ac:dyDescent="0.2">
      <c r="A670">
        <f>ROW(Source!A449)</f>
        <v>449</v>
      </c>
      <c r="B670">
        <v>144042116</v>
      </c>
      <c r="C670">
        <v>144044552</v>
      </c>
      <c r="D670">
        <v>128221947</v>
      </c>
      <c r="E670">
        <v>1</v>
      </c>
      <c r="F670">
        <v>1</v>
      </c>
      <c r="G670">
        <v>1</v>
      </c>
      <c r="H670">
        <v>3</v>
      </c>
      <c r="I670" t="s">
        <v>426</v>
      </c>
      <c r="J670" t="s">
        <v>429</v>
      </c>
      <c r="K670" t="s">
        <v>427</v>
      </c>
      <c r="L670">
        <v>1477</v>
      </c>
      <c r="N670">
        <v>1013</v>
      </c>
      <c r="O670" t="s">
        <v>428</v>
      </c>
      <c r="P670" t="s">
        <v>430</v>
      </c>
      <c r="Q670">
        <v>1</v>
      </c>
      <c r="W670">
        <v>0</v>
      </c>
      <c r="X670">
        <v>914721309</v>
      </c>
      <c r="Y670">
        <v>0.1</v>
      </c>
      <c r="AA670">
        <v>128935.81</v>
      </c>
      <c r="AB670">
        <v>0</v>
      </c>
      <c r="AC670">
        <v>0</v>
      </c>
      <c r="AD670">
        <v>0</v>
      </c>
      <c r="AE670">
        <v>41193.550000000003</v>
      </c>
      <c r="AF670">
        <v>0</v>
      </c>
      <c r="AG670">
        <v>0</v>
      </c>
      <c r="AH670">
        <v>0</v>
      </c>
      <c r="AI670">
        <v>3.13</v>
      </c>
      <c r="AJ670">
        <v>1</v>
      </c>
      <c r="AK670">
        <v>1</v>
      </c>
      <c r="AL670">
        <v>1</v>
      </c>
      <c r="AN670">
        <v>0</v>
      </c>
      <c r="AO670">
        <v>0</v>
      </c>
      <c r="AP670">
        <v>0</v>
      </c>
      <c r="AQ670">
        <v>0</v>
      </c>
      <c r="AR670">
        <v>0</v>
      </c>
      <c r="AS670" t="s">
        <v>3</v>
      </c>
      <c r="AT670">
        <v>0.1</v>
      </c>
      <c r="AU670" t="s">
        <v>3</v>
      </c>
      <c r="AV670">
        <v>0</v>
      </c>
      <c r="AW670">
        <v>1</v>
      </c>
      <c r="AX670">
        <v>-1</v>
      </c>
      <c r="AY670">
        <v>0</v>
      </c>
      <c r="AZ670">
        <v>0</v>
      </c>
      <c r="BA670" t="s">
        <v>3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CX670">
        <f>Y670*Source!I449</f>
        <v>8.0000000000000002E-3</v>
      </c>
      <c r="CY670">
        <f t="shared" si="133"/>
        <v>128935.81</v>
      </c>
      <c r="CZ670">
        <f t="shared" si="134"/>
        <v>41193.550000000003</v>
      </c>
      <c r="DA670">
        <f t="shared" si="135"/>
        <v>3.13</v>
      </c>
      <c r="DB670">
        <f t="shared" si="131"/>
        <v>4119.3599999999997</v>
      </c>
      <c r="DC670">
        <f t="shared" si="132"/>
        <v>0</v>
      </c>
    </row>
    <row r="671" spans="1:107" x14ac:dyDescent="0.2">
      <c r="A671">
        <f>ROW(Source!A449)</f>
        <v>449</v>
      </c>
      <c r="B671">
        <v>144042116</v>
      </c>
      <c r="C671">
        <v>144044552</v>
      </c>
      <c r="D671">
        <v>128862548</v>
      </c>
      <c r="E671">
        <v>28876687</v>
      </c>
      <c r="F671">
        <v>1</v>
      </c>
      <c r="G671">
        <v>1</v>
      </c>
      <c r="H671">
        <v>3</v>
      </c>
      <c r="I671" t="s">
        <v>1296</v>
      </c>
      <c r="J671" t="s">
        <v>3</v>
      </c>
      <c r="K671" t="s">
        <v>1297</v>
      </c>
      <c r="L671">
        <v>1374</v>
      </c>
      <c r="N671">
        <v>1013</v>
      </c>
      <c r="O671" t="s">
        <v>1298</v>
      </c>
      <c r="P671" t="s">
        <v>1298</v>
      </c>
      <c r="Q671">
        <v>1</v>
      </c>
      <c r="W671">
        <v>0</v>
      </c>
      <c r="X671">
        <v>-1731369543</v>
      </c>
      <c r="Y671">
        <v>7.76</v>
      </c>
      <c r="AA671">
        <v>1</v>
      </c>
      <c r="AB671">
        <v>0</v>
      </c>
      <c r="AC671">
        <v>0</v>
      </c>
      <c r="AD671">
        <v>0</v>
      </c>
      <c r="AE671">
        <v>1</v>
      </c>
      <c r="AF671">
        <v>0</v>
      </c>
      <c r="AG671">
        <v>0</v>
      </c>
      <c r="AH671">
        <v>0</v>
      </c>
      <c r="AI671">
        <v>1</v>
      </c>
      <c r="AJ671">
        <v>1</v>
      </c>
      <c r="AK671">
        <v>1</v>
      </c>
      <c r="AL671">
        <v>1</v>
      </c>
      <c r="AN671">
        <v>0</v>
      </c>
      <c r="AO671">
        <v>1</v>
      </c>
      <c r="AP671">
        <v>0</v>
      </c>
      <c r="AQ671">
        <v>0</v>
      </c>
      <c r="AR671">
        <v>0</v>
      </c>
      <c r="AS671" t="s">
        <v>3</v>
      </c>
      <c r="AT671">
        <v>7.76</v>
      </c>
      <c r="AU671" t="s">
        <v>3</v>
      </c>
      <c r="AV671">
        <v>0</v>
      </c>
      <c r="AW671">
        <v>2</v>
      </c>
      <c r="AX671">
        <v>144044577</v>
      </c>
      <c r="AY671">
        <v>1</v>
      </c>
      <c r="AZ671">
        <v>0</v>
      </c>
      <c r="BA671">
        <v>681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CX671">
        <f>Y671*Source!I449</f>
        <v>0.62080000000000002</v>
      </c>
      <c r="CY671">
        <f t="shared" si="133"/>
        <v>1</v>
      </c>
      <c r="CZ671">
        <f t="shared" si="134"/>
        <v>1</v>
      </c>
      <c r="DA671">
        <f t="shared" si="135"/>
        <v>1</v>
      </c>
      <c r="DB671">
        <f t="shared" si="131"/>
        <v>7.76</v>
      </c>
      <c r="DC671">
        <f t="shared" si="132"/>
        <v>0</v>
      </c>
    </row>
    <row r="672" spans="1:107" x14ac:dyDescent="0.2">
      <c r="A672">
        <f>ROW(Source!A451)</f>
        <v>451</v>
      </c>
      <c r="B672">
        <v>144042116</v>
      </c>
      <c r="C672">
        <v>144044579</v>
      </c>
      <c r="D672">
        <v>128862318</v>
      </c>
      <c r="E672">
        <v>28876687</v>
      </c>
      <c r="F672">
        <v>1</v>
      </c>
      <c r="G672">
        <v>1</v>
      </c>
      <c r="H672">
        <v>1</v>
      </c>
      <c r="I672" t="s">
        <v>1547</v>
      </c>
      <c r="J672" t="s">
        <v>3</v>
      </c>
      <c r="K672" t="s">
        <v>1548</v>
      </c>
      <c r="L672">
        <v>1191</v>
      </c>
      <c r="N672">
        <v>1013</v>
      </c>
      <c r="O672" t="s">
        <v>1125</v>
      </c>
      <c r="P672" t="s">
        <v>1125</v>
      </c>
      <c r="Q672">
        <v>1</v>
      </c>
      <c r="W672">
        <v>0</v>
      </c>
      <c r="X672">
        <v>1799141607</v>
      </c>
      <c r="Y672">
        <v>2.3804999999999996</v>
      </c>
      <c r="AA672">
        <v>0</v>
      </c>
      <c r="AB672">
        <v>0</v>
      </c>
      <c r="AC672">
        <v>0</v>
      </c>
      <c r="AD672">
        <v>10.210000000000001</v>
      </c>
      <c r="AE672">
        <v>0</v>
      </c>
      <c r="AF672">
        <v>0</v>
      </c>
      <c r="AG672">
        <v>0</v>
      </c>
      <c r="AH672">
        <v>10.210000000000001</v>
      </c>
      <c r="AI672">
        <v>1</v>
      </c>
      <c r="AJ672">
        <v>1</v>
      </c>
      <c r="AK672">
        <v>1</v>
      </c>
      <c r="AL672">
        <v>1</v>
      </c>
      <c r="AN672">
        <v>0</v>
      </c>
      <c r="AO672">
        <v>1</v>
      </c>
      <c r="AP672">
        <v>1</v>
      </c>
      <c r="AQ672">
        <v>0</v>
      </c>
      <c r="AR672">
        <v>0</v>
      </c>
      <c r="AS672" t="s">
        <v>3</v>
      </c>
      <c r="AT672">
        <v>2.0699999999999998</v>
      </c>
      <c r="AU672" t="s">
        <v>264</v>
      </c>
      <c r="AV672">
        <v>1</v>
      </c>
      <c r="AW672">
        <v>2</v>
      </c>
      <c r="AX672">
        <v>144044588</v>
      </c>
      <c r="AY672">
        <v>1</v>
      </c>
      <c r="AZ672">
        <v>0</v>
      </c>
      <c r="BA672">
        <v>682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CX672">
        <f>Y672*Source!I451</f>
        <v>4.7609999999999992</v>
      </c>
      <c r="CY672">
        <f>AD672</f>
        <v>10.210000000000001</v>
      </c>
      <c r="CZ672">
        <f>AH672</f>
        <v>10.210000000000001</v>
      </c>
      <c r="DA672">
        <f>AL672</f>
        <v>1</v>
      </c>
      <c r="DB672">
        <f>ROUND((ROUND(AT672*CZ672,2)*1.15),2)</f>
        <v>24.3</v>
      </c>
      <c r="DC672">
        <f>ROUND((ROUND(AT672*AG672,2)*1.15),2)</f>
        <v>0</v>
      </c>
    </row>
    <row r="673" spans="1:107" x14ac:dyDescent="0.2">
      <c r="A673">
        <f>ROW(Source!A451)</f>
        <v>451</v>
      </c>
      <c r="B673">
        <v>144042116</v>
      </c>
      <c r="C673">
        <v>144044579</v>
      </c>
      <c r="D673">
        <v>128862608</v>
      </c>
      <c r="E673">
        <v>28876687</v>
      </c>
      <c r="F673">
        <v>1</v>
      </c>
      <c r="G673">
        <v>1</v>
      </c>
      <c r="H673">
        <v>1</v>
      </c>
      <c r="I673" t="s">
        <v>1128</v>
      </c>
      <c r="J673" t="s">
        <v>3</v>
      </c>
      <c r="K673" t="s">
        <v>1129</v>
      </c>
      <c r="L673">
        <v>1191</v>
      </c>
      <c r="N673">
        <v>1013</v>
      </c>
      <c r="O673" t="s">
        <v>1125</v>
      </c>
      <c r="P673" t="s">
        <v>1125</v>
      </c>
      <c r="Q673">
        <v>1</v>
      </c>
      <c r="W673">
        <v>0</v>
      </c>
      <c r="X673">
        <v>-1417349443</v>
      </c>
      <c r="Y673">
        <v>0.02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1</v>
      </c>
      <c r="AJ673">
        <v>1</v>
      </c>
      <c r="AK673">
        <v>1</v>
      </c>
      <c r="AL673">
        <v>1</v>
      </c>
      <c r="AN673">
        <v>0</v>
      </c>
      <c r="AO673">
        <v>1</v>
      </c>
      <c r="AP673">
        <v>0</v>
      </c>
      <c r="AQ673">
        <v>0</v>
      </c>
      <c r="AR673">
        <v>0</v>
      </c>
      <c r="AS673" t="s">
        <v>3</v>
      </c>
      <c r="AT673">
        <v>0.02</v>
      </c>
      <c r="AU673" t="s">
        <v>3</v>
      </c>
      <c r="AV673">
        <v>2</v>
      </c>
      <c r="AW673">
        <v>2</v>
      </c>
      <c r="AX673">
        <v>144044589</v>
      </c>
      <c r="AY673">
        <v>1</v>
      </c>
      <c r="AZ673">
        <v>2048</v>
      </c>
      <c r="BA673">
        <v>683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CX673">
        <f>Y673*Source!I451</f>
        <v>0.04</v>
      </c>
      <c r="CY673">
        <f>AD673</f>
        <v>0</v>
      </c>
      <c r="CZ673">
        <f>AH673</f>
        <v>0</v>
      </c>
      <c r="DA673">
        <f>AL673</f>
        <v>1</v>
      </c>
      <c r="DB673">
        <f>ROUND(ROUND(AT673*CZ673,2),2)</f>
        <v>0</v>
      </c>
      <c r="DC673">
        <f>ROUND(ROUND(AT673*AG673,2),2)</f>
        <v>0</v>
      </c>
    </row>
    <row r="674" spans="1:107" x14ac:dyDescent="0.2">
      <c r="A674">
        <f>ROW(Source!A451)</f>
        <v>451</v>
      </c>
      <c r="B674">
        <v>144042116</v>
      </c>
      <c r="C674">
        <v>144044579</v>
      </c>
      <c r="D674">
        <v>130405149</v>
      </c>
      <c r="E674">
        <v>1</v>
      </c>
      <c r="F674">
        <v>1</v>
      </c>
      <c r="G674">
        <v>1</v>
      </c>
      <c r="H674">
        <v>2</v>
      </c>
      <c r="I674" t="s">
        <v>1144</v>
      </c>
      <c r="J674" t="s">
        <v>1145</v>
      </c>
      <c r="K674" t="s">
        <v>1146</v>
      </c>
      <c r="L674">
        <v>1368</v>
      </c>
      <c r="N674">
        <v>1011</v>
      </c>
      <c r="O674" t="s">
        <v>550</v>
      </c>
      <c r="P674" t="s">
        <v>550</v>
      </c>
      <c r="Q674">
        <v>1</v>
      </c>
      <c r="W674">
        <v>0</v>
      </c>
      <c r="X674">
        <v>1969200529</v>
      </c>
      <c r="Y674">
        <v>2.5000000000000001E-2</v>
      </c>
      <c r="AA674">
        <v>0</v>
      </c>
      <c r="AB674">
        <v>795.09</v>
      </c>
      <c r="AC674">
        <v>380.83</v>
      </c>
      <c r="AD674">
        <v>0</v>
      </c>
      <c r="AE674">
        <v>0</v>
      </c>
      <c r="AF674">
        <v>65.709999999999994</v>
      </c>
      <c r="AG674">
        <v>11.6</v>
      </c>
      <c r="AH674">
        <v>0</v>
      </c>
      <c r="AI674">
        <v>1</v>
      </c>
      <c r="AJ674">
        <v>12.1</v>
      </c>
      <c r="AK674">
        <v>32.83</v>
      </c>
      <c r="AL674">
        <v>1</v>
      </c>
      <c r="AN674">
        <v>0</v>
      </c>
      <c r="AO674">
        <v>1</v>
      </c>
      <c r="AP674">
        <v>1</v>
      </c>
      <c r="AQ674">
        <v>0</v>
      </c>
      <c r="AR674">
        <v>0</v>
      </c>
      <c r="AS674" t="s">
        <v>3</v>
      </c>
      <c r="AT674">
        <v>0.02</v>
      </c>
      <c r="AU674" t="s">
        <v>279</v>
      </c>
      <c r="AV674">
        <v>0</v>
      </c>
      <c r="AW674">
        <v>2</v>
      </c>
      <c r="AX674">
        <v>144044590</v>
      </c>
      <c r="AY674">
        <v>1</v>
      </c>
      <c r="AZ674">
        <v>0</v>
      </c>
      <c r="BA674">
        <v>684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CX674">
        <f>Y674*Source!I451</f>
        <v>0.05</v>
      </c>
      <c r="CY674">
        <f>AB674</f>
        <v>795.09</v>
      </c>
      <c r="CZ674">
        <f>AF674</f>
        <v>65.709999999999994</v>
      </c>
      <c r="DA674">
        <f>AJ674</f>
        <v>12.1</v>
      </c>
      <c r="DB674">
        <f>ROUND((ROUND(AT674*CZ674,2)*1.25),2)</f>
        <v>1.64</v>
      </c>
      <c r="DC674">
        <f>ROUND((ROUND(AT674*AG674,2)*1.25),2)</f>
        <v>0.28999999999999998</v>
      </c>
    </row>
    <row r="675" spans="1:107" x14ac:dyDescent="0.2">
      <c r="A675">
        <f>ROW(Source!A451)</f>
        <v>451</v>
      </c>
      <c r="B675">
        <v>144042116</v>
      </c>
      <c r="C675">
        <v>144044579</v>
      </c>
      <c r="D675">
        <v>130405328</v>
      </c>
      <c r="E675">
        <v>1</v>
      </c>
      <c r="F675">
        <v>1</v>
      </c>
      <c r="G675">
        <v>1</v>
      </c>
      <c r="H675">
        <v>2</v>
      </c>
      <c r="I675" t="s">
        <v>1343</v>
      </c>
      <c r="J675" t="s">
        <v>1344</v>
      </c>
      <c r="K675" t="s">
        <v>1345</v>
      </c>
      <c r="L675">
        <v>1368</v>
      </c>
      <c r="N675">
        <v>1011</v>
      </c>
      <c r="O675" t="s">
        <v>550</v>
      </c>
      <c r="P675" t="s">
        <v>550</v>
      </c>
      <c r="Q675">
        <v>1</v>
      </c>
      <c r="W675">
        <v>0</v>
      </c>
      <c r="X675">
        <v>32357839</v>
      </c>
      <c r="Y675">
        <v>0.88749999999999996</v>
      </c>
      <c r="AA675">
        <v>0</v>
      </c>
      <c r="AB675">
        <v>39.119999999999997</v>
      </c>
      <c r="AC675">
        <v>0</v>
      </c>
      <c r="AD675">
        <v>0</v>
      </c>
      <c r="AE675">
        <v>0</v>
      </c>
      <c r="AF675">
        <v>8.1</v>
      </c>
      <c r="AG675">
        <v>0</v>
      </c>
      <c r="AH675">
        <v>0</v>
      </c>
      <c r="AI675">
        <v>1</v>
      </c>
      <c r="AJ675">
        <v>4.83</v>
      </c>
      <c r="AK675">
        <v>32.83</v>
      </c>
      <c r="AL675">
        <v>1</v>
      </c>
      <c r="AN675">
        <v>0</v>
      </c>
      <c r="AO675">
        <v>1</v>
      </c>
      <c r="AP675">
        <v>1</v>
      </c>
      <c r="AQ675">
        <v>0</v>
      </c>
      <c r="AR675">
        <v>0</v>
      </c>
      <c r="AS675" t="s">
        <v>3</v>
      </c>
      <c r="AT675">
        <v>0.71</v>
      </c>
      <c r="AU675" t="s">
        <v>279</v>
      </c>
      <c r="AV675">
        <v>0</v>
      </c>
      <c r="AW675">
        <v>2</v>
      </c>
      <c r="AX675">
        <v>144044591</v>
      </c>
      <c r="AY675">
        <v>1</v>
      </c>
      <c r="AZ675">
        <v>0</v>
      </c>
      <c r="BA675">
        <v>685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CX675">
        <f>Y675*Source!I451</f>
        <v>1.7749999999999999</v>
      </c>
      <c r="CY675">
        <f>AB675</f>
        <v>39.119999999999997</v>
      </c>
      <c r="CZ675">
        <f>AF675</f>
        <v>8.1</v>
      </c>
      <c r="DA675">
        <f>AJ675</f>
        <v>4.83</v>
      </c>
      <c r="DB675">
        <f>ROUND((ROUND(AT675*CZ675,2)*1.25),2)</f>
        <v>7.19</v>
      </c>
      <c r="DC675">
        <f>ROUND((ROUND(AT675*AG675,2)*1.25),2)</f>
        <v>0</v>
      </c>
    </row>
    <row r="676" spans="1:107" x14ac:dyDescent="0.2">
      <c r="A676">
        <f>ROW(Source!A451)</f>
        <v>451</v>
      </c>
      <c r="B676">
        <v>144042116</v>
      </c>
      <c r="C676">
        <v>144044579</v>
      </c>
      <c r="D676">
        <v>130259606</v>
      </c>
      <c r="E676">
        <v>1</v>
      </c>
      <c r="F676">
        <v>1</v>
      </c>
      <c r="G676">
        <v>1</v>
      </c>
      <c r="H676">
        <v>3</v>
      </c>
      <c r="I676" t="s">
        <v>1549</v>
      </c>
      <c r="J676" t="s">
        <v>1550</v>
      </c>
      <c r="K676" t="s">
        <v>1551</v>
      </c>
      <c r="L676">
        <v>1348</v>
      </c>
      <c r="N676">
        <v>1009</v>
      </c>
      <c r="O676" t="s">
        <v>31</v>
      </c>
      <c r="P676" t="s">
        <v>31</v>
      </c>
      <c r="Q676">
        <v>1000</v>
      </c>
      <c r="W676">
        <v>0</v>
      </c>
      <c r="X676">
        <v>924518460</v>
      </c>
      <c r="Y676">
        <v>6.9999999999999994E-5</v>
      </c>
      <c r="AA676">
        <v>92113.04</v>
      </c>
      <c r="AB676">
        <v>0</v>
      </c>
      <c r="AC676">
        <v>0</v>
      </c>
      <c r="AD676">
        <v>0</v>
      </c>
      <c r="AE676">
        <v>10315.01</v>
      </c>
      <c r="AF676">
        <v>0</v>
      </c>
      <c r="AG676">
        <v>0</v>
      </c>
      <c r="AH676">
        <v>0</v>
      </c>
      <c r="AI676">
        <v>8.93</v>
      </c>
      <c r="AJ676">
        <v>1</v>
      </c>
      <c r="AK676">
        <v>1</v>
      </c>
      <c r="AL676">
        <v>1</v>
      </c>
      <c r="AN676">
        <v>0</v>
      </c>
      <c r="AO676">
        <v>1</v>
      </c>
      <c r="AP676">
        <v>0</v>
      </c>
      <c r="AQ676">
        <v>0</v>
      </c>
      <c r="AR676">
        <v>0</v>
      </c>
      <c r="AS676" t="s">
        <v>3</v>
      </c>
      <c r="AT676">
        <v>6.9999999999999994E-5</v>
      </c>
      <c r="AU676" t="s">
        <v>3</v>
      </c>
      <c r="AV676">
        <v>0</v>
      </c>
      <c r="AW676">
        <v>2</v>
      </c>
      <c r="AX676">
        <v>144044592</v>
      </c>
      <c r="AY676">
        <v>1</v>
      </c>
      <c r="AZ676">
        <v>0</v>
      </c>
      <c r="BA676">
        <v>686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CX676">
        <f>Y676*Source!I451</f>
        <v>1.3999999999999999E-4</v>
      </c>
      <c r="CY676">
        <f>AA676</f>
        <v>92113.04</v>
      </c>
      <c r="CZ676">
        <f>AE676</f>
        <v>10315.01</v>
      </c>
      <c r="DA676">
        <f>AI676</f>
        <v>8.93</v>
      </c>
      <c r="DB676">
        <f>ROUND(ROUND(AT676*CZ676,2),2)</f>
        <v>0.72</v>
      </c>
      <c r="DC676">
        <f>ROUND(ROUND(AT676*AG676,2),2)</f>
        <v>0</v>
      </c>
    </row>
    <row r="677" spans="1:107" x14ac:dyDescent="0.2">
      <c r="A677">
        <f>ROW(Source!A451)</f>
        <v>451</v>
      </c>
      <c r="B677">
        <v>144042116</v>
      </c>
      <c r="C677">
        <v>144044579</v>
      </c>
      <c r="D677">
        <v>130260706</v>
      </c>
      <c r="E677">
        <v>1</v>
      </c>
      <c r="F677">
        <v>1</v>
      </c>
      <c r="G677">
        <v>1</v>
      </c>
      <c r="H677">
        <v>3</v>
      </c>
      <c r="I677" t="s">
        <v>1552</v>
      </c>
      <c r="J677" t="s">
        <v>1553</v>
      </c>
      <c r="K677" t="s">
        <v>1554</v>
      </c>
      <c r="L677">
        <v>1348</v>
      </c>
      <c r="N677">
        <v>1009</v>
      </c>
      <c r="O677" t="s">
        <v>31</v>
      </c>
      <c r="P677" t="s">
        <v>31</v>
      </c>
      <c r="Q677">
        <v>1000</v>
      </c>
      <c r="W677">
        <v>0</v>
      </c>
      <c r="X677">
        <v>602725004</v>
      </c>
      <c r="Y677">
        <v>3.0000000000000001E-3</v>
      </c>
      <c r="AA677">
        <v>156758.76</v>
      </c>
      <c r="AB677">
        <v>0</v>
      </c>
      <c r="AC677">
        <v>0</v>
      </c>
      <c r="AD677">
        <v>0</v>
      </c>
      <c r="AE677">
        <v>10068</v>
      </c>
      <c r="AF677">
        <v>0</v>
      </c>
      <c r="AG677">
        <v>0</v>
      </c>
      <c r="AH677">
        <v>0</v>
      </c>
      <c r="AI677">
        <v>15.57</v>
      </c>
      <c r="AJ677">
        <v>1</v>
      </c>
      <c r="AK677">
        <v>1</v>
      </c>
      <c r="AL677">
        <v>1</v>
      </c>
      <c r="AN677">
        <v>0</v>
      </c>
      <c r="AO677">
        <v>1</v>
      </c>
      <c r="AP677">
        <v>0</v>
      </c>
      <c r="AQ677">
        <v>0</v>
      </c>
      <c r="AR677">
        <v>0</v>
      </c>
      <c r="AS677" t="s">
        <v>3</v>
      </c>
      <c r="AT677">
        <v>3.0000000000000001E-3</v>
      </c>
      <c r="AU677" t="s">
        <v>3</v>
      </c>
      <c r="AV677">
        <v>0</v>
      </c>
      <c r="AW677">
        <v>2</v>
      </c>
      <c r="AX677">
        <v>144044593</v>
      </c>
      <c r="AY677">
        <v>1</v>
      </c>
      <c r="AZ677">
        <v>0</v>
      </c>
      <c r="BA677">
        <v>687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CX677">
        <f>Y677*Source!I451</f>
        <v>6.0000000000000001E-3</v>
      </c>
      <c r="CY677">
        <f>AA677</f>
        <v>156758.76</v>
      </c>
      <c r="CZ677">
        <f>AE677</f>
        <v>10068</v>
      </c>
      <c r="DA677">
        <f>AI677</f>
        <v>15.57</v>
      </c>
      <c r="DB677">
        <f>ROUND(ROUND(AT677*CZ677,2),2)</f>
        <v>30.2</v>
      </c>
      <c r="DC677">
        <f>ROUND(ROUND(AT677*AG677,2),2)</f>
        <v>0</v>
      </c>
    </row>
    <row r="678" spans="1:107" x14ac:dyDescent="0.2">
      <c r="A678">
        <f>ROW(Source!A451)</f>
        <v>451</v>
      </c>
      <c r="B678">
        <v>144042116</v>
      </c>
      <c r="C678">
        <v>144044579</v>
      </c>
      <c r="D678">
        <v>130273895</v>
      </c>
      <c r="E678">
        <v>1</v>
      </c>
      <c r="F678">
        <v>1</v>
      </c>
      <c r="G678">
        <v>1</v>
      </c>
      <c r="H678">
        <v>3</v>
      </c>
      <c r="I678" t="s">
        <v>675</v>
      </c>
      <c r="J678" t="s">
        <v>677</v>
      </c>
      <c r="K678" t="s">
        <v>676</v>
      </c>
      <c r="L678">
        <v>1371</v>
      </c>
      <c r="N678">
        <v>1013</v>
      </c>
      <c r="O678" t="s">
        <v>171</v>
      </c>
      <c r="P678" t="s">
        <v>171</v>
      </c>
      <c r="Q678">
        <v>1</v>
      </c>
      <c r="W678">
        <v>0</v>
      </c>
      <c r="X678">
        <v>2082585634</v>
      </c>
      <c r="Y678">
        <v>0.5</v>
      </c>
      <c r="AA678">
        <v>23764.14</v>
      </c>
      <c r="AB678">
        <v>0</v>
      </c>
      <c r="AC678">
        <v>0</v>
      </c>
      <c r="AD678">
        <v>0</v>
      </c>
      <c r="AE678">
        <v>2640.46</v>
      </c>
      <c r="AF678">
        <v>0</v>
      </c>
      <c r="AG678">
        <v>0</v>
      </c>
      <c r="AH678">
        <v>0</v>
      </c>
      <c r="AI678">
        <v>9</v>
      </c>
      <c r="AJ678">
        <v>1</v>
      </c>
      <c r="AK678">
        <v>1</v>
      </c>
      <c r="AL678">
        <v>1</v>
      </c>
      <c r="AN678">
        <v>1</v>
      </c>
      <c r="AO678">
        <v>0</v>
      </c>
      <c r="AP678">
        <v>0</v>
      </c>
      <c r="AQ678">
        <v>0</v>
      </c>
      <c r="AR678">
        <v>0</v>
      </c>
      <c r="AS678" t="s">
        <v>3</v>
      </c>
      <c r="AT678">
        <v>0.5</v>
      </c>
      <c r="AU678" t="s">
        <v>3</v>
      </c>
      <c r="AV678">
        <v>0</v>
      </c>
      <c r="AW678">
        <v>1</v>
      </c>
      <c r="AX678">
        <v>-1</v>
      </c>
      <c r="AY678">
        <v>0</v>
      </c>
      <c r="AZ678">
        <v>0</v>
      </c>
      <c r="BA678" t="s">
        <v>3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CX678">
        <f>Y678*Source!I451</f>
        <v>1</v>
      </c>
      <c r="CY678">
        <f>AA678</f>
        <v>23764.14</v>
      </c>
      <c r="CZ678">
        <f>AE678</f>
        <v>2640.46</v>
      </c>
      <c r="DA678">
        <f>AI678</f>
        <v>9</v>
      </c>
      <c r="DB678">
        <f>ROUND(ROUND(AT678*CZ678,2),2)</f>
        <v>1320.23</v>
      </c>
      <c r="DC678">
        <f>ROUND(ROUND(AT678*AG678,2),2)</f>
        <v>0</v>
      </c>
    </row>
    <row r="679" spans="1:107" x14ac:dyDescent="0.2">
      <c r="A679">
        <f>ROW(Source!A451)</f>
        <v>451</v>
      </c>
      <c r="B679">
        <v>144042116</v>
      </c>
      <c r="C679">
        <v>144044579</v>
      </c>
      <c r="D679">
        <v>130289391</v>
      </c>
      <c r="E679">
        <v>1</v>
      </c>
      <c r="F679">
        <v>1</v>
      </c>
      <c r="G679">
        <v>1</v>
      </c>
      <c r="H679">
        <v>3</v>
      </c>
      <c r="I679" t="s">
        <v>1555</v>
      </c>
      <c r="J679" t="s">
        <v>1556</v>
      </c>
      <c r="K679" t="s">
        <v>1557</v>
      </c>
      <c r="L679">
        <v>1371</v>
      </c>
      <c r="N679">
        <v>1013</v>
      </c>
      <c r="O679" t="s">
        <v>171</v>
      </c>
      <c r="P679" t="s">
        <v>171</v>
      </c>
      <c r="Q679">
        <v>1</v>
      </c>
      <c r="W679">
        <v>0</v>
      </c>
      <c r="X679">
        <v>-1153588630</v>
      </c>
      <c r="Y679">
        <v>0.27</v>
      </c>
      <c r="AA679">
        <v>456.96</v>
      </c>
      <c r="AB679">
        <v>0</v>
      </c>
      <c r="AC679">
        <v>0</v>
      </c>
      <c r="AD679">
        <v>0</v>
      </c>
      <c r="AE679">
        <v>110.11</v>
      </c>
      <c r="AF679">
        <v>0</v>
      </c>
      <c r="AG679">
        <v>0</v>
      </c>
      <c r="AH679">
        <v>0</v>
      </c>
      <c r="AI679">
        <v>4.1500000000000004</v>
      </c>
      <c r="AJ679">
        <v>1</v>
      </c>
      <c r="AK679">
        <v>1</v>
      </c>
      <c r="AL679">
        <v>1</v>
      </c>
      <c r="AN679">
        <v>0</v>
      </c>
      <c r="AO679">
        <v>1</v>
      </c>
      <c r="AP679">
        <v>0</v>
      </c>
      <c r="AQ679">
        <v>0</v>
      </c>
      <c r="AR679">
        <v>0</v>
      </c>
      <c r="AS679" t="s">
        <v>3</v>
      </c>
      <c r="AT679">
        <v>0.27</v>
      </c>
      <c r="AU679" t="s">
        <v>3</v>
      </c>
      <c r="AV679">
        <v>0</v>
      </c>
      <c r="AW679">
        <v>2</v>
      </c>
      <c r="AX679">
        <v>144044595</v>
      </c>
      <c r="AY679">
        <v>1</v>
      </c>
      <c r="AZ679">
        <v>0</v>
      </c>
      <c r="BA679">
        <v>689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CX679">
        <f>Y679*Source!I451</f>
        <v>0.54</v>
      </c>
      <c r="CY679">
        <f>AA679</f>
        <v>456.96</v>
      </c>
      <c r="CZ679">
        <f>AE679</f>
        <v>110.11</v>
      </c>
      <c r="DA679">
        <f>AI679</f>
        <v>4.1500000000000004</v>
      </c>
      <c r="DB679">
        <f>ROUND(ROUND(AT679*CZ679,2),2)</f>
        <v>29.73</v>
      </c>
      <c r="DC679">
        <f>ROUND(ROUND(AT679*AG679,2),2)</f>
        <v>0</v>
      </c>
    </row>
    <row r="680" spans="1:107" x14ac:dyDescent="0.2">
      <c r="A680">
        <f>ROW(Source!A453)</f>
        <v>453</v>
      </c>
      <c r="B680">
        <v>144042116</v>
      </c>
      <c r="C680">
        <v>144044597</v>
      </c>
      <c r="D680">
        <v>128862276</v>
      </c>
      <c r="E680">
        <v>28876687</v>
      </c>
      <c r="F680">
        <v>1</v>
      </c>
      <c r="G680">
        <v>1</v>
      </c>
      <c r="H680">
        <v>1</v>
      </c>
      <c r="I680" t="s">
        <v>1341</v>
      </c>
      <c r="J680" t="s">
        <v>3</v>
      </c>
      <c r="K680" t="s">
        <v>1342</v>
      </c>
      <c r="L680">
        <v>1191</v>
      </c>
      <c r="N680">
        <v>1013</v>
      </c>
      <c r="O680" t="s">
        <v>1125</v>
      </c>
      <c r="P680" t="s">
        <v>1125</v>
      </c>
      <c r="Q680">
        <v>1</v>
      </c>
      <c r="W680">
        <v>0</v>
      </c>
      <c r="X680">
        <v>-814890593</v>
      </c>
      <c r="Y680">
        <v>31.164999999999999</v>
      </c>
      <c r="AA680">
        <v>0</v>
      </c>
      <c r="AB680">
        <v>0</v>
      </c>
      <c r="AC680">
        <v>0</v>
      </c>
      <c r="AD680">
        <v>8.9700000000000006</v>
      </c>
      <c r="AE680">
        <v>0</v>
      </c>
      <c r="AF680">
        <v>0</v>
      </c>
      <c r="AG680">
        <v>0</v>
      </c>
      <c r="AH680">
        <v>8.9700000000000006</v>
      </c>
      <c r="AI680">
        <v>1</v>
      </c>
      <c r="AJ680">
        <v>1</v>
      </c>
      <c r="AK680">
        <v>1</v>
      </c>
      <c r="AL680">
        <v>1</v>
      </c>
      <c r="AN680">
        <v>0</v>
      </c>
      <c r="AO680">
        <v>1</v>
      </c>
      <c r="AP680">
        <v>1</v>
      </c>
      <c r="AQ680">
        <v>0</v>
      </c>
      <c r="AR680">
        <v>0</v>
      </c>
      <c r="AS680" t="s">
        <v>3</v>
      </c>
      <c r="AT680">
        <v>27.1</v>
      </c>
      <c r="AU680" t="s">
        <v>264</v>
      </c>
      <c r="AV680">
        <v>1</v>
      </c>
      <c r="AW680">
        <v>2</v>
      </c>
      <c r="AX680">
        <v>144044613</v>
      </c>
      <c r="AY680">
        <v>1</v>
      </c>
      <c r="AZ680">
        <v>0</v>
      </c>
      <c r="BA680">
        <v>690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CX680">
        <f>Y680*Source!I453</f>
        <v>3.1165000000000003</v>
      </c>
      <c r="CY680">
        <f>AD680</f>
        <v>8.9700000000000006</v>
      </c>
      <c r="CZ680">
        <f>AH680</f>
        <v>8.9700000000000006</v>
      </c>
      <c r="DA680">
        <f>AL680</f>
        <v>1</v>
      </c>
      <c r="DB680">
        <f>ROUND((ROUND(AT680*CZ680,2)*1.15),2)</f>
        <v>279.55</v>
      </c>
      <c r="DC680">
        <f>ROUND((ROUND(AT680*AG680,2)*1.15),2)</f>
        <v>0</v>
      </c>
    </row>
    <row r="681" spans="1:107" x14ac:dyDescent="0.2">
      <c r="A681">
        <f>ROW(Source!A453)</f>
        <v>453</v>
      </c>
      <c r="B681">
        <v>144042116</v>
      </c>
      <c r="C681">
        <v>144044597</v>
      </c>
      <c r="D681">
        <v>128862608</v>
      </c>
      <c r="E681">
        <v>28876687</v>
      </c>
      <c r="F681">
        <v>1</v>
      </c>
      <c r="G681">
        <v>1</v>
      </c>
      <c r="H681">
        <v>1</v>
      </c>
      <c r="I681" t="s">
        <v>1128</v>
      </c>
      <c r="J681" t="s">
        <v>3</v>
      </c>
      <c r="K681" t="s">
        <v>1129</v>
      </c>
      <c r="L681">
        <v>1191</v>
      </c>
      <c r="N681">
        <v>1013</v>
      </c>
      <c r="O681" t="s">
        <v>1125</v>
      </c>
      <c r="P681" t="s">
        <v>1125</v>
      </c>
      <c r="Q681">
        <v>1</v>
      </c>
      <c r="W681">
        <v>0</v>
      </c>
      <c r="X681">
        <v>-1417349443</v>
      </c>
      <c r="Y681">
        <v>2.4700000000000002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1</v>
      </c>
      <c r="AJ681">
        <v>1</v>
      </c>
      <c r="AK681">
        <v>1</v>
      </c>
      <c r="AL681">
        <v>1</v>
      </c>
      <c r="AN681">
        <v>0</v>
      </c>
      <c r="AO681">
        <v>1</v>
      </c>
      <c r="AP681">
        <v>0</v>
      </c>
      <c r="AQ681">
        <v>0</v>
      </c>
      <c r="AR681">
        <v>0</v>
      </c>
      <c r="AS681" t="s">
        <v>3</v>
      </c>
      <c r="AT681">
        <v>2.4700000000000002</v>
      </c>
      <c r="AU681" t="s">
        <v>3</v>
      </c>
      <c r="AV681">
        <v>2</v>
      </c>
      <c r="AW681">
        <v>2</v>
      </c>
      <c r="AX681">
        <v>144044614</v>
      </c>
      <c r="AY681">
        <v>1</v>
      </c>
      <c r="AZ681">
        <v>2048</v>
      </c>
      <c r="BA681">
        <v>691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CX681">
        <f>Y681*Source!I453</f>
        <v>0.24700000000000003</v>
      </c>
      <c r="CY681">
        <f>AD681</f>
        <v>0</v>
      </c>
      <c r="CZ681">
        <f>AH681</f>
        <v>0</v>
      </c>
      <c r="DA681">
        <f>AL681</f>
        <v>1</v>
      </c>
      <c r="DB681">
        <f>ROUND(ROUND(AT681*CZ681,2),2)</f>
        <v>0</v>
      </c>
      <c r="DC681">
        <f>ROUND(ROUND(AT681*AG681,2),2)</f>
        <v>0</v>
      </c>
    </row>
    <row r="682" spans="1:107" x14ac:dyDescent="0.2">
      <c r="A682">
        <f>ROW(Source!A453)</f>
        <v>453</v>
      </c>
      <c r="B682">
        <v>144042116</v>
      </c>
      <c r="C682">
        <v>144044597</v>
      </c>
      <c r="D682">
        <v>130404409</v>
      </c>
      <c r="E682">
        <v>1</v>
      </c>
      <c r="F682">
        <v>1</v>
      </c>
      <c r="G682">
        <v>1</v>
      </c>
      <c r="H682">
        <v>2</v>
      </c>
      <c r="I682" t="s">
        <v>1518</v>
      </c>
      <c r="J682" t="s">
        <v>1519</v>
      </c>
      <c r="K682" t="s">
        <v>1520</v>
      </c>
      <c r="L682">
        <v>1368</v>
      </c>
      <c r="N682">
        <v>1011</v>
      </c>
      <c r="O682" t="s">
        <v>550</v>
      </c>
      <c r="P682" t="s">
        <v>550</v>
      </c>
      <c r="Q682">
        <v>1</v>
      </c>
      <c r="W682">
        <v>0</v>
      </c>
      <c r="X682">
        <v>-204659032</v>
      </c>
      <c r="Y682">
        <v>1.7874999999999999</v>
      </c>
      <c r="AA682">
        <v>0</v>
      </c>
      <c r="AB682">
        <v>1320.21</v>
      </c>
      <c r="AC682">
        <v>472.75</v>
      </c>
      <c r="AD682">
        <v>0</v>
      </c>
      <c r="AE682">
        <v>0</v>
      </c>
      <c r="AF682">
        <v>175.56</v>
      </c>
      <c r="AG682">
        <v>14.4</v>
      </c>
      <c r="AH682">
        <v>0</v>
      </c>
      <c r="AI682">
        <v>1</v>
      </c>
      <c r="AJ682">
        <v>7.52</v>
      </c>
      <c r="AK682">
        <v>32.83</v>
      </c>
      <c r="AL682">
        <v>1</v>
      </c>
      <c r="AN682">
        <v>0</v>
      </c>
      <c r="AO682">
        <v>1</v>
      </c>
      <c r="AP682">
        <v>1</v>
      </c>
      <c r="AQ682">
        <v>0</v>
      </c>
      <c r="AR682">
        <v>0</v>
      </c>
      <c r="AS682" t="s">
        <v>3</v>
      </c>
      <c r="AT682">
        <v>1.43</v>
      </c>
      <c r="AU682" t="s">
        <v>279</v>
      </c>
      <c r="AV682">
        <v>0</v>
      </c>
      <c r="AW682">
        <v>2</v>
      </c>
      <c r="AX682">
        <v>144044615</v>
      </c>
      <c r="AY682">
        <v>1</v>
      </c>
      <c r="AZ682">
        <v>0</v>
      </c>
      <c r="BA682">
        <v>692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CX682">
        <f>Y682*Source!I453</f>
        <v>0.17874999999999999</v>
      </c>
      <c r="CY682">
        <f>AB682</f>
        <v>1320.21</v>
      </c>
      <c r="CZ682">
        <f>AF682</f>
        <v>175.56</v>
      </c>
      <c r="DA682">
        <f>AJ682</f>
        <v>7.52</v>
      </c>
      <c r="DB682">
        <f>ROUND((ROUND(AT682*CZ682,2)*1.25),2)</f>
        <v>313.81</v>
      </c>
      <c r="DC682">
        <f>ROUND((ROUND(AT682*AG682,2)*1.25),2)</f>
        <v>25.74</v>
      </c>
    </row>
    <row r="683" spans="1:107" x14ac:dyDescent="0.2">
      <c r="A683">
        <f>ROW(Source!A453)</f>
        <v>453</v>
      </c>
      <c r="B683">
        <v>144042116</v>
      </c>
      <c r="C683">
        <v>144044597</v>
      </c>
      <c r="D683">
        <v>130404413</v>
      </c>
      <c r="E683">
        <v>1</v>
      </c>
      <c r="F683">
        <v>1</v>
      </c>
      <c r="G683">
        <v>1</v>
      </c>
      <c r="H683">
        <v>2</v>
      </c>
      <c r="I683" t="s">
        <v>1558</v>
      </c>
      <c r="J683" t="s">
        <v>1559</v>
      </c>
      <c r="K683" t="s">
        <v>1560</v>
      </c>
      <c r="L683">
        <v>1368</v>
      </c>
      <c r="N683">
        <v>1011</v>
      </c>
      <c r="O683" t="s">
        <v>550</v>
      </c>
      <c r="P683" t="s">
        <v>550</v>
      </c>
      <c r="Q683">
        <v>1</v>
      </c>
      <c r="W683">
        <v>0</v>
      </c>
      <c r="X683">
        <v>-600006539</v>
      </c>
      <c r="Y683">
        <v>0.83750000000000002</v>
      </c>
      <c r="AA683">
        <v>0</v>
      </c>
      <c r="AB683">
        <v>966.96</v>
      </c>
      <c r="AC683">
        <v>443.21</v>
      </c>
      <c r="AD683">
        <v>0</v>
      </c>
      <c r="AE683">
        <v>0</v>
      </c>
      <c r="AF683">
        <v>96.89</v>
      </c>
      <c r="AG683">
        <v>13.5</v>
      </c>
      <c r="AH683">
        <v>0</v>
      </c>
      <c r="AI683">
        <v>1</v>
      </c>
      <c r="AJ683">
        <v>9.98</v>
      </c>
      <c r="AK683">
        <v>32.83</v>
      </c>
      <c r="AL683">
        <v>1</v>
      </c>
      <c r="AN683">
        <v>0</v>
      </c>
      <c r="AO683">
        <v>1</v>
      </c>
      <c r="AP683">
        <v>1</v>
      </c>
      <c r="AQ683">
        <v>0</v>
      </c>
      <c r="AR683">
        <v>0</v>
      </c>
      <c r="AS683" t="s">
        <v>3</v>
      </c>
      <c r="AT683">
        <v>0.67</v>
      </c>
      <c r="AU683" t="s">
        <v>279</v>
      </c>
      <c r="AV683">
        <v>0</v>
      </c>
      <c r="AW683">
        <v>2</v>
      </c>
      <c r="AX683">
        <v>144044616</v>
      </c>
      <c r="AY683">
        <v>1</v>
      </c>
      <c r="AZ683">
        <v>0</v>
      </c>
      <c r="BA683">
        <v>693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CX683">
        <f>Y683*Source!I453</f>
        <v>8.3750000000000005E-2</v>
      </c>
      <c r="CY683">
        <f>AB683</f>
        <v>966.96</v>
      </c>
      <c r="CZ683">
        <f>AF683</f>
        <v>96.89</v>
      </c>
      <c r="DA683">
        <f>AJ683</f>
        <v>9.98</v>
      </c>
      <c r="DB683">
        <f>ROUND((ROUND(AT683*CZ683,2)*1.25),2)</f>
        <v>81.150000000000006</v>
      </c>
      <c r="DC683">
        <f>ROUND((ROUND(AT683*AG683,2)*1.25),2)</f>
        <v>11.31</v>
      </c>
    </row>
    <row r="684" spans="1:107" x14ac:dyDescent="0.2">
      <c r="A684">
        <f>ROW(Source!A453)</f>
        <v>453</v>
      </c>
      <c r="B684">
        <v>144042116</v>
      </c>
      <c r="C684">
        <v>144044597</v>
      </c>
      <c r="D684">
        <v>130404516</v>
      </c>
      <c r="E684">
        <v>1</v>
      </c>
      <c r="F684">
        <v>1</v>
      </c>
      <c r="G684">
        <v>1</v>
      </c>
      <c r="H684">
        <v>2</v>
      </c>
      <c r="I684" t="s">
        <v>1521</v>
      </c>
      <c r="J684" t="s">
        <v>1522</v>
      </c>
      <c r="K684" t="s">
        <v>1523</v>
      </c>
      <c r="L684">
        <v>1368</v>
      </c>
      <c r="N684">
        <v>1011</v>
      </c>
      <c r="O684" t="s">
        <v>550</v>
      </c>
      <c r="P684" t="s">
        <v>550</v>
      </c>
      <c r="Q684">
        <v>1</v>
      </c>
      <c r="W684">
        <v>0</v>
      </c>
      <c r="X684">
        <v>-1922725725</v>
      </c>
      <c r="Y684">
        <v>2.8249999999999997</v>
      </c>
      <c r="AA684">
        <v>0</v>
      </c>
      <c r="AB684">
        <v>28.22</v>
      </c>
      <c r="AC684">
        <v>0</v>
      </c>
      <c r="AD684">
        <v>0</v>
      </c>
      <c r="AE684">
        <v>0</v>
      </c>
      <c r="AF684">
        <v>6.9</v>
      </c>
      <c r="AG684">
        <v>0</v>
      </c>
      <c r="AH684">
        <v>0</v>
      </c>
      <c r="AI684">
        <v>1</v>
      </c>
      <c r="AJ684">
        <v>4.09</v>
      </c>
      <c r="AK684">
        <v>32.83</v>
      </c>
      <c r="AL684">
        <v>1</v>
      </c>
      <c r="AN684">
        <v>0</v>
      </c>
      <c r="AO684">
        <v>1</v>
      </c>
      <c r="AP684">
        <v>1</v>
      </c>
      <c r="AQ684">
        <v>0</v>
      </c>
      <c r="AR684">
        <v>0</v>
      </c>
      <c r="AS684" t="s">
        <v>3</v>
      </c>
      <c r="AT684">
        <v>2.2599999999999998</v>
      </c>
      <c r="AU684" t="s">
        <v>279</v>
      </c>
      <c r="AV684">
        <v>0</v>
      </c>
      <c r="AW684">
        <v>2</v>
      </c>
      <c r="AX684">
        <v>144044617</v>
      </c>
      <c r="AY684">
        <v>1</v>
      </c>
      <c r="AZ684">
        <v>0</v>
      </c>
      <c r="BA684">
        <v>694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CX684">
        <f>Y684*Source!I453</f>
        <v>0.28249999999999997</v>
      </c>
      <c r="CY684">
        <f>AB684</f>
        <v>28.22</v>
      </c>
      <c r="CZ684">
        <f>AF684</f>
        <v>6.9</v>
      </c>
      <c r="DA684">
        <f>AJ684</f>
        <v>4.09</v>
      </c>
      <c r="DB684">
        <f>ROUND((ROUND(AT684*CZ684,2)*1.25),2)</f>
        <v>19.489999999999998</v>
      </c>
      <c r="DC684">
        <f>ROUND((ROUND(AT684*AG684,2)*1.25),2)</f>
        <v>0</v>
      </c>
    </row>
    <row r="685" spans="1:107" x14ac:dyDescent="0.2">
      <c r="A685">
        <f>ROW(Source!A453)</f>
        <v>453</v>
      </c>
      <c r="B685">
        <v>144042116</v>
      </c>
      <c r="C685">
        <v>144044597</v>
      </c>
      <c r="D685">
        <v>130405149</v>
      </c>
      <c r="E685">
        <v>1</v>
      </c>
      <c r="F685">
        <v>1</v>
      </c>
      <c r="G685">
        <v>1</v>
      </c>
      <c r="H685">
        <v>2</v>
      </c>
      <c r="I685" t="s">
        <v>1144</v>
      </c>
      <c r="J685" t="s">
        <v>1145</v>
      </c>
      <c r="K685" t="s">
        <v>1146</v>
      </c>
      <c r="L685">
        <v>1368</v>
      </c>
      <c r="N685">
        <v>1011</v>
      </c>
      <c r="O685" t="s">
        <v>550</v>
      </c>
      <c r="P685" t="s">
        <v>550</v>
      </c>
      <c r="Q685">
        <v>1</v>
      </c>
      <c r="W685">
        <v>0</v>
      </c>
      <c r="X685">
        <v>1969200529</v>
      </c>
      <c r="Y685">
        <v>0.46250000000000002</v>
      </c>
      <c r="AA685">
        <v>0</v>
      </c>
      <c r="AB685">
        <v>795.09</v>
      </c>
      <c r="AC685">
        <v>380.83</v>
      </c>
      <c r="AD685">
        <v>0</v>
      </c>
      <c r="AE685">
        <v>0</v>
      </c>
      <c r="AF685">
        <v>65.709999999999994</v>
      </c>
      <c r="AG685">
        <v>11.6</v>
      </c>
      <c r="AH685">
        <v>0</v>
      </c>
      <c r="AI685">
        <v>1</v>
      </c>
      <c r="AJ685">
        <v>12.1</v>
      </c>
      <c r="AK685">
        <v>32.83</v>
      </c>
      <c r="AL685">
        <v>1</v>
      </c>
      <c r="AN685">
        <v>0</v>
      </c>
      <c r="AO685">
        <v>1</v>
      </c>
      <c r="AP685">
        <v>1</v>
      </c>
      <c r="AQ685">
        <v>0</v>
      </c>
      <c r="AR685">
        <v>0</v>
      </c>
      <c r="AS685" t="s">
        <v>3</v>
      </c>
      <c r="AT685">
        <v>0.37</v>
      </c>
      <c r="AU685" t="s">
        <v>279</v>
      </c>
      <c r="AV685">
        <v>0</v>
      </c>
      <c r="AW685">
        <v>2</v>
      </c>
      <c r="AX685">
        <v>144044618</v>
      </c>
      <c r="AY685">
        <v>1</v>
      </c>
      <c r="AZ685">
        <v>0</v>
      </c>
      <c r="BA685">
        <v>695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CX685">
        <f>Y685*Source!I453</f>
        <v>4.6250000000000006E-2</v>
      </c>
      <c r="CY685">
        <f>AB685</f>
        <v>795.09</v>
      </c>
      <c r="CZ685">
        <f>AF685</f>
        <v>65.709999999999994</v>
      </c>
      <c r="DA685">
        <f>AJ685</f>
        <v>12.1</v>
      </c>
      <c r="DB685">
        <f>ROUND((ROUND(AT685*CZ685,2)*1.25),2)</f>
        <v>30.39</v>
      </c>
      <c r="DC685">
        <f>ROUND((ROUND(AT685*AG685,2)*1.25),2)</f>
        <v>5.36</v>
      </c>
    </row>
    <row r="686" spans="1:107" x14ac:dyDescent="0.2">
      <c r="A686">
        <f>ROW(Source!A453)</f>
        <v>453</v>
      </c>
      <c r="B686">
        <v>144042116</v>
      </c>
      <c r="C686">
        <v>144044597</v>
      </c>
      <c r="D686">
        <v>130405314</v>
      </c>
      <c r="E686">
        <v>1</v>
      </c>
      <c r="F686">
        <v>1</v>
      </c>
      <c r="G686">
        <v>1</v>
      </c>
      <c r="H686">
        <v>2</v>
      </c>
      <c r="I686" t="s">
        <v>1561</v>
      </c>
      <c r="J686" t="s">
        <v>1562</v>
      </c>
      <c r="K686" t="s">
        <v>1563</v>
      </c>
      <c r="L686">
        <v>1368</v>
      </c>
      <c r="N686">
        <v>1011</v>
      </c>
      <c r="O686" t="s">
        <v>550</v>
      </c>
      <c r="P686" t="s">
        <v>550</v>
      </c>
      <c r="Q686">
        <v>1</v>
      </c>
      <c r="W686">
        <v>0</v>
      </c>
      <c r="X686">
        <v>-70631124</v>
      </c>
      <c r="Y686">
        <v>3.05</v>
      </c>
      <c r="AA686">
        <v>0</v>
      </c>
      <c r="AB686">
        <v>92.08</v>
      </c>
      <c r="AC686">
        <v>0</v>
      </c>
      <c r="AD686">
        <v>0</v>
      </c>
      <c r="AE686">
        <v>0</v>
      </c>
      <c r="AF686">
        <v>12.31</v>
      </c>
      <c r="AG686">
        <v>0</v>
      </c>
      <c r="AH686">
        <v>0</v>
      </c>
      <c r="AI686">
        <v>1</v>
      </c>
      <c r="AJ686">
        <v>7.48</v>
      </c>
      <c r="AK686">
        <v>32.83</v>
      </c>
      <c r="AL686">
        <v>1</v>
      </c>
      <c r="AN686">
        <v>0</v>
      </c>
      <c r="AO686">
        <v>1</v>
      </c>
      <c r="AP686">
        <v>1</v>
      </c>
      <c r="AQ686">
        <v>0</v>
      </c>
      <c r="AR686">
        <v>0</v>
      </c>
      <c r="AS686" t="s">
        <v>3</v>
      </c>
      <c r="AT686">
        <v>2.44</v>
      </c>
      <c r="AU686" t="s">
        <v>279</v>
      </c>
      <c r="AV686">
        <v>0</v>
      </c>
      <c r="AW686">
        <v>2</v>
      </c>
      <c r="AX686">
        <v>144044619</v>
      </c>
      <c r="AY686">
        <v>1</v>
      </c>
      <c r="AZ686">
        <v>0</v>
      </c>
      <c r="BA686">
        <v>696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CX686">
        <f>Y686*Source!I453</f>
        <v>0.30499999999999999</v>
      </c>
      <c r="CY686">
        <f>AB686</f>
        <v>92.08</v>
      </c>
      <c r="CZ686">
        <f>AF686</f>
        <v>12.31</v>
      </c>
      <c r="DA686">
        <f>AJ686</f>
        <v>7.48</v>
      </c>
      <c r="DB686">
        <f>ROUND((ROUND(AT686*CZ686,2)*1.25),2)</f>
        <v>37.549999999999997</v>
      </c>
      <c r="DC686">
        <f>ROUND((ROUND(AT686*AG686,2)*1.25),2)</f>
        <v>0</v>
      </c>
    </row>
    <row r="687" spans="1:107" x14ac:dyDescent="0.2">
      <c r="A687">
        <f>ROW(Source!A453)</f>
        <v>453</v>
      </c>
      <c r="B687">
        <v>144042116</v>
      </c>
      <c r="C687">
        <v>144044597</v>
      </c>
      <c r="D687">
        <v>130259610</v>
      </c>
      <c r="E687">
        <v>1</v>
      </c>
      <c r="F687">
        <v>1</v>
      </c>
      <c r="G687">
        <v>1</v>
      </c>
      <c r="H687">
        <v>3</v>
      </c>
      <c r="I687" t="s">
        <v>1564</v>
      </c>
      <c r="J687" t="s">
        <v>1565</v>
      </c>
      <c r="K687" t="s">
        <v>1566</v>
      </c>
      <c r="L687">
        <v>1346</v>
      </c>
      <c r="N687">
        <v>1009</v>
      </c>
      <c r="O687" t="s">
        <v>598</v>
      </c>
      <c r="P687" t="s">
        <v>598</v>
      </c>
      <c r="Q687">
        <v>1</v>
      </c>
      <c r="W687">
        <v>0</v>
      </c>
      <c r="X687">
        <v>-1828823972</v>
      </c>
      <c r="Y687">
        <v>3</v>
      </c>
      <c r="AA687">
        <v>106.96</v>
      </c>
      <c r="AB687">
        <v>0</v>
      </c>
      <c r="AC687">
        <v>0</v>
      </c>
      <c r="AD687">
        <v>0</v>
      </c>
      <c r="AE687">
        <v>10.75</v>
      </c>
      <c r="AF687">
        <v>0</v>
      </c>
      <c r="AG687">
        <v>0</v>
      </c>
      <c r="AH687">
        <v>0</v>
      </c>
      <c r="AI687">
        <v>9.9499999999999993</v>
      </c>
      <c r="AJ687">
        <v>1</v>
      </c>
      <c r="AK687">
        <v>1</v>
      </c>
      <c r="AL687">
        <v>1</v>
      </c>
      <c r="AN687">
        <v>0</v>
      </c>
      <c r="AO687">
        <v>1</v>
      </c>
      <c r="AP687">
        <v>0</v>
      </c>
      <c r="AQ687">
        <v>0</v>
      </c>
      <c r="AR687">
        <v>0</v>
      </c>
      <c r="AS687" t="s">
        <v>3</v>
      </c>
      <c r="AT687">
        <v>3</v>
      </c>
      <c r="AU687" t="s">
        <v>3</v>
      </c>
      <c r="AV687">
        <v>0</v>
      </c>
      <c r="AW687">
        <v>2</v>
      </c>
      <c r="AX687">
        <v>144044620</v>
      </c>
      <c r="AY687">
        <v>1</v>
      </c>
      <c r="AZ687">
        <v>0</v>
      </c>
      <c r="BA687">
        <v>697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CX687">
        <f>Y687*Source!I453</f>
        <v>0.30000000000000004</v>
      </c>
      <c r="CY687">
        <f t="shared" ref="CY687:CY694" si="136">AA687</f>
        <v>106.96</v>
      </c>
      <c r="CZ687">
        <f t="shared" ref="CZ687:CZ694" si="137">AE687</f>
        <v>10.75</v>
      </c>
      <c r="DA687">
        <f t="shared" ref="DA687:DA694" si="138">AI687</f>
        <v>9.9499999999999993</v>
      </c>
      <c r="DB687">
        <f t="shared" ref="DB687:DB694" si="139">ROUND(ROUND(AT687*CZ687,2),2)</f>
        <v>32.25</v>
      </c>
      <c r="DC687">
        <f t="shared" ref="DC687:DC694" si="140">ROUND(ROUND(AT687*AG687,2),2)</f>
        <v>0</v>
      </c>
    </row>
    <row r="688" spans="1:107" x14ac:dyDescent="0.2">
      <c r="A688">
        <f>ROW(Source!A453)</f>
        <v>453</v>
      </c>
      <c r="B688">
        <v>144042116</v>
      </c>
      <c r="C688">
        <v>144044597</v>
      </c>
      <c r="D688">
        <v>130260751</v>
      </c>
      <c r="E688">
        <v>1</v>
      </c>
      <c r="F688">
        <v>1</v>
      </c>
      <c r="G688">
        <v>1</v>
      </c>
      <c r="H688">
        <v>3</v>
      </c>
      <c r="I688" t="s">
        <v>1349</v>
      </c>
      <c r="J688" t="s">
        <v>1350</v>
      </c>
      <c r="K688" t="s">
        <v>1351</v>
      </c>
      <c r="L688">
        <v>1346</v>
      </c>
      <c r="N688">
        <v>1009</v>
      </c>
      <c r="O688" t="s">
        <v>598</v>
      </c>
      <c r="P688" t="s">
        <v>598</v>
      </c>
      <c r="Q688">
        <v>1</v>
      </c>
      <c r="W688">
        <v>0</v>
      </c>
      <c r="X688">
        <v>184074274</v>
      </c>
      <c r="Y688">
        <v>10</v>
      </c>
      <c r="AA688">
        <v>88.41</v>
      </c>
      <c r="AB688">
        <v>0</v>
      </c>
      <c r="AC688">
        <v>0</v>
      </c>
      <c r="AD688">
        <v>0</v>
      </c>
      <c r="AE688">
        <v>9.0399999999999991</v>
      </c>
      <c r="AF688">
        <v>0</v>
      </c>
      <c r="AG688">
        <v>0</v>
      </c>
      <c r="AH688">
        <v>0</v>
      </c>
      <c r="AI688">
        <v>9.7799999999999994</v>
      </c>
      <c r="AJ688">
        <v>1</v>
      </c>
      <c r="AK688">
        <v>1</v>
      </c>
      <c r="AL688">
        <v>1</v>
      </c>
      <c r="AN688">
        <v>0</v>
      </c>
      <c r="AO688">
        <v>1</v>
      </c>
      <c r="AP688">
        <v>0</v>
      </c>
      <c r="AQ688">
        <v>0</v>
      </c>
      <c r="AR688">
        <v>0</v>
      </c>
      <c r="AS688" t="s">
        <v>3</v>
      </c>
      <c r="AT688">
        <v>10</v>
      </c>
      <c r="AU688" t="s">
        <v>3</v>
      </c>
      <c r="AV688">
        <v>0</v>
      </c>
      <c r="AW688">
        <v>2</v>
      </c>
      <c r="AX688">
        <v>144044621</v>
      </c>
      <c r="AY688">
        <v>1</v>
      </c>
      <c r="AZ688">
        <v>0</v>
      </c>
      <c r="BA688">
        <v>698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CX688">
        <f>Y688*Source!I453</f>
        <v>1</v>
      </c>
      <c r="CY688">
        <f t="shared" si="136"/>
        <v>88.41</v>
      </c>
      <c r="CZ688">
        <f t="shared" si="137"/>
        <v>9.0399999999999991</v>
      </c>
      <c r="DA688">
        <f t="shared" si="138"/>
        <v>9.7799999999999994</v>
      </c>
      <c r="DB688">
        <f t="shared" si="139"/>
        <v>90.4</v>
      </c>
      <c r="DC688">
        <f t="shared" si="140"/>
        <v>0</v>
      </c>
    </row>
    <row r="689" spans="1:107" x14ac:dyDescent="0.2">
      <c r="A689">
        <f>ROW(Source!A453)</f>
        <v>453</v>
      </c>
      <c r="B689">
        <v>144042116</v>
      </c>
      <c r="C689">
        <v>144044597</v>
      </c>
      <c r="D689">
        <v>130260780</v>
      </c>
      <c r="E689">
        <v>1</v>
      </c>
      <c r="F689">
        <v>1</v>
      </c>
      <c r="G689">
        <v>1</v>
      </c>
      <c r="H689">
        <v>3</v>
      </c>
      <c r="I689" t="s">
        <v>1567</v>
      </c>
      <c r="J689" t="s">
        <v>1568</v>
      </c>
      <c r="K689" t="s">
        <v>1569</v>
      </c>
      <c r="L689">
        <v>1348</v>
      </c>
      <c r="N689">
        <v>1009</v>
      </c>
      <c r="O689" t="s">
        <v>31</v>
      </c>
      <c r="P689" t="s">
        <v>31</v>
      </c>
      <c r="Q689">
        <v>1000</v>
      </c>
      <c r="W689">
        <v>0</v>
      </c>
      <c r="X689">
        <v>849911423</v>
      </c>
      <c r="Y689">
        <v>1E-3</v>
      </c>
      <c r="AA689">
        <v>109234.32</v>
      </c>
      <c r="AB689">
        <v>0</v>
      </c>
      <c r="AC689">
        <v>0</v>
      </c>
      <c r="AD689">
        <v>0</v>
      </c>
      <c r="AE689">
        <v>35011</v>
      </c>
      <c r="AF689">
        <v>0</v>
      </c>
      <c r="AG689">
        <v>0</v>
      </c>
      <c r="AH689">
        <v>0</v>
      </c>
      <c r="AI689">
        <v>3.12</v>
      </c>
      <c r="AJ689">
        <v>1</v>
      </c>
      <c r="AK689">
        <v>1</v>
      </c>
      <c r="AL689">
        <v>1</v>
      </c>
      <c r="AN689">
        <v>0</v>
      </c>
      <c r="AO689">
        <v>1</v>
      </c>
      <c r="AP689">
        <v>0</v>
      </c>
      <c r="AQ689">
        <v>0</v>
      </c>
      <c r="AR689">
        <v>0</v>
      </c>
      <c r="AS689" t="s">
        <v>3</v>
      </c>
      <c r="AT689">
        <v>1E-3</v>
      </c>
      <c r="AU689" t="s">
        <v>3</v>
      </c>
      <c r="AV689">
        <v>0</v>
      </c>
      <c r="AW689">
        <v>2</v>
      </c>
      <c r="AX689">
        <v>144044622</v>
      </c>
      <c r="AY689">
        <v>1</v>
      </c>
      <c r="AZ689">
        <v>0</v>
      </c>
      <c r="BA689">
        <v>699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CX689">
        <f>Y689*Source!I453</f>
        <v>1E-4</v>
      </c>
      <c r="CY689">
        <f t="shared" si="136"/>
        <v>109234.32</v>
      </c>
      <c r="CZ689">
        <f t="shared" si="137"/>
        <v>35011</v>
      </c>
      <c r="DA689">
        <f t="shared" si="138"/>
        <v>3.12</v>
      </c>
      <c r="DB689">
        <f t="shared" si="139"/>
        <v>35.01</v>
      </c>
      <c r="DC689">
        <f t="shared" si="140"/>
        <v>0</v>
      </c>
    </row>
    <row r="690" spans="1:107" x14ac:dyDescent="0.2">
      <c r="A690">
        <f>ROW(Source!A453)</f>
        <v>453</v>
      </c>
      <c r="B690">
        <v>144042116</v>
      </c>
      <c r="C690">
        <v>144044597</v>
      </c>
      <c r="D690">
        <v>130260978</v>
      </c>
      <c r="E690">
        <v>1</v>
      </c>
      <c r="F690">
        <v>1</v>
      </c>
      <c r="G690">
        <v>1</v>
      </c>
      <c r="H690">
        <v>3</v>
      </c>
      <c r="I690" t="s">
        <v>1570</v>
      </c>
      <c r="J690" t="s">
        <v>1571</v>
      </c>
      <c r="K690" t="s">
        <v>1572</v>
      </c>
      <c r="L690">
        <v>1348</v>
      </c>
      <c r="N690">
        <v>1009</v>
      </c>
      <c r="O690" t="s">
        <v>31</v>
      </c>
      <c r="P690" t="s">
        <v>31</v>
      </c>
      <c r="Q690">
        <v>1000</v>
      </c>
      <c r="W690">
        <v>0</v>
      </c>
      <c r="X690">
        <v>-417350384</v>
      </c>
      <c r="Y690">
        <v>1E-3</v>
      </c>
      <c r="AA690">
        <v>106119.64</v>
      </c>
      <c r="AB690">
        <v>0</v>
      </c>
      <c r="AC690">
        <v>0</v>
      </c>
      <c r="AD690">
        <v>0</v>
      </c>
      <c r="AE690">
        <v>9526</v>
      </c>
      <c r="AF690">
        <v>0</v>
      </c>
      <c r="AG690">
        <v>0</v>
      </c>
      <c r="AH690">
        <v>0</v>
      </c>
      <c r="AI690">
        <v>11.14</v>
      </c>
      <c r="AJ690">
        <v>1</v>
      </c>
      <c r="AK690">
        <v>1</v>
      </c>
      <c r="AL690">
        <v>1</v>
      </c>
      <c r="AN690">
        <v>0</v>
      </c>
      <c r="AO690">
        <v>1</v>
      </c>
      <c r="AP690">
        <v>0</v>
      </c>
      <c r="AQ690">
        <v>0</v>
      </c>
      <c r="AR690">
        <v>0</v>
      </c>
      <c r="AS690" t="s">
        <v>3</v>
      </c>
      <c r="AT690">
        <v>1E-3</v>
      </c>
      <c r="AU690" t="s">
        <v>3</v>
      </c>
      <c r="AV690">
        <v>0</v>
      </c>
      <c r="AW690">
        <v>2</v>
      </c>
      <c r="AX690">
        <v>144044623</v>
      </c>
      <c r="AY690">
        <v>1</v>
      </c>
      <c r="AZ690">
        <v>0</v>
      </c>
      <c r="BA690">
        <v>700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CX690">
        <f>Y690*Source!I453</f>
        <v>1E-4</v>
      </c>
      <c r="CY690">
        <f t="shared" si="136"/>
        <v>106119.64</v>
      </c>
      <c r="CZ690">
        <f t="shared" si="137"/>
        <v>9526</v>
      </c>
      <c r="DA690">
        <f t="shared" si="138"/>
        <v>11.14</v>
      </c>
      <c r="DB690">
        <f t="shared" si="139"/>
        <v>9.5299999999999994</v>
      </c>
      <c r="DC690">
        <f t="shared" si="140"/>
        <v>0</v>
      </c>
    </row>
    <row r="691" spans="1:107" x14ac:dyDescent="0.2">
      <c r="A691">
        <f>ROW(Source!A453)</f>
        <v>453</v>
      </c>
      <c r="B691">
        <v>144042116</v>
      </c>
      <c r="C691">
        <v>144044597</v>
      </c>
      <c r="D691">
        <v>130275305</v>
      </c>
      <c r="E691">
        <v>1</v>
      </c>
      <c r="F691">
        <v>1</v>
      </c>
      <c r="G691">
        <v>1</v>
      </c>
      <c r="H691">
        <v>3</v>
      </c>
      <c r="I691" t="s">
        <v>1573</v>
      </c>
      <c r="J691" t="s">
        <v>1574</v>
      </c>
      <c r="K691" t="s">
        <v>1575</v>
      </c>
      <c r="L691">
        <v>1348</v>
      </c>
      <c r="N691">
        <v>1009</v>
      </c>
      <c r="O691" t="s">
        <v>31</v>
      </c>
      <c r="P691" t="s">
        <v>31</v>
      </c>
      <c r="Q691">
        <v>1000</v>
      </c>
      <c r="W691">
        <v>0</v>
      </c>
      <c r="X691">
        <v>-735938389</v>
      </c>
      <c r="Y691">
        <v>3.0000000000000001E-3</v>
      </c>
      <c r="AA691">
        <v>64703.68</v>
      </c>
      <c r="AB691">
        <v>0</v>
      </c>
      <c r="AC691">
        <v>0</v>
      </c>
      <c r="AD691">
        <v>0</v>
      </c>
      <c r="AE691">
        <v>7712</v>
      </c>
      <c r="AF691">
        <v>0</v>
      </c>
      <c r="AG691">
        <v>0</v>
      </c>
      <c r="AH691">
        <v>0</v>
      </c>
      <c r="AI691">
        <v>8.39</v>
      </c>
      <c r="AJ691">
        <v>1</v>
      </c>
      <c r="AK691">
        <v>1</v>
      </c>
      <c r="AL691">
        <v>1</v>
      </c>
      <c r="AN691">
        <v>0</v>
      </c>
      <c r="AO691">
        <v>1</v>
      </c>
      <c r="AP691">
        <v>0</v>
      </c>
      <c r="AQ691">
        <v>0</v>
      </c>
      <c r="AR691">
        <v>0</v>
      </c>
      <c r="AS691" t="s">
        <v>3</v>
      </c>
      <c r="AT691">
        <v>3.0000000000000001E-3</v>
      </c>
      <c r="AU691" t="s">
        <v>3</v>
      </c>
      <c r="AV691">
        <v>0</v>
      </c>
      <c r="AW691">
        <v>2</v>
      </c>
      <c r="AX691">
        <v>144044624</v>
      </c>
      <c r="AY691">
        <v>1</v>
      </c>
      <c r="AZ691">
        <v>0</v>
      </c>
      <c r="BA691">
        <v>701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CX691">
        <f>Y691*Source!I453</f>
        <v>3.0000000000000003E-4</v>
      </c>
      <c r="CY691">
        <f t="shared" si="136"/>
        <v>64703.68</v>
      </c>
      <c r="CZ691">
        <f t="shared" si="137"/>
        <v>7712</v>
      </c>
      <c r="DA691">
        <f t="shared" si="138"/>
        <v>8.39</v>
      </c>
      <c r="DB691">
        <f t="shared" si="139"/>
        <v>23.14</v>
      </c>
      <c r="DC691">
        <f t="shared" si="140"/>
        <v>0</v>
      </c>
    </row>
    <row r="692" spans="1:107" x14ac:dyDescent="0.2">
      <c r="A692">
        <f>ROW(Source!A453)</f>
        <v>453</v>
      </c>
      <c r="B692">
        <v>144042116</v>
      </c>
      <c r="C692">
        <v>144044597</v>
      </c>
      <c r="D692">
        <v>130275314</v>
      </c>
      <c r="E692">
        <v>1</v>
      </c>
      <c r="F692">
        <v>1</v>
      </c>
      <c r="G692">
        <v>1</v>
      </c>
      <c r="H692">
        <v>3</v>
      </c>
      <c r="I692" t="s">
        <v>683</v>
      </c>
      <c r="J692" t="s">
        <v>685</v>
      </c>
      <c r="K692" t="s">
        <v>684</v>
      </c>
      <c r="L692">
        <v>1348</v>
      </c>
      <c r="N692">
        <v>1009</v>
      </c>
      <c r="O692" t="s">
        <v>31</v>
      </c>
      <c r="P692" t="s">
        <v>31</v>
      </c>
      <c r="Q692">
        <v>1000</v>
      </c>
      <c r="W692">
        <v>0</v>
      </c>
      <c r="X692">
        <v>1572091693</v>
      </c>
      <c r="Y692">
        <v>1</v>
      </c>
      <c r="AA692">
        <v>81811.39</v>
      </c>
      <c r="AB692">
        <v>0</v>
      </c>
      <c r="AC692">
        <v>0</v>
      </c>
      <c r="AD692">
        <v>0</v>
      </c>
      <c r="AE692">
        <v>11176.42</v>
      </c>
      <c r="AF692">
        <v>0</v>
      </c>
      <c r="AG692">
        <v>0</v>
      </c>
      <c r="AH692">
        <v>0</v>
      </c>
      <c r="AI692">
        <v>7.32</v>
      </c>
      <c r="AJ692">
        <v>1</v>
      </c>
      <c r="AK692">
        <v>1</v>
      </c>
      <c r="AL692">
        <v>1</v>
      </c>
      <c r="AN692">
        <v>0</v>
      </c>
      <c r="AO692">
        <v>0</v>
      </c>
      <c r="AP692">
        <v>0</v>
      </c>
      <c r="AQ692">
        <v>0</v>
      </c>
      <c r="AR692">
        <v>0</v>
      </c>
      <c r="AS692" t="s">
        <v>3</v>
      </c>
      <c r="AT692">
        <v>1</v>
      </c>
      <c r="AU692" t="s">
        <v>3</v>
      </c>
      <c r="AV692">
        <v>0</v>
      </c>
      <c r="AW692">
        <v>1</v>
      </c>
      <c r="AX692">
        <v>-1</v>
      </c>
      <c r="AY692">
        <v>0</v>
      </c>
      <c r="AZ692">
        <v>0</v>
      </c>
      <c r="BA692" t="s">
        <v>3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CX692">
        <f>Y692*Source!I453</f>
        <v>0.1</v>
      </c>
      <c r="CY692">
        <f t="shared" si="136"/>
        <v>81811.39</v>
      </c>
      <c r="CZ692">
        <f t="shared" si="137"/>
        <v>11176.42</v>
      </c>
      <c r="DA692">
        <f t="shared" si="138"/>
        <v>7.32</v>
      </c>
      <c r="DB692">
        <f t="shared" si="139"/>
        <v>11176.42</v>
      </c>
      <c r="DC692">
        <f t="shared" si="140"/>
        <v>0</v>
      </c>
    </row>
    <row r="693" spans="1:107" x14ac:dyDescent="0.2">
      <c r="A693">
        <f>ROW(Source!A453)</f>
        <v>453</v>
      </c>
      <c r="B693">
        <v>144042116</v>
      </c>
      <c r="C693">
        <v>144044597</v>
      </c>
      <c r="D693">
        <v>130275332</v>
      </c>
      <c r="E693">
        <v>1</v>
      </c>
      <c r="F693">
        <v>1</v>
      </c>
      <c r="G693">
        <v>1</v>
      </c>
      <c r="H693">
        <v>3</v>
      </c>
      <c r="I693" t="s">
        <v>1576</v>
      </c>
      <c r="J693" t="s">
        <v>1577</v>
      </c>
      <c r="K693" t="s">
        <v>1578</v>
      </c>
      <c r="L693">
        <v>1348</v>
      </c>
      <c r="N693">
        <v>1009</v>
      </c>
      <c r="O693" t="s">
        <v>31</v>
      </c>
      <c r="P693" t="s">
        <v>31</v>
      </c>
      <c r="Q693">
        <v>1000</v>
      </c>
      <c r="W693">
        <v>0</v>
      </c>
      <c r="X693">
        <v>1268433565</v>
      </c>
      <c r="Y693">
        <v>1.9000000000000001E-4</v>
      </c>
      <c r="AA693">
        <v>52682.28</v>
      </c>
      <c r="AB693">
        <v>0</v>
      </c>
      <c r="AC693">
        <v>0</v>
      </c>
      <c r="AD693">
        <v>0</v>
      </c>
      <c r="AE693">
        <v>7441</v>
      </c>
      <c r="AF693">
        <v>0</v>
      </c>
      <c r="AG693">
        <v>0</v>
      </c>
      <c r="AH693">
        <v>0</v>
      </c>
      <c r="AI693">
        <v>7.08</v>
      </c>
      <c r="AJ693">
        <v>1</v>
      </c>
      <c r="AK693">
        <v>1</v>
      </c>
      <c r="AL693">
        <v>1</v>
      </c>
      <c r="AN693">
        <v>0</v>
      </c>
      <c r="AO693">
        <v>1</v>
      </c>
      <c r="AP693">
        <v>0</v>
      </c>
      <c r="AQ693">
        <v>0</v>
      </c>
      <c r="AR693">
        <v>0</v>
      </c>
      <c r="AS693" t="s">
        <v>3</v>
      </c>
      <c r="AT693">
        <v>1.9000000000000001E-4</v>
      </c>
      <c r="AU693" t="s">
        <v>3</v>
      </c>
      <c r="AV693">
        <v>0</v>
      </c>
      <c r="AW693">
        <v>2</v>
      </c>
      <c r="AX693">
        <v>144044626</v>
      </c>
      <c r="AY693">
        <v>1</v>
      </c>
      <c r="AZ693">
        <v>0</v>
      </c>
      <c r="BA693">
        <v>703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CX693">
        <f>Y693*Source!I453</f>
        <v>1.9000000000000001E-5</v>
      </c>
      <c r="CY693">
        <f t="shared" si="136"/>
        <v>52682.28</v>
      </c>
      <c r="CZ693">
        <f t="shared" si="137"/>
        <v>7441</v>
      </c>
      <c r="DA693">
        <f t="shared" si="138"/>
        <v>7.08</v>
      </c>
      <c r="DB693">
        <f t="shared" si="139"/>
        <v>1.41</v>
      </c>
      <c r="DC693">
        <f t="shared" si="140"/>
        <v>0</v>
      </c>
    </row>
    <row r="694" spans="1:107" x14ac:dyDescent="0.2">
      <c r="A694">
        <f>ROW(Source!A453)</f>
        <v>453</v>
      </c>
      <c r="B694">
        <v>144042116</v>
      </c>
      <c r="C694">
        <v>144044597</v>
      </c>
      <c r="D694">
        <v>130281249</v>
      </c>
      <c r="E694">
        <v>1</v>
      </c>
      <c r="F694">
        <v>1</v>
      </c>
      <c r="G694">
        <v>1</v>
      </c>
      <c r="H694">
        <v>3</v>
      </c>
      <c r="I694" t="s">
        <v>1579</v>
      </c>
      <c r="J694" t="s">
        <v>1580</v>
      </c>
      <c r="K694" t="s">
        <v>1581</v>
      </c>
      <c r="L694">
        <v>1339</v>
      </c>
      <c r="N694">
        <v>1007</v>
      </c>
      <c r="O694" t="s">
        <v>50</v>
      </c>
      <c r="P694" t="s">
        <v>50</v>
      </c>
      <c r="Q694">
        <v>1</v>
      </c>
      <c r="W694">
        <v>0</v>
      </c>
      <c r="X694">
        <v>-143375458</v>
      </c>
      <c r="Y694">
        <v>0.08</v>
      </c>
      <c r="AA694">
        <v>3632.04</v>
      </c>
      <c r="AB694">
        <v>0</v>
      </c>
      <c r="AC694">
        <v>0</v>
      </c>
      <c r="AD694">
        <v>0</v>
      </c>
      <c r="AE694">
        <v>684</v>
      </c>
      <c r="AF694">
        <v>0</v>
      </c>
      <c r="AG694">
        <v>0</v>
      </c>
      <c r="AH694">
        <v>0</v>
      </c>
      <c r="AI694">
        <v>5.31</v>
      </c>
      <c r="AJ694">
        <v>1</v>
      </c>
      <c r="AK694">
        <v>1</v>
      </c>
      <c r="AL694">
        <v>1</v>
      </c>
      <c r="AN694">
        <v>0</v>
      </c>
      <c r="AO694">
        <v>1</v>
      </c>
      <c r="AP694">
        <v>0</v>
      </c>
      <c r="AQ694">
        <v>0</v>
      </c>
      <c r="AR694">
        <v>0</v>
      </c>
      <c r="AS694" t="s">
        <v>3</v>
      </c>
      <c r="AT694">
        <v>0.08</v>
      </c>
      <c r="AU694" t="s">
        <v>3</v>
      </c>
      <c r="AV694">
        <v>0</v>
      </c>
      <c r="AW694">
        <v>2</v>
      </c>
      <c r="AX694">
        <v>144044627</v>
      </c>
      <c r="AY694">
        <v>1</v>
      </c>
      <c r="AZ694">
        <v>0</v>
      </c>
      <c r="BA694">
        <v>704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CX694">
        <f>Y694*Source!I453</f>
        <v>8.0000000000000002E-3</v>
      </c>
      <c r="CY694">
        <f t="shared" si="136"/>
        <v>3632.04</v>
      </c>
      <c r="CZ694">
        <f t="shared" si="137"/>
        <v>684</v>
      </c>
      <c r="DA694">
        <f t="shared" si="138"/>
        <v>5.31</v>
      </c>
      <c r="DB694">
        <f t="shared" si="139"/>
        <v>54.72</v>
      </c>
      <c r="DC694">
        <f t="shared" si="140"/>
        <v>0</v>
      </c>
    </row>
    <row r="695" spans="1:107" x14ac:dyDescent="0.2">
      <c r="A695">
        <f>ROW(Source!A455)</f>
        <v>455</v>
      </c>
      <c r="B695">
        <v>144042116</v>
      </c>
      <c r="C695">
        <v>144044629</v>
      </c>
      <c r="D695">
        <v>128862253</v>
      </c>
      <c r="E695">
        <v>28876687</v>
      </c>
      <c r="F695">
        <v>1</v>
      </c>
      <c r="G695">
        <v>1</v>
      </c>
      <c r="H695">
        <v>1</v>
      </c>
      <c r="I695" t="s">
        <v>1123</v>
      </c>
      <c r="J695" t="s">
        <v>3</v>
      </c>
      <c r="K695" t="s">
        <v>1124</v>
      </c>
      <c r="L695">
        <v>1191</v>
      </c>
      <c r="N695">
        <v>1013</v>
      </c>
      <c r="O695" t="s">
        <v>1125</v>
      </c>
      <c r="P695" t="s">
        <v>1125</v>
      </c>
      <c r="Q695">
        <v>1</v>
      </c>
      <c r="W695">
        <v>0</v>
      </c>
      <c r="X695">
        <v>-400197608</v>
      </c>
      <c r="Y695">
        <v>22.551499999999997</v>
      </c>
      <c r="AA695">
        <v>0</v>
      </c>
      <c r="AB695">
        <v>0</v>
      </c>
      <c r="AC695">
        <v>0</v>
      </c>
      <c r="AD695">
        <v>8.5299999999999994</v>
      </c>
      <c r="AE695">
        <v>0</v>
      </c>
      <c r="AF695">
        <v>0</v>
      </c>
      <c r="AG695">
        <v>0</v>
      </c>
      <c r="AH695">
        <v>8.5299999999999994</v>
      </c>
      <c r="AI695">
        <v>1</v>
      </c>
      <c r="AJ695">
        <v>1</v>
      </c>
      <c r="AK695">
        <v>1</v>
      </c>
      <c r="AL695">
        <v>1</v>
      </c>
      <c r="AN695">
        <v>0</v>
      </c>
      <c r="AO695">
        <v>1</v>
      </c>
      <c r="AP695">
        <v>1</v>
      </c>
      <c r="AQ695">
        <v>0</v>
      </c>
      <c r="AR695">
        <v>0</v>
      </c>
      <c r="AS695" t="s">
        <v>3</v>
      </c>
      <c r="AT695">
        <v>19.61</v>
      </c>
      <c r="AU695" t="s">
        <v>264</v>
      </c>
      <c r="AV695">
        <v>1</v>
      </c>
      <c r="AW695">
        <v>2</v>
      </c>
      <c r="AX695">
        <v>144044637</v>
      </c>
      <c r="AY695">
        <v>1</v>
      </c>
      <c r="AZ695">
        <v>0</v>
      </c>
      <c r="BA695">
        <v>705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CX695">
        <f>Y695*Source!I455</f>
        <v>0.76675099999999996</v>
      </c>
      <c r="CY695">
        <f>AD695</f>
        <v>8.5299999999999994</v>
      </c>
      <c r="CZ695">
        <f>AH695</f>
        <v>8.5299999999999994</v>
      </c>
      <c r="DA695">
        <f>AL695</f>
        <v>1</v>
      </c>
      <c r="DB695">
        <f>ROUND((ROUND(AT695*CZ695,2)*1.15),2)</f>
        <v>192.36</v>
      </c>
      <c r="DC695">
        <f>ROUND((ROUND(AT695*AG695,2)*1.15),2)</f>
        <v>0</v>
      </c>
    </row>
    <row r="696" spans="1:107" x14ac:dyDescent="0.2">
      <c r="A696">
        <f>ROW(Source!A455)</f>
        <v>455</v>
      </c>
      <c r="B696">
        <v>144042116</v>
      </c>
      <c r="C696">
        <v>144044629</v>
      </c>
      <c r="D696">
        <v>128862608</v>
      </c>
      <c r="E696">
        <v>28876687</v>
      </c>
      <c r="F696">
        <v>1</v>
      </c>
      <c r="G696">
        <v>1</v>
      </c>
      <c r="H696">
        <v>1</v>
      </c>
      <c r="I696" t="s">
        <v>1128</v>
      </c>
      <c r="J696" t="s">
        <v>3</v>
      </c>
      <c r="K696" t="s">
        <v>1129</v>
      </c>
      <c r="L696">
        <v>1191</v>
      </c>
      <c r="N696">
        <v>1013</v>
      </c>
      <c r="O696" t="s">
        <v>1125</v>
      </c>
      <c r="P696" t="s">
        <v>1125</v>
      </c>
      <c r="Q696">
        <v>1</v>
      </c>
      <c r="W696">
        <v>0</v>
      </c>
      <c r="X696">
        <v>-1417349443</v>
      </c>
      <c r="Y696">
        <v>0.35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1</v>
      </c>
      <c r="AJ696">
        <v>1</v>
      </c>
      <c r="AK696">
        <v>1</v>
      </c>
      <c r="AL696">
        <v>1</v>
      </c>
      <c r="AN696">
        <v>0</v>
      </c>
      <c r="AO696">
        <v>1</v>
      </c>
      <c r="AP696">
        <v>0</v>
      </c>
      <c r="AQ696">
        <v>0</v>
      </c>
      <c r="AR696">
        <v>0</v>
      </c>
      <c r="AS696" t="s">
        <v>3</v>
      </c>
      <c r="AT696">
        <v>0.35</v>
      </c>
      <c r="AU696" t="s">
        <v>3</v>
      </c>
      <c r="AV696">
        <v>2</v>
      </c>
      <c r="AW696">
        <v>2</v>
      </c>
      <c r="AX696">
        <v>144044638</v>
      </c>
      <c r="AY696">
        <v>1</v>
      </c>
      <c r="AZ696">
        <v>2048</v>
      </c>
      <c r="BA696">
        <v>706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CX696">
        <f>Y696*Source!I455</f>
        <v>1.1900000000000001E-2</v>
      </c>
      <c r="CY696">
        <f>AD696</f>
        <v>0</v>
      </c>
      <c r="CZ696">
        <f>AH696</f>
        <v>0</v>
      </c>
      <c r="DA696">
        <f>AL696</f>
        <v>1</v>
      </c>
      <c r="DB696">
        <f>ROUND(ROUND(AT696*CZ696,2),2)</f>
        <v>0</v>
      </c>
      <c r="DC696">
        <f>ROUND(ROUND(AT696*AG696,2),2)</f>
        <v>0</v>
      </c>
    </row>
    <row r="697" spans="1:107" x14ac:dyDescent="0.2">
      <c r="A697">
        <f>ROW(Source!A455)</f>
        <v>455</v>
      </c>
      <c r="B697">
        <v>144042116</v>
      </c>
      <c r="C697">
        <v>144044629</v>
      </c>
      <c r="D697">
        <v>130404565</v>
      </c>
      <c r="E697">
        <v>1</v>
      </c>
      <c r="F697">
        <v>1</v>
      </c>
      <c r="G697">
        <v>1</v>
      </c>
      <c r="H697">
        <v>2</v>
      </c>
      <c r="I697" t="s">
        <v>1130</v>
      </c>
      <c r="J697" t="s">
        <v>1131</v>
      </c>
      <c r="K697" t="s">
        <v>1132</v>
      </c>
      <c r="L697">
        <v>1368</v>
      </c>
      <c r="N697">
        <v>1011</v>
      </c>
      <c r="O697" t="s">
        <v>550</v>
      </c>
      <c r="P697" t="s">
        <v>550</v>
      </c>
      <c r="Q697">
        <v>1</v>
      </c>
      <c r="W697">
        <v>0</v>
      </c>
      <c r="X697">
        <v>757256372</v>
      </c>
      <c r="Y697">
        <v>8.7500000000000008E-2</v>
      </c>
      <c r="AA697">
        <v>0</v>
      </c>
      <c r="AB697">
        <v>447.64</v>
      </c>
      <c r="AC697">
        <v>443.21</v>
      </c>
      <c r="AD697">
        <v>0</v>
      </c>
      <c r="AE697">
        <v>0</v>
      </c>
      <c r="AF697">
        <v>31.26</v>
      </c>
      <c r="AG697">
        <v>13.5</v>
      </c>
      <c r="AH697">
        <v>0</v>
      </c>
      <c r="AI697">
        <v>1</v>
      </c>
      <c r="AJ697">
        <v>14.32</v>
      </c>
      <c r="AK697">
        <v>32.83</v>
      </c>
      <c r="AL697">
        <v>1</v>
      </c>
      <c r="AN697">
        <v>0</v>
      </c>
      <c r="AO697">
        <v>1</v>
      </c>
      <c r="AP697">
        <v>1</v>
      </c>
      <c r="AQ697">
        <v>0</v>
      </c>
      <c r="AR697">
        <v>0</v>
      </c>
      <c r="AS697" t="s">
        <v>3</v>
      </c>
      <c r="AT697">
        <v>7.0000000000000007E-2</v>
      </c>
      <c r="AU697" t="s">
        <v>279</v>
      </c>
      <c r="AV697">
        <v>0</v>
      </c>
      <c r="AW697">
        <v>2</v>
      </c>
      <c r="AX697">
        <v>144044639</v>
      </c>
      <c r="AY697">
        <v>1</v>
      </c>
      <c r="AZ697">
        <v>0</v>
      </c>
      <c r="BA697">
        <v>707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CX697">
        <f>Y697*Source!I455</f>
        <v>2.9750000000000006E-3</v>
      </c>
      <c r="CY697">
        <f>AB697</f>
        <v>447.64</v>
      </c>
      <c r="CZ697">
        <f>AF697</f>
        <v>31.26</v>
      </c>
      <c r="DA697">
        <f>AJ697</f>
        <v>14.32</v>
      </c>
      <c r="DB697">
        <f>ROUND((ROUND(AT697*CZ697,2)*1.25),2)</f>
        <v>2.74</v>
      </c>
      <c r="DC697">
        <f>ROUND((ROUND(AT697*AG697,2)*1.25),2)</f>
        <v>1.19</v>
      </c>
    </row>
    <row r="698" spans="1:107" x14ac:dyDescent="0.2">
      <c r="A698">
        <f>ROW(Source!A455)</f>
        <v>455</v>
      </c>
      <c r="B698">
        <v>144042116</v>
      </c>
      <c r="C698">
        <v>144044629</v>
      </c>
      <c r="D698">
        <v>130405149</v>
      </c>
      <c r="E698">
        <v>1</v>
      </c>
      <c r="F698">
        <v>1</v>
      </c>
      <c r="G698">
        <v>1</v>
      </c>
      <c r="H698">
        <v>2</v>
      </c>
      <c r="I698" t="s">
        <v>1144</v>
      </c>
      <c r="J698" t="s">
        <v>1145</v>
      </c>
      <c r="K698" t="s">
        <v>1146</v>
      </c>
      <c r="L698">
        <v>1368</v>
      </c>
      <c r="N698">
        <v>1011</v>
      </c>
      <c r="O698" t="s">
        <v>550</v>
      </c>
      <c r="P698" t="s">
        <v>550</v>
      </c>
      <c r="Q698">
        <v>1</v>
      </c>
      <c r="W698">
        <v>0</v>
      </c>
      <c r="X698">
        <v>1969200529</v>
      </c>
      <c r="Y698">
        <v>0.35000000000000003</v>
      </c>
      <c r="AA698">
        <v>0</v>
      </c>
      <c r="AB698">
        <v>795.09</v>
      </c>
      <c r="AC698">
        <v>380.83</v>
      </c>
      <c r="AD698">
        <v>0</v>
      </c>
      <c r="AE698">
        <v>0</v>
      </c>
      <c r="AF698">
        <v>65.709999999999994</v>
      </c>
      <c r="AG698">
        <v>11.6</v>
      </c>
      <c r="AH698">
        <v>0</v>
      </c>
      <c r="AI698">
        <v>1</v>
      </c>
      <c r="AJ698">
        <v>12.1</v>
      </c>
      <c r="AK698">
        <v>32.83</v>
      </c>
      <c r="AL698">
        <v>1</v>
      </c>
      <c r="AN698">
        <v>0</v>
      </c>
      <c r="AO698">
        <v>1</v>
      </c>
      <c r="AP698">
        <v>1</v>
      </c>
      <c r="AQ698">
        <v>0</v>
      </c>
      <c r="AR698">
        <v>0</v>
      </c>
      <c r="AS698" t="s">
        <v>3</v>
      </c>
      <c r="AT698">
        <v>0.28000000000000003</v>
      </c>
      <c r="AU698" t="s">
        <v>279</v>
      </c>
      <c r="AV698">
        <v>0</v>
      </c>
      <c r="AW698">
        <v>2</v>
      </c>
      <c r="AX698">
        <v>144044640</v>
      </c>
      <c r="AY698">
        <v>1</v>
      </c>
      <c r="AZ698">
        <v>0</v>
      </c>
      <c r="BA698">
        <v>708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CX698">
        <f>Y698*Source!I455</f>
        <v>1.1900000000000003E-2</v>
      </c>
      <c r="CY698">
        <f>AB698</f>
        <v>795.09</v>
      </c>
      <c r="CZ698">
        <f>AF698</f>
        <v>65.709999999999994</v>
      </c>
      <c r="DA698">
        <f>AJ698</f>
        <v>12.1</v>
      </c>
      <c r="DB698">
        <f>ROUND((ROUND(AT698*CZ698,2)*1.25),2)</f>
        <v>23</v>
      </c>
      <c r="DC698">
        <f>ROUND((ROUND(AT698*AG698,2)*1.25),2)</f>
        <v>4.0599999999999996</v>
      </c>
    </row>
    <row r="699" spans="1:107" x14ac:dyDescent="0.2">
      <c r="A699">
        <f>ROW(Source!A455)</f>
        <v>455</v>
      </c>
      <c r="B699">
        <v>144042116</v>
      </c>
      <c r="C699">
        <v>144044629</v>
      </c>
      <c r="D699">
        <v>130283064</v>
      </c>
      <c r="E699">
        <v>1</v>
      </c>
      <c r="F699">
        <v>1</v>
      </c>
      <c r="G699">
        <v>1</v>
      </c>
      <c r="H699">
        <v>3</v>
      </c>
      <c r="I699" t="s">
        <v>1358</v>
      </c>
      <c r="J699" t="s">
        <v>1359</v>
      </c>
      <c r="K699" t="s">
        <v>1360</v>
      </c>
      <c r="L699">
        <v>1425</v>
      </c>
      <c r="N699">
        <v>1013</v>
      </c>
      <c r="O699" t="s">
        <v>88</v>
      </c>
      <c r="P699" t="s">
        <v>88</v>
      </c>
      <c r="Q699">
        <v>1</v>
      </c>
      <c r="W699">
        <v>0</v>
      </c>
      <c r="X699">
        <v>1652963760</v>
      </c>
      <c r="Y699">
        <v>4</v>
      </c>
      <c r="AA699">
        <v>229</v>
      </c>
      <c r="AB699">
        <v>0</v>
      </c>
      <c r="AC699">
        <v>0</v>
      </c>
      <c r="AD699">
        <v>0</v>
      </c>
      <c r="AE699">
        <v>50</v>
      </c>
      <c r="AF699">
        <v>0</v>
      </c>
      <c r="AG699">
        <v>0</v>
      </c>
      <c r="AH699">
        <v>0</v>
      </c>
      <c r="AI699">
        <v>4.58</v>
      </c>
      <c r="AJ699">
        <v>1</v>
      </c>
      <c r="AK699">
        <v>1</v>
      </c>
      <c r="AL699">
        <v>1</v>
      </c>
      <c r="AN699">
        <v>0</v>
      </c>
      <c r="AO699">
        <v>1</v>
      </c>
      <c r="AP699">
        <v>0</v>
      </c>
      <c r="AQ699">
        <v>0</v>
      </c>
      <c r="AR699">
        <v>0</v>
      </c>
      <c r="AS699" t="s">
        <v>3</v>
      </c>
      <c r="AT699">
        <v>4</v>
      </c>
      <c r="AU699" t="s">
        <v>3</v>
      </c>
      <c r="AV699">
        <v>0</v>
      </c>
      <c r="AW699">
        <v>2</v>
      </c>
      <c r="AX699">
        <v>144044643</v>
      </c>
      <c r="AY699">
        <v>1</v>
      </c>
      <c r="AZ699">
        <v>0</v>
      </c>
      <c r="BA699">
        <v>711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CX699">
        <f>Y699*Source!I455</f>
        <v>0.13600000000000001</v>
      </c>
      <c r="CY699">
        <f>AA699</f>
        <v>229</v>
      </c>
      <c r="CZ699">
        <f>AE699</f>
        <v>50</v>
      </c>
      <c r="DA699">
        <f>AI699</f>
        <v>4.58</v>
      </c>
      <c r="DB699">
        <f>ROUND(ROUND(AT699*CZ699,2),2)</f>
        <v>200</v>
      </c>
      <c r="DC699">
        <f>ROUND(ROUND(AT699*AG699,2),2)</f>
        <v>0</v>
      </c>
    </row>
    <row r="700" spans="1:107" x14ac:dyDescent="0.2">
      <c r="A700">
        <f>ROW(Source!A455)</f>
        <v>455</v>
      </c>
      <c r="B700">
        <v>144042116</v>
      </c>
      <c r="C700">
        <v>144044629</v>
      </c>
      <c r="D700">
        <v>130289372</v>
      </c>
      <c r="E700">
        <v>1</v>
      </c>
      <c r="F700">
        <v>1</v>
      </c>
      <c r="G700">
        <v>1</v>
      </c>
      <c r="H700">
        <v>3</v>
      </c>
      <c r="I700" t="s">
        <v>763</v>
      </c>
      <c r="J700" t="s">
        <v>765</v>
      </c>
      <c r="K700" t="s">
        <v>764</v>
      </c>
      <c r="L700">
        <v>1296</v>
      </c>
      <c r="N700">
        <v>1002</v>
      </c>
      <c r="O700" t="s">
        <v>695</v>
      </c>
      <c r="P700" t="s">
        <v>695</v>
      </c>
      <c r="Q700">
        <v>1</v>
      </c>
      <c r="W700">
        <v>0</v>
      </c>
      <c r="X700">
        <v>-1152041732</v>
      </c>
      <c r="Y700">
        <v>68.03</v>
      </c>
      <c r="AA700">
        <v>219.3</v>
      </c>
      <c r="AB700">
        <v>0</v>
      </c>
      <c r="AC700">
        <v>0</v>
      </c>
      <c r="AD700">
        <v>0</v>
      </c>
      <c r="AE700">
        <v>46.86</v>
      </c>
      <c r="AF700">
        <v>0</v>
      </c>
      <c r="AG700">
        <v>0</v>
      </c>
      <c r="AH700">
        <v>0</v>
      </c>
      <c r="AI700">
        <v>4.68</v>
      </c>
      <c r="AJ700">
        <v>1</v>
      </c>
      <c r="AK700">
        <v>1</v>
      </c>
      <c r="AL700">
        <v>1</v>
      </c>
      <c r="AN700">
        <v>0</v>
      </c>
      <c r="AO700">
        <v>1</v>
      </c>
      <c r="AP700">
        <v>0</v>
      </c>
      <c r="AQ700">
        <v>0</v>
      </c>
      <c r="AR700">
        <v>0</v>
      </c>
      <c r="AS700" t="s">
        <v>3</v>
      </c>
      <c r="AT700">
        <v>68.03</v>
      </c>
      <c r="AU700" t="s">
        <v>3</v>
      </c>
      <c r="AV700">
        <v>0</v>
      </c>
      <c r="AW700">
        <v>2</v>
      </c>
      <c r="AX700">
        <v>144044644</v>
      </c>
      <c r="AY700">
        <v>1</v>
      </c>
      <c r="AZ700">
        <v>0</v>
      </c>
      <c r="BA700">
        <v>712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CX700">
        <f>Y700*Source!I455</f>
        <v>2.3130200000000003</v>
      </c>
      <c r="CY700">
        <f>AA700</f>
        <v>219.3</v>
      </c>
      <c r="CZ700">
        <f>AE700</f>
        <v>46.86</v>
      </c>
      <c r="DA700">
        <f>AI700</f>
        <v>4.68</v>
      </c>
      <c r="DB700">
        <f>ROUND(ROUND(AT700*CZ700,2),2)</f>
        <v>3187.89</v>
      </c>
      <c r="DC700">
        <f>ROUND(ROUND(AT700*AG700,2),2)</f>
        <v>0</v>
      </c>
    </row>
    <row r="701" spans="1:107" x14ac:dyDescent="0.2">
      <c r="A701">
        <f>ROW(Source!A455)</f>
        <v>455</v>
      </c>
      <c r="B701">
        <v>144042116</v>
      </c>
      <c r="C701">
        <v>144044629</v>
      </c>
      <c r="D701">
        <v>0</v>
      </c>
      <c r="E701">
        <v>1</v>
      </c>
      <c r="F701">
        <v>1</v>
      </c>
      <c r="G701">
        <v>1</v>
      </c>
      <c r="H701">
        <v>3</v>
      </c>
      <c r="I701" t="s">
        <v>272</v>
      </c>
      <c r="J701" t="s">
        <v>352</v>
      </c>
      <c r="K701" t="s">
        <v>351</v>
      </c>
      <c r="L701">
        <v>1301</v>
      </c>
      <c r="N701">
        <v>1003</v>
      </c>
      <c r="O701" t="s">
        <v>328</v>
      </c>
      <c r="P701" t="s">
        <v>328</v>
      </c>
      <c r="Q701">
        <v>1</v>
      </c>
      <c r="W701">
        <v>0</v>
      </c>
      <c r="X701">
        <v>2101286362</v>
      </c>
      <c r="Y701">
        <v>100</v>
      </c>
      <c r="AA701">
        <v>3780.02</v>
      </c>
      <c r="AB701">
        <v>0</v>
      </c>
      <c r="AC701">
        <v>0</v>
      </c>
      <c r="AD701">
        <v>0</v>
      </c>
      <c r="AE701">
        <v>697.42</v>
      </c>
      <c r="AF701">
        <v>0</v>
      </c>
      <c r="AG701">
        <v>0</v>
      </c>
      <c r="AH701">
        <v>0</v>
      </c>
      <c r="AI701">
        <v>5.42</v>
      </c>
      <c r="AJ701">
        <v>1</v>
      </c>
      <c r="AK701">
        <v>1</v>
      </c>
      <c r="AL701">
        <v>1</v>
      </c>
      <c r="AN701">
        <v>0</v>
      </c>
      <c r="AO701">
        <v>0</v>
      </c>
      <c r="AP701">
        <v>0</v>
      </c>
      <c r="AQ701">
        <v>0</v>
      </c>
      <c r="AR701">
        <v>0</v>
      </c>
      <c r="AS701" t="s">
        <v>3</v>
      </c>
      <c r="AT701">
        <v>100</v>
      </c>
      <c r="AU701" t="s">
        <v>3</v>
      </c>
      <c r="AV701">
        <v>0</v>
      </c>
      <c r="AW701">
        <v>1</v>
      </c>
      <c r="AX701">
        <v>-1</v>
      </c>
      <c r="AY701">
        <v>0</v>
      </c>
      <c r="AZ701">
        <v>0</v>
      </c>
      <c r="BA701" t="s">
        <v>3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CX701">
        <f>Y701*Source!I455</f>
        <v>3.4000000000000004</v>
      </c>
      <c r="CY701">
        <f>AA701</f>
        <v>3780.02</v>
      </c>
      <c r="CZ701">
        <f>AE701</f>
        <v>697.42</v>
      </c>
      <c r="DA701">
        <f>AI701</f>
        <v>5.42</v>
      </c>
      <c r="DB701">
        <f>ROUND(ROUND(AT701*CZ701,2),2)</f>
        <v>69742</v>
      </c>
      <c r="DC701">
        <f>ROUND(ROUND(AT701*AG701,2),2)</f>
        <v>0</v>
      </c>
    </row>
    <row r="702" spans="1:107" x14ac:dyDescent="0.2">
      <c r="A702">
        <f>ROW(Source!A457)</f>
        <v>457</v>
      </c>
      <c r="B702">
        <v>144042116</v>
      </c>
      <c r="C702">
        <v>144044646</v>
      </c>
      <c r="D702">
        <v>128862276</v>
      </c>
      <c r="E702">
        <v>28876687</v>
      </c>
      <c r="F702">
        <v>1</v>
      </c>
      <c r="G702">
        <v>1</v>
      </c>
      <c r="H702">
        <v>1</v>
      </c>
      <c r="I702" t="s">
        <v>1341</v>
      </c>
      <c r="J702" t="s">
        <v>3</v>
      </c>
      <c r="K702" t="s">
        <v>1342</v>
      </c>
      <c r="L702">
        <v>1191</v>
      </c>
      <c r="N702">
        <v>1013</v>
      </c>
      <c r="O702" t="s">
        <v>1125</v>
      </c>
      <c r="P702" t="s">
        <v>1125</v>
      </c>
      <c r="Q702">
        <v>1</v>
      </c>
      <c r="W702">
        <v>0</v>
      </c>
      <c r="X702">
        <v>-814890593</v>
      </c>
      <c r="Y702">
        <v>26.565000000000001</v>
      </c>
      <c r="AA702">
        <v>0</v>
      </c>
      <c r="AB702">
        <v>0</v>
      </c>
      <c r="AC702">
        <v>0</v>
      </c>
      <c r="AD702">
        <v>8.9700000000000006</v>
      </c>
      <c r="AE702">
        <v>0</v>
      </c>
      <c r="AF702">
        <v>0</v>
      </c>
      <c r="AG702">
        <v>0</v>
      </c>
      <c r="AH702">
        <v>8.9700000000000006</v>
      </c>
      <c r="AI702">
        <v>1</v>
      </c>
      <c r="AJ702">
        <v>1</v>
      </c>
      <c r="AK702">
        <v>1</v>
      </c>
      <c r="AL702">
        <v>1</v>
      </c>
      <c r="AN702">
        <v>0</v>
      </c>
      <c r="AO702">
        <v>1</v>
      </c>
      <c r="AP702">
        <v>1</v>
      </c>
      <c r="AQ702">
        <v>0</v>
      </c>
      <c r="AR702">
        <v>0</v>
      </c>
      <c r="AS702" t="s">
        <v>3</v>
      </c>
      <c r="AT702">
        <v>23.1</v>
      </c>
      <c r="AU702" t="s">
        <v>264</v>
      </c>
      <c r="AV702">
        <v>1</v>
      </c>
      <c r="AW702">
        <v>2</v>
      </c>
      <c r="AX702">
        <v>144044655</v>
      </c>
      <c r="AY702">
        <v>1</v>
      </c>
      <c r="AZ702">
        <v>0</v>
      </c>
      <c r="BA702">
        <v>713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CX702">
        <f>Y702*Source!I457</f>
        <v>31.777052999999999</v>
      </c>
      <c r="CY702">
        <f>AD702</f>
        <v>8.9700000000000006</v>
      </c>
      <c r="CZ702">
        <f>AH702</f>
        <v>8.9700000000000006</v>
      </c>
      <c r="DA702">
        <f>AL702</f>
        <v>1</v>
      </c>
      <c r="DB702">
        <f>ROUND((ROUND(AT702*CZ702,2)*1.15),2)</f>
        <v>238.29</v>
      </c>
      <c r="DC702">
        <f>ROUND((ROUND(AT702*AG702,2)*1.15),2)</f>
        <v>0</v>
      </c>
    </row>
    <row r="703" spans="1:107" x14ac:dyDescent="0.2">
      <c r="A703">
        <f>ROW(Source!A457)</f>
        <v>457</v>
      </c>
      <c r="B703">
        <v>144042116</v>
      </c>
      <c r="C703">
        <v>144044646</v>
      </c>
      <c r="D703">
        <v>128862608</v>
      </c>
      <c r="E703">
        <v>28876687</v>
      </c>
      <c r="F703">
        <v>1</v>
      </c>
      <c r="G703">
        <v>1</v>
      </c>
      <c r="H703">
        <v>1</v>
      </c>
      <c r="I703" t="s">
        <v>1128</v>
      </c>
      <c r="J703" t="s">
        <v>3</v>
      </c>
      <c r="K703" t="s">
        <v>1129</v>
      </c>
      <c r="L703">
        <v>1191</v>
      </c>
      <c r="N703">
        <v>1013</v>
      </c>
      <c r="O703" t="s">
        <v>1125</v>
      </c>
      <c r="P703" t="s">
        <v>1125</v>
      </c>
      <c r="Q703">
        <v>1</v>
      </c>
      <c r="W703">
        <v>0</v>
      </c>
      <c r="X703">
        <v>-1417349443</v>
      </c>
      <c r="Y703">
        <v>0.11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1</v>
      </c>
      <c r="AJ703">
        <v>1</v>
      </c>
      <c r="AK703">
        <v>1</v>
      </c>
      <c r="AL703">
        <v>1</v>
      </c>
      <c r="AN703">
        <v>0</v>
      </c>
      <c r="AO703">
        <v>1</v>
      </c>
      <c r="AP703">
        <v>0</v>
      </c>
      <c r="AQ703">
        <v>0</v>
      </c>
      <c r="AR703">
        <v>0</v>
      </c>
      <c r="AS703" t="s">
        <v>3</v>
      </c>
      <c r="AT703">
        <v>0.11</v>
      </c>
      <c r="AU703" t="s">
        <v>3</v>
      </c>
      <c r="AV703">
        <v>2</v>
      </c>
      <c r="AW703">
        <v>2</v>
      </c>
      <c r="AX703">
        <v>144044656</v>
      </c>
      <c r="AY703">
        <v>1</v>
      </c>
      <c r="AZ703">
        <v>2048</v>
      </c>
      <c r="BA703">
        <v>714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CX703">
        <f>Y703*Source!I457</f>
        <v>0.131582</v>
      </c>
      <c r="CY703">
        <f>AD703</f>
        <v>0</v>
      </c>
      <c r="CZ703">
        <f>AH703</f>
        <v>0</v>
      </c>
      <c r="DA703">
        <f>AL703</f>
        <v>1</v>
      </c>
      <c r="DB703">
        <f>ROUND(ROUND(AT703*CZ703,2),2)</f>
        <v>0</v>
      </c>
      <c r="DC703">
        <f>ROUND(ROUND(AT703*AG703,2),2)</f>
        <v>0</v>
      </c>
    </row>
    <row r="704" spans="1:107" x14ac:dyDescent="0.2">
      <c r="A704">
        <f>ROW(Source!A457)</f>
        <v>457</v>
      </c>
      <c r="B704">
        <v>144042116</v>
      </c>
      <c r="C704">
        <v>144044646</v>
      </c>
      <c r="D704">
        <v>130404565</v>
      </c>
      <c r="E704">
        <v>1</v>
      </c>
      <c r="F704">
        <v>1</v>
      </c>
      <c r="G704">
        <v>1</v>
      </c>
      <c r="H704">
        <v>2</v>
      </c>
      <c r="I704" t="s">
        <v>1130</v>
      </c>
      <c r="J704" t="s">
        <v>1131</v>
      </c>
      <c r="K704" t="s">
        <v>1132</v>
      </c>
      <c r="L704">
        <v>1368</v>
      </c>
      <c r="N704">
        <v>1011</v>
      </c>
      <c r="O704" t="s">
        <v>550</v>
      </c>
      <c r="P704" t="s">
        <v>550</v>
      </c>
      <c r="Q704">
        <v>1</v>
      </c>
      <c r="W704">
        <v>0</v>
      </c>
      <c r="X704">
        <v>757256372</v>
      </c>
      <c r="Y704">
        <v>1.2500000000000001E-2</v>
      </c>
      <c r="AA704">
        <v>0</v>
      </c>
      <c r="AB704">
        <v>447.64</v>
      </c>
      <c r="AC704">
        <v>443.21</v>
      </c>
      <c r="AD704">
        <v>0</v>
      </c>
      <c r="AE704">
        <v>0</v>
      </c>
      <c r="AF704">
        <v>31.26</v>
      </c>
      <c r="AG704">
        <v>13.5</v>
      </c>
      <c r="AH704">
        <v>0</v>
      </c>
      <c r="AI704">
        <v>1</v>
      </c>
      <c r="AJ704">
        <v>14.32</v>
      </c>
      <c r="AK704">
        <v>32.83</v>
      </c>
      <c r="AL704">
        <v>1</v>
      </c>
      <c r="AN704">
        <v>0</v>
      </c>
      <c r="AO704">
        <v>1</v>
      </c>
      <c r="AP704">
        <v>1</v>
      </c>
      <c r="AQ704">
        <v>0</v>
      </c>
      <c r="AR704">
        <v>0</v>
      </c>
      <c r="AS704" t="s">
        <v>3</v>
      </c>
      <c r="AT704">
        <v>0.01</v>
      </c>
      <c r="AU704" t="s">
        <v>279</v>
      </c>
      <c r="AV704">
        <v>0</v>
      </c>
      <c r="AW704">
        <v>2</v>
      </c>
      <c r="AX704">
        <v>144044657</v>
      </c>
      <c r="AY704">
        <v>1</v>
      </c>
      <c r="AZ704">
        <v>0</v>
      </c>
      <c r="BA704">
        <v>715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CX704">
        <f>Y704*Source!I457</f>
        <v>1.4952500000000001E-2</v>
      </c>
      <c r="CY704">
        <f>AB704</f>
        <v>447.64</v>
      </c>
      <c r="CZ704">
        <f>AF704</f>
        <v>31.26</v>
      </c>
      <c r="DA704">
        <f>AJ704</f>
        <v>14.32</v>
      </c>
      <c r="DB704">
        <f>ROUND((ROUND(AT704*CZ704,2)*1.25),2)</f>
        <v>0.39</v>
      </c>
      <c r="DC704">
        <f>ROUND((ROUND(AT704*AG704,2)*1.25),2)</f>
        <v>0.18</v>
      </c>
    </row>
    <row r="705" spans="1:107" x14ac:dyDescent="0.2">
      <c r="A705">
        <f>ROW(Source!A457)</f>
        <v>457</v>
      </c>
      <c r="B705">
        <v>144042116</v>
      </c>
      <c r="C705">
        <v>144044646</v>
      </c>
      <c r="D705">
        <v>130405149</v>
      </c>
      <c r="E705">
        <v>1</v>
      </c>
      <c r="F705">
        <v>1</v>
      </c>
      <c r="G705">
        <v>1</v>
      </c>
      <c r="H705">
        <v>2</v>
      </c>
      <c r="I705" t="s">
        <v>1144</v>
      </c>
      <c r="J705" t="s">
        <v>1145</v>
      </c>
      <c r="K705" t="s">
        <v>1146</v>
      </c>
      <c r="L705">
        <v>1368</v>
      </c>
      <c r="N705">
        <v>1011</v>
      </c>
      <c r="O705" t="s">
        <v>550</v>
      </c>
      <c r="P705" t="s">
        <v>550</v>
      </c>
      <c r="Q705">
        <v>1</v>
      </c>
      <c r="W705">
        <v>0</v>
      </c>
      <c r="X705">
        <v>1969200529</v>
      </c>
      <c r="Y705">
        <v>0.125</v>
      </c>
      <c r="AA705">
        <v>0</v>
      </c>
      <c r="AB705">
        <v>795.09</v>
      </c>
      <c r="AC705">
        <v>380.83</v>
      </c>
      <c r="AD705">
        <v>0</v>
      </c>
      <c r="AE705">
        <v>0</v>
      </c>
      <c r="AF705">
        <v>65.709999999999994</v>
      </c>
      <c r="AG705">
        <v>11.6</v>
      </c>
      <c r="AH705">
        <v>0</v>
      </c>
      <c r="AI705">
        <v>1</v>
      </c>
      <c r="AJ705">
        <v>12.1</v>
      </c>
      <c r="AK705">
        <v>32.83</v>
      </c>
      <c r="AL705">
        <v>1</v>
      </c>
      <c r="AN705">
        <v>0</v>
      </c>
      <c r="AO705">
        <v>1</v>
      </c>
      <c r="AP705">
        <v>1</v>
      </c>
      <c r="AQ705">
        <v>0</v>
      </c>
      <c r="AR705">
        <v>0</v>
      </c>
      <c r="AS705" t="s">
        <v>3</v>
      </c>
      <c r="AT705">
        <v>0.1</v>
      </c>
      <c r="AU705" t="s">
        <v>279</v>
      </c>
      <c r="AV705">
        <v>0</v>
      </c>
      <c r="AW705">
        <v>2</v>
      </c>
      <c r="AX705">
        <v>144044658</v>
      </c>
      <c r="AY705">
        <v>1</v>
      </c>
      <c r="AZ705">
        <v>0</v>
      </c>
      <c r="BA705">
        <v>716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CX705">
        <f>Y705*Source!I457</f>
        <v>0.14952499999999999</v>
      </c>
      <c r="CY705">
        <f>AB705</f>
        <v>795.09</v>
      </c>
      <c r="CZ705">
        <f>AF705</f>
        <v>65.709999999999994</v>
      </c>
      <c r="DA705">
        <f>AJ705</f>
        <v>12.1</v>
      </c>
      <c r="DB705">
        <f>ROUND((ROUND(AT705*CZ705,2)*1.25),2)</f>
        <v>8.2100000000000009</v>
      </c>
      <c r="DC705">
        <f>ROUND((ROUND(AT705*AG705,2)*1.25),2)</f>
        <v>1.45</v>
      </c>
    </row>
    <row r="706" spans="1:107" x14ac:dyDescent="0.2">
      <c r="A706">
        <f>ROW(Source!A457)</f>
        <v>457</v>
      </c>
      <c r="B706">
        <v>144042116</v>
      </c>
      <c r="C706">
        <v>144044646</v>
      </c>
      <c r="D706">
        <v>130261510</v>
      </c>
      <c r="E706">
        <v>1</v>
      </c>
      <c r="F706">
        <v>1</v>
      </c>
      <c r="G706">
        <v>1</v>
      </c>
      <c r="H706">
        <v>3</v>
      </c>
      <c r="I706" t="s">
        <v>1582</v>
      </c>
      <c r="J706" t="s">
        <v>1583</v>
      </c>
      <c r="K706" t="s">
        <v>1584</v>
      </c>
      <c r="L706">
        <v>1327</v>
      </c>
      <c r="N706">
        <v>1005</v>
      </c>
      <c r="O706" t="s">
        <v>269</v>
      </c>
      <c r="P706" t="s">
        <v>269</v>
      </c>
      <c r="Q706">
        <v>1</v>
      </c>
      <c r="W706">
        <v>0</v>
      </c>
      <c r="X706">
        <v>-1587544996</v>
      </c>
      <c r="Y706">
        <v>0.84</v>
      </c>
      <c r="AA706">
        <v>264.69</v>
      </c>
      <c r="AB706">
        <v>0</v>
      </c>
      <c r="AC706">
        <v>0</v>
      </c>
      <c r="AD706">
        <v>0</v>
      </c>
      <c r="AE706">
        <v>72.319999999999993</v>
      </c>
      <c r="AF706">
        <v>0</v>
      </c>
      <c r="AG706">
        <v>0</v>
      </c>
      <c r="AH706">
        <v>0</v>
      </c>
      <c r="AI706">
        <v>3.66</v>
      </c>
      <c r="AJ706">
        <v>1</v>
      </c>
      <c r="AK706">
        <v>1</v>
      </c>
      <c r="AL706">
        <v>1</v>
      </c>
      <c r="AN706">
        <v>0</v>
      </c>
      <c r="AO706">
        <v>1</v>
      </c>
      <c r="AP706">
        <v>0</v>
      </c>
      <c r="AQ706">
        <v>0</v>
      </c>
      <c r="AR706">
        <v>0</v>
      </c>
      <c r="AS706" t="s">
        <v>3</v>
      </c>
      <c r="AT706">
        <v>0.84</v>
      </c>
      <c r="AU706" t="s">
        <v>3</v>
      </c>
      <c r="AV706">
        <v>0</v>
      </c>
      <c r="AW706">
        <v>2</v>
      </c>
      <c r="AX706">
        <v>144044659</v>
      </c>
      <c r="AY706">
        <v>1</v>
      </c>
      <c r="AZ706">
        <v>0</v>
      </c>
      <c r="BA706">
        <v>717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CX706">
        <f>Y706*Source!I457</f>
        <v>1.0048079999999999</v>
      </c>
      <c r="CY706">
        <f>AA706</f>
        <v>264.69</v>
      </c>
      <c r="CZ706">
        <f>AE706</f>
        <v>72.319999999999993</v>
      </c>
      <c r="DA706">
        <f>AI706</f>
        <v>3.66</v>
      </c>
      <c r="DB706">
        <f>ROUND(ROUND(AT706*CZ706,2),2)</f>
        <v>60.75</v>
      </c>
      <c r="DC706">
        <f>ROUND(ROUND(AT706*AG706,2),2)</f>
        <v>0</v>
      </c>
    </row>
    <row r="707" spans="1:107" x14ac:dyDescent="0.2">
      <c r="A707">
        <f>ROW(Source!A457)</f>
        <v>457</v>
      </c>
      <c r="B707">
        <v>144042116</v>
      </c>
      <c r="C707">
        <v>144044646</v>
      </c>
      <c r="D707">
        <v>130261846</v>
      </c>
      <c r="E707">
        <v>1</v>
      </c>
      <c r="F707">
        <v>1</v>
      </c>
      <c r="G707">
        <v>1</v>
      </c>
      <c r="H707">
        <v>3</v>
      </c>
      <c r="I707" t="s">
        <v>1312</v>
      </c>
      <c r="J707" t="s">
        <v>1313</v>
      </c>
      <c r="K707" t="s">
        <v>1314</v>
      </c>
      <c r="L707">
        <v>1346</v>
      </c>
      <c r="N707">
        <v>1009</v>
      </c>
      <c r="O707" t="s">
        <v>598</v>
      </c>
      <c r="P707" t="s">
        <v>598</v>
      </c>
      <c r="Q707">
        <v>1</v>
      </c>
      <c r="W707">
        <v>0</v>
      </c>
      <c r="X707">
        <v>-1716894207</v>
      </c>
      <c r="Y707">
        <v>0.31</v>
      </c>
      <c r="AA707">
        <v>45.92</v>
      </c>
      <c r="AB707">
        <v>0</v>
      </c>
      <c r="AC707">
        <v>0</v>
      </c>
      <c r="AD707">
        <v>0</v>
      </c>
      <c r="AE707">
        <v>1.82</v>
      </c>
      <c r="AF707">
        <v>0</v>
      </c>
      <c r="AG707">
        <v>0</v>
      </c>
      <c r="AH707">
        <v>0</v>
      </c>
      <c r="AI707">
        <v>25.23</v>
      </c>
      <c r="AJ707">
        <v>1</v>
      </c>
      <c r="AK707">
        <v>1</v>
      </c>
      <c r="AL707">
        <v>1</v>
      </c>
      <c r="AN707">
        <v>0</v>
      </c>
      <c r="AO707">
        <v>1</v>
      </c>
      <c r="AP707">
        <v>0</v>
      </c>
      <c r="AQ707">
        <v>0</v>
      </c>
      <c r="AR707">
        <v>0</v>
      </c>
      <c r="AS707" t="s">
        <v>3</v>
      </c>
      <c r="AT707">
        <v>0.31</v>
      </c>
      <c r="AU707" t="s">
        <v>3</v>
      </c>
      <c r="AV707">
        <v>0</v>
      </c>
      <c r="AW707">
        <v>2</v>
      </c>
      <c r="AX707">
        <v>144044660</v>
      </c>
      <c r="AY707">
        <v>1</v>
      </c>
      <c r="AZ707">
        <v>0</v>
      </c>
      <c r="BA707">
        <v>718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CX707">
        <f>Y707*Source!I457</f>
        <v>0.37082199999999998</v>
      </c>
      <c r="CY707">
        <f>AA707</f>
        <v>45.92</v>
      </c>
      <c r="CZ707">
        <f>AE707</f>
        <v>1.82</v>
      </c>
      <c r="DA707">
        <f>AI707</f>
        <v>25.23</v>
      </c>
      <c r="DB707">
        <f>ROUND(ROUND(AT707*CZ707,2),2)</f>
        <v>0.56000000000000005</v>
      </c>
      <c r="DC707">
        <f>ROUND(ROUND(AT707*AG707,2),2)</f>
        <v>0</v>
      </c>
    </row>
    <row r="708" spans="1:107" x14ac:dyDescent="0.2">
      <c r="A708">
        <f>ROW(Source!A457)</f>
        <v>457</v>
      </c>
      <c r="B708">
        <v>144042116</v>
      </c>
      <c r="C708">
        <v>144044646</v>
      </c>
      <c r="D708">
        <v>130288365</v>
      </c>
      <c r="E708">
        <v>1</v>
      </c>
      <c r="F708">
        <v>1</v>
      </c>
      <c r="G708">
        <v>1</v>
      </c>
      <c r="H708">
        <v>3</v>
      </c>
      <c r="I708" t="s">
        <v>693</v>
      </c>
      <c r="J708" t="s">
        <v>696</v>
      </c>
      <c r="K708" t="s">
        <v>694</v>
      </c>
      <c r="L708">
        <v>1296</v>
      </c>
      <c r="N708">
        <v>1002</v>
      </c>
      <c r="O708" t="s">
        <v>695</v>
      </c>
      <c r="P708" t="s">
        <v>695</v>
      </c>
      <c r="Q708">
        <v>1</v>
      </c>
      <c r="W708">
        <v>0</v>
      </c>
      <c r="X708">
        <v>1754824500</v>
      </c>
      <c r="Y708">
        <v>63.000334000000002</v>
      </c>
      <c r="AA708">
        <v>538.64</v>
      </c>
      <c r="AB708">
        <v>0</v>
      </c>
      <c r="AC708">
        <v>0</v>
      </c>
      <c r="AD708">
        <v>0</v>
      </c>
      <c r="AE708">
        <v>85.77</v>
      </c>
      <c r="AF708">
        <v>0</v>
      </c>
      <c r="AG708">
        <v>0</v>
      </c>
      <c r="AH708">
        <v>0</v>
      </c>
      <c r="AI708">
        <v>6.28</v>
      </c>
      <c r="AJ708">
        <v>1</v>
      </c>
      <c r="AK708">
        <v>1</v>
      </c>
      <c r="AL708">
        <v>1</v>
      </c>
      <c r="AN708">
        <v>0</v>
      </c>
      <c r="AO708">
        <v>0</v>
      </c>
      <c r="AP708">
        <v>0</v>
      </c>
      <c r="AQ708">
        <v>0</v>
      </c>
      <c r="AR708">
        <v>0</v>
      </c>
      <c r="AS708" t="s">
        <v>3</v>
      </c>
      <c r="AT708">
        <v>63.000334000000002</v>
      </c>
      <c r="AU708" t="s">
        <v>3</v>
      </c>
      <c r="AV708">
        <v>0</v>
      </c>
      <c r="AW708">
        <v>1</v>
      </c>
      <c r="AX708">
        <v>-1</v>
      </c>
      <c r="AY708">
        <v>0</v>
      </c>
      <c r="AZ708">
        <v>0</v>
      </c>
      <c r="BA708" t="s">
        <v>3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CX708">
        <f>Y708*Source!I457</f>
        <v>75.360999530800001</v>
      </c>
      <c r="CY708">
        <f>AA708</f>
        <v>538.64</v>
      </c>
      <c r="CZ708">
        <f>AE708</f>
        <v>85.77</v>
      </c>
      <c r="DA708">
        <f>AI708</f>
        <v>6.28</v>
      </c>
      <c r="DB708">
        <f>ROUND(ROUND(AT708*CZ708,2),2)</f>
        <v>5403.54</v>
      </c>
      <c r="DC708">
        <f>ROUND(ROUND(AT708*AG708,2),2)</f>
        <v>0</v>
      </c>
    </row>
    <row r="709" spans="1:107" x14ac:dyDescent="0.2">
      <c r="A709">
        <f>ROW(Source!A457)</f>
        <v>457</v>
      </c>
      <c r="B709">
        <v>144042116</v>
      </c>
      <c r="C709">
        <v>144044646</v>
      </c>
      <c r="D709">
        <v>130289765</v>
      </c>
      <c r="E709">
        <v>1</v>
      </c>
      <c r="F709">
        <v>1</v>
      </c>
      <c r="G709">
        <v>1</v>
      </c>
      <c r="H709">
        <v>3</v>
      </c>
      <c r="I709" t="s">
        <v>1585</v>
      </c>
      <c r="J709" t="s">
        <v>1586</v>
      </c>
      <c r="K709" t="s">
        <v>1587</v>
      </c>
      <c r="L709">
        <v>1348</v>
      </c>
      <c r="N709">
        <v>1009</v>
      </c>
      <c r="O709" t="s">
        <v>31</v>
      </c>
      <c r="P709" t="s">
        <v>31</v>
      </c>
      <c r="Q709">
        <v>1000</v>
      </c>
      <c r="W709">
        <v>0</v>
      </c>
      <c r="X709">
        <v>184678972</v>
      </c>
      <c r="Y709">
        <v>5.0000000000000001E-3</v>
      </c>
      <c r="AA709">
        <v>17390.7</v>
      </c>
      <c r="AB709">
        <v>0</v>
      </c>
      <c r="AC709">
        <v>0</v>
      </c>
      <c r="AD709">
        <v>0</v>
      </c>
      <c r="AE709">
        <v>4294</v>
      </c>
      <c r="AF709">
        <v>0</v>
      </c>
      <c r="AG709">
        <v>0</v>
      </c>
      <c r="AH709">
        <v>0</v>
      </c>
      <c r="AI709">
        <v>4.05</v>
      </c>
      <c r="AJ709">
        <v>1</v>
      </c>
      <c r="AK709">
        <v>1</v>
      </c>
      <c r="AL709">
        <v>1</v>
      </c>
      <c r="AN709">
        <v>0</v>
      </c>
      <c r="AO709">
        <v>1</v>
      </c>
      <c r="AP709">
        <v>0</v>
      </c>
      <c r="AQ709">
        <v>0</v>
      </c>
      <c r="AR709">
        <v>0</v>
      </c>
      <c r="AS709" t="s">
        <v>3</v>
      </c>
      <c r="AT709">
        <v>5.0000000000000001E-3</v>
      </c>
      <c r="AU709" t="s">
        <v>3</v>
      </c>
      <c r="AV709">
        <v>0</v>
      </c>
      <c r="AW709">
        <v>2</v>
      </c>
      <c r="AX709">
        <v>144044662</v>
      </c>
      <c r="AY709">
        <v>1</v>
      </c>
      <c r="AZ709">
        <v>0</v>
      </c>
      <c r="BA709">
        <v>720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CX709">
        <f>Y709*Source!I457</f>
        <v>5.9810000000000002E-3</v>
      </c>
      <c r="CY709">
        <f>AA709</f>
        <v>17390.7</v>
      </c>
      <c r="CZ709">
        <f>AE709</f>
        <v>4294</v>
      </c>
      <c r="DA709">
        <f>AI709</f>
        <v>4.05</v>
      </c>
      <c r="DB709">
        <f>ROUND(ROUND(AT709*CZ709,2),2)</f>
        <v>21.47</v>
      </c>
      <c r="DC709">
        <f>ROUND(ROUND(AT709*AG709,2),2)</f>
        <v>0</v>
      </c>
    </row>
    <row r="710" spans="1:107" x14ac:dyDescent="0.2">
      <c r="A710">
        <f>ROW(Source!A459)</f>
        <v>459</v>
      </c>
      <c r="B710">
        <v>144042116</v>
      </c>
      <c r="C710">
        <v>144044664</v>
      </c>
      <c r="D710">
        <v>128862253</v>
      </c>
      <c r="E710">
        <v>28876687</v>
      </c>
      <c r="F710">
        <v>1</v>
      </c>
      <c r="G710">
        <v>1</v>
      </c>
      <c r="H710">
        <v>1</v>
      </c>
      <c r="I710" t="s">
        <v>1123</v>
      </c>
      <c r="J710" t="s">
        <v>3</v>
      </c>
      <c r="K710" t="s">
        <v>1124</v>
      </c>
      <c r="L710">
        <v>1191</v>
      </c>
      <c r="N710">
        <v>1013</v>
      </c>
      <c r="O710" t="s">
        <v>1125</v>
      </c>
      <c r="P710" t="s">
        <v>1125</v>
      </c>
      <c r="Q710">
        <v>1</v>
      </c>
      <c r="W710">
        <v>0</v>
      </c>
      <c r="X710">
        <v>-400197608</v>
      </c>
      <c r="Y710">
        <v>2.5299999999999998</v>
      </c>
      <c r="AA710">
        <v>0</v>
      </c>
      <c r="AB710">
        <v>0</v>
      </c>
      <c r="AC710">
        <v>0</v>
      </c>
      <c r="AD710">
        <v>8.5299999999999994</v>
      </c>
      <c r="AE710">
        <v>0</v>
      </c>
      <c r="AF710">
        <v>0</v>
      </c>
      <c r="AG710">
        <v>0</v>
      </c>
      <c r="AH710">
        <v>8.5299999999999994</v>
      </c>
      <c r="AI710">
        <v>1</v>
      </c>
      <c r="AJ710">
        <v>1</v>
      </c>
      <c r="AK710">
        <v>1</v>
      </c>
      <c r="AL710">
        <v>1</v>
      </c>
      <c r="AN710">
        <v>0</v>
      </c>
      <c r="AO710">
        <v>1</v>
      </c>
      <c r="AP710">
        <v>1</v>
      </c>
      <c r="AQ710">
        <v>0</v>
      </c>
      <c r="AR710">
        <v>0</v>
      </c>
      <c r="AS710" t="s">
        <v>3</v>
      </c>
      <c r="AT710">
        <v>2.2000000000000002</v>
      </c>
      <c r="AU710" t="s">
        <v>264</v>
      </c>
      <c r="AV710">
        <v>1</v>
      </c>
      <c r="AW710">
        <v>2</v>
      </c>
      <c r="AX710">
        <v>144044670</v>
      </c>
      <c r="AY710">
        <v>1</v>
      </c>
      <c r="AZ710">
        <v>0</v>
      </c>
      <c r="BA710">
        <v>721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CX710">
        <f>Y710*Source!I459</f>
        <v>2.2643499999999999</v>
      </c>
      <c r="CY710">
        <f>AD710</f>
        <v>8.5299999999999994</v>
      </c>
      <c r="CZ710">
        <f>AH710</f>
        <v>8.5299999999999994</v>
      </c>
      <c r="DA710">
        <f>AL710</f>
        <v>1</v>
      </c>
      <c r="DB710">
        <f>ROUND((ROUND(AT710*CZ710,2)*1.15),2)</f>
        <v>21.59</v>
      </c>
      <c r="DC710">
        <f>ROUND((ROUND(AT710*AG710,2)*1.15),2)</f>
        <v>0</v>
      </c>
    </row>
    <row r="711" spans="1:107" x14ac:dyDescent="0.2">
      <c r="A711">
        <f>ROW(Source!A459)</f>
        <v>459</v>
      </c>
      <c r="B711">
        <v>144042116</v>
      </c>
      <c r="C711">
        <v>144044664</v>
      </c>
      <c r="D711">
        <v>128862608</v>
      </c>
      <c r="E711">
        <v>28876687</v>
      </c>
      <c r="F711">
        <v>1</v>
      </c>
      <c r="G711">
        <v>1</v>
      </c>
      <c r="H711">
        <v>1</v>
      </c>
      <c r="I711" t="s">
        <v>1128</v>
      </c>
      <c r="J711" t="s">
        <v>3</v>
      </c>
      <c r="K711" t="s">
        <v>1129</v>
      </c>
      <c r="L711">
        <v>1191</v>
      </c>
      <c r="N711">
        <v>1013</v>
      </c>
      <c r="O711" t="s">
        <v>1125</v>
      </c>
      <c r="P711" t="s">
        <v>1125</v>
      </c>
      <c r="Q711">
        <v>1</v>
      </c>
      <c r="W711">
        <v>0</v>
      </c>
      <c r="X711">
        <v>-1417349443</v>
      </c>
      <c r="Y711">
        <v>0.45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1</v>
      </c>
      <c r="AJ711">
        <v>1</v>
      </c>
      <c r="AK711">
        <v>1</v>
      </c>
      <c r="AL711">
        <v>1</v>
      </c>
      <c r="AN711">
        <v>0</v>
      </c>
      <c r="AO711">
        <v>1</v>
      </c>
      <c r="AP711">
        <v>0</v>
      </c>
      <c r="AQ711">
        <v>0</v>
      </c>
      <c r="AR711">
        <v>0</v>
      </c>
      <c r="AS711" t="s">
        <v>3</v>
      </c>
      <c r="AT711">
        <v>0.45</v>
      </c>
      <c r="AU711" t="s">
        <v>3</v>
      </c>
      <c r="AV711">
        <v>2</v>
      </c>
      <c r="AW711">
        <v>2</v>
      </c>
      <c r="AX711">
        <v>144044671</v>
      </c>
      <c r="AY711">
        <v>1</v>
      </c>
      <c r="AZ711">
        <v>2048</v>
      </c>
      <c r="BA711">
        <v>722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CX711">
        <f>Y711*Source!I459</f>
        <v>0.40275</v>
      </c>
      <c r="CY711">
        <f>AD711</f>
        <v>0</v>
      </c>
      <c r="CZ711">
        <f>AH711</f>
        <v>0</v>
      </c>
      <c r="DA711">
        <f>AL711</f>
        <v>1</v>
      </c>
      <c r="DB711">
        <f>ROUND(ROUND(AT711*CZ711,2),2)</f>
        <v>0</v>
      </c>
      <c r="DC711">
        <f>ROUND(ROUND(AT711*AG711,2),2)</f>
        <v>0</v>
      </c>
    </row>
    <row r="712" spans="1:107" x14ac:dyDescent="0.2">
      <c r="A712">
        <f>ROW(Source!A459)</f>
        <v>459</v>
      </c>
      <c r="B712">
        <v>144042116</v>
      </c>
      <c r="C712">
        <v>144044664</v>
      </c>
      <c r="D712">
        <v>130404529</v>
      </c>
      <c r="E712">
        <v>1</v>
      </c>
      <c r="F712">
        <v>1</v>
      </c>
      <c r="G712">
        <v>1</v>
      </c>
      <c r="H712">
        <v>2</v>
      </c>
      <c r="I712" t="s">
        <v>1306</v>
      </c>
      <c r="J712" t="s">
        <v>1307</v>
      </c>
      <c r="K712" t="s">
        <v>1308</v>
      </c>
      <c r="L712">
        <v>1368</v>
      </c>
      <c r="N712">
        <v>1011</v>
      </c>
      <c r="O712" t="s">
        <v>550</v>
      </c>
      <c r="P712" t="s">
        <v>550</v>
      </c>
      <c r="Q712">
        <v>1</v>
      </c>
      <c r="W712">
        <v>0</v>
      </c>
      <c r="X712">
        <v>-99217351</v>
      </c>
      <c r="Y712">
        <v>0.33750000000000002</v>
      </c>
      <c r="AA712">
        <v>0</v>
      </c>
      <c r="AB712">
        <v>673.13</v>
      </c>
      <c r="AC712">
        <v>330.27</v>
      </c>
      <c r="AD712">
        <v>0</v>
      </c>
      <c r="AE712">
        <v>0</v>
      </c>
      <c r="AF712">
        <v>89.99</v>
      </c>
      <c r="AG712">
        <v>10.06</v>
      </c>
      <c r="AH712">
        <v>0</v>
      </c>
      <c r="AI712">
        <v>1</v>
      </c>
      <c r="AJ712">
        <v>7.48</v>
      </c>
      <c r="AK712">
        <v>32.83</v>
      </c>
      <c r="AL712">
        <v>1</v>
      </c>
      <c r="AN712">
        <v>0</v>
      </c>
      <c r="AO712">
        <v>1</v>
      </c>
      <c r="AP712">
        <v>1</v>
      </c>
      <c r="AQ712">
        <v>0</v>
      </c>
      <c r="AR712">
        <v>0</v>
      </c>
      <c r="AS712" t="s">
        <v>3</v>
      </c>
      <c r="AT712">
        <v>0.27</v>
      </c>
      <c r="AU712" t="s">
        <v>279</v>
      </c>
      <c r="AV712">
        <v>0</v>
      </c>
      <c r="AW712">
        <v>2</v>
      </c>
      <c r="AX712">
        <v>144044672</v>
      </c>
      <c r="AY712">
        <v>1</v>
      </c>
      <c r="AZ712">
        <v>0</v>
      </c>
      <c r="BA712">
        <v>723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CX712">
        <f>Y712*Source!I459</f>
        <v>0.30206250000000001</v>
      </c>
      <c r="CY712">
        <f>AB712</f>
        <v>673.13</v>
      </c>
      <c r="CZ712">
        <f>AF712</f>
        <v>89.99</v>
      </c>
      <c r="DA712">
        <f>AJ712</f>
        <v>7.48</v>
      </c>
      <c r="DB712">
        <f>ROUND((ROUND(AT712*CZ712,2)*1.25),2)</f>
        <v>30.38</v>
      </c>
      <c r="DC712">
        <f>ROUND((ROUND(AT712*AG712,2)*1.25),2)</f>
        <v>3.4</v>
      </c>
    </row>
    <row r="713" spans="1:107" x14ac:dyDescent="0.2">
      <c r="A713">
        <f>ROW(Source!A459)</f>
        <v>459</v>
      </c>
      <c r="B713">
        <v>144042116</v>
      </c>
      <c r="C713">
        <v>144044664</v>
      </c>
      <c r="D713">
        <v>130404565</v>
      </c>
      <c r="E713">
        <v>1</v>
      </c>
      <c r="F713">
        <v>1</v>
      </c>
      <c r="G713">
        <v>1</v>
      </c>
      <c r="H713">
        <v>2</v>
      </c>
      <c r="I713" t="s">
        <v>1130</v>
      </c>
      <c r="J713" t="s">
        <v>1131</v>
      </c>
      <c r="K713" t="s">
        <v>1132</v>
      </c>
      <c r="L713">
        <v>1368</v>
      </c>
      <c r="N713">
        <v>1011</v>
      </c>
      <c r="O713" t="s">
        <v>550</v>
      </c>
      <c r="P713" t="s">
        <v>550</v>
      </c>
      <c r="Q713">
        <v>1</v>
      </c>
      <c r="W713">
        <v>0</v>
      </c>
      <c r="X713">
        <v>757256372</v>
      </c>
      <c r="Y713">
        <v>0.22499999999999998</v>
      </c>
      <c r="AA713">
        <v>0</v>
      </c>
      <c r="AB713">
        <v>447.64</v>
      </c>
      <c r="AC713">
        <v>443.21</v>
      </c>
      <c r="AD713">
        <v>0</v>
      </c>
      <c r="AE713">
        <v>0</v>
      </c>
      <c r="AF713">
        <v>31.26</v>
      </c>
      <c r="AG713">
        <v>13.5</v>
      </c>
      <c r="AH713">
        <v>0</v>
      </c>
      <c r="AI713">
        <v>1</v>
      </c>
      <c r="AJ713">
        <v>14.32</v>
      </c>
      <c r="AK713">
        <v>32.83</v>
      </c>
      <c r="AL713">
        <v>1</v>
      </c>
      <c r="AN713">
        <v>0</v>
      </c>
      <c r="AO713">
        <v>1</v>
      </c>
      <c r="AP713">
        <v>1</v>
      </c>
      <c r="AQ713">
        <v>0</v>
      </c>
      <c r="AR713">
        <v>0</v>
      </c>
      <c r="AS713" t="s">
        <v>3</v>
      </c>
      <c r="AT713">
        <v>0.18</v>
      </c>
      <c r="AU713" t="s">
        <v>279</v>
      </c>
      <c r="AV713">
        <v>0</v>
      </c>
      <c r="AW713">
        <v>2</v>
      </c>
      <c r="AX713">
        <v>144044673</v>
      </c>
      <c r="AY713">
        <v>1</v>
      </c>
      <c r="AZ713">
        <v>0</v>
      </c>
      <c r="BA713">
        <v>724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CX713">
        <f>Y713*Source!I459</f>
        <v>0.20137499999999997</v>
      </c>
      <c r="CY713">
        <f>AB713</f>
        <v>447.64</v>
      </c>
      <c r="CZ713">
        <f>AF713</f>
        <v>31.26</v>
      </c>
      <c r="DA713">
        <f>AJ713</f>
        <v>14.32</v>
      </c>
      <c r="DB713">
        <f>ROUND((ROUND(AT713*CZ713,2)*1.25),2)</f>
        <v>7.04</v>
      </c>
      <c r="DC713">
        <f>ROUND((ROUND(AT713*AG713,2)*1.25),2)</f>
        <v>3.04</v>
      </c>
    </row>
    <row r="714" spans="1:107" x14ac:dyDescent="0.2">
      <c r="A714">
        <f>ROW(Source!A459)</f>
        <v>459</v>
      </c>
      <c r="B714">
        <v>144042116</v>
      </c>
      <c r="C714">
        <v>144044664</v>
      </c>
      <c r="D714">
        <v>130262258</v>
      </c>
      <c r="E714">
        <v>1</v>
      </c>
      <c r="F714">
        <v>1</v>
      </c>
      <c r="G714">
        <v>1</v>
      </c>
      <c r="H714">
        <v>3</v>
      </c>
      <c r="I714" t="s">
        <v>702</v>
      </c>
      <c r="J714" t="s">
        <v>704</v>
      </c>
      <c r="K714" t="s">
        <v>703</v>
      </c>
      <c r="L714">
        <v>1339</v>
      </c>
      <c r="N714">
        <v>1007</v>
      </c>
      <c r="O714" t="s">
        <v>50</v>
      </c>
      <c r="P714" t="s">
        <v>50</v>
      </c>
      <c r="Q714">
        <v>1</v>
      </c>
      <c r="W714">
        <v>0</v>
      </c>
      <c r="X714">
        <v>-1441632904</v>
      </c>
      <c r="Y714">
        <v>1.1000000000000001</v>
      </c>
      <c r="AA714">
        <v>1804.41</v>
      </c>
      <c r="AB714">
        <v>0</v>
      </c>
      <c r="AC714">
        <v>0</v>
      </c>
      <c r="AD714">
        <v>0</v>
      </c>
      <c r="AE714">
        <v>163</v>
      </c>
      <c r="AF714">
        <v>0</v>
      </c>
      <c r="AG714">
        <v>0</v>
      </c>
      <c r="AH714">
        <v>0</v>
      </c>
      <c r="AI714">
        <v>11.07</v>
      </c>
      <c r="AJ714">
        <v>1</v>
      </c>
      <c r="AK714">
        <v>1</v>
      </c>
      <c r="AL714">
        <v>1</v>
      </c>
      <c r="AN714">
        <v>0</v>
      </c>
      <c r="AO714">
        <v>0</v>
      </c>
      <c r="AP714">
        <v>0</v>
      </c>
      <c r="AQ714">
        <v>0</v>
      </c>
      <c r="AR714">
        <v>0</v>
      </c>
      <c r="AS714" t="s">
        <v>3</v>
      </c>
      <c r="AT714">
        <v>1.1000000000000001</v>
      </c>
      <c r="AU714" t="s">
        <v>3</v>
      </c>
      <c r="AV714">
        <v>0</v>
      </c>
      <c r="AW714">
        <v>1</v>
      </c>
      <c r="AX714">
        <v>-1</v>
      </c>
      <c r="AY714">
        <v>0</v>
      </c>
      <c r="AZ714">
        <v>0</v>
      </c>
      <c r="BA714" t="s">
        <v>3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CX714">
        <f>Y714*Source!I459</f>
        <v>0.98450000000000015</v>
      </c>
      <c r="CY714">
        <f>AA714</f>
        <v>1804.41</v>
      </c>
      <c r="CZ714">
        <f>AE714</f>
        <v>163</v>
      </c>
      <c r="DA714">
        <f>AI714</f>
        <v>11.07</v>
      </c>
      <c r="DB714">
        <f>ROUND(ROUND(AT714*CZ714,2),2)</f>
        <v>179.3</v>
      </c>
      <c r="DC714">
        <f>ROUND(ROUND(AT714*AG714,2),2)</f>
        <v>0</v>
      </c>
    </row>
    <row r="715" spans="1:107" x14ac:dyDescent="0.2">
      <c r="A715">
        <f>ROW(Source!A461)</f>
        <v>461</v>
      </c>
      <c r="B715">
        <v>144042116</v>
      </c>
      <c r="C715">
        <v>144044676</v>
      </c>
      <c r="D715">
        <v>128862197</v>
      </c>
      <c r="E715">
        <v>28876687</v>
      </c>
      <c r="F715">
        <v>1</v>
      </c>
      <c r="G715">
        <v>1</v>
      </c>
      <c r="H715">
        <v>1</v>
      </c>
      <c r="I715" t="s">
        <v>1276</v>
      </c>
      <c r="J715" t="s">
        <v>3</v>
      </c>
      <c r="K715" t="s">
        <v>1277</v>
      </c>
      <c r="L715">
        <v>1191</v>
      </c>
      <c r="N715">
        <v>1013</v>
      </c>
      <c r="O715" t="s">
        <v>1125</v>
      </c>
      <c r="P715" t="s">
        <v>1125</v>
      </c>
      <c r="Q715">
        <v>1</v>
      </c>
      <c r="W715">
        <v>0</v>
      </c>
      <c r="X715">
        <v>-1366118074</v>
      </c>
      <c r="Y715">
        <v>46</v>
      </c>
      <c r="AA715">
        <v>0</v>
      </c>
      <c r="AB715">
        <v>0</v>
      </c>
      <c r="AC715">
        <v>0</v>
      </c>
      <c r="AD715">
        <v>7.94</v>
      </c>
      <c r="AE715">
        <v>0</v>
      </c>
      <c r="AF715">
        <v>0</v>
      </c>
      <c r="AG715">
        <v>0</v>
      </c>
      <c r="AH715">
        <v>7.94</v>
      </c>
      <c r="AI715">
        <v>1</v>
      </c>
      <c r="AJ715">
        <v>1</v>
      </c>
      <c r="AK715">
        <v>1</v>
      </c>
      <c r="AL715">
        <v>1</v>
      </c>
      <c r="AN715">
        <v>0</v>
      </c>
      <c r="AO715">
        <v>1</v>
      </c>
      <c r="AP715">
        <v>1</v>
      </c>
      <c r="AQ715">
        <v>0</v>
      </c>
      <c r="AR715">
        <v>0</v>
      </c>
      <c r="AS715" t="s">
        <v>3</v>
      </c>
      <c r="AT715">
        <v>40</v>
      </c>
      <c r="AU715" t="s">
        <v>264</v>
      </c>
      <c r="AV715">
        <v>1</v>
      </c>
      <c r="AW715">
        <v>2</v>
      </c>
      <c r="AX715">
        <v>144044685</v>
      </c>
      <c r="AY715">
        <v>1</v>
      </c>
      <c r="AZ715">
        <v>0</v>
      </c>
      <c r="BA715">
        <v>726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CX715">
        <f>Y715*Source!I461</f>
        <v>8.234</v>
      </c>
      <c r="CY715">
        <f>AD715</f>
        <v>7.94</v>
      </c>
      <c r="CZ715">
        <f>AH715</f>
        <v>7.94</v>
      </c>
      <c r="DA715">
        <f>AL715</f>
        <v>1</v>
      </c>
      <c r="DB715">
        <f>ROUND((ROUND(AT715*CZ715,2)*1.15),2)</f>
        <v>365.24</v>
      </c>
      <c r="DC715">
        <f>ROUND((ROUND(AT715*AG715,2)*1.15),2)</f>
        <v>0</v>
      </c>
    </row>
    <row r="716" spans="1:107" x14ac:dyDescent="0.2">
      <c r="A716">
        <f>ROW(Source!A461)</f>
        <v>461</v>
      </c>
      <c r="B716">
        <v>144042116</v>
      </c>
      <c r="C716">
        <v>144044676</v>
      </c>
      <c r="D716">
        <v>128862608</v>
      </c>
      <c r="E716">
        <v>28876687</v>
      </c>
      <c r="F716">
        <v>1</v>
      </c>
      <c r="G716">
        <v>1</v>
      </c>
      <c r="H716">
        <v>1</v>
      </c>
      <c r="I716" t="s">
        <v>1128</v>
      </c>
      <c r="J716" t="s">
        <v>3</v>
      </c>
      <c r="K716" t="s">
        <v>1129</v>
      </c>
      <c r="L716">
        <v>1191</v>
      </c>
      <c r="N716">
        <v>1013</v>
      </c>
      <c r="O716" t="s">
        <v>1125</v>
      </c>
      <c r="P716" t="s">
        <v>1125</v>
      </c>
      <c r="Q716">
        <v>1</v>
      </c>
      <c r="W716">
        <v>0</v>
      </c>
      <c r="X716">
        <v>-1417349443</v>
      </c>
      <c r="Y716">
        <v>1.93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1</v>
      </c>
      <c r="AJ716">
        <v>1</v>
      </c>
      <c r="AK716">
        <v>1</v>
      </c>
      <c r="AL716">
        <v>1</v>
      </c>
      <c r="AN716">
        <v>0</v>
      </c>
      <c r="AO716">
        <v>1</v>
      </c>
      <c r="AP716">
        <v>0</v>
      </c>
      <c r="AQ716">
        <v>0</v>
      </c>
      <c r="AR716">
        <v>0</v>
      </c>
      <c r="AS716" t="s">
        <v>3</v>
      </c>
      <c r="AT716">
        <v>1.93</v>
      </c>
      <c r="AU716" t="s">
        <v>3</v>
      </c>
      <c r="AV716">
        <v>2</v>
      </c>
      <c r="AW716">
        <v>2</v>
      </c>
      <c r="AX716">
        <v>144044686</v>
      </c>
      <c r="AY716">
        <v>1</v>
      </c>
      <c r="AZ716">
        <v>2048</v>
      </c>
      <c r="BA716">
        <v>727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CX716">
        <f>Y716*Source!I461</f>
        <v>0.34547</v>
      </c>
      <c r="CY716">
        <f>AD716</f>
        <v>0</v>
      </c>
      <c r="CZ716">
        <f>AH716</f>
        <v>0</v>
      </c>
      <c r="DA716">
        <f>AL716</f>
        <v>1</v>
      </c>
      <c r="DB716">
        <f>ROUND(ROUND(AT716*CZ716,2),2)</f>
        <v>0</v>
      </c>
      <c r="DC716">
        <f>ROUND(ROUND(AT716*AG716,2),2)</f>
        <v>0</v>
      </c>
    </row>
    <row r="717" spans="1:107" x14ac:dyDescent="0.2">
      <c r="A717">
        <f>ROW(Source!A461)</f>
        <v>461</v>
      </c>
      <c r="B717">
        <v>144042116</v>
      </c>
      <c r="C717">
        <v>144044676</v>
      </c>
      <c r="D717">
        <v>130404529</v>
      </c>
      <c r="E717">
        <v>1</v>
      </c>
      <c r="F717">
        <v>1</v>
      </c>
      <c r="G717">
        <v>1</v>
      </c>
      <c r="H717">
        <v>2</v>
      </c>
      <c r="I717" t="s">
        <v>1306</v>
      </c>
      <c r="J717" t="s">
        <v>1307</v>
      </c>
      <c r="K717" t="s">
        <v>1308</v>
      </c>
      <c r="L717">
        <v>1368</v>
      </c>
      <c r="N717">
        <v>1011</v>
      </c>
      <c r="O717" t="s">
        <v>550</v>
      </c>
      <c r="P717" t="s">
        <v>550</v>
      </c>
      <c r="Q717">
        <v>1</v>
      </c>
      <c r="W717">
        <v>0</v>
      </c>
      <c r="X717">
        <v>-99217351</v>
      </c>
      <c r="Y717">
        <v>1.375</v>
      </c>
      <c r="AA717">
        <v>0</v>
      </c>
      <c r="AB717">
        <v>673.13</v>
      </c>
      <c r="AC717">
        <v>330.27</v>
      </c>
      <c r="AD717">
        <v>0</v>
      </c>
      <c r="AE717">
        <v>0</v>
      </c>
      <c r="AF717">
        <v>89.99</v>
      </c>
      <c r="AG717">
        <v>10.06</v>
      </c>
      <c r="AH717">
        <v>0</v>
      </c>
      <c r="AI717">
        <v>1</v>
      </c>
      <c r="AJ717">
        <v>7.48</v>
      </c>
      <c r="AK717">
        <v>32.83</v>
      </c>
      <c r="AL717">
        <v>1</v>
      </c>
      <c r="AN717">
        <v>0</v>
      </c>
      <c r="AO717">
        <v>1</v>
      </c>
      <c r="AP717">
        <v>1</v>
      </c>
      <c r="AQ717">
        <v>0</v>
      </c>
      <c r="AR717">
        <v>0</v>
      </c>
      <c r="AS717" t="s">
        <v>3</v>
      </c>
      <c r="AT717">
        <v>1.1000000000000001</v>
      </c>
      <c r="AU717" t="s">
        <v>279</v>
      </c>
      <c r="AV717">
        <v>0</v>
      </c>
      <c r="AW717">
        <v>2</v>
      </c>
      <c r="AX717">
        <v>144044687</v>
      </c>
      <c r="AY717">
        <v>1</v>
      </c>
      <c r="AZ717">
        <v>0</v>
      </c>
      <c r="BA717">
        <v>728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CX717">
        <f>Y717*Source!I461</f>
        <v>0.24612499999999998</v>
      </c>
      <c r="CY717">
        <f>AB717</f>
        <v>673.13</v>
      </c>
      <c r="CZ717">
        <f>AF717</f>
        <v>89.99</v>
      </c>
      <c r="DA717">
        <f>AJ717</f>
        <v>7.48</v>
      </c>
      <c r="DB717">
        <f>ROUND((ROUND(AT717*CZ717,2)*1.25),2)</f>
        <v>123.74</v>
      </c>
      <c r="DC717">
        <f>ROUND((ROUND(AT717*AG717,2)*1.25),2)</f>
        <v>13.84</v>
      </c>
    </row>
    <row r="718" spans="1:107" x14ac:dyDescent="0.2">
      <c r="A718">
        <f>ROW(Source!A461)</f>
        <v>461</v>
      </c>
      <c r="B718">
        <v>144042116</v>
      </c>
      <c r="C718">
        <v>144044676</v>
      </c>
      <c r="D718">
        <v>130404565</v>
      </c>
      <c r="E718">
        <v>1</v>
      </c>
      <c r="F718">
        <v>1</v>
      </c>
      <c r="G718">
        <v>1</v>
      </c>
      <c r="H718">
        <v>2</v>
      </c>
      <c r="I718" t="s">
        <v>1130</v>
      </c>
      <c r="J718" t="s">
        <v>1131</v>
      </c>
      <c r="K718" t="s">
        <v>1132</v>
      </c>
      <c r="L718">
        <v>1368</v>
      </c>
      <c r="N718">
        <v>1011</v>
      </c>
      <c r="O718" t="s">
        <v>550</v>
      </c>
      <c r="P718" t="s">
        <v>550</v>
      </c>
      <c r="Q718">
        <v>1</v>
      </c>
      <c r="W718">
        <v>0</v>
      </c>
      <c r="X718">
        <v>757256372</v>
      </c>
      <c r="Y718">
        <v>1.0374999999999999</v>
      </c>
      <c r="AA718">
        <v>0</v>
      </c>
      <c r="AB718">
        <v>447.64</v>
      </c>
      <c r="AC718">
        <v>443.21</v>
      </c>
      <c r="AD718">
        <v>0</v>
      </c>
      <c r="AE718">
        <v>0</v>
      </c>
      <c r="AF718">
        <v>31.26</v>
      </c>
      <c r="AG718">
        <v>13.5</v>
      </c>
      <c r="AH718">
        <v>0</v>
      </c>
      <c r="AI718">
        <v>1</v>
      </c>
      <c r="AJ718">
        <v>14.32</v>
      </c>
      <c r="AK718">
        <v>32.83</v>
      </c>
      <c r="AL718">
        <v>1</v>
      </c>
      <c r="AN718">
        <v>0</v>
      </c>
      <c r="AO718">
        <v>1</v>
      </c>
      <c r="AP718">
        <v>1</v>
      </c>
      <c r="AQ718">
        <v>0</v>
      </c>
      <c r="AR718">
        <v>0</v>
      </c>
      <c r="AS718" t="s">
        <v>3</v>
      </c>
      <c r="AT718">
        <v>0.83</v>
      </c>
      <c r="AU718" t="s">
        <v>279</v>
      </c>
      <c r="AV718">
        <v>0</v>
      </c>
      <c r="AW718">
        <v>2</v>
      </c>
      <c r="AX718">
        <v>144044688</v>
      </c>
      <c r="AY718">
        <v>1</v>
      </c>
      <c r="AZ718">
        <v>0</v>
      </c>
      <c r="BA718">
        <v>729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CX718">
        <f>Y718*Source!I461</f>
        <v>0.18571249999999997</v>
      </c>
      <c r="CY718">
        <f>AB718</f>
        <v>447.64</v>
      </c>
      <c r="CZ718">
        <f>AF718</f>
        <v>31.26</v>
      </c>
      <c r="DA718">
        <f>AJ718</f>
        <v>14.32</v>
      </c>
      <c r="DB718">
        <f>ROUND((ROUND(AT718*CZ718,2)*1.25),2)</f>
        <v>32.44</v>
      </c>
      <c r="DC718">
        <f>ROUND((ROUND(AT718*AG718,2)*1.25),2)</f>
        <v>14.01</v>
      </c>
    </row>
    <row r="719" spans="1:107" x14ac:dyDescent="0.2">
      <c r="A719">
        <f>ROW(Source!A461)</f>
        <v>461</v>
      </c>
      <c r="B719">
        <v>144042116</v>
      </c>
      <c r="C719">
        <v>144044676</v>
      </c>
      <c r="D719">
        <v>130404632</v>
      </c>
      <c r="E719">
        <v>1</v>
      </c>
      <c r="F719">
        <v>1</v>
      </c>
      <c r="G719">
        <v>1</v>
      </c>
      <c r="H719">
        <v>2</v>
      </c>
      <c r="I719" t="s">
        <v>1335</v>
      </c>
      <c r="J719" t="s">
        <v>1336</v>
      </c>
      <c r="K719" t="s">
        <v>1337</v>
      </c>
      <c r="L719">
        <v>1368</v>
      </c>
      <c r="N719">
        <v>1011</v>
      </c>
      <c r="O719" t="s">
        <v>550</v>
      </c>
      <c r="P719" t="s">
        <v>550</v>
      </c>
      <c r="Q719">
        <v>1</v>
      </c>
      <c r="W719">
        <v>0</v>
      </c>
      <c r="X719">
        <v>-2119248307</v>
      </c>
      <c r="Y719">
        <v>4.2625000000000002</v>
      </c>
      <c r="AA719">
        <v>0</v>
      </c>
      <c r="AB719">
        <v>2.56</v>
      </c>
      <c r="AC719">
        <v>0</v>
      </c>
      <c r="AD719">
        <v>0</v>
      </c>
      <c r="AE719">
        <v>0</v>
      </c>
      <c r="AF719">
        <v>0.5</v>
      </c>
      <c r="AG719">
        <v>0</v>
      </c>
      <c r="AH719">
        <v>0</v>
      </c>
      <c r="AI719">
        <v>1</v>
      </c>
      <c r="AJ719">
        <v>5.1100000000000003</v>
      </c>
      <c r="AK719">
        <v>32.83</v>
      </c>
      <c r="AL719">
        <v>1</v>
      </c>
      <c r="AN719">
        <v>0</v>
      </c>
      <c r="AO719">
        <v>1</v>
      </c>
      <c r="AP719">
        <v>1</v>
      </c>
      <c r="AQ719">
        <v>0</v>
      </c>
      <c r="AR719">
        <v>0</v>
      </c>
      <c r="AS719" t="s">
        <v>3</v>
      </c>
      <c r="AT719">
        <v>3.41</v>
      </c>
      <c r="AU719" t="s">
        <v>279</v>
      </c>
      <c r="AV719">
        <v>0</v>
      </c>
      <c r="AW719">
        <v>2</v>
      </c>
      <c r="AX719">
        <v>144044689</v>
      </c>
      <c r="AY719">
        <v>1</v>
      </c>
      <c r="AZ719">
        <v>0</v>
      </c>
      <c r="BA719">
        <v>730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CX719">
        <f>Y719*Source!I461</f>
        <v>0.76298750000000004</v>
      </c>
      <c r="CY719">
        <f>AB719</f>
        <v>2.56</v>
      </c>
      <c r="CZ719">
        <f>AF719</f>
        <v>0.5</v>
      </c>
      <c r="DA719">
        <f>AJ719</f>
        <v>5.1100000000000003</v>
      </c>
      <c r="DB719">
        <f>ROUND((ROUND(AT719*CZ719,2)*1.25),2)</f>
        <v>2.14</v>
      </c>
      <c r="DC719">
        <f>ROUND((ROUND(AT719*AG719,2)*1.25),2)</f>
        <v>0</v>
      </c>
    </row>
    <row r="720" spans="1:107" x14ac:dyDescent="0.2">
      <c r="A720">
        <f>ROW(Source!A461)</f>
        <v>461</v>
      </c>
      <c r="B720">
        <v>144042116</v>
      </c>
      <c r="C720">
        <v>144044676</v>
      </c>
      <c r="D720">
        <v>130405845</v>
      </c>
      <c r="E720">
        <v>1</v>
      </c>
      <c r="F720">
        <v>1</v>
      </c>
      <c r="G720">
        <v>1</v>
      </c>
      <c r="H720">
        <v>2</v>
      </c>
      <c r="I720" t="s">
        <v>1588</v>
      </c>
      <c r="J720" t="s">
        <v>1589</v>
      </c>
      <c r="K720" t="s">
        <v>1590</v>
      </c>
      <c r="L720">
        <v>1368</v>
      </c>
      <c r="N720">
        <v>1011</v>
      </c>
      <c r="O720" t="s">
        <v>550</v>
      </c>
      <c r="P720" t="s">
        <v>550</v>
      </c>
      <c r="Q720">
        <v>1</v>
      </c>
      <c r="W720">
        <v>0</v>
      </c>
      <c r="X720">
        <v>1581300578</v>
      </c>
      <c r="Y720">
        <v>0.875</v>
      </c>
      <c r="AA720">
        <v>0</v>
      </c>
      <c r="AB720">
        <v>14.48</v>
      </c>
      <c r="AC720">
        <v>0</v>
      </c>
      <c r="AD720">
        <v>0</v>
      </c>
      <c r="AE720">
        <v>0</v>
      </c>
      <c r="AF720">
        <v>3.29</v>
      </c>
      <c r="AG720">
        <v>0</v>
      </c>
      <c r="AH720">
        <v>0</v>
      </c>
      <c r="AI720">
        <v>1</v>
      </c>
      <c r="AJ720">
        <v>4.4000000000000004</v>
      </c>
      <c r="AK720">
        <v>32.83</v>
      </c>
      <c r="AL720">
        <v>1</v>
      </c>
      <c r="AN720">
        <v>0</v>
      </c>
      <c r="AO720">
        <v>1</v>
      </c>
      <c r="AP720">
        <v>1</v>
      </c>
      <c r="AQ720">
        <v>0</v>
      </c>
      <c r="AR720">
        <v>0</v>
      </c>
      <c r="AS720" t="s">
        <v>3</v>
      </c>
      <c r="AT720">
        <v>0.7</v>
      </c>
      <c r="AU720" t="s">
        <v>279</v>
      </c>
      <c r="AV720">
        <v>0</v>
      </c>
      <c r="AW720">
        <v>2</v>
      </c>
      <c r="AX720">
        <v>144044690</v>
      </c>
      <c r="AY720">
        <v>1</v>
      </c>
      <c r="AZ720">
        <v>0</v>
      </c>
      <c r="BA720">
        <v>731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CX720">
        <f>Y720*Source!I461</f>
        <v>0.15662499999999999</v>
      </c>
      <c r="CY720">
        <f>AB720</f>
        <v>14.48</v>
      </c>
      <c r="CZ720">
        <f>AF720</f>
        <v>3.29</v>
      </c>
      <c r="DA720">
        <f>AJ720</f>
        <v>4.4000000000000004</v>
      </c>
      <c r="DB720">
        <f>ROUND((ROUND(AT720*CZ720,2)*1.25),2)</f>
        <v>2.88</v>
      </c>
      <c r="DC720">
        <f>ROUND((ROUND(AT720*AG720,2)*1.25),2)</f>
        <v>0</v>
      </c>
    </row>
    <row r="721" spans="1:107" x14ac:dyDescent="0.2">
      <c r="A721">
        <f>ROW(Source!A461)</f>
        <v>461</v>
      </c>
      <c r="B721">
        <v>144042116</v>
      </c>
      <c r="C721">
        <v>144044676</v>
      </c>
      <c r="D721">
        <v>130258534</v>
      </c>
      <c r="E721">
        <v>1</v>
      </c>
      <c r="F721">
        <v>1</v>
      </c>
      <c r="G721">
        <v>1</v>
      </c>
      <c r="H721">
        <v>3</v>
      </c>
      <c r="I721" t="s">
        <v>1150</v>
      </c>
      <c r="J721" t="s">
        <v>1151</v>
      </c>
      <c r="K721" t="s">
        <v>1152</v>
      </c>
      <c r="L721">
        <v>1339</v>
      </c>
      <c r="N721">
        <v>1007</v>
      </c>
      <c r="O721" t="s">
        <v>50</v>
      </c>
      <c r="P721" t="s">
        <v>50</v>
      </c>
      <c r="Q721">
        <v>1</v>
      </c>
      <c r="W721">
        <v>0</v>
      </c>
      <c r="X721">
        <v>1835689634</v>
      </c>
      <c r="Y721">
        <v>3.5</v>
      </c>
      <c r="AA721">
        <v>29.3</v>
      </c>
      <c r="AB721">
        <v>0</v>
      </c>
      <c r="AC721">
        <v>0</v>
      </c>
      <c r="AD721">
        <v>0</v>
      </c>
      <c r="AE721">
        <v>2.44</v>
      </c>
      <c r="AF721">
        <v>0</v>
      </c>
      <c r="AG721">
        <v>0</v>
      </c>
      <c r="AH721">
        <v>0</v>
      </c>
      <c r="AI721">
        <v>12.01</v>
      </c>
      <c r="AJ721">
        <v>1</v>
      </c>
      <c r="AK721">
        <v>1</v>
      </c>
      <c r="AL721">
        <v>1</v>
      </c>
      <c r="AN721">
        <v>0</v>
      </c>
      <c r="AO721">
        <v>1</v>
      </c>
      <c r="AP721">
        <v>0</v>
      </c>
      <c r="AQ721">
        <v>0</v>
      </c>
      <c r="AR721">
        <v>0</v>
      </c>
      <c r="AS721" t="s">
        <v>3</v>
      </c>
      <c r="AT721">
        <v>3.5</v>
      </c>
      <c r="AU721" t="s">
        <v>3</v>
      </c>
      <c r="AV721">
        <v>0</v>
      </c>
      <c r="AW721">
        <v>2</v>
      </c>
      <c r="AX721">
        <v>144044691</v>
      </c>
      <c r="AY721">
        <v>1</v>
      </c>
      <c r="AZ721">
        <v>0</v>
      </c>
      <c r="BA721">
        <v>732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CX721">
        <f>Y721*Source!I461</f>
        <v>0.62649999999999995</v>
      </c>
      <c r="CY721">
        <f>AA721</f>
        <v>29.3</v>
      </c>
      <c r="CZ721">
        <f>AE721</f>
        <v>2.44</v>
      </c>
      <c r="DA721">
        <f>AI721</f>
        <v>12.01</v>
      </c>
      <c r="DB721">
        <f>ROUND(ROUND(AT721*CZ721,2),2)</f>
        <v>8.5399999999999991</v>
      </c>
      <c r="DC721">
        <f>ROUND(ROUND(AT721*AG721,2),2)</f>
        <v>0</v>
      </c>
    </row>
    <row r="722" spans="1:107" x14ac:dyDescent="0.2">
      <c r="A722">
        <f>ROW(Source!A461)</f>
        <v>461</v>
      </c>
      <c r="B722">
        <v>144042116</v>
      </c>
      <c r="C722">
        <v>144044676</v>
      </c>
      <c r="D722">
        <v>130263231</v>
      </c>
      <c r="E722">
        <v>1</v>
      </c>
      <c r="F722">
        <v>1</v>
      </c>
      <c r="G722">
        <v>1</v>
      </c>
      <c r="H722">
        <v>3</v>
      </c>
      <c r="I722" t="s">
        <v>710</v>
      </c>
      <c r="J722" t="s">
        <v>712</v>
      </c>
      <c r="K722" t="s">
        <v>711</v>
      </c>
      <c r="L722">
        <v>1339</v>
      </c>
      <c r="N722">
        <v>1007</v>
      </c>
      <c r="O722" t="s">
        <v>50</v>
      </c>
      <c r="P722" t="s">
        <v>50</v>
      </c>
      <c r="Q722">
        <v>1</v>
      </c>
      <c r="W722">
        <v>0</v>
      </c>
      <c r="X722">
        <v>-1006605939</v>
      </c>
      <c r="Y722">
        <v>3.06</v>
      </c>
      <c r="AA722">
        <v>2946.75</v>
      </c>
      <c r="AB722">
        <v>0</v>
      </c>
      <c r="AC722">
        <v>0</v>
      </c>
      <c r="AD722">
        <v>0</v>
      </c>
      <c r="AE722">
        <v>413.87</v>
      </c>
      <c r="AF722">
        <v>0</v>
      </c>
      <c r="AG722">
        <v>0</v>
      </c>
      <c r="AH722">
        <v>0</v>
      </c>
      <c r="AI722">
        <v>7.12</v>
      </c>
      <c r="AJ722">
        <v>1</v>
      </c>
      <c r="AK722">
        <v>1</v>
      </c>
      <c r="AL722">
        <v>1</v>
      </c>
      <c r="AN722">
        <v>0</v>
      </c>
      <c r="AO722">
        <v>0</v>
      </c>
      <c r="AP722">
        <v>0</v>
      </c>
      <c r="AQ722">
        <v>0</v>
      </c>
      <c r="AR722">
        <v>0</v>
      </c>
      <c r="AS722" t="s">
        <v>3</v>
      </c>
      <c r="AT722">
        <v>3.06</v>
      </c>
      <c r="AU722" t="s">
        <v>3</v>
      </c>
      <c r="AV722">
        <v>0</v>
      </c>
      <c r="AW722">
        <v>1</v>
      </c>
      <c r="AX722">
        <v>-1</v>
      </c>
      <c r="AY722">
        <v>0</v>
      </c>
      <c r="AZ722">
        <v>0</v>
      </c>
      <c r="BA722" t="s">
        <v>3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CX722">
        <f>Y722*Source!I461</f>
        <v>0.54774</v>
      </c>
      <c r="CY722">
        <f>AA722</f>
        <v>2946.75</v>
      </c>
      <c r="CZ722">
        <f>AE722</f>
        <v>413.87</v>
      </c>
      <c r="DA722">
        <f>AI722</f>
        <v>7.12</v>
      </c>
      <c r="DB722">
        <f>ROUND(ROUND(AT722*CZ722,2),2)</f>
        <v>1266.44</v>
      </c>
      <c r="DC722">
        <f>ROUND(ROUND(AT722*AG722,2),2)</f>
        <v>0</v>
      </c>
    </row>
    <row r="723" spans="1:107" x14ac:dyDescent="0.2">
      <c r="A723">
        <f>ROW(Source!A463)</f>
        <v>463</v>
      </c>
      <c r="B723">
        <v>144042116</v>
      </c>
      <c r="C723">
        <v>144044694</v>
      </c>
      <c r="D723">
        <v>128862197</v>
      </c>
      <c r="E723">
        <v>28876687</v>
      </c>
      <c r="F723">
        <v>1</v>
      </c>
      <c r="G723">
        <v>1</v>
      </c>
      <c r="H723">
        <v>1</v>
      </c>
      <c r="I723" t="s">
        <v>1276</v>
      </c>
      <c r="J723" t="s">
        <v>3</v>
      </c>
      <c r="K723" t="s">
        <v>1277</v>
      </c>
      <c r="L723">
        <v>1191</v>
      </c>
      <c r="N723">
        <v>1013</v>
      </c>
      <c r="O723" t="s">
        <v>1125</v>
      </c>
      <c r="P723" t="s">
        <v>1125</v>
      </c>
      <c r="Q723">
        <v>1</v>
      </c>
      <c r="W723">
        <v>0</v>
      </c>
      <c r="X723">
        <v>-1366118074</v>
      </c>
      <c r="Y723">
        <v>4.16</v>
      </c>
      <c r="AA723">
        <v>0</v>
      </c>
      <c r="AB723">
        <v>0</v>
      </c>
      <c r="AC723">
        <v>0</v>
      </c>
      <c r="AD723">
        <v>7.94</v>
      </c>
      <c r="AE723">
        <v>0</v>
      </c>
      <c r="AF723">
        <v>0</v>
      </c>
      <c r="AG723">
        <v>0</v>
      </c>
      <c r="AH723">
        <v>7.94</v>
      </c>
      <c r="AI723">
        <v>1</v>
      </c>
      <c r="AJ723">
        <v>1</v>
      </c>
      <c r="AK723">
        <v>1</v>
      </c>
      <c r="AL723">
        <v>1</v>
      </c>
      <c r="AN723">
        <v>0</v>
      </c>
      <c r="AO723">
        <v>1</v>
      </c>
      <c r="AP723">
        <v>1</v>
      </c>
      <c r="AQ723">
        <v>0</v>
      </c>
      <c r="AR723">
        <v>0</v>
      </c>
      <c r="AS723" t="s">
        <v>3</v>
      </c>
      <c r="AT723">
        <v>1.04</v>
      </c>
      <c r="AU723" t="s">
        <v>717</v>
      </c>
      <c r="AV723">
        <v>1</v>
      </c>
      <c r="AW723">
        <v>2</v>
      </c>
      <c r="AX723">
        <v>144044700</v>
      </c>
      <c r="AY723">
        <v>1</v>
      </c>
      <c r="AZ723">
        <v>0</v>
      </c>
      <c r="BA723">
        <v>734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CX723">
        <f>Y723*Source!I463</f>
        <v>0.74463999999999997</v>
      </c>
      <c r="CY723">
        <f>AD723</f>
        <v>7.94</v>
      </c>
      <c r="CZ723">
        <f>AH723</f>
        <v>7.94</v>
      </c>
      <c r="DA723">
        <f>AL723</f>
        <v>1</v>
      </c>
      <c r="DB723">
        <f>ROUND((ROUND(AT723*CZ723,2)*4),2)</f>
        <v>33.04</v>
      </c>
      <c r="DC723">
        <f>ROUND((ROUND(AT723*AG723,2)*4),2)</f>
        <v>0</v>
      </c>
    </row>
    <row r="724" spans="1:107" x14ac:dyDescent="0.2">
      <c r="A724">
        <f>ROW(Source!A463)</f>
        <v>463</v>
      </c>
      <c r="B724">
        <v>144042116</v>
      </c>
      <c r="C724">
        <v>144044694</v>
      </c>
      <c r="D724">
        <v>128862608</v>
      </c>
      <c r="E724">
        <v>28876687</v>
      </c>
      <c r="F724">
        <v>1</v>
      </c>
      <c r="G724">
        <v>1</v>
      </c>
      <c r="H724">
        <v>1</v>
      </c>
      <c r="I724" t="s">
        <v>1128</v>
      </c>
      <c r="J724" t="s">
        <v>3</v>
      </c>
      <c r="K724" t="s">
        <v>1129</v>
      </c>
      <c r="L724">
        <v>1191</v>
      </c>
      <c r="N724">
        <v>1013</v>
      </c>
      <c r="O724" t="s">
        <v>1125</v>
      </c>
      <c r="P724" t="s">
        <v>1125</v>
      </c>
      <c r="Q724">
        <v>1</v>
      </c>
      <c r="W724">
        <v>0</v>
      </c>
      <c r="X724">
        <v>-1417349443</v>
      </c>
      <c r="Y724">
        <v>0.19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1</v>
      </c>
      <c r="AJ724">
        <v>1</v>
      </c>
      <c r="AK724">
        <v>1</v>
      </c>
      <c r="AL724">
        <v>1</v>
      </c>
      <c r="AN724">
        <v>0</v>
      </c>
      <c r="AO724">
        <v>1</v>
      </c>
      <c r="AP724">
        <v>0</v>
      </c>
      <c r="AQ724">
        <v>0</v>
      </c>
      <c r="AR724">
        <v>0</v>
      </c>
      <c r="AS724" t="s">
        <v>3</v>
      </c>
      <c r="AT724">
        <v>0.19</v>
      </c>
      <c r="AU724" t="s">
        <v>3</v>
      </c>
      <c r="AV724">
        <v>2</v>
      </c>
      <c r="AW724">
        <v>2</v>
      </c>
      <c r="AX724">
        <v>144044701</v>
      </c>
      <c r="AY724">
        <v>1</v>
      </c>
      <c r="AZ724">
        <v>2048</v>
      </c>
      <c r="BA724">
        <v>735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CX724">
        <f>Y724*Source!I463</f>
        <v>3.4009999999999999E-2</v>
      </c>
      <c r="CY724">
        <f>AD724</f>
        <v>0</v>
      </c>
      <c r="CZ724">
        <f>AH724</f>
        <v>0</v>
      </c>
      <c r="DA724">
        <f>AL724</f>
        <v>1</v>
      </c>
      <c r="DB724">
        <f>ROUND(ROUND(AT724*CZ724,2),2)</f>
        <v>0</v>
      </c>
      <c r="DC724">
        <f>ROUND(ROUND(AT724*AG724,2),2)</f>
        <v>0</v>
      </c>
    </row>
    <row r="725" spans="1:107" x14ac:dyDescent="0.2">
      <c r="A725">
        <f>ROW(Source!A463)</f>
        <v>463</v>
      </c>
      <c r="B725">
        <v>144042116</v>
      </c>
      <c r="C725">
        <v>144044694</v>
      </c>
      <c r="D725">
        <v>130404565</v>
      </c>
      <c r="E725">
        <v>1</v>
      </c>
      <c r="F725">
        <v>1</v>
      </c>
      <c r="G725">
        <v>1</v>
      </c>
      <c r="H725">
        <v>2</v>
      </c>
      <c r="I725" t="s">
        <v>1130</v>
      </c>
      <c r="J725" t="s">
        <v>1131</v>
      </c>
      <c r="K725" t="s">
        <v>1132</v>
      </c>
      <c r="L725">
        <v>1368</v>
      </c>
      <c r="N725">
        <v>1011</v>
      </c>
      <c r="O725" t="s">
        <v>550</v>
      </c>
      <c r="P725" t="s">
        <v>550</v>
      </c>
      <c r="Q725">
        <v>1</v>
      </c>
      <c r="W725">
        <v>0</v>
      </c>
      <c r="X725">
        <v>757256372</v>
      </c>
      <c r="Y725">
        <v>0.76</v>
      </c>
      <c r="AA725">
        <v>0</v>
      </c>
      <c r="AB725">
        <v>447.64</v>
      </c>
      <c r="AC725">
        <v>443.21</v>
      </c>
      <c r="AD725">
        <v>0</v>
      </c>
      <c r="AE725">
        <v>0</v>
      </c>
      <c r="AF725">
        <v>31.26</v>
      </c>
      <c r="AG725">
        <v>13.5</v>
      </c>
      <c r="AH725">
        <v>0</v>
      </c>
      <c r="AI725">
        <v>1</v>
      </c>
      <c r="AJ725">
        <v>14.32</v>
      </c>
      <c r="AK725">
        <v>32.83</v>
      </c>
      <c r="AL725">
        <v>1</v>
      </c>
      <c r="AN725">
        <v>0</v>
      </c>
      <c r="AO725">
        <v>1</v>
      </c>
      <c r="AP725">
        <v>1</v>
      </c>
      <c r="AQ725">
        <v>0</v>
      </c>
      <c r="AR725">
        <v>0</v>
      </c>
      <c r="AS725" t="s">
        <v>3</v>
      </c>
      <c r="AT725">
        <v>0.19</v>
      </c>
      <c r="AU725" t="s">
        <v>717</v>
      </c>
      <c r="AV725">
        <v>0</v>
      </c>
      <c r="AW725">
        <v>2</v>
      </c>
      <c r="AX725">
        <v>144044702</v>
      </c>
      <c r="AY725">
        <v>1</v>
      </c>
      <c r="AZ725">
        <v>0</v>
      </c>
      <c r="BA725">
        <v>736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CX725">
        <f>Y725*Source!I463</f>
        <v>0.13603999999999999</v>
      </c>
      <c r="CY725">
        <f>AB725</f>
        <v>447.64</v>
      </c>
      <c r="CZ725">
        <f>AF725</f>
        <v>31.26</v>
      </c>
      <c r="DA725">
        <f>AJ725</f>
        <v>14.32</v>
      </c>
      <c r="DB725">
        <f>ROUND((ROUND(AT725*CZ725,2)*4),2)</f>
        <v>23.76</v>
      </c>
      <c r="DC725">
        <f>ROUND((ROUND(AT725*AG725,2)*4),2)</f>
        <v>10.28</v>
      </c>
    </row>
    <row r="726" spans="1:107" x14ac:dyDescent="0.2">
      <c r="A726">
        <f>ROW(Source!A463)</f>
        <v>463</v>
      </c>
      <c r="B726">
        <v>144042116</v>
      </c>
      <c r="C726">
        <v>144044694</v>
      </c>
      <c r="D726">
        <v>130404632</v>
      </c>
      <c r="E726">
        <v>1</v>
      </c>
      <c r="F726">
        <v>1</v>
      </c>
      <c r="G726">
        <v>1</v>
      </c>
      <c r="H726">
        <v>2</v>
      </c>
      <c r="I726" t="s">
        <v>1335</v>
      </c>
      <c r="J726" t="s">
        <v>1336</v>
      </c>
      <c r="K726" t="s">
        <v>1337</v>
      </c>
      <c r="L726">
        <v>1368</v>
      </c>
      <c r="N726">
        <v>1011</v>
      </c>
      <c r="O726" t="s">
        <v>550</v>
      </c>
      <c r="P726" t="s">
        <v>550</v>
      </c>
      <c r="Q726">
        <v>1</v>
      </c>
      <c r="W726">
        <v>0</v>
      </c>
      <c r="X726">
        <v>-2119248307</v>
      </c>
      <c r="Y726">
        <v>2.8</v>
      </c>
      <c r="AA726">
        <v>0</v>
      </c>
      <c r="AB726">
        <v>2.56</v>
      </c>
      <c r="AC726">
        <v>0</v>
      </c>
      <c r="AD726">
        <v>0</v>
      </c>
      <c r="AE726">
        <v>0</v>
      </c>
      <c r="AF726">
        <v>0.5</v>
      </c>
      <c r="AG726">
        <v>0</v>
      </c>
      <c r="AH726">
        <v>0</v>
      </c>
      <c r="AI726">
        <v>1</v>
      </c>
      <c r="AJ726">
        <v>5.1100000000000003</v>
      </c>
      <c r="AK726">
        <v>32.83</v>
      </c>
      <c r="AL726">
        <v>1</v>
      </c>
      <c r="AN726">
        <v>0</v>
      </c>
      <c r="AO726">
        <v>1</v>
      </c>
      <c r="AP726">
        <v>1</v>
      </c>
      <c r="AQ726">
        <v>0</v>
      </c>
      <c r="AR726">
        <v>0</v>
      </c>
      <c r="AS726" t="s">
        <v>3</v>
      </c>
      <c r="AT726">
        <v>0.7</v>
      </c>
      <c r="AU726" t="s">
        <v>717</v>
      </c>
      <c r="AV726">
        <v>0</v>
      </c>
      <c r="AW726">
        <v>2</v>
      </c>
      <c r="AX726">
        <v>144044703</v>
      </c>
      <c r="AY726">
        <v>1</v>
      </c>
      <c r="AZ726">
        <v>0</v>
      </c>
      <c r="BA726">
        <v>737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CX726">
        <f>Y726*Source!I463</f>
        <v>0.50119999999999998</v>
      </c>
      <c r="CY726">
        <f>AB726</f>
        <v>2.56</v>
      </c>
      <c r="CZ726">
        <f>AF726</f>
        <v>0.5</v>
      </c>
      <c r="DA726">
        <f>AJ726</f>
        <v>5.1100000000000003</v>
      </c>
      <c r="DB726">
        <f>ROUND((ROUND(AT726*CZ726,2)*4),2)</f>
        <v>1.4</v>
      </c>
      <c r="DC726">
        <f>ROUND((ROUND(AT726*AG726,2)*4),2)</f>
        <v>0</v>
      </c>
    </row>
    <row r="727" spans="1:107" x14ac:dyDescent="0.2">
      <c r="A727">
        <f>ROW(Source!A463)</f>
        <v>463</v>
      </c>
      <c r="B727">
        <v>144042116</v>
      </c>
      <c r="C727">
        <v>144044694</v>
      </c>
      <c r="D727">
        <v>130263231</v>
      </c>
      <c r="E727">
        <v>1</v>
      </c>
      <c r="F727">
        <v>1</v>
      </c>
      <c r="G727">
        <v>1</v>
      </c>
      <c r="H727">
        <v>3</v>
      </c>
      <c r="I727" t="s">
        <v>710</v>
      </c>
      <c r="J727" t="s">
        <v>712</v>
      </c>
      <c r="K727" t="s">
        <v>711</v>
      </c>
      <c r="L727">
        <v>1339</v>
      </c>
      <c r="N727">
        <v>1007</v>
      </c>
      <c r="O727" t="s">
        <v>50</v>
      </c>
      <c r="P727" t="s">
        <v>50</v>
      </c>
      <c r="Q727">
        <v>1</v>
      </c>
      <c r="W727">
        <v>0</v>
      </c>
      <c r="X727">
        <v>-1006605939</v>
      </c>
      <c r="Y727">
        <v>2.04</v>
      </c>
      <c r="AA727">
        <v>2946.75</v>
      </c>
      <c r="AB727">
        <v>0</v>
      </c>
      <c r="AC727">
        <v>0</v>
      </c>
      <c r="AD727">
        <v>0</v>
      </c>
      <c r="AE727">
        <v>413.87</v>
      </c>
      <c r="AF727">
        <v>0</v>
      </c>
      <c r="AG727">
        <v>0</v>
      </c>
      <c r="AH727">
        <v>0</v>
      </c>
      <c r="AI727">
        <v>7.12</v>
      </c>
      <c r="AJ727">
        <v>1</v>
      </c>
      <c r="AK727">
        <v>1</v>
      </c>
      <c r="AL727">
        <v>1</v>
      </c>
      <c r="AN727">
        <v>0</v>
      </c>
      <c r="AO727">
        <v>0</v>
      </c>
      <c r="AP727">
        <v>1</v>
      </c>
      <c r="AQ727">
        <v>0</v>
      </c>
      <c r="AR727">
        <v>0</v>
      </c>
      <c r="AS727" t="s">
        <v>3</v>
      </c>
      <c r="AT727">
        <v>0.51</v>
      </c>
      <c r="AU727" t="s">
        <v>717</v>
      </c>
      <c r="AV727">
        <v>0</v>
      </c>
      <c r="AW727">
        <v>1</v>
      </c>
      <c r="AX727">
        <v>-1</v>
      </c>
      <c r="AY727">
        <v>0</v>
      </c>
      <c r="AZ727">
        <v>0</v>
      </c>
      <c r="BA727" t="s">
        <v>3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CX727">
        <f>Y727*Source!I463</f>
        <v>0.36515999999999998</v>
      </c>
      <c r="CY727">
        <f>AA727</f>
        <v>2946.75</v>
      </c>
      <c r="CZ727">
        <f>AE727</f>
        <v>413.87</v>
      </c>
      <c r="DA727">
        <f>AI727</f>
        <v>7.12</v>
      </c>
      <c r="DB727">
        <f>ROUND((ROUND(AT727*CZ727,2)*4),2)</f>
        <v>844.28</v>
      </c>
      <c r="DC727">
        <f>ROUND((ROUND(AT727*AG727,2)*4),2)</f>
        <v>0</v>
      </c>
    </row>
    <row r="728" spans="1:107" x14ac:dyDescent="0.2">
      <c r="A728">
        <f>ROW(Source!A465)</f>
        <v>465</v>
      </c>
      <c r="B728">
        <v>144042116</v>
      </c>
      <c r="C728">
        <v>144044706</v>
      </c>
      <c r="D728">
        <v>128862263</v>
      </c>
      <c r="E728">
        <v>28876687</v>
      </c>
      <c r="F728">
        <v>1</v>
      </c>
      <c r="G728">
        <v>1</v>
      </c>
      <c r="H728">
        <v>1</v>
      </c>
      <c r="I728" t="s">
        <v>1330</v>
      </c>
      <c r="J728" t="s">
        <v>3</v>
      </c>
      <c r="K728" t="s">
        <v>1331</v>
      </c>
      <c r="L728">
        <v>1191</v>
      </c>
      <c r="N728">
        <v>1013</v>
      </c>
      <c r="O728" t="s">
        <v>1125</v>
      </c>
      <c r="P728" t="s">
        <v>1125</v>
      </c>
      <c r="Q728">
        <v>1</v>
      </c>
      <c r="W728">
        <v>0</v>
      </c>
      <c r="X728">
        <v>-784637506</v>
      </c>
      <c r="Y728">
        <v>121.89999999999999</v>
      </c>
      <c r="AA728">
        <v>0</v>
      </c>
      <c r="AB728">
        <v>0</v>
      </c>
      <c r="AC728">
        <v>0</v>
      </c>
      <c r="AD728">
        <v>8.74</v>
      </c>
      <c r="AE728">
        <v>0</v>
      </c>
      <c r="AF728">
        <v>0</v>
      </c>
      <c r="AG728">
        <v>0</v>
      </c>
      <c r="AH728">
        <v>8.74</v>
      </c>
      <c r="AI728">
        <v>1</v>
      </c>
      <c r="AJ728">
        <v>1</v>
      </c>
      <c r="AK728">
        <v>1</v>
      </c>
      <c r="AL728">
        <v>1</v>
      </c>
      <c r="AN728">
        <v>0</v>
      </c>
      <c r="AO728">
        <v>1</v>
      </c>
      <c r="AP728">
        <v>1</v>
      </c>
      <c r="AQ728">
        <v>0</v>
      </c>
      <c r="AR728">
        <v>0</v>
      </c>
      <c r="AS728" t="s">
        <v>3</v>
      </c>
      <c r="AT728">
        <v>106</v>
      </c>
      <c r="AU728" t="s">
        <v>264</v>
      </c>
      <c r="AV728">
        <v>1</v>
      </c>
      <c r="AW728">
        <v>2</v>
      </c>
      <c r="AX728">
        <v>144044716</v>
      </c>
      <c r="AY728">
        <v>1</v>
      </c>
      <c r="AZ728">
        <v>0</v>
      </c>
      <c r="BA728">
        <v>739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CX728">
        <f>Y728*Source!I465</f>
        <v>21.820099999999996</v>
      </c>
      <c r="CY728">
        <f>AD728</f>
        <v>8.74</v>
      </c>
      <c r="CZ728">
        <f>AH728</f>
        <v>8.74</v>
      </c>
      <c r="DA728">
        <f>AL728</f>
        <v>1</v>
      </c>
      <c r="DB728">
        <f>ROUND((ROUND(AT728*CZ728,2)*1.15),2)</f>
        <v>1065.4100000000001</v>
      </c>
      <c r="DC728">
        <f>ROUND((ROUND(AT728*AG728,2)*1.15),2)</f>
        <v>0</v>
      </c>
    </row>
    <row r="729" spans="1:107" x14ac:dyDescent="0.2">
      <c r="A729">
        <f>ROW(Source!A465)</f>
        <v>465</v>
      </c>
      <c r="B729">
        <v>144042116</v>
      </c>
      <c r="C729">
        <v>144044706</v>
      </c>
      <c r="D729">
        <v>128862608</v>
      </c>
      <c r="E729">
        <v>28876687</v>
      </c>
      <c r="F729">
        <v>1</v>
      </c>
      <c r="G729">
        <v>1</v>
      </c>
      <c r="H729">
        <v>1</v>
      </c>
      <c r="I729" t="s">
        <v>1128</v>
      </c>
      <c r="J729" t="s">
        <v>3</v>
      </c>
      <c r="K729" t="s">
        <v>1129</v>
      </c>
      <c r="L729">
        <v>1191</v>
      </c>
      <c r="N729">
        <v>1013</v>
      </c>
      <c r="O729" t="s">
        <v>1125</v>
      </c>
      <c r="P729" t="s">
        <v>1125</v>
      </c>
      <c r="Q729">
        <v>1</v>
      </c>
      <c r="W729">
        <v>0</v>
      </c>
      <c r="X729">
        <v>-1417349443</v>
      </c>
      <c r="Y729">
        <v>2.94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1</v>
      </c>
      <c r="AJ729">
        <v>1</v>
      </c>
      <c r="AK729">
        <v>1</v>
      </c>
      <c r="AL729">
        <v>1</v>
      </c>
      <c r="AN729">
        <v>0</v>
      </c>
      <c r="AO729">
        <v>1</v>
      </c>
      <c r="AP729">
        <v>0</v>
      </c>
      <c r="AQ729">
        <v>0</v>
      </c>
      <c r="AR729">
        <v>0</v>
      </c>
      <c r="AS729" t="s">
        <v>3</v>
      </c>
      <c r="AT729">
        <v>2.94</v>
      </c>
      <c r="AU729" t="s">
        <v>3</v>
      </c>
      <c r="AV729">
        <v>2</v>
      </c>
      <c r="AW729">
        <v>2</v>
      </c>
      <c r="AX729">
        <v>144044717</v>
      </c>
      <c r="AY729">
        <v>1</v>
      </c>
      <c r="AZ729">
        <v>2048</v>
      </c>
      <c r="BA729">
        <v>740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CX729">
        <f>Y729*Source!I465</f>
        <v>0.52625999999999995</v>
      </c>
      <c r="CY729">
        <f>AD729</f>
        <v>0</v>
      </c>
      <c r="CZ729">
        <f>AH729</f>
        <v>0</v>
      </c>
      <c r="DA729">
        <f>AL729</f>
        <v>1</v>
      </c>
      <c r="DB729">
        <f>ROUND(ROUND(AT729*CZ729,2),2)</f>
        <v>0</v>
      </c>
      <c r="DC729">
        <f>ROUND(ROUND(AT729*AG729,2),2)</f>
        <v>0</v>
      </c>
    </row>
    <row r="730" spans="1:107" x14ac:dyDescent="0.2">
      <c r="A730">
        <f>ROW(Source!A465)</f>
        <v>465</v>
      </c>
      <c r="B730">
        <v>144042116</v>
      </c>
      <c r="C730">
        <v>144044706</v>
      </c>
      <c r="D730">
        <v>130404529</v>
      </c>
      <c r="E730">
        <v>1</v>
      </c>
      <c r="F730">
        <v>1</v>
      </c>
      <c r="G730">
        <v>1</v>
      </c>
      <c r="H730">
        <v>2</v>
      </c>
      <c r="I730" t="s">
        <v>1306</v>
      </c>
      <c r="J730" t="s">
        <v>1307</v>
      </c>
      <c r="K730" t="s">
        <v>1308</v>
      </c>
      <c r="L730">
        <v>1368</v>
      </c>
      <c r="N730">
        <v>1011</v>
      </c>
      <c r="O730" t="s">
        <v>550</v>
      </c>
      <c r="P730" t="s">
        <v>550</v>
      </c>
      <c r="Q730">
        <v>1</v>
      </c>
      <c r="W730">
        <v>0</v>
      </c>
      <c r="X730">
        <v>-99217351</v>
      </c>
      <c r="Y730">
        <v>0.44999999999999996</v>
      </c>
      <c r="AA730">
        <v>0</v>
      </c>
      <c r="AB730">
        <v>673.13</v>
      </c>
      <c r="AC730">
        <v>330.27</v>
      </c>
      <c r="AD730">
        <v>0</v>
      </c>
      <c r="AE730">
        <v>0</v>
      </c>
      <c r="AF730">
        <v>89.99</v>
      </c>
      <c r="AG730">
        <v>10.06</v>
      </c>
      <c r="AH730">
        <v>0</v>
      </c>
      <c r="AI730">
        <v>1</v>
      </c>
      <c r="AJ730">
        <v>7.48</v>
      </c>
      <c r="AK730">
        <v>32.83</v>
      </c>
      <c r="AL730">
        <v>1</v>
      </c>
      <c r="AN730">
        <v>0</v>
      </c>
      <c r="AO730">
        <v>1</v>
      </c>
      <c r="AP730">
        <v>1</v>
      </c>
      <c r="AQ730">
        <v>0</v>
      </c>
      <c r="AR730">
        <v>0</v>
      </c>
      <c r="AS730" t="s">
        <v>3</v>
      </c>
      <c r="AT730">
        <v>0.36</v>
      </c>
      <c r="AU730" t="s">
        <v>279</v>
      </c>
      <c r="AV730">
        <v>0</v>
      </c>
      <c r="AW730">
        <v>2</v>
      </c>
      <c r="AX730">
        <v>144044718</v>
      </c>
      <c r="AY730">
        <v>1</v>
      </c>
      <c r="AZ730">
        <v>0</v>
      </c>
      <c r="BA730">
        <v>741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CX730">
        <f>Y730*Source!I465</f>
        <v>8.0549999999999983E-2</v>
      </c>
      <c r="CY730">
        <f>AB730</f>
        <v>673.13</v>
      </c>
      <c r="CZ730">
        <f>AF730</f>
        <v>89.99</v>
      </c>
      <c r="DA730">
        <f>AJ730</f>
        <v>7.48</v>
      </c>
      <c r="DB730">
        <f>ROUND((ROUND(AT730*CZ730,2)*1.25),2)</f>
        <v>40.5</v>
      </c>
      <c r="DC730">
        <f>ROUND((ROUND(AT730*AG730,2)*1.25),2)</f>
        <v>4.53</v>
      </c>
    </row>
    <row r="731" spans="1:107" x14ac:dyDescent="0.2">
      <c r="A731">
        <f>ROW(Source!A465)</f>
        <v>465</v>
      </c>
      <c r="B731">
        <v>144042116</v>
      </c>
      <c r="C731">
        <v>144044706</v>
      </c>
      <c r="D731">
        <v>130404565</v>
      </c>
      <c r="E731">
        <v>1</v>
      </c>
      <c r="F731">
        <v>1</v>
      </c>
      <c r="G731">
        <v>1</v>
      </c>
      <c r="H731">
        <v>2</v>
      </c>
      <c r="I731" t="s">
        <v>1130</v>
      </c>
      <c r="J731" t="s">
        <v>1131</v>
      </c>
      <c r="K731" t="s">
        <v>1132</v>
      </c>
      <c r="L731">
        <v>1368</v>
      </c>
      <c r="N731">
        <v>1011</v>
      </c>
      <c r="O731" t="s">
        <v>550</v>
      </c>
      <c r="P731" t="s">
        <v>550</v>
      </c>
      <c r="Q731">
        <v>1</v>
      </c>
      <c r="W731">
        <v>0</v>
      </c>
      <c r="X731">
        <v>757256372</v>
      </c>
      <c r="Y731">
        <v>2.875</v>
      </c>
      <c r="AA731">
        <v>0</v>
      </c>
      <c r="AB731">
        <v>447.64</v>
      </c>
      <c r="AC731">
        <v>443.21</v>
      </c>
      <c r="AD731">
        <v>0</v>
      </c>
      <c r="AE731">
        <v>0</v>
      </c>
      <c r="AF731">
        <v>31.26</v>
      </c>
      <c r="AG731">
        <v>13.5</v>
      </c>
      <c r="AH731">
        <v>0</v>
      </c>
      <c r="AI731">
        <v>1</v>
      </c>
      <c r="AJ731">
        <v>14.32</v>
      </c>
      <c r="AK731">
        <v>32.83</v>
      </c>
      <c r="AL731">
        <v>1</v>
      </c>
      <c r="AN731">
        <v>0</v>
      </c>
      <c r="AO731">
        <v>1</v>
      </c>
      <c r="AP731">
        <v>1</v>
      </c>
      <c r="AQ731">
        <v>0</v>
      </c>
      <c r="AR731">
        <v>0</v>
      </c>
      <c r="AS731" t="s">
        <v>3</v>
      </c>
      <c r="AT731">
        <v>2.2999999999999998</v>
      </c>
      <c r="AU731" t="s">
        <v>279</v>
      </c>
      <c r="AV731">
        <v>0</v>
      </c>
      <c r="AW731">
        <v>2</v>
      </c>
      <c r="AX731">
        <v>144044719</v>
      </c>
      <c r="AY731">
        <v>1</v>
      </c>
      <c r="AZ731">
        <v>0</v>
      </c>
      <c r="BA731">
        <v>742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CX731">
        <f>Y731*Source!I465</f>
        <v>0.514625</v>
      </c>
      <c r="CY731">
        <f>AB731</f>
        <v>447.64</v>
      </c>
      <c r="CZ731">
        <f>AF731</f>
        <v>31.26</v>
      </c>
      <c r="DA731">
        <f>AJ731</f>
        <v>14.32</v>
      </c>
      <c r="DB731">
        <f>ROUND((ROUND(AT731*CZ731,2)*1.25),2)</f>
        <v>89.88</v>
      </c>
      <c r="DC731">
        <f>ROUND((ROUND(AT731*AG731,2)*1.25),2)</f>
        <v>38.81</v>
      </c>
    </row>
    <row r="732" spans="1:107" x14ac:dyDescent="0.2">
      <c r="A732">
        <f>ROW(Source!A465)</f>
        <v>465</v>
      </c>
      <c r="B732">
        <v>144042116</v>
      </c>
      <c r="C732">
        <v>144044706</v>
      </c>
      <c r="D732">
        <v>130405149</v>
      </c>
      <c r="E732">
        <v>1</v>
      </c>
      <c r="F732">
        <v>1</v>
      </c>
      <c r="G732">
        <v>1</v>
      </c>
      <c r="H732">
        <v>2</v>
      </c>
      <c r="I732" t="s">
        <v>1144</v>
      </c>
      <c r="J732" t="s">
        <v>1145</v>
      </c>
      <c r="K732" t="s">
        <v>1146</v>
      </c>
      <c r="L732">
        <v>1368</v>
      </c>
      <c r="N732">
        <v>1011</v>
      </c>
      <c r="O732" t="s">
        <v>550</v>
      </c>
      <c r="P732" t="s">
        <v>550</v>
      </c>
      <c r="Q732">
        <v>1</v>
      </c>
      <c r="W732">
        <v>0</v>
      </c>
      <c r="X732">
        <v>1969200529</v>
      </c>
      <c r="Y732">
        <v>0.35000000000000003</v>
      </c>
      <c r="AA732">
        <v>0</v>
      </c>
      <c r="AB732">
        <v>795.09</v>
      </c>
      <c r="AC732">
        <v>380.83</v>
      </c>
      <c r="AD732">
        <v>0</v>
      </c>
      <c r="AE732">
        <v>0</v>
      </c>
      <c r="AF732">
        <v>65.709999999999994</v>
      </c>
      <c r="AG732">
        <v>11.6</v>
      </c>
      <c r="AH732">
        <v>0</v>
      </c>
      <c r="AI732">
        <v>1</v>
      </c>
      <c r="AJ732">
        <v>12.1</v>
      </c>
      <c r="AK732">
        <v>32.83</v>
      </c>
      <c r="AL732">
        <v>1</v>
      </c>
      <c r="AN732">
        <v>0</v>
      </c>
      <c r="AO732">
        <v>1</v>
      </c>
      <c r="AP732">
        <v>1</v>
      </c>
      <c r="AQ732">
        <v>0</v>
      </c>
      <c r="AR732">
        <v>0</v>
      </c>
      <c r="AS732" t="s">
        <v>3</v>
      </c>
      <c r="AT732">
        <v>0.28000000000000003</v>
      </c>
      <c r="AU732" t="s">
        <v>279</v>
      </c>
      <c r="AV732">
        <v>0</v>
      </c>
      <c r="AW732">
        <v>2</v>
      </c>
      <c r="AX732">
        <v>144044720</v>
      </c>
      <c r="AY732">
        <v>1</v>
      </c>
      <c r="AZ732">
        <v>0</v>
      </c>
      <c r="BA732">
        <v>743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CX732">
        <f>Y732*Source!I465</f>
        <v>6.2649999999999997E-2</v>
      </c>
      <c r="CY732">
        <f>AB732</f>
        <v>795.09</v>
      </c>
      <c r="CZ732">
        <f>AF732</f>
        <v>65.709999999999994</v>
      </c>
      <c r="DA732">
        <f>AJ732</f>
        <v>12.1</v>
      </c>
      <c r="DB732">
        <f>ROUND((ROUND(AT732*CZ732,2)*1.25),2)</f>
        <v>23</v>
      </c>
      <c r="DC732">
        <f>ROUND((ROUND(AT732*AG732,2)*1.25),2)</f>
        <v>4.0599999999999996</v>
      </c>
    </row>
    <row r="733" spans="1:107" x14ac:dyDescent="0.2">
      <c r="A733">
        <f>ROW(Source!A465)</f>
        <v>465</v>
      </c>
      <c r="B733">
        <v>144042116</v>
      </c>
      <c r="C733">
        <v>144044706</v>
      </c>
      <c r="D733">
        <v>130258534</v>
      </c>
      <c r="E733">
        <v>1</v>
      </c>
      <c r="F733">
        <v>1</v>
      </c>
      <c r="G733">
        <v>1</v>
      </c>
      <c r="H733">
        <v>3</v>
      </c>
      <c r="I733" t="s">
        <v>1150</v>
      </c>
      <c r="J733" t="s">
        <v>1151</v>
      </c>
      <c r="K733" t="s">
        <v>1152</v>
      </c>
      <c r="L733">
        <v>1339</v>
      </c>
      <c r="N733">
        <v>1007</v>
      </c>
      <c r="O733" t="s">
        <v>50</v>
      </c>
      <c r="P733" t="s">
        <v>50</v>
      </c>
      <c r="Q733">
        <v>1</v>
      </c>
      <c r="W733">
        <v>0</v>
      </c>
      <c r="X733">
        <v>1835689634</v>
      </c>
      <c r="Y733">
        <v>3.85</v>
      </c>
      <c r="AA733">
        <v>29.3</v>
      </c>
      <c r="AB733">
        <v>0</v>
      </c>
      <c r="AC733">
        <v>0</v>
      </c>
      <c r="AD733">
        <v>0</v>
      </c>
      <c r="AE733">
        <v>2.44</v>
      </c>
      <c r="AF733">
        <v>0</v>
      </c>
      <c r="AG733">
        <v>0</v>
      </c>
      <c r="AH733">
        <v>0</v>
      </c>
      <c r="AI733">
        <v>12.01</v>
      </c>
      <c r="AJ733">
        <v>1</v>
      </c>
      <c r="AK733">
        <v>1</v>
      </c>
      <c r="AL733">
        <v>1</v>
      </c>
      <c r="AN733">
        <v>0</v>
      </c>
      <c r="AO733">
        <v>1</v>
      </c>
      <c r="AP733">
        <v>0</v>
      </c>
      <c r="AQ733">
        <v>0</v>
      </c>
      <c r="AR733">
        <v>0</v>
      </c>
      <c r="AS733" t="s">
        <v>3</v>
      </c>
      <c r="AT733">
        <v>3.85</v>
      </c>
      <c r="AU733" t="s">
        <v>3</v>
      </c>
      <c r="AV733">
        <v>0</v>
      </c>
      <c r="AW733">
        <v>2</v>
      </c>
      <c r="AX733">
        <v>144044721</v>
      </c>
      <c r="AY733">
        <v>1</v>
      </c>
      <c r="AZ733">
        <v>0</v>
      </c>
      <c r="BA733">
        <v>744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CX733">
        <f>Y733*Source!I465</f>
        <v>0.68915000000000004</v>
      </c>
      <c r="CY733">
        <f>AA733</f>
        <v>29.3</v>
      </c>
      <c r="CZ733">
        <f>AE733</f>
        <v>2.44</v>
      </c>
      <c r="DA733">
        <f>AI733</f>
        <v>12.01</v>
      </c>
      <c r="DB733">
        <f>ROUND(ROUND(AT733*CZ733,2),2)</f>
        <v>9.39</v>
      </c>
      <c r="DC733">
        <f>ROUND(ROUND(AT733*AG733,2),2)</f>
        <v>0</v>
      </c>
    </row>
    <row r="734" spans="1:107" x14ac:dyDescent="0.2">
      <c r="A734">
        <f>ROW(Source!A465)</f>
        <v>465</v>
      </c>
      <c r="B734">
        <v>144042116</v>
      </c>
      <c r="C734">
        <v>144044706</v>
      </c>
      <c r="D734">
        <v>130259175</v>
      </c>
      <c r="E734">
        <v>1</v>
      </c>
      <c r="F734">
        <v>1</v>
      </c>
      <c r="G734">
        <v>1</v>
      </c>
      <c r="H734">
        <v>3</v>
      </c>
      <c r="I734" t="s">
        <v>1309</v>
      </c>
      <c r="J734" t="s">
        <v>1310</v>
      </c>
      <c r="K734" t="s">
        <v>1311</v>
      </c>
      <c r="L734">
        <v>1339</v>
      </c>
      <c r="N734">
        <v>1007</v>
      </c>
      <c r="O734" t="s">
        <v>50</v>
      </c>
      <c r="P734" t="s">
        <v>50</v>
      </c>
      <c r="Q734">
        <v>1</v>
      </c>
      <c r="W734">
        <v>0</v>
      </c>
      <c r="X734">
        <v>-1283742931</v>
      </c>
      <c r="Y734">
        <v>3.06</v>
      </c>
      <c r="AA734">
        <v>551.39</v>
      </c>
      <c r="AB734">
        <v>0</v>
      </c>
      <c r="AC734">
        <v>0</v>
      </c>
      <c r="AD734">
        <v>0</v>
      </c>
      <c r="AE734">
        <v>34.92</v>
      </c>
      <c r="AF734">
        <v>0</v>
      </c>
      <c r="AG734">
        <v>0</v>
      </c>
      <c r="AH734">
        <v>0</v>
      </c>
      <c r="AI734">
        <v>15.79</v>
      </c>
      <c r="AJ734">
        <v>1</v>
      </c>
      <c r="AK734">
        <v>1</v>
      </c>
      <c r="AL734">
        <v>1</v>
      </c>
      <c r="AN734">
        <v>0</v>
      </c>
      <c r="AO734">
        <v>1</v>
      </c>
      <c r="AP734">
        <v>0</v>
      </c>
      <c r="AQ734">
        <v>0</v>
      </c>
      <c r="AR734">
        <v>0</v>
      </c>
      <c r="AS734" t="s">
        <v>3</v>
      </c>
      <c r="AT734">
        <v>3.06</v>
      </c>
      <c r="AU734" t="s">
        <v>3</v>
      </c>
      <c r="AV734">
        <v>0</v>
      </c>
      <c r="AW734">
        <v>2</v>
      </c>
      <c r="AX734">
        <v>144044722</v>
      </c>
      <c r="AY734">
        <v>1</v>
      </c>
      <c r="AZ734">
        <v>0</v>
      </c>
      <c r="BA734">
        <v>745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CX734">
        <f>Y734*Source!I465</f>
        <v>0.54774</v>
      </c>
      <c r="CY734">
        <f>AA734</f>
        <v>551.39</v>
      </c>
      <c r="CZ734">
        <f>AE734</f>
        <v>34.92</v>
      </c>
      <c r="DA734">
        <f>AI734</f>
        <v>15.79</v>
      </c>
      <c r="DB734">
        <f>ROUND(ROUND(AT734*CZ734,2),2)</f>
        <v>106.86</v>
      </c>
      <c r="DC734">
        <f>ROUND(ROUND(AT734*AG734,2),2)</f>
        <v>0</v>
      </c>
    </row>
    <row r="735" spans="1:107" x14ac:dyDescent="0.2">
      <c r="A735">
        <f>ROW(Source!A465)</f>
        <v>465</v>
      </c>
      <c r="B735">
        <v>144042116</v>
      </c>
      <c r="C735">
        <v>144044706</v>
      </c>
      <c r="D735">
        <v>130263631</v>
      </c>
      <c r="E735">
        <v>1</v>
      </c>
      <c r="F735">
        <v>1</v>
      </c>
      <c r="G735">
        <v>1</v>
      </c>
      <c r="H735">
        <v>3</v>
      </c>
      <c r="I735" t="s">
        <v>1332</v>
      </c>
      <c r="J735" t="s">
        <v>1333</v>
      </c>
      <c r="K735" t="s">
        <v>1334</v>
      </c>
      <c r="L735">
        <v>1339</v>
      </c>
      <c r="N735">
        <v>1007</v>
      </c>
      <c r="O735" t="s">
        <v>50</v>
      </c>
      <c r="P735" t="s">
        <v>50</v>
      </c>
      <c r="Q735">
        <v>1</v>
      </c>
      <c r="W735">
        <v>0</v>
      </c>
      <c r="X735">
        <v>-1555026697</v>
      </c>
      <c r="Y735">
        <v>1.3</v>
      </c>
      <c r="AA735">
        <v>4002</v>
      </c>
      <c r="AB735">
        <v>0</v>
      </c>
      <c r="AC735">
        <v>0</v>
      </c>
      <c r="AD735">
        <v>0</v>
      </c>
      <c r="AE735">
        <v>600</v>
      </c>
      <c r="AF735">
        <v>0</v>
      </c>
      <c r="AG735">
        <v>0</v>
      </c>
      <c r="AH735">
        <v>0</v>
      </c>
      <c r="AI735">
        <v>6.67</v>
      </c>
      <c r="AJ735">
        <v>1</v>
      </c>
      <c r="AK735">
        <v>1</v>
      </c>
      <c r="AL735">
        <v>1</v>
      </c>
      <c r="AN735">
        <v>0</v>
      </c>
      <c r="AO735">
        <v>1</v>
      </c>
      <c r="AP735">
        <v>0</v>
      </c>
      <c r="AQ735">
        <v>0</v>
      </c>
      <c r="AR735">
        <v>0</v>
      </c>
      <c r="AS735" t="s">
        <v>3</v>
      </c>
      <c r="AT735">
        <v>1.3</v>
      </c>
      <c r="AU735" t="s">
        <v>3</v>
      </c>
      <c r="AV735">
        <v>0</v>
      </c>
      <c r="AW735">
        <v>2</v>
      </c>
      <c r="AX735">
        <v>144044723</v>
      </c>
      <c r="AY735">
        <v>1</v>
      </c>
      <c r="AZ735">
        <v>0</v>
      </c>
      <c r="BA735">
        <v>746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CX735">
        <f>Y735*Source!I465</f>
        <v>0.23269999999999999</v>
      </c>
      <c r="CY735">
        <f>AA735</f>
        <v>4002</v>
      </c>
      <c r="CZ735">
        <f>AE735</f>
        <v>600</v>
      </c>
      <c r="DA735">
        <f>AI735</f>
        <v>6.67</v>
      </c>
      <c r="DB735">
        <f>ROUND(ROUND(AT735*CZ735,2),2)</f>
        <v>780</v>
      </c>
      <c r="DC735">
        <f>ROUND(ROUND(AT735*AG735,2),2)</f>
        <v>0</v>
      </c>
    </row>
    <row r="736" spans="1:107" x14ac:dyDescent="0.2">
      <c r="A736">
        <f>ROW(Source!A465)</f>
        <v>465</v>
      </c>
      <c r="B736">
        <v>144042116</v>
      </c>
      <c r="C736">
        <v>144044706</v>
      </c>
      <c r="D736">
        <v>130273667</v>
      </c>
      <c r="E736">
        <v>1</v>
      </c>
      <c r="F736">
        <v>1</v>
      </c>
      <c r="G736">
        <v>1</v>
      </c>
      <c r="H736">
        <v>3</v>
      </c>
      <c r="I736" t="s">
        <v>725</v>
      </c>
      <c r="J736" t="s">
        <v>727</v>
      </c>
      <c r="K736" t="s">
        <v>726</v>
      </c>
      <c r="L736">
        <v>1327</v>
      </c>
      <c r="N736">
        <v>1005</v>
      </c>
      <c r="O736" t="s">
        <v>269</v>
      </c>
      <c r="P736" t="s">
        <v>269</v>
      </c>
      <c r="Q736">
        <v>1</v>
      </c>
      <c r="W736">
        <v>0</v>
      </c>
      <c r="X736">
        <v>290940185</v>
      </c>
      <c r="Y736">
        <v>102</v>
      </c>
      <c r="AA736">
        <v>361.37</v>
      </c>
      <c r="AB736">
        <v>0</v>
      </c>
      <c r="AC736">
        <v>0</v>
      </c>
      <c r="AD736">
        <v>0</v>
      </c>
      <c r="AE736">
        <v>67.8</v>
      </c>
      <c r="AF736">
        <v>0</v>
      </c>
      <c r="AG736">
        <v>0</v>
      </c>
      <c r="AH736">
        <v>0</v>
      </c>
      <c r="AI736">
        <v>5.33</v>
      </c>
      <c r="AJ736">
        <v>1</v>
      </c>
      <c r="AK736">
        <v>1</v>
      </c>
      <c r="AL736">
        <v>1</v>
      </c>
      <c r="AN736">
        <v>0</v>
      </c>
      <c r="AO736">
        <v>1</v>
      </c>
      <c r="AP736">
        <v>0</v>
      </c>
      <c r="AQ736">
        <v>0</v>
      </c>
      <c r="AR736">
        <v>0</v>
      </c>
      <c r="AS736" t="s">
        <v>3</v>
      </c>
      <c r="AT736">
        <v>102</v>
      </c>
      <c r="AU736" t="s">
        <v>3</v>
      </c>
      <c r="AV736">
        <v>0</v>
      </c>
      <c r="AW736">
        <v>2</v>
      </c>
      <c r="AX736">
        <v>144044724</v>
      </c>
      <c r="AY736">
        <v>1</v>
      </c>
      <c r="AZ736">
        <v>0</v>
      </c>
      <c r="BA736">
        <v>747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CX736">
        <f>Y736*Source!I465</f>
        <v>18.257999999999999</v>
      </c>
      <c r="CY736">
        <f>AA736</f>
        <v>361.37</v>
      </c>
      <c r="CZ736">
        <f>AE736</f>
        <v>67.8</v>
      </c>
      <c r="DA736">
        <f>AI736</f>
        <v>5.33</v>
      </c>
      <c r="DB736">
        <f>ROUND(ROUND(AT736*CZ736,2),2)</f>
        <v>6915.6</v>
      </c>
      <c r="DC736">
        <f>ROUND(ROUND(AT736*AG736,2),2)</f>
        <v>0</v>
      </c>
    </row>
    <row r="737" spans="1:107" x14ac:dyDescent="0.2">
      <c r="A737">
        <f>ROW(Source!A466)</f>
        <v>466</v>
      </c>
      <c r="B737">
        <v>144042116</v>
      </c>
      <c r="C737">
        <v>144044725</v>
      </c>
      <c r="D737">
        <v>128862296</v>
      </c>
      <c r="E737">
        <v>28876687</v>
      </c>
      <c r="F737">
        <v>1</v>
      </c>
      <c r="G737">
        <v>1</v>
      </c>
      <c r="H737">
        <v>1</v>
      </c>
      <c r="I737" t="s">
        <v>1242</v>
      </c>
      <c r="J737" t="s">
        <v>3</v>
      </c>
      <c r="K737" t="s">
        <v>1243</v>
      </c>
      <c r="L737">
        <v>1191</v>
      </c>
      <c r="N737">
        <v>1013</v>
      </c>
      <c r="O737" t="s">
        <v>1125</v>
      </c>
      <c r="P737" t="s">
        <v>1125</v>
      </c>
      <c r="Q737">
        <v>1</v>
      </c>
      <c r="W737">
        <v>0</v>
      </c>
      <c r="X737">
        <v>1983201532</v>
      </c>
      <c r="Y737">
        <v>27.392999999999997</v>
      </c>
      <c r="AA737">
        <v>0</v>
      </c>
      <c r="AB737">
        <v>0</v>
      </c>
      <c r="AC737">
        <v>0</v>
      </c>
      <c r="AD737">
        <v>9.51</v>
      </c>
      <c r="AE737">
        <v>0</v>
      </c>
      <c r="AF737">
        <v>0</v>
      </c>
      <c r="AG737">
        <v>0</v>
      </c>
      <c r="AH737">
        <v>9.51</v>
      </c>
      <c r="AI737">
        <v>1</v>
      </c>
      <c r="AJ737">
        <v>1</v>
      </c>
      <c r="AK737">
        <v>1</v>
      </c>
      <c r="AL737">
        <v>1</v>
      </c>
      <c r="AN737">
        <v>0</v>
      </c>
      <c r="AO737">
        <v>1</v>
      </c>
      <c r="AP737">
        <v>1</v>
      </c>
      <c r="AQ737">
        <v>0</v>
      </c>
      <c r="AR737">
        <v>0</v>
      </c>
      <c r="AS737" t="s">
        <v>3</v>
      </c>
      <c r="AT737">
        <v>23.82</v>
      </c>
      <c r="AU737" t="s">
        <v>264</v>
      </c>
      <c r="AV737">
        <v>1</v>
      </c>
      <c r="AW737">
        <v>2</v>
      </c>
      <c r="AX737">
        <v>144044732</v>
      </c>
      <c r="AY737">
        <v>1</v>
      </c>
      <c r="AZ737">
        <v>0</v>
      </c>
      <c r="BA737">
        <v>748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CX737">
        <f>Y737*Source!I466</f>
        <v>6.1689035999999993</v>
      </c>
      <c r="CY737">
        <f>AD737</f>
        <v>9.51</v>
      </c>
      <c r="CZ737">
        <f>AH737</f>
        <v>9.51</v>
      </c>
      <c r="DA737">
        <f>AL737</f>
        <v>1</v>
      </c>
      <c r="DB737">
        <f>ROUND((ROUND(AT737*CZ737,2)*1.15),2)</f>
        <v>260.51</v>
      </c>
      <c r="DC737">
        <f>ROUND((ROUND(AT737*AG737,2)*1.15),2)</f>
        <v>0</v>
      </c>
    </row>
    <row r="738" spans="1:107" x14ac:dyDescent="0.2">
      <c r="A738">
        <f>ROW(Source!A466)</f>
        <v>466</v>
      </c>
      <c r="B738">
        <v>144042116</v>
      </c>
      <c r="C738">
        <v>144044725</v>
      </c>
      <c r="D738">
        <v>128862608</v>
      </c>
      <c r="E738">
        <v>28876687</v>
      </c>
      <c r="F738">
        <v>1</v>
      </c>
      <c r="G738">
        <v>1</v>
      </c>
      <c r="H738">
        <v>1</v>
      </c>
      <c r="I738" t="s">
        <v>1128</v>
      </c>
      <c r="J738" t="s">
        <v>3</v>
      </c>
      <c r="K738" t="s">
        <v>1129</v>
      </c>
      <c r="L738">
        <v>1191</v>
      </c>
      <c r="N738">
        <v>1013</v>
      </c>
      <c r="O738" t="s">
        <v>1125</v>
      </c>
      <c r="P738" t="s">
        <v>1125</v>
      </c>
      <c r="Q738">
        <v>1</v>
      </c>
      <c r="W738">
        <v>0</v>
      </c>
      <c r="X738">
        <v>-1417349443</v>
      </c>
      <c r="Y738">
        <v>0.11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1</v>
      </c>
      <c r="AJ738">
        <v>1</v>
      </c>
      <c r="AK738">
        <v>1</v>
      </c>
      <c r="AL738">
        <v>1</v>
      </c>
      <c r="AN738">
        <v>0</v>
      </c>
      <c r="AO738">
        <v>1</v>
      </c>
      <c r="AP738">
        <v>0</v>
      </c>
      <c r="AQ738">
        <v>0</v>
      </c>
      <c r="AR738">
        <v>0</v>
      </c>
      <c r="AS738" t="s">
        <v>3</v>
      </c>
      <c r="AT738">
        <v>0.11</v>
      </c>
      <c r="AU738" t="s">
        <v>3</v>
      </c>
      <c r="AV738">
        <v>2</v>
      </c>
      <c r="AW738">
        <v>2</v>
      </c>
      <c r="AX738">
        <v>144044733</v>
      </c>
      <c r="AY738">
        <v>1</v>
      </c>
      <c r="AZ738">
        <v>2048</v>
      </c>
      <c r="BA738">
        <v>749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CX738">
        <f>Y738*Source!I466</f>
        <v>2.4772000000000002E-2</v>
      </c>
      <c r="CY738">
        <f>AD738</f>
        <v>0</v>
      </c>
      <c r="CZ738">
        <f>AH738</f>
        <v>0</v>
      </c>
      <c r="DA738">
        <f>AL738</f>
        <v>1</v>
      </c>
      <c r="DB738">
        <f>ROUND(ROUND(AT738*CZ738,2),2)</f>
        <v>0</v>
      </c>
      <c r="DC738">
        <f>ROUND(ROUND(AT738*AG738,2),2)</f>
        <v>0</v>
      </c>
    </row>
    <row r="739" spans="1:107" x14ac:dyDescent="0.2">
      <c r="A739">
        <f>ROW(Source!A466)</f>
        <v>466</v>
      </c>
      <c r="B739">
        <v>144042116</v>
      </c>
      <c r="C739">
        <v>144044725</v>
      </c>
      <c r="D739">
        <v>130404565</v>
      </c>
      <c r="E739">
        <v>1</v>
      </c>
      <c r="F739">
        <v>1</v>
      </c>
      <c r="G739">
        <v>1</v>
      </c>
      <c r="H739">
        <v>2</v>
      </c>
      <c r="I739" t="s">
        <v>1130</v>
      </c>
      <c r="J739" t="s">
        <v>1131</v>
      </c>
      <c r="K739" t="s">
        <v>1132</v>
      </c>
      <c r="L739">
        <v>1368</v>
      </c>
      <c r="N739">
        <v>1011</v>
      </c>
      <c r="O739" t="s">
        <v>550</v>
      </c>
      <c r="P739" t="s">
        <v>550</v>
      </c>
      <c r="Q739">
        <v>1</v>
      </c>
      <c r="W739">
        <v>0</v>
      </c>
      <c r="X739">
        <v>757256372</v>
      </c>
      <c r="Y739">
        <v>6.25E-2</v>
      </c>
      <c r="AA739">
        <v>0</v>
      </c>
      <c r="AB739">
        <v>447.64</v>
      </c>
      <c r="AC739">
        <v>443.21</v>
      </c>
      <c r="AD739">
        <v>0</v>
      </c>
      <c r="AE739">
        <v>0</v>
      </c>
      <c r="AF739">
        <v>31.26</v>
      </c>
      <c r="AG739">
        <v>13.5</v>
      </c>
      <c r="AH739">
        <v>0</v>
      </c>
      <c r="AI739">
        <v>1</v>
      </c>
      <c r="AJ739">
        <v>14.32</v>
      </c>
      <c r="AK739">
        <v>32.83</v>
      </c>
      <c r="AL739">
        <v>1</v>
      </c>
      <c r="AN739">
        <v>0</v>
      </c>
      <c r="AO739">
        <v>1</v>
      </c>
      <c r="AP739">
        <v>1</v>
      </c>
      <c r="AQ739">
        <v>0</v>
      </c>
      <c r="AR739">
        <v>0</v>
      </c>
      <c r="AS739" t="s">
        <v>3</v>
      </c>
      <c r="AT739">
        <v>0.05</v>
      </c>
      <c r="AU739" t="s">
        <v>279</v>
      </c>
      <c r="AV739">
        <v>0</v>
      </c>
      <c r="AW739">
        <v>2</v>
      </c>
      <c r="AX739">
        <v>144044734</v>
      </c>
      <c r="AY739">
        <v>1</v>
      </c>
      <c r="AZ739">
        <v>0</v>
      </c>
      <c r="BA739">
        <v>750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CX739">
        <f>Y739*Source!I466</f>
        <v>1.4075000000000001E-2</v>
      </c>
      <c r="CY739">
        <f>AB739</f>
        <v>447.64</v>
      </c>
      <c r="CZ739">
        <f>AF739</f>
        <v>31.26</v>
      </c>
      <c r="DA739">
        <f>AJ739</f>
        <v>14.32</v>
      </c>
      <c r="DB739">
        <f>ROUND((ROUND(AT739*CZ739,2)*1.25),2)</f>
        <v>1.95</v>
      </c>
      <c r="DC739">
        <f>ROUND((ROUND(AT739*AG739,2)*1.25),2)</f>
        <v>0.85</v>
      </c>
    </row>
    <row r="740" spans="1:107" x14ac:dyDescent="0.2">
      <c r="A740">
        <f>ROW(Source!A466)</f>
        <v>466</v>
      </c>
      <c r="B740">
        <v>144042116</v>
      </c>
      <c r="C740">
        <v>144044725</v>
      </c>
      <c r="D740">
        <v>130405149</v>
      </c>
      <c r="E740">
        <v>1</v>
      </c>
      <c r="F740">
        <v>1</v>
      </c>
      <c r="G740">
        <v>1</v>
      </c>
      <c r="H740">
        <v>2</v>
      </c>
      <c r="I740" t="s">
        <v>1144</v>
      </c>
      <c r="J740" t="s">
        <v>1145</v>
      </c>
      <c r="K740" t="s">
        <v>1146</v>
      </c>
      <c r="L740">
        <v>1368</v>
      </c>
      <c r="N740">
        <v>1011</v>
      </c>
      <c r="O740" t="s">
        <v>550</v>
      </c>
      <c r="P740" t="s">
        <v>550</v>
      </c>
      <c r="Q740">
        <v>1</v>
      </c>
      <c r="W740">
        <v>0</v>
      </c>
      <c r="X740">
        <v>1969200529</v>
      </c>
      <c r="Y740">
        <v>7.4999999999999997E-2</v>
      </c>
      <c r="AA740">
        <v>0</v>
      </c>
      <c r="AB740">
        <v>795.09</v>
      </c>
      <c r="AC740">
        <v>380.83</v>
      </c>
      <c r="AD740">
        <v>0</v>
      </c>
      <c r="AE740">
        <v>0</v>
      </c>
      <c r="AF740">
        <v>65.709999999999994</v>
      </c>
      <c r="AG740">
        <v>11.6</v>
      </c>
      <c r="AH740">
        <v>0</v>
      </c>
      <c r="AI740">
        <v>1</v>
      </c>
      <c r="AJ740">
        <v>12.1</v>
      </c>
      <c r="AK740">
        <v>32.83</v>
      </c>
      <c r="AL740">
        <v>1</v>
      </c>
      <c r="AN740">
        <v>0</v>
      </c>
      <c r="AO740">
        <v>1</v>
      </c>
      <c r="AP740">
        <v>1</v>
      </c>
      <c r="AQ740">
        <v>0</v>
      </c>
      <c r="AR740">
        <v>0</v>
      </c>
      <c r="AS740" t="s">
        <v>3</v>
      </c>
      <c r="AT740">
        <v>0.06</v>
      </c>
      <c r="AU740" t="s">
        <v>279</v>
      </c>
      <c r="AV740">
        <v>0</v>
      </c>
      <c r="AW740">
        <v>2</v>
      </c>
      <c r="AX740">
        <v>144044735</v>
      </c>
      <c r="AY740">
        <v>1</v>
      </c>
      <c r="AZ740">
        <v>0</v>
      </c>
      <c r="BA740">
        <v>751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CX740">
        <f>Y740*Source!I466</f>
        <v>1.6889999999999999E-2</v>
      </c>
      <c r="CY740">
        <f>AB740</f>
        <v>795.09</v>
      </c>
      <c r="CZ740">
        <f>AF740</f>
        <v>65.709999999999994</v>
      </c>
      <c r="DA740">
        <f>AJ740</f>
        <v>12.1</v>
      </c>
      <c r="DB740">
        <f>ROUND((ROUND(AT740*CZ740,2)*1.25),2)</f>
        <v>4.93</v>
      </c>
      <c r="DC740">
        <f>ROUND((ROUND(AT740*AG740,2)*1.25),2)</f>
        <v>0.88</v>
      </c>
    </row>
    <row r="741" spans="1:107" x14ac:dyDescent="0.2">
      <c r="A741">
        <f>ROW(Source!A466)</f>
        <v>466</v>
      </c>
      <c r="B741">
        <v>144042116</v>
      </c>
      <c r="C741">
        <v>144044725</v>
      </c>
      <c r="D741">
        <v>130263631</v>
      </c>
      <c r="E741">
        <v>1</v>
      </c>
      <c r="F741">
        <v>1</v>
      </c>
      <c r="G741">
        <v>1</v>
      </c>
      <c r="H741">
        <v>3</v>
      </c>
      <c r="I741" t="s">
        <v>1332</v>
      </c>
      <c r="J741" t="s">
        <v>1333</v>
      </c>
      <c r="K741" t="s">
        <v>1334</v>
      </c>
      <c r="L741">
        <v>1339</v>
      </c>
      <c r="N741">
        <v>1007</v>
      </c>
      <c r="O741" t="s">
        <v>50</v>
      </c>
      <c r="P741" t="s">
        <v>50</v>
      </c>
      <c r="Q741">
        <v>1</v>
      </c>
      <c r="W741">
        <v>0</v>
      </c>
      <c r="X741">
        <v>-1555026697</v>
      </c>
      <c r="Y741">
        <v>0.16</v>
      </c>
      <c r="AA741">
        <v>4002</v>
      </c>
      <c r="AB741">
        <v>0</v>
      </c>
      <c r="AC741">
        <v>0</v>
      </c>
      <c r="AD741">
        <v>0</v>
      </c>
      <c r="AE741">
        <v>600</v>
      </c>
      <c r="AF741">
        <v>0</v>
      </c>
      <c r="AG741">
        <v>0</v>
      </c>
      <c r="AH741">
        <v>0</v>
      </c>
      <c r="AI741">
        <v>6.67</v>
      </c>
      <c r="AJ741">
        <v>1</v>
      </c>
      <c r="AK741">
        <v>1</v>
      </c>
      <c r="AL741">
        <v>1</v>
      </c>
      <c r="AN741">
        <v>0</v>
      </c>
      <c r="AO741">
        <v>1</v>
      </c>
      <c r="AP741">
        <v>0</v>
      </c>
      <c r="AQ741">
        <v>0</v>
      </c>
      <c r="AR741">
        <v>0</v>
      </c>
      <c r="AS741" t="s">
        <v>3</v>
      </c>
      <c r="AT741">
        <v>0.16</v>
      </c>
      <c r="AU741" t="s">
        <v>3</v>
      </c>
      <c r="AV741">
        <v>0</v>
      </c>
      <c r="AW741">
        <v>2</v>
      </c>
      <c r="AX741">
        <v>144044736</v>
      </c>
      <c r="AY741">
        <v>1</v>
      </c>
      <c r="AZ741">
        <v>0</v>
      </c>
      <c r="BA741">
        <v>752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CX741">
        <f>Y741*Source!I466</f>
        <v>3.6032000000000002E-2</v>
      </c>
      <c r="CY741">
        <f>AA741</f>
        <v>4002</v>
      </c>
      <c r="CZ741">
        <f>AE741</f>
        <v>600</v>
      </c>
      <c r="DA741">
        <f>AI741</f>
        <v>6.67</v>
      </c>
      <c r="DB741">
        <f t="shared" ref="DB741:DB765" si="141">ROUND(ROUND(AT741*CZ741,2),2)</f>
        <v>96</v>
      </c>
      <c r="DC741">
        <f t="shared" ref="DC741:DC765" si="142">ROUND(ROUND(AT741*AG741,2),2)</f>
        <v>0</v>
      </c>
    </row>
    <row r="742" spans="1:107" x14ac:dyDescent="0.2">
      <c r="A742">
        <f>ROW(Source!A466)</f>
        <v>466</v>
      </c>
      <c r="B742">
        <v>144042116</v>
      </c>
      <c r="C742">
        <v>144044725</v>
      </c>
      <c r="D742">
        <v>130273667</v>
      </c>
      <c r="E742">
        <v>1</v>
      </c>
      <c r="F742">
        <v>1</v>
      </c>
      <c r="G742">
        <v>1</v>
      </c>
      <c r="H742">
        <v>3</v>
      </c>
      <c r="I742" t="s">
        <v>725</v>
      </c>
      <c r="J742" t="s">
        <v>727</v>
      </c>
      <c r="K742" t="s">
        <v>726</v>
      </c>
      <c r="L742">
        <v>1327</v>
      </c>
      <c r="N742">
        <v>1005</v>
      </c>
      <c r="O742" t="s">
        <v>269</v>
      </c>
      <c r="P742" t="s">
        <v>269</v>
      </c>
      <c r="Q742">
        <v>1</v>
      </c>
      <c r="W742">
        <v>0</v>
      </c>
      <c r="X742">
        <v>290940185</v>
      </c>
      <c r="Y742">
        <v>30</v>
      </c>
      <c r="AA742">
        <v>361.37</v>
      </c>
      <c r="AB742">
        <v>0</v>
      </c>
      <c r="AC742">
        <v>0</v>
      </c>
      <c r="AD742">
        <v>0</v>
      </c>
      <c r="AE742">
        <v>67.8</v>
      </c>
      <c r="AF742">
        <v>0</v>
      </c>
      <c r="AG742">
        <v>0</v>
      </c>
      <c r="AH742">
        <v>0</v>
      </c>
      <c r="AI742">
        <v>5.33</v>
      </c>
      <c r="AJ742">
        <v>1</v>
      </c>
      <c r="AK742">
        <v>1</v>
      </c>
      <c r="AL742">
        <v>1</v>
      </c>
      <c r="AN742">
        <v>0</v>
      </c>
      <c r="AO742">
        <v>0</v>
      </c>
      <c r="AP742">
        <v>0</v>
      </c>
      <c r="AQ742">
        <v>0</v>
      </c>
      <c r="AR742">
        <v>0</v>
      </c>
      <c r="AS742" t="s">
        <v>3</v>
      </c>
      <c r="AT742">
        <v>30</v>
      </c>
      <c r="AU742" t="s">
        <v>3</v>
      </c>
      <c r="AV742">
        <v>0</v>
      </c>
      <c r="AW742">
        <v>1</v>
      </c>
      <c r="AX742">
        <v>-1</v>
      </c>
      <c r="AY742">
        <v>0</v>
      </c>
      <c r="AZ742">
        <v>0</v>
      </c>
      <c r="BA742" t="s">
        <v>3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CX742">
        <f>Y742*Source!I466</f>
        <v>6.7560000000000002</v>
      </c>
      <c r="CY742">
        <f>AA742</f>
        <v>361.37</v>
      </c>
      <c r="CZ742">
        <f>AE742</f>
        <v>67.8</v>
      </c>
      <c r="DA742">
        <f>AI742</f>
        <v>5.33</v>
      </c>
      <c r="DB742">
        <f t="shared" si="141"/>
        <v>2034</v>
      </c>
      <c r="DC742">
        <f t="shared" si="142"/>
        <v>0</v>
      </c>
    </row>
    <row r="743" spans="1:107" x14ac:dyDescent="0.2">
      <c r="A743">
        <f>ROW(Source!A468)</f>
        <v>468</v>
      </c>
      <c r="B743">
        <v>144042116</v>
      </c>
      <c r="C743">
        <v>144044739</v>
      </c>
      <c r="D743">
        <v>128862307</v>
      </c>
      <c r="E743">
        <v>28876687</v>
      </c>
      <c r="F743">
        <v>1</v>
      </c>
      <c r="G743">
        <v>1</v>
      </c>
      <c r="H743">
        <v>1</v>
      </c>
      <c r="I743" t="s">
        <v>1291</v>
      </c>
      <c r="J743" t="s">
        <v>3</v>
      </c>
      <c r="K743" t="s">
        <v>1292</v>
      </c>
      <c r="L743">
        <v>1191</v>
      </c>
      <c r="N743">
        <v>1013</v>
      </c>
      <c r="O743" t="s">
        <v>1125</v>
      </c>
      <c r="P743" t="s">
        <v>1125</v>
      </c>
      <c r="Q743">
        <v>1</v>
      </c>
      <c r="W743">
        <v>0</v>
      </c>
      <c r="X743">
        <v>912892513</v>
      </c>
      <c r="Y743">
        <v>34.56</v>
      </c>
      <c r="AA743">
        <v>0</v>
      </c>
      <c r="AB743">
        <v>0</v>
      </c>
      <c r="AC743">
        <v>0</v>
      </c>
      <c r="AD743">
        <v>9.92</v>
      </c>
      <c r="AE743">
        <v>0</v>
      </c>
      <c r="AF743">
        <v>0</v>
      </c>
      <c r="AG743">
        <v>0</v>
      </c>
      <c r="AH743">
        <v>9.92</v>
      </c>
      <c r="AI743">
        <v>1</v>
      </c>
      <c r="AJ743">
        <v>1</v>
      </c>
      <c r="AK743">
        <v>1</v>
      </c>
      <c r="AL743">
        <v>1</v>
      </c>
      <c r="AN743">
        <v>0</v>
      </c>
      <c r="AO743">
        <v>1</v>
      </c>
      <c r="AP743">
        <v>0</v>
      </c>
      <c r="AQ743">
        <v>0</v>
      </c>
      <c r="AR743">
        <v>0</v>
      </c>
      <c r="AS743" t="s">
        <v>3</v>
      </c>
      <c r="AT743">
        <v>34.56</v>
      </c>
      <c r="AU743" t="s">
        <v>3</v>
      </c>
      <c r="AV743">
        <v>1</v>
      </c>
      <c r="AW743">
        <v>2</v>
      </c>
      <c r="AX743">
        <v>144044750</v>
      </c>
      <c r="AY743">
        <v>1</v>
      </c>
      <c r="AZ743">
        <v>0</v>
      </c>
      <c r="BA743">
        <v>754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CX743">
        <f>Y743*Source!I468</f>
        <v>1.3824000000000001</v>
      </c>
      <c r="CY743">
        <f>AD743</f>
        <v>9.92</v>
      </c>
      <c r="CZ743">
        <f>AH743</f>
        <v>9.92</v>
      </c>
      <c r="DA743">
        <f>AL743</f>
        <v>1</v>
      </c>
      <c r="DB743">
        <f t="shared" si="141"/>
        <v>342.84</v>
      </c>
      <c r="DC743">
        <f t="shared" si="142"/>
        <v>0</v>
      </c>
    </row>
    <row r="744" spans="1:107" x14ac:dyDescent="0.2">
      <c r="A744">
        <f>ROW(Source!A468)</f>
        <v>468</v>
      </c>
      <c r="B744">
        <v>144042116</v>
      </c>
      <c r="C744">
        <v>144044739</v>
      </c>
      <c r="D744">
        <v>128862608</v>
      </c>
      <c r="E744">
        <v>28876687</v>
      </c>
      <c r="F744">
        <v>1</v>
      </c>
      <c r="G744">
        <v>1</v>
      </c>
      <c r="H744">
        <v>1</v>
      </c>
      <c r="I744" t="s">
        <v>1128</v>
      </c>
      <c r="J744" t="s">
        <v>3</v>
      </c>
      <c r="K744" t="s">
        <v>1129</v>
      </c>
      <c r="L744">
        <v>1191</v>
      </c>
      <c r="N744">
        <v>1013</v>
      </c>
      <c r="O744" t="s">
        <v>1125</v>
      </c>
      <c r="P744" t="s">
        <v>1125</v>
      </c>
      <c r="Q744">
        <v>1</v>
      </c>
      <c r="W744">
        <v>0</v>
      </c>
      <c r="X744">
        <v>-1417349443</v>
      </c>
      <c r="Y744">
        <v>0.05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1</v>
      </c>
      <c r="AJ744">
        <v>1</v>
      </c>
      <c r="AK744">
        <v>1</v>
      </c>
      <c r="AL744">
        <v>1</v>
      </c>
      <c r="AN744">
        <v>0</v>
      </c>
      <c r="AO744">
        <v>1</v>
      </c>
      <c r="AP744">
        <v>0</v>
      </c>
      <c r="AQ744">
        <v>0</v>
      </c>
      <c r="AR744">
        <v>0</v>
      </c>
      <c r="AS744" t="s">
        <v>3</v>
      </c>
      <c r="AT744">
        <v>0.05</v>
      </c>
      <c r="AU744" t="s">
        <v>3</v>
      </c>
      <c r="AV744">
        <v>2</v>
      </c>
      <c r="AW744">
        <v>2</v>
      </c>
      <c r="AX744">
        <v>144044751</v>
      </c>
      <c r="AY744">
        <v>1</v>
      </c>
      <c r="AZ744">
        <v>0</v>
      </c>
      <c r="BA744">
        <v>755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CX744">
        <f>Y744*Source!I468</f>
        <v>2E-3</v>
      </c>
      <c r="CY744">
        <f>AD744</f>
        <v>0</v>
      </c>
      <c r="CZ744">
        <f>AH744</f>
        <v>0</v>
      </c>
      <c r="DA744">
        <f>AL744</f>
        <v>1</v>
      </c>
      <c r="DB744">
        <f t="shared" si="141"/>
        <v>0</v>
      </c>
      <c r="DC744">
        <f t="shared" si="142"/>
        <v>0</v>
      </c>
    </row>
    <row r="745" spans="1:107" x14ac:dyDescent="0.2">
      <c r="A745">
        <f>ROW(Source!A468)</f>
        <v>468</v>
      </c>
      <c r="B745">
        <v>144042116</v>
      </c>
      <c r="C745">
        <v>144044739</v>
      </c>
      <c r="D745">
        <v>130404404</v>
      </c>
      <c r="E745">
        <v>1</v>
      </c>
      <c r="F745">
        <v>1</v>
      </c>
      <c r="G745">
        <v>1</v>
      </c>
      <c r="H745">
        <v>2</v>
      </c>
      <c r="I745" t="s">
        <v>1141</v>
      </c>
      <c r="J745" t="s">
        <v>1142</v>
      </c>
      <c r="K745" t="s">
        <v>1143</v>
      </c>
      <c r="L745">
        <v>1368</v>
      </c>
      <c r="N745">
        <v>1011</v>
      </c>
      <c r="O745" t="s">
        <v>550</v>
      </c>
      <c r="P745" t="s">
        <v>550</v>
      </c>
      <c r="Q745">
        <v>1</v>
      </c>
      <c r="W745">
        <v>0</v>
      </c>
      <c r="X745">
        <v>-2113614907</v>
      </c>
      <c r="Y745">
        <v>0.03</v>
      </c>
      <c r="AA745">
        <v>0</v>
      </c>
      <c r="AB745">
        <v>1023.6</v>
      </c>
      <c r="AC745">
        <v>443.21</v>
      </c>
      <c r="AD745">
        <v>0</v>
      </c>
      <c r="AE745">
        <v>0</v>
      </c>
      <c r="AF745">
        <v>115.4</v>
      </c>
      <c r="AG745">
        <v>13.5</v>
      </c>
      <c r="AH745">
        <v>0</v>
      </c>
      <c r="AI745">
        <v>1</v>
      </c>
      <c r="AJ745">
        <v>8.8699999999999992</v>
      </c>
      <c r="AK745">
        <v>32.83</v>
      </c>
      <c r="AL745">
        <v>1</v>
      </c>
      <c r="AN745">
        <v>0</v>
      </c>
      <c r="AO745">
        <v>1</v>
      </c>
      <c r="AP745">
        <v>0</v>
      </c>
      <c r="AQ745">
        <v>0</v>
      </c>
      <c r="AR745">
        <v>0</v>
      </c>
      <c r="AS745" t="s">
        <v>3</v>
      </c>
      <c r="AT745">
        <v>0.03</v>
      </c>
      <c r="AU745" t="s">
        <v>3</v>
      </c>
      <c r="AV745">
        <v>0</v>
      </c>
      <c r="AW745">
        <v>2</v>
      </c>
      <c r="AX745">
        <v>144044752</v>
      </c>
      <c r="AY745">
        <v>1</v>
      </c>
      <c r="AZ745">
        <v>0</v>
      </c>
      <c r="BA745">
        <v>756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CX745">
        <f>Y745*Source!I468</f>
        <v>1.1999999999999999E-3</v>
      </c>
      <c r="CY745">
        <f>AB745</f>
        <v>1023.6</v>
      </c>
      <c r="CZ745">
        <f>AF745</f>
        <v>115.4</v>
      </c>
      <c r="DA745">
        <f>AJ745</f>
        <v>8.8699999999999992</v>
      </c>
      <c r="DB745">
        <f t="shared" si="141"/>
        <v>3.46</v>
      </c>
      <c r="DC745">
        <f t="shared" si="142"/>
        <v>0.41</v>
      </c>
    </row>
    <row r="746" spans="1:107" x14ac:dyDescent="0.2">
      <c r="A746">
        <f>ROW(Source!A468)</f>
        <v>468</v>
      </c>
      <c r="B746">
        <v>144042116</v>
      </c>
      <c r="C746">
        <v>144044739</v>
      </c>
      <c r="D746">
        <v>130405149</v>
      </c>
      <c r="E746">
        <v>1</v>
      </c>
      <c r="F746">
        <v>1</v>
      </c>
      <c r="G746">
        <v>1</v>
      </c>
      <c r="H746">
        <v>2</v>
      </c>
      <c r="I746" t="s">
        <v>1144</v>
      </c>
      <c r="J746" t="s">
        <v>1145</v>
      </c>
      <c r="K746" t="s">
        <v>1146</v>
      </c>
      <c r="L746">
        <v>1368</v>
      </c>
      <c r="N746">
        <v>1011</v>
      </c>
      <c r="O746" t="s">
        <v>550</v>
      </c>
      <c r="P746" t="s">
        <v>550</v>
      </c>
      <c r="Q746">
        <v>1</v>
      </c>
      <c r="W746">
        <v>0</v>
      </c>
      <c r="X746">
        <v>1969200529</v>
      </c>
      <c r="Y746">
        <v>0.02</v>
      </c>
      <c r="AA746">
        <v>0</v>
      </c>
      <c r="AB746">
        <v>795.09</v>
      </c>
      <c r="AC746">
        <v>380.83</v>
      </c>
      <c r="AD746">
        <v>0</v>
      </c>
      <c r="AE746">
        <v>0</v>
      </c>
      <c r="AF746">
        <v>65.709999999999994</v>
      </c>
      <c r="AG746">
        <v>11.6</v>
      </c>
      <c r="AH746">
        <v>0</v>
      </c>
      <c r="AI746">
        <v>1</v>
      </c>
      <c r="AJ746">
        <v>12.1</v>
      </c>
      <c r="AK746">
        <v>32.83</v>
      </c>
      <c r="AL746">
        <v>1</v>
      </c>
      <c r="AN746">
        <v>0</v>
      </c>
      <c r="AO746">
        <v>1</v>
      </c>
      <c r="AP746">
        <v>0</v>
      </c>
      <c r="AQ746">
        <v>0</v>
      </c>
      <c r="AR746">
        <v>0</v>
      </c>
      <c r="AS746" t="s">
        <v>3</v>
      </c>
      <c r="AT746">
        <v>0.02</v>
      </c>
      <c r="AU746" t="s">
        <v>3</v>
      </c>
      <c r="AV746">
        <v>0</v>
      </c>
      <c r="AW746">
        <v>2</v>
      </c>
      <c r="AX746">
        <v>144044753</v>
      </c>
      <c r="AY746">
        <v>1</v>
      </c>
      <c r="AZ746">
        <v>0</v>
      </c>
      <c r="BA746">
        <v>757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CX746">
        <f>Y746*Source!I468</f>
        <v>8.0000000000000004E-4</v>
      </c>
      <c r="CY746">
        <f>AB746</f>
        <v>795.09</v>
      </c>
      <c r="CZ746">
        <f>AF746</f>
        <v>65.709999999999994</v>
      </c>
      <c r="DA746">
        <f>AJ746</f>
        <v>12.1</v>
      </c>
      <c r="DB746">
        <f t="shared" si="141"/>
        <v>1.31</v>
      </c>
      <c r="DC746">
        <f t="shared" si="142"/>
        <v>0.23</v>
      </c>
    </row>
    <row r="747" spans="1:107" x14ac:dyDescent="0.2">
      <c r="A747">
        <f>ROW(Source!A468)</f>
        <v>468</v>
      </c>
      <c r="B747">
        <v>144042116</v>
      </c>
      <c r="C747">
        <v>144044739</v>
      </c>
      <c r="D747">
        <v>130258803</v>
      </c>
      <c r="E747">
        <v>1</v>
      </c>
      <c r="F747">
        <v>1</v>
      </c>
      <c r="G747">
        <v>1</v>
      </c>
      <c r="H747">
        <v>3</v>
      </c>
      <c r="I747" t="s">
        <v>1388</v>
      </c>
      <c r="J747" t="s">
        <v>1389</v>
      </c>
      <c r="K747" t="s">
        <v>1390</v>
      </c>
      <c r="L747">
        <v>1346</v>
      </c>
      <c r="N747">
        <v>1009</v>
      </c>
      <c r="O747" t="s">
        <v>598</v>
      </c>
      <c r="P747" t="s">
        <v>598</v>
      </c>
      <c r="Q747">
        <v>1</v>
      </c>
      <c r="W747">
        <v>0</v>
      </c>
      <c r="X747">
        <v>-1017638695</v>
      </c>
      <c r="Y747">
        <v>0.11</v>
      </c>
      <c r="AA747">
        <v>242.59</v>
      </c>
      <c r="AB747">
        <v>0</v>
      </c>
      <c r="AC747">
        <v>0</v>
      </c>
      <c r="AD747">
        <v>0</v>
      </c>
      <c r="AE747">
        <v>30.4</v>
      </c>
      <c r="AF747">
        <v>0</v>
      </c>
      <c r="AG747">
        <v>0</v>
      </c>
      <c r="AH747">
        <v>0</v>
      </c>
      <c r="AI747">
        <v>7.98</v>
      </c>
      <c r="AJ747">
        <v>1</v>
      </c>
      <c r="AK747">
        <v>1</v>
      </c>
      <c r="AL747">
        <v>1</v>
      </c>
      <c r="AN747">
        <v>0</v>
      </c>
      <c r="AO747">
        <v>1</v>
      </c>
      <c r="AP747">
        <v>0</v>
      </c>
      <c r="AQ747">
        <v>0</v>
      </c>
      <c r="AR747">
        <v>0</v>
      </c>
      <c r="AS747" t="s">
        <v>3</v>
      </c>
      <c r="AT747">
        <v>0.11</v>
      </c>
      <c r="AU747" t="s">
        <v>3</v>
      </c>
      <c r="AV747">
        <v>0</v>
      </c>
      <c r="AW747">
        <v>2</v>
      </c>
      <c r="AX747">
        <v>144044754</v>
      </c>
      <c r="AY747">
        <v>1</v>
      </c>
      <c r="AZ747">
        <v>0</v>
      </c>
      <c r="BA747">
        <v>758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CX747">
        <f>Y747*Source!I468</f>
        <v>4.4000000000000003E-3</v>
      </c>
      <c r="CY747">
        <f t="shared" ref="CY747:CY752" si="143">AA747</f>
        <v>242.59</v>
      </c>
      <c r="CZ747">
        <f t="shared" ref="CZ747:CZ752" si="144">AE747</f>
        <v>30.4</v>
      </c>
      <c r="DA747">
        <f t="shared" ref="DA747:DA752" si="145">AI747</f>
        <v>7.98</v>
      </c>
      <c r="DB747">
        <f t="shared" si="141"/>
        <v>3.34</v>
      </c>
      <c r="DC747">
        <f t="shared" si="142"/>
        <v>0</v>
      </c>
    </row>
    <row r="748" spans="1:107" x14ac:dyDescent="0.2">
      <c r="A748">
        <f>ROW(Source!A468)</f>
        <v>468</v>
      </c>
      <c r="B748">
        <v>144042116</v>
      </c>
      <c r="C748">
        <v>144044739</v>
      </c>
      <c r="D748">
        <v>130260880</v>
      </c>
      <c r="E748">
        <v>1</v>
      </c>
      <c r="F748">
        <v>1</v>
      </c>
      <c r="G748">
        <v>1</v>
      </c>
      <c r="H748">
        <v>3</v>
      </c>
      <c r="I748" t="s">
        <v>1293</v>
      </c>
      <c r="J748" t="s">
        <v>1294</v>
      </c>
      <c r="K748" t="s">
        <v>1295</v>
      </c>
      <c r="L748">
        <v>1425</v>
      </c>
      <c r="N748">
        <v>1013</v>
      </c>
      <c r="O748" t="s">
        <v>88</v>
      </c>
      <c r="P748" t="s">
        <v>88</v>
      </c>
      <c r="Q748">
        <v>1</v>
      </c>
      <c r="W748">
        <v>0</v>
      </c>
      <c r="X748">
        <v>1545327118</v>
      </c>
      <c r="Y748">
        <v>1.02</v>
      </c>
      <c r="AA748">
        <v>352.6</v>
      </c>
      <c r="AB748">
        <v>0</v>
      </c>
      <c r="AC748">
        <v>0</v>
      </c>
      <c r="AD748">
        <v>0</v>
      </c>
      <c r="AE748">
        <v>86</v>
      </c>
      <c r="AF748">
        <v>0</v>
      </c>
      <c r="AG748">
        <v>0</v>
      </c>
      <c r="AH748">
        <v>0</v>
      </c>
      <c r="AI748">
        <v>4.0999999999999996</v>
      </c>
      <c r="AJ748">
        <v>1</v>
      </c>
      <c r="AK748">
        <v>1</v>
      </c>
      <c r="AL748">
        <v>1</v>
      </c>
      <c r="AN748">
        <v>0</v>
      </c>
      <c r="AO748">
        <v>1</v>
      </c>
      <c r="AP748">
        <v>0</v>
      </c>
      <c r="AQ748">
        <v>0</v>
      </c>
      <c r="AR748">
        <v>0</v>
      </c>
      <c r="AS748" t="s">
        <v>3</v>
      </c>
      <c r="AT748">
        <v>1.02</v>
      </c>
      <c r="AU748" t="s">
        <v>3</v>
      </c>
      <c r="AV748">
        <v>0</v>
      </c>
      <c r="AW748">
        <v>2</v>
      </c>
      <c r="AX748">
        <v>144044755</v>
      </c>
      <c r="AY748">
        <v>1</v>
      </c>
      <c r="AZ748">
        <v>0</v>
      </c>
      <c r="BA748">
        <v>759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CX748">
        <f>Y748*Source!I468</f>
        <v>4.0800000000000003E-2</v>
      </c>
      <c r="CY748">
        <f t="shared" si="143"/>
        <v>352.6</v>
      </c>
      <c r="CZ748">
        <f t="shared" si="144"/>
        <v>86</v>
      </c>
      <c r="DA748">
        <f t="shared" si="145"/>
        <v>4.0999999999999996</v>
      </c>
      <c r="DB748">
        <f t="shared" si="141"/>
        <v>87.72</v>
      </c>
      <c r="DC748">
        <f t="shared" si="142"/>
        <v>0</v>
      </c>
    </row>
    <row r="749" spans="1:107" x14ac:dyDescent="0.2">
      <c r="A749">
        <f>ROW(Source!A468)</f>
        <v>468</v>
      </c>
      <c r="B749">
        <v>144042116</v>
      </c>
      <c r="C749">
        <v>144044739</v>
      </c>
      <c r="D749">
        <v>130261247</v>
      </c>
      <c r="E749">
        <v>1</v>
      </c>
      <c r="F749">
        <v>1</v>
      </c>
      <c r="G749">
        <v>1</v>
      </c>
      <c r="H749">
        <v>3</v>
      </c>
      <c r="I749" t="s">
        <v>1391</v>
      </c>
      <c r="J749" t="s">
        <v>1392</v>
      </c>
      <c r="K749" t="s">
        <v>1393</v>
      </c>
      <c r="L749">
        <v>1348</v>
      </c>
      <c r="N749">
        <v>1009</v>
      </c>
      <c r="O749" t="s">
        <v>31</v>
      </c>
      <c r="P749" t="s">
        <v>31</v>
      </c>
      <c r="Q749">
        <v>1000</v>
      </c>
      <c r="W749">
        <v>0</v>
      </c>
      <c r="X749">
        <v>1152198853</v>
      </c>
      <c r="Y749">
        <v>1.6000000000000001E-4</v>
      </c>
      <c r="AA749">
        <v>110260</v>
      </c>
      <c r="AB749">
        <v>0</v>
      </c>
      <c r="AC749">
        <v>0</v>
      </c>
      <c r="AD749">
        <v>0</v>
      </c>
      <c r="AE749">
        <v>29800</v>
      </c>
      <c r="AF749">
        <v>0</v>
      </c>
      <c r="AG749">
        <v>0</v>
      </c>
      <c r="AH749">
        <v>0</v>
      </c>
      <c r="AI749">
        <v>3.7</v>
      </c>
      <c r="AJ749">
        <v>1</v>
      </c>
      <c r="AK749">
        <v>1</v>
      </c>
      <c r="AL749">
        <v>1</v>
      </c>
      <c r="AN749">
        <v>0</v>
      </c>
      <c r="AO749">
        <v>1</v>
      </c>
      <c r="AP749">
        <v>0</v>
      </c>
      <c r="AQ749">
        <v>0</v>
      </c>
      <c r="AR749">
        <v>0</v>
      </c>
      <c r="AS749" t="s">
        <v>3</v>
      </c>
      <c r="AT749">
        <v>1.6000000000000001E-4</v>
      </c>
      <c r="AU749" t="s">
        <v>3</v>
      </c>
      <c r="AV749">
        <v>0</v>
      </c>
      <c r="AW749">
        <v>2</v>
      </c>
      <c r="AX749">
        <v>144044756</v>
      </c>
      <c r="AY749">
        <v>1</v>
      </c>
      <c r="AZ749">
        <v>0</v>
      </c>
      <c r="BA749">
        <v>760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CX749">
        <f>Y749*Source!I468</f>
        <v>6.4000000000000006E-6</v>
      </c>
      <c r="CY749">
        <f t="shared" si="143"/>
        <v>110260</v>
      </c>
      <c r="CZ749">
        <f t="shared" si="144"/>
        <v>29800</v>
      </c>
      <c r="DA749">
        <f t="shared" si="145"/>
        <v>3.7</v>
      </c>
      <c r="DB749">
        <f t="shared" si="141"/>
        <v>4.7699999999999996</v>
      </c>
      <c r="DC749">
        <f t="shared" si="142"/>
        <v>0</v>
      </c>
    </row>
    <row r="750" spans="1:107" x14ac:dyDescent="0.2">
      <c r="A750">
        <f>ROW(Source!A468)</f>
        <v>468</v>
      </c>
      <c r="B750">
        <v>144042116</v>
      </c>
      <c r="C750">
        <v>144044739</v>
      </c>
      <c r="D750">
        <v>130261251</v>
      </c>
      <c r="E750">
        <v>1</v>
      </c>
      <c r="F750">
        <v>1</v>
      </c>
      <c r="G750">
        <v>1</v>
      </c>
      <c r="H750">
        <v>3</v>
      </c>
      <c r="I750" t="s">
        <v>1394</v>
      </c>
      <c r="J750" t="s">
        <v>1395</v>
      </c>
      <c r="K750" t="s">
        <v>1396</v>
      </c>
      <c r="L750">
        <v>1348</v>
      </c>
      <c r="N750">
        <v>1009</v>
      </c>
      <c r="O750" t="s">
        <v>31</v>
      </c>
      <c r="P750" t="s">
        <v>31</v>
      </c>
      <c r="Q750">
        <v>1000</v>
      </c>
      <c r="W750">
        <v>0</v>
      </c>
      <c r="X750">
        <v>-275274184</v>
      </c>
      <c r="Y750">
        <v>2.9999999999999997E-4</v>
      </c>
      <c r="AA750">
        <v>68116.399999999994</v>
      </c>
      <c r="AB750">
        <v>0</v>
      </c>
      <c r="AC750">
        <v>0</v>
      </c>
      <c r="AD750">
        <v>0</v>
      </c>
      <c r="AE750">
        <v>12430</v>
      </c>
      <c r="AF750">
        <v>0</v>
      </c>
      <c r="AG750">
        <v>0</v>
      </c>
      <c r="AH750">
        <v>0</v>
      </c>
      <c r="AI750">
        <v>5.48</v>
      </c>
      <c r="AJ750">
        <v>1</v>
      </c>
      <c r="AK750">
        <v>1</v>
      </c>
      <c r="AL750">
        <v>1</v>
      </c>
      <c r="AN750">
        <v>0</v>
      </c>
      <c r="AO750">
        <v>1</v>
      </c>
      <c r="AP750">
        <v>0</v>
      </c>
      <c r="AQ750">
        <v>0</v>
      </c>
      <c r="AR750">
        <v>0</v>
      </c>
      <c r="AS750" t="s">
        <v>3</v>
      </c>
      <c r="AT750">
        <v>2.9999999999999997E-4</v>
      </c>
      <c r="AU750" t="s">
        <v>3</v>
      </c>
      <c r="AV750">
        <v>0</v>
      </c>
      <c r="AW750">
        <v>2</v>
      </c>
      <c r="AX750">
        <v>144044757</v>
      </c>
      <c r="AY750">
        <v>1</v>
      </c>
      <c r="AZ750">
        <v>0</v>
      </c>
      <c r="BA750">
        <v>761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CX750">
        <f>Y750*Source!I468</f>
        <v>1.1999999999999999E-5</v>
      </c>
      <c r="CY750">
        <f t="shared" si="143"/>
        <v>68116.399999999994</v>
      </c>
      <c r="CZ750">
        <f t="shared" si="144"/>
        <v>12430</v>
      </c>
      <c r="DA750">
        <f t="shared" si="145"/>
        <v>5.48</v>
      </c>
      <c r="DB750">
        <f t="shared" si="141"/>
        <v>3.73</v>
      </c>
      <c r="DC750">
        <f t="shared" si="142"/>
        <v>0</v>
      </c>
    </row>
    <row r="751" spans="1:107" x14ac:dyDescent="0.2">
      <c r="A751">
        <f>ROW(Source!A468)</f>
        <v>468</v>
      </c>
      <c r="B751">
        <v>144042116</v>
      </c>
      <c r="C751">
        <v>144044739</v>
      </c>
      <c r="D751">
        <v>130305286</v>
      </c>
      <c r="E751">
        <v>1</v>
      </c>
      <c r="F751">
        <v>1</v>
      </c>
      <c r="G751">
        <v>1</v>
      </c>
      <c r="H751">
        <v>3</v>
      </c>
      <c r="I751" t="s">
        <v>733</v>
      </c>
      <c r="J751" t="s">
        <v>735</v>
      </c>
      <c r="K751" t="s">
        <v>734</v>
      </c>
      <c r="L751">
        <v>1425</v>
      </c>
      <c r="N751">
        <v>1013</v>
      </c>
      <c r="O751" t="s">
        <v>88</v>
      </c>
      <c r="P751" t="s">
        <v>88</v>
      </c>
      <c r="Q751">
        <v>1</v>
      </c>
      <c r="W751">
        <v>0</v>
      </c>
      <c r="X751">
        <v>177053872</v>
      </c>
      <c r="Y751">
        <v>100</v>
      </c>
      <c r="AA751">
        <v>12061.84</v>
      </c>
      <c r="AB751">
        <v>0</v>
      </c>
      <c r="AC751">
        <v>0</v>
      </c>
      <c r="AD751">
        <v>0</v>
      </c>
      <c r="AE751">
        <v>833</v>
      </c>
      <c r="AF751">
        <v>0</v>
      </c>
      <c r="AG751">
        <v>0</v>
      </c>
      <c r="AH751">
        <v>0</v>
      </c>
      <c r="AI751">
        <v>14.48</v>
      </c>
      <c r="AJ751">
        <v>1</v>
      </c>
      <c r="AK751">
        <v>1</v>
      </c>
      <c r="AL751">
        <v>1</v>
      </c>
      <c r="AN751">
        <v>0</v>
      </c>
      <c r="AO751">
        <v>0</v>
      </c>
      <c r="AP751">
        <v>0</v>
      </c>
      <c r="AQ751">
        <v>0</v>
      </c>
      <c r="AR751">
        <v>0</v>
      </c>
      <c r="AS751" t="s">
        <v>3</v>
      </c>
      <c r="AT751">
        <v>100</v>
      </c>
      <c r="AU751" t="s">
        <v>3</v>
      </c>
      <c r="AV751">
        <v>0</v>
      </c>
      <c r="AW751">
        <v>1</v>
      </c>
      <c r="AX751">
        <v>-1</v>
      </c>
      <c r="AY751">
        <v>0</v>
      </c>
      <c r="AZ751">
        <v>0</v>
      </c>
      <c r="BA751" t="s">
        <v>3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CX751">
        <f>Y751*Source!I468</f>
        <v>4</v>
      </c>
      <c r="CY751">
        <f t="shared" si="143"/>
        <v>12061.84</v>
      </c>
      <c r="CZ751">
        <f t="shared" si="144"/>
        <v>833</v>
      </c>
      <c r="DA751">
        <f t="shared" si="145"/>
        <v>14.48</v>
      </c>
      <c r="DB751">
        <f t="shared" si="141"/>
        <v>83300</v>
      </c>
      <c r="DC751">
        <f t="shared" si="142"/>
        <v>0</v>
      </c>
    </row>
    <row r="752" spans="1:107" x14ac:dyDescent="0.2">
      <c r="A752">
        <f>ROW(Source!A468)</f>
        <v>468</v>
      </c>
      <c r="B752">
        <v>144042116</v>
      </c>
      <c r="C752">
        <v>144044739</v>
      </c>
      <c r="D752">
        <v>128862548</v>
      </c>
      <c r="E752">
        <v>28876687</v>
      </c>
      <c r="F752">
        <v>1</v>
      </c>
      <c r="G752">
        <v>1</v>
      </c>
      <c r="H752">
        <v>3</v>
      </c>
      <c r="I752" t="s">
        <v>1296</v>
      </c>
      <c r="J752" t="s">
        <v>3</v>
      </c>
      <c r="K752" t="s">
        <v>1297</v>
      </c>
      <c r="L752">
        <v>1374</v>
      </c>
      <c r="N752">
        <v>1013</v>
      </c>
      <c r="O752" t="s">
        <v>1298</v>
      </c>
      <c r="P752" t="s">
        <v>1298</v>
      </c>
      <c r="Q752">
        <v>1</v>
      </c>
      <c r="W752">
        <v>0</v>
      </c>
      <c r="X752">
        <v>-1731369543</v>
      </c>
      <c r="Y752">
        <v>6.86</v>
      </c>
      <c r="AA752">
        <v>1</v>
      </c>
      <c r="AB752">
        <v>0</v>
      </c>
      <c r="AC752">
        <v>0</v>
      </c>
      <c r="AD752">
        <v>0</v>
      </c>
      <c r="AE752">
        <v>1</v>
      </c>
      <c r="AF752">
        <v>0</v>
      </c>
      <c r="AG752">
        <v>0</v>
      </c>
      <c r="AH752">
        <v>0</v>
      </c>
      <c r="AI752">
        <v>1</v>
      </c>
      <c r="AJ752">
        <v>1</v>
      </c>
      <c r="AK752">
        <v>1</v>
      </c>
      <c r="AL752">
        <v>1</v>
      </c>
      <c r="AN752">
        <v>0</v>
      </c>
      <c r="AO752">
        <v>1</v>
      </c>
      <c r="AP752">
        <v>0</v>
      </c>
      <c r="AQ752">
        <v>0</v>
      </c>
      <c r="AR752">
        <v>0</v>
      </c>
      <c r="AS752" t="s">
        <v>3</v>
      </c>
      <c r="AT752">
        <v>6.86</v>
      </c>
      <c r="AU752" t="s">
        <v>3</v>
      </c>
      <c r="AV752">
        <v>0</v>
      </c>
      <c r="AW752">
        <v>2</v>
      </c>
      <c r="AX752">
        <v>144044758</v>
      </c>
      <c r="AY752">
        <v>1</v>
      </c>
      <c r="AZ752">
        <v>0</v>
      </c>
      <c r="BA752">
        <v>762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CX752">
        <f>Y752*Source!I468</f>
        <v>0.27440000000000003</v>
      </c>
      <c r="CY752">
        <f t="shared" si="143"/>
        <v>1</v>
      </c>
      <c r="CZ752">
        <f t="shared" si="144"/>
        <v>1</v>
      </c>
      <c r="DA752">
        <f t="shared" si="145"/>
        <v>1</v>
      </c>
      <c r="DB752">
        <f t="shared" si="141"/>
        <v>6.86</v>
      </c>
      <c r="DC752">
        <f t="shared" si="142"/>
        <v>0</v>
      </c>
    </row>
    <row r="753" spans="1:107" x14ac:dyDescent="0.2">
      <c r="A753">
        <f>ROW(Source!A470)</f>
        <v>470</v>
      </c>
      <c r="B753">
        <v>144042116</v>
      </c>
      <c r="C753">
        <v>144044760</v>
      </c>
      <c r="D753">
        <v>128862293</v>
      </c>
      <c r="E753">
        <v>28876687</v>
      </c>
      <c r="F753">
        <v>1</v>
      </c>
      <c r="G753">
        <v>1</v>
      </c>
      <c r="H753">
        <v>1</v>
      </c>
      <c r="I753" t="s">
        <v>1265</v>
      </c>
      <c r="J753" t="s">
        <v>3</v>
      </c>
      <c r="K753" t="s">
        <v>1266</v>
      </c>
      <c r="L753">
        <v>1191</v>
      </c>
      <c r="N753">
        <v>1013</v>
      </c>
      <c r="O753" t="s">
        <v>1125</v>
      </c>
      <c r="P753" t="s">
        <v>1125</v>
      </c>
      <c r="Q753">
        <v>1</v>
      </c>
      <c r="W753">
        <v>0</v>
      </c>
      <c r="X753">
        <v>-1081351934</v>
      </c>
      <c r="Y753">
        <v>41.28</v>
      </c>
      <c r="AA753">
        <v>0</v>
      </c>
      <c r="AB753">
        <v>0</v>
      </c>
      <c r="AC753">
        <v>0</v>
      </c>
      <c r="AD753">
        <v>9.4</v>
      </c>
      <c r="AE753">
        <v>0</v>
      </c>
      <c r="AF753">
        <v>0</v>
      </c>
      <c r="AG753">
        <v>0</v>
      </c>
      <c r="AH753">
        <v>9.4</v>
      </c>
      <c r="AI753">
        <v>1</v>
      </c>
      <c r="AJ753">
        <v>1</v>
      </c>
      <c r="AK753">
        <v>1</v>
      </c>
      <c r="AL753">
        <v>1</v>
      </c>
      <c r="AN753">
        <v>0</v>
      </c>
      <c r="AO753">
        <v>1</v>
      </c>
      <c r="AP753">
        <v>0</v>
      </c>
      <c r="AQ753">
        <v>0</v>
      </c>
      <c r="AR753">
        <v>0</v>
      </c>
      <c r="AS753" t="s">
        <v>3</v>
      </c>
      <c r="AT753">
        <v>41.28</v>
      </c>
      <c r="AU753" t="s">
        <v>3</v>
      </c>
      <c r="AV753">
        <v>1</v>
      </c>
      <c r="AW753">
        <v>2</v>
      </c>
      <c r="AX753">
        <v>144044774</v>
      </c>
      <c r="AY753">
        <v>1</v>
      </c>
      <c r="AZ753">
        <v>0</v>
      </c>
      <c r="BA753">
        <v>763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CX753">
        <f>Y753*Source!I470</f>
        <v>4.1280000000000001</v>
      </c>
      <c r="CY753">
        <f>AD753</f>
        <v>9.4</v>
      </c>
      <c r="CZ753">
        <f>AH753</f>
        <v>9.4</v>
      </c>
      <c r="DA753">
        <f>AL753</f>
        <v>1</v>
      </c>
      <c r="DB753">
        <f t="shared" si="141"/>
        <v>388.03</v>
      </c>
      <c r="DC753">
        <f t="shared" si="142"/>
        <v>0</v>
      </c>
    </row>
    <row r="754" spans="1:107" x14ac:dyDescent="0.2">
      <c r="A754">
        <f>ROW(Source!A470)</f>
        <v>470</v>
      </c>
      <c r="B754">
        <v>144042116</v>
      </c>
      <c r="C754">
        <v>144044760</v>
      </c>
      <c r="D754">
        <v>128862608</v>
      </c>
      <c r="E754">
        <v>28876687</v>
      </c>
      <c r="F754">
        <v>1</v>
      </c>
      <c r="G754">
        <v>1</v>
      </c>
      <c r="H754">
        <v>1</v>
      </c>
      <c r="I754" t="s">
        <v>1128</v>
      </c>
      <c r="J754" t="s">
        <v>3</v>
      </c>
      <c r="K754" t="s">
        <v>1129</v>
      </c>
      <c r="L754">
        <v>1191</v>
      </c>
      <c r="N754">
        <v>1013</v>
      </c>
      <c r="O754" t="s">
        <v>1125</v>
      </c>
      <c r="P754" t="s">
        <v>1125</v>
      </c>
      <c r="Q754">
        <v>1</v>
      </c>
      <c r="W754">
        <v>0</v>
      </c>
      <c r="X754">
        <v>-1417349443</v>
      </c>
      <c r="Y754">
        <v>0.4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1</v>
      </c>
      <c r="AJ754">
        <v>1</v>
      </c>
      <c r="AK754">
        <v>1</v>
      </c>
      <c r="AL754">
        <v>1</v>
      </c>
      <c r="AN754">
        <v>0</v>
      </c>
      <c r="AO754">
        <v>1</v>
      </c>
      <c r="AP754">
        <v>0</v>
      </c>
      <c r="AQ754">
        <v>0</v>
      </c>
      <c r="AR754">
        <v>0</v>
      </c>
      <c r="AS754" t="s">
        <v>3</v>
      </c>
      <c r="AT754">
        <v>0.4</v>
      </c>
      <c r="AU754" t="s">
        <v>3</v>
      </c>
      <c r="AV754">
        <v>2</v>
      </c>
      <c r="AW754">
        <v>2</v>
      </c>
      <c r="AX754">
        <v>144044775</v>
      </c>
      <c r="AY754">
        <v>1</v>
      </c>
      <c r="AZ754">
        <v>0</v>
      </c>
      <c r="BA754">
        <v>764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CX754">
        <f>Y754*Source!I470</f>
        <v>4.0000000000000008E-2</v>
      </c>
      <c r="CY754">
        <f>AD754</f>
        <v>0</v>
      </c>
      <c r="CZ754">
        <f>AH754</f>
        <v>0</v>
      </c>
      <c r="DA754">
        <f>AL754</f>
        <v>1</v>
      </c>
      <c r="DB754">
        <f t="shared" si="141"/>
        <v>0</v>
      </c>
      <c r="DC754">
        <f t="shared" si="142"/>
        <v>0</v>
      </c>
    </row>
    <row r="755" spans="1:107" x14ac:dyDescent="0.2">
      <c r="A755">
        <f>ROW(Source!A470)</f>
        <v>470</v>
      </c>
      <c r="B755">
        <v>144042116</v>
      </c>
      <c r="C755">
        <v>144044760</v>
      </c>
      <c r="D755">
        <v>130404404</v>
      </c>
      <c r="E755">
        <v>1</v>
      </c>
      <c r="F755">
        <v>1</v>
      </c>
      <c r="G755">
        <v>1</v>
      </c>
      <c r="H755">
        <v>2</v>
      </c>
      <c r="I755" t="s">
        <v>1141</v>
      </c>
      <c r="J755" t="s">
        <v>1142</v>
      </c>
      <c r="K755" t="s">
        <v>1143</v>
      </c>
      <c r="L755">
        <v>1368</v>
      </c>
      <c r="N755">
        <v>1011</v>
      </c>
      <c r="O755" t="s">
        <v>550</v>
      </c>
      <c r="P755" t="s">
        <v>550</v>
      </c>
      <c r="Q755">
        <v>1</v>
      </c>
      <c r="W755">
        <v>0</v>
      </c>
      <c r="X755">
        <v>-2113614907</v>
      </c>
      <c r="Y755">
        <v>0.2</v>
      </c>
      <c r="AA755">
        <v>0</v>
      </c>
      <c r="AB755">
        <v>1023.6</v>
      </c>
      <c r="AC755">
        <v>443.21</v>
      </c>
      <c r="AD755">
        <v>0</v>
      </c>
      <c r="AE755">
        <v>0</v>
      </c>
      <c r="AF755">
        <v>115.4</v>
      </c>
      <c r="AG755">
        <v>13.5</v>
      </c>
      <c r="AH755">
        <v>0</v>
      </c>
      <c r="AI755">
        <v>1</v>
      </c>
      <c r="AJ755">
        <v>8.8699999999999992</v>
      </c>
      <c r="AK755">
        <v>32.83</v>
      </c>
      <c r="AL755">
        <v>1</v>
      </c>
      <c r="AN755">
        <v>0</v>
      </c>
      <c r="AO755">
        <v>1</v>
      </c>
      <c r="AP755">
        <v>0</v>
      </c>
      <c r="AQ755">
        <v>0</v>
      </c>
      <c r="AR755">
        <v>0</v>
      </c>
      <c r="AS755" t="s">
        <v>3</v>
      </c>
      <c r="AT755">
        <v>0.2</v>
      </c>
      <c r="AU755" t="s">
        <v>3</v>
      </c>
      <c r="AV755">
        <v>0</v>
      </c>
      <c r="AW755">
        <v>2</v>
      </c>
      <c r="AX755">
        <v>144044776</v>
      </c>
      <c r="AY755">
        <v>1</v>
      </c>
      <c r="AZ755">
        <v>0</v>
      </c>
      <c r="BA755">
        <v>765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CX755">
        <f>Y755*Source!I470</f>
        <v>2.0000000000000004E-2</v>
      </c>
      <c r="CY755">
        <f>AB755</f>
        <v>1023.6</v>
      </c>
      <c r="CZ755">
        <f>AF755</f>
        <v>115.4</v>
      </c>
      <c r="DA755">
        <f>AJ755</f>
        <v>8.8699999999999992</v>
      </c>
      <c r="DB755">
        <f t="shared" si="141"/>
        <v>23.08</v>
      </c>
      <c r="DC755">
        <f t="shared" si="142"/>
        <v>2.7</v>
      </c>
    </row>
    <row r="756" spans="1:107" x14ac:dyDescent="0.2">
      <c r="A756">
        <f>ROW(Source!A470)</f>
        <v>470</v>
      </c>
      <c r="B756">
        <v>144042116</v>
      </c>
      <c r="C756">
        <v>144044760</v>
      </c>
      <c r="D756">
        <v>130405149</v>
      </c>
      <c r="E756">
        <v>1</v>
      </c>
      <c r="F756">
        <v>1</v>
      </c>
      <c r="G756">
        <v>1</v>
      </c>
      <c r="H756">
        <v>2</v>
      </c>
      <c r="I756" t="s">
        <v>1144</v>
      </c>
      <c r="J756" t="s">
        <v>1145</v>
      </c>
      <c r="K756" t="s">
        <v>1146</v>
      </c>
      <c r="L756">
        <v>1368</v>
      </c>
      <c r="N756">
        <v>1011</v>
      </c>
      <c r="O756" t="s">
        <v>550</v>
      </c>
      <c r="P756" t="s">
        <v>550</v>
      </c>
      <c r="Q756">
        <v>1</v>
      </c>
      <c r="W756">
        <v>0</v>
      </c>
      <c r="X756">
        <v>1969200529</v>
      </c>
      <c r="Y756">
        <v>0.2</v>
      </c>
      <c r="AA756">
        <v>0</v>
      </c>
      <c r="AB756">
        <v>795.09</v>
      </c>
      <c r="AC756">
        <v>380.83</v>
      </c>
      <c r="AD756">
        <v>0</v>
      </c>
      <c r="AE756">
        <v>0</v>
      </c>
      <c r="AF756">
        <v>65.709999999999994</v>
      </c>
      <c r="AG756">
        <v>11.6</v>
      </c>
      <c r="AH756">
        <v>0</v>
      </c>
      <c r="AI756">
        <v>1</v>
      </c>
      <c r="AJ756">
        <v>12.1</v>
      </c>
      <c r="AK756">
        <v>32.83</v>
      </c>
      <c r="AL756">
        <v>1</v>
      </c>
      <c r="AN756">
        <v>0</v>
      </c>
      <c r="AO756">
        <v>1</v>
      </c>
      <c r="AP756">
        <v>0</v>
      </c>
      <c r="AQ756">
        <v>0</v>
      </c>
      <c r="AR756">
        <v>0</v>
      </c>
      <c r="AS756" t="s">
        <v>3</v>
      </c>
      <c r="AT756">
        <v>0.2</v>
      </c>
      <c r="AU756" t="s">
        <v>3</v>
      </c>
      <c r="AV756">
        <v>0</v>
      </c>
      <c r="AW756">
        <v>2</v>
      </c>
      <c r="AX756">
        <v>144044777</v>
      </c>
      <c r="AY756">
        <v>1</v>
      </c>
      <c r="AZ756">
        <v>0</v>
      </c>
      <c r="BA756">
        <v>766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CX756">
        <f>Y756*Source!I470</f>
        <v>2.0000000000000004E-2</v>
      </c>
      <c r="CY756">
        <f>AB756</f>
        <v>795.09</v>
      </c>
      <c r="CZ756">
        <f>AF756</f>
        <v>65.709999999999994</v>
      </c>
      <c r="DA756">
        <f>AJ756</f>
        <v>12.1</v>
      </c>
      <c r="DB756">
        <f t="shared" si="141"/>
        <v>13.14</v>
      </c>
      <c r="DC756">
        <f t="shared" si="142"/>
        <v>2.3199999999999998</v>
      </c>
    </row>
    <row r="757" spans="1:107" x14ac:dyDescent="0.2">
      <c r="A757">
        <f>ROW(Source!A470)</f>
        <v>470</v>
      </c>
      <c r="B757">
        <v>144042116</v>
      </c>
      <c r="C757">
        <v>144044760</v>
      </c>
      <c r="D757">
        <v>130405328</v>
      </c>
      <c r="E757">
        <v>1</v>
      </c>
      <c r="F757">
        <v>1</v>
      </c>
      <c r="G757">
        <v>1</v>
      </c>
      <c r="H757">
        <v>2</v>
      </c>
      <c r="I757" t="s">
        <v>1343</v>
      </c>
      <c r="J757" t="s">
        <v>1344</v>
      </c>
      <c r="K757" t="s">
        <v>1345</v>
      </c>
      <c r="L757">
        <v>1368</v>
      </c>
      <c r="N757">
        <v>1011</v>
      </c>
      <c r="O757" t="s">
        <v>550</v>
      </c>
      <c r="P757" t="s">
        <v>550</v>
      </c>
      <c r="Q757">
        <v>1</v>
      </c>
      <c r="W757">
        <v>0</v>
      </c>
      <c r="X757">
        <v>32357839</v>
      </c>
      <c r="Y757">
        <v>1.98</v>
      </c>
      <c r="AA757">
        <v>0</v>
      </c>
      <c r="AB757">
        <v>39.119999999999997</v>
      </c>
      <c r="AC757">
        <v>0</v>
      </c>
      <c r="AD757">
        <v>0</v>
      </c>
      <c r="AE757">
        <v>0</v>
      </c>
      <c r="AF757">
        <v>8.1</v>
      </c>
      <c r="AG757">
        <v>0</v>
      </c>
      <c r="AH757">
        <v>0</v>
      </c>
      <c r="AI757">
        <v>1</v>
      </c>
      <c r="AJ757">
        <v>4.83</v>
      </c>
      <c r="AK757">
        <v>32.83</v>
      </c>
      <c r="AL757">
        <v>1</v>
      </c>
      <c r="AN757">
        <v>0</v>
      </c>
      <c r="AO757">
        <v>1</v>
      </c>
      <c r="AP757">
        <v>0</v>
      </c>
      <c r="AQ757">
        <v>0</v>
      </c>
      <c r="AR757">
        <v>0</v>
      </c>
      <c r="AS757" t="s">
        <v>3</v>
      </c>
      <c r="AT757">
        <v>1.98</v>
      </c>
      <c r="AU757" t="s">
        <v>3</v>
      </c>
      <c r="AV757">
        <v>0</v>
      </c>
      <c r="AW757">
        <v>2</v>
      </c>
      <c r="AX757">
        <v>144044778</v>
      </c>
      <c r="AY757">
        <v>1</v>
      </c>
      <c r="AZ757">
        <v>0</v>
      </c>
      <c r="BA757">
        <v>767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CX757">
        <f>Y757*Source!I470</f>
        <v>0.19800000000000001</v>
      </c>
      <c r="CY757">
        <f>AB757</f>
        <v>39.119999999999997</v>
      </c>
      <c r="CZ757">
        <f>AF757</f>
        <v>8.1</v>
      </c>
      <c r="DA757">
        <f>AJ757</f>
        <v>4.83</v>
      </c>
      <c r="DB757">
        <f t="shared" si="141"/>
        <v>16.04</v>
      </c>
      <c r="DC757">
        <f t="shared" si="142"/>
        <v>0</v>
      </c>
    </row>
    <row r="758" spans="1:107" x14ac:dyDescent="0.2">
      <c r="A758">
        <f>ROW(Source!A470)</f>
        <v>470</v>
      </c>
      <c r="B758">
        <v>144042116</v>
      </c>
      <c r="C758">
        <v>144044760</v>
      </c>
      <c r="D758">
        <v>130258823</v>
      </c>
      <c r="E758">
        <v>1</v>
      </c>
      <c r="F758">
        <v>1</v>
      </c>
      <c r="G758">
        <v>1</v>
      </c>
      <c r="H758">
        <v>3</v>
      </c>
      <c r="I758" t="s">
        <v>1397</v>
      </c>
      <c r="J758" t="s">
        <v>1398</v>
      </c>
      <c r="K758" t="s">
        <v>1399</v>
      </c>
      <c r="L758">
        <v>1302</v>
      </c>
      <c r="N758">
        <v>1003</v>
      </c>
      <c r="O758" t="s">
        <v>769</v>
      </c>
      <c r="P758" t="s">
        <v>769</v>
      </c>
      <c r="Q758">
        <v>10</v>
      </c>
      <c r="W758">
        <v>0</v>
      </c>
      <c r="X758">
        <v>-1192046909</v>
      </c>
      <c r="Y758">
        <v>0.3</v>
      </c>
      <c r="AA758">
        <v>34.43</v>
      </c>
      <c r="AB758">
        <v>0</v>
      </c>
      <c r="AC758">
        <v>0</v>
      </c>
      <c r="AD758">
        <v>0</v>
      </c>
      <c r="AE758">
        <v>6.9</v>
      </c>
      <c r="AF758">
        <v>0</v>
      </c>
      <c r="AG758">
        <v>0</v>
      </c>
      <c r="AH758">
        <v>0</v>
      </c>
      <c r="AI758">
        <v>4.99</v>
      </c>
      <c r="AJ758">
        <v>1</v>
      </c>
      <c r="AK758">
        <v>1</v>
      </c>
      <c r="AL758">
        <v>1</v>
      </c>
      <c r="AN758">
        <v>0</v>
      </c>
      <c r="AO758">
        <v>1</v>
      </c>
      <c r="AP758">
        <v>0</v>
      </c>
      <c r="AQ758">
        <v>0</v>
      </c>
      <c r="AR758">
        <v>0</v>
      </c>
      <c r="AS758" t="s">
        <v>3</v>
      </c>
      <c r="AT758">
        <v>0.3</v>
      </c>
      <c r="AU758" t="s">
        <v>3</v>
      </c>
      <c r="AV758">
        <v>0</v>
      </c>
      <c r="AW758">
        <v>2</v>
      </c>
      <c r="AX758">
        <v>144044779</v>
      </c>
      <c r="AY758">
        <v>1</v>
      </c>
      <c r="AZ758">
        <v>0</v>
      </c>
      <c r="BA758">
        <v>768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CX758">
        <f>Y758*Source!I470</f>
        <v>0.03</v>
      </c>
      <c r="CY758">
        <f t="shared" ref="CY758:CY765" si="146">AA758</f>
        <v>34.43</v>
      </c>
      <c r="CZ758">
        <f t="shared" ref="CZ758:CZ765" si="147">AE758</f>
        <v>6.9</v>
      </c>
      <c r="DA758">
        <f t="shared" ref="DA758:DA765" si="148">AI758</f>
        <v>4.99</v>
      </c>
      <c r="DB758">
        <f t="shared" si="141"/>
        <v>2.0699999999999998</v>
      </c>
      <c r="DC758">
        <f t="shared" si="142"/>
        <v>0</v>
      </c>
    </row>
    <row r="759" spans="1:107" x14ac:dyDescent="0.2">
      <c r="A759">
        <f>ROW(Source!A470)</f>
        <v>470</v>
      </c>
      <c r="B759">
        <v>144042116</v>
      </c>
      <c r="C759">
        <v>144044760</v>
      </c>
      <c r="D759">
        <v>130259608</v>
      </c>
      <c r="E759">
        <v>1</v>
      </c>
      <c r="F759">
        <v>1</v>
      </c>
      <c r="G759">
        <v>1</v>
      </c>
      <c r="H759">
        <v>3</v>
      </c>
      <c r="I759" t="s">
        <v>1400</v>
      </c>
      <c r="J759" t="s">
        <v>1401</v>
      </c>
      <c r="K759" t="s">
        <v>1402</v>
      </c>
      <c r="L759">
        <v>1346</v>
      </c>
      <c r="N759">
        <v>1009</v>
      </c>
      <c r="O759" t="s">
        <v>598</v>
      </c>
      <c r="P759" t="s">
        <v>598</v>
      </c>
      <c r="Q759">
        <v>1</v>
      </c>
      <c r="W759">
        <v>0</v>
      </c>
      <c r="X759">
        <v>1709625395</v>
      </c>
      <c r="Y759">
        <v>1.75</v>
      </c>
      <c r="AA759">
        <v>104.64</v>
      </c>
      <c r="AB759">
        <v>0</v>
      </c>
      <c r="AC759">
        <v>0</v>
      </c>
      <c r="AD759">
        <v>0</v>
      </c>
      <c r="AE759">
        <v>10.57</v>
      </c>
      <c r="AF759">
        <v>0</v>
      </c>
      <c r="AG759">
        <v>0</v>
      </c>
      <c r="AH759">
        <v>0</v>
      </c>
      <c r="AI759">
        <v>9.9</v>
      </c>
      <c r="AJ759">
        <v>1</v>
      </c>
      <c r="AK759">
        <v>1</v>
      </c>
      <c r="AL759">
        <v>1</v>
      </c>
      <c r="AN759">
        <v>0</v>
      </c>
      <c r="AO759">
        <v>1</v>
      </c>
      <c r="AP759">
        <v>0</v>
      </c>
      <c r="AQ759">
        <v>0</v>
      </c>
      <c r="AR759">
        <v>0</v>
      </c>
      <c r="AS759" t="s">
        <v>3</v>
      </c>
      <c r="AT759">
        <v>1.75</v>
      </c>
      <c r="AU759" t="s">
        <v>3</v>
      </c>
      <c r="AV759">
        <v>0</v>
      </c>
      <c r="AW759">
        <v>2</v>
      </c>
      <c r="AX759">
        <v>144044780</v>
      </c>
      <c r="AY759">
        <v>1</v>
      </c>
      <c r="AZ759">
        <v>0</v>
      </c>
      <c r="BA759">
        <v>769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CX759">
        <f>Y759*Source!I470</f>
        <v>0.17500000000000002</v>
      </c>
      <c r="CY759">
        <f t="shared" si="146"/>
        <v>104.64</v>
      </c>
      <c r="CZ759">
        <f t="shared" si="147"/>
        <v>10.57</v>
      </c>
      <c r="DA759">
        <f t="shared" si="148"/>
        <v>9.9</v>
      </c>
      <c r="DB759">
        <f t="shared" si="141"/>
        <v>18.5</v>
      </c>
      <c r="DC759">
        <f t="shared" si="142"/>
        <v>0</v>
      </c>
    </row>
    <row r="760" spans="1:107" x14ac:dyDescent="0.2">
      <c r="A760">
        <f>ROW(Source!A470)</f>
        <v>470</v>
      </c>
      <c r="B760">
        <v>144042116</v>
      </c>
      <c r="C760">
        <v>144044760</v>
      </c>
      <c r="D760">
        <v>130260880</v>
      </c>
      <c r="E760">
        <v>1</v>
      </c>
      <c r="F760">
        <v>1</v>
      </c>
      <c r="G760">
        <v>1</v>
      </c>
      <c r="H760">
        <v>3</v>
      </c>
      <c r="I760" t="s">
        <v>1293</v>
      </c>
      <c r="J760" t="s">
        <v>1294</v>
      </c>
      <c r="K760" t="s">
        <v>1295</v>
      </c>
      <c r="L760">
        <v>1425</v>
      </c>
      <c r="N760">
        <v>1013</v>
      </c>
      <c r="O760" t="s">
        <v>88</v>
      </c>
      <c r="P760" t="s">
        <v>88</v>
      </c>
      <c r="Q760">
        <v>1</v>
      </c>
      <c r="W760">
        <v>0</v>
      </c>
      <c r="X760">
        <v>1545327118</v>
      </c>
      <c r="Y760">
        <v>1</v>
      </c>
      <c r="AA760">
        <v>352.6</v>
      </c>
      <c r="AB760">
        <v>0</v>
      </c>
      <c r="AC760">
        <v>0</v>
      </c>
      <c r="AD760">
        <v>0</v>
      </c>
      <c r="AE760">
        <v>86</v>
      </c>
      <c r="AF760">
        <v>0</v>
      </c>
      <c r="AG760">
        <v>0</v>
      </c>
      <c r="AH760">
        <v>0</v>
      </c>
      <c r="AI760">
        <v>4.0999999999999996</v>
      </c>
      <c r="AJ760">
        <v>1</v>
      </c>
      <c r="AK760">
        <v>1</v>
      </c>
      <c r="AL760">
        <v>1</v>
      </c>
      <c r="AN760">
        <v>0</v>
      </c>
      <c r="AO760">
        <v>1</v>
      </c>
      <c r="AP760">
        <v>0</v>
      </c>
      <c r="AQ760">
        <v>0</v>
      </c>
      <c r="AR760">
        <v>0</v>
      </c>
      <c r="AS760" t="s">
        <v>3</v>
      </c>
      <c r="AT760">
        <v>1</v>
      </c>
      <c r="AU760" t="s">
        <v>3</v>
      </c>
      <c r="AV760">
        <v>0</v>
      </c>
      <c r="AW760">
        <v>2</v>
      </c>
      <c r="AX760">
        <v>144044781</v>
      </c>
      <c r="AY760">
        <v>1</v>
      </c>
      <c r="AZ760">
        <v>0</v>
      </c>
      <c r="BA760">
        <v>770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CX760">
        <f>Y760*Source!I470</f>
        <v>0.1</v>
      </c>
      <c r="CY760">
        <f t="shared" si="146"/>
        <v>352.6</v>
      </c>
      <c r="CZ760">
        <f t="shared" si="147"/>
        <v>86</v>
      </c>
      <c r="DA760">
        <f t="shared" si="148"/>
        <v>4.0999999999999996</v>
      </c>
      <c r="DB760">
        <f t="shared" si="141"/>
        <v>86</v>
      </c>
      <c r="DC760">
        <f t="shared" si="142"/>
        <v>0</v>
      </c>
    </row>
    <row r="761" spans="1:107" x14ac:dyDescent="0.2">
      <c r="A761">
        <f>ROW(Source!A470)</f>
        <v>470</v>
      </c>
      <c r="B761">
        <v>144042116</v>
      </c>
      <c r="C761">
        <v>144044760</v>
      </c>
      <c r="D761">
        <v>130261020</v>
      </c>
      <c r="E761">
        <v>1</v>
      </c>
      <c r="F761">
        <v>1</v>
      </c>
      <c r="G761">
        <v>1</v>
      </c>
      <c r="H761">
        <v>3</v>
      </c>
      <c r="I761" t="s">
        <v>1403</v>
      </c>
      <c r="J761" t="s">
        <v>1404</v>
      </c>
      <c r="K761" t="s">
        <v>1405</v>
      </c>
      <c r="L761">
        <v>1455</v>
      </c>
      <c r="N761">
        <v>1013</v>
      </c>
      <c r="O761" t="s">
        <v>163</v>
      </c>
      <c r="P761" t="s">
        <v>163</v>
      </c>
      <c r="Q761">
        <v>1</v>
      </c>
      <c r="W761">
        <v>0</v>
      </c>
      <c r="X761">
        <v>-37755644</v>
      </c>
      <c r="Y761">
        <v>5</v>
      </c>
      <c r="AA761">
        <v>91.08</v>
      </c>
      <c r="AB761">
        <v>0</v>
      </c>
      <c r="AC761">
        <v>0</v>
      </c>
      <c r="AD761">
        <v>0</v>
      </c>
      <c r="AE761">
        <v>11.89</v>
      </c>
      <c r="AF761">
        <v>0</v>
      </c>
      <c r="AG761">
        <v>0</v>
      </c>
      <c r="AH761">
        <v>0</v>
      </c>
      <c r="AI761">
        <v>7.66</v>
      </c>
      <c r="AJ761">
        <v>1</v>
      </c>
      <c r="AK761">
        <v>1</v>
      </c>
      <c r="AL761">
        <v>1</v>
      </c>
      <c r="AN761">
        <v>0</v>
      </c>
      <c r="AO761">
        <v>1</v>
      </c>
      <c r="AP761">
        <v>0</v>
      </c>
      <c r="AQ761">
        <v>0</v>
      </c>
      <c r="AR761">
        <v>0</v>
      </c>
      <c r="AS761" t="s">
        <v>3</v>
      </c>
      <c r="AT761">
        <v>5</v>
      </c>
      <c r="AU761" t="s">
        <v>3</v>
      </c>
      <c r="AV761">
        <v>0</v>
      </c>
      <c r="AW761">
        <v>2</v>
      </c>
      <c r="AX761">
        <v>144044782</v>
      </c>
      <c r="AY761">
        <v>1</v>
      </c>
      <c r="AZ761">
        <v>0</v>
      </c>
      <c r="BA761">
        <v>771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CX761">
        <f>Y761*Source!I470</f>
        <v>0.5</v>
      </c>
      <c r="CY761">
        <f t="shared" si="146"/>
        <v>91.08</v>
      </c>
      <c r="CZ761">
        <f t="shared" si="147"/>
        <v>11.89</v>
      </c>
      <c r="DA761">
        <f t="shared" si="148"/>
        <v>7.66</v>
      </c>
      <c r="DB761">
        <f t="shared" si="141"/>
        <v>59.45</v>
      </c>
      <c r="DC761">
        <f t="shared" si="142"/>
        <v>0</v>
      </c>
    </row>
    <row r="762" spans="1:107" x14ac:dyDescent="0.2">
      <c r="A762">
        <f>ROW(Source!A470)</f>
        <v>470</v>
      </c>
      <c r="B762">
        <v>144042116</v>
      </c>
      <c r="C762">
        <v>144044760</v>
      </c>
      <c r="D762">
        <v>130261251</v>
      </c>
      <c r="E762">
        <v>1</v>
      </c>
      <c r="F762">
        <v>1</v>
      </c>
      <c r="G762">
        <v>1</v>
      </c>
      <c r="H762">
        <v>3</v>
      </c>
      <c r="I762" t="s">
        <v>1394</v>
      </c>
      <c r="J762" t="s">
        <v>1395</v>
      </c>
      <c r="K762" t="s">
        <v>1396</v>
      </c>
      <c r="L762">
        <v>1348</v>
      </c>
      <c r="N762">
        <v>1009</v>
      </c>
      <c r="O762" t="s">
        <v>31</v>
      </c>
      <c r="P762" t="s">
        <v>31</v>
      </c>
      <c r="Q762">
        <v>1000</v>
      </c>
      <c r="W762">
        <v>0</v>
      </c>
      <c r="X762">
        <v>-275274184</v>
      </c>
      <c r="Y762">
        <v>3.6999999999999999E-4</v>
      </c>
      <c r="AA762">
        <v>68116.399999999994</v>
      </c>
      <c r="AB762">
        <v>0</v>
      </c>
      <c r="AC762">
        <v>0</v>
      </c>
      <c r="AD762">
        <v>0</v>
      </c>
      <c r="AE762">
        <v>12430</v>
      </c>
      <c r="AF762">
        <v>0</v>
      </c>
      <c r="AG762">
        <v>0</v>
      </c>
      <c r="AH762">
        <v>0</v>
      </c>
      <c r="AI762">
        <v>5.48</v>
      </c>
      <c r="AJ762">
        <v>1</v>
      </c>
      <c r="AK762">
        <v>1</v>
      </c>
      <c r="AL762">
        <v>1</v>
      </c>
      <c r="AN762">
        <v>0</v>
      </c>
      <c r="AO762">
        <v>1</v>
      </c>
      <c r="AP762">
        <v>0</v>
      </c>
      <c r="AQ762">
        <v>0</v>
      </c>
      <c r="AR762">
        <v>0</v>
      </c>
      <c r="AS762" t="s">
        <v>3</v>
      </c>
      <c r="AT762">
        <v>3.6999999999999999E-4</v>
      </c>
      <c r="AU762" t="s">
        <v>3</v>
      </c>
      <c r="AV762">
        <v>0</v>
      </c>
      <c r="AW762">
        <v>2</v>
      </c>
      <c r="AX762">
        <v>144044783</v>
      </c>
      <c r="AY762">
        <v>1</v>
      </c>
      <c r="AZ762">
        <v>0</v>
      </c>
      <c r="BA762">
        <v>772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CX762">
        <f>Y762*Source!I470</f>
        <v>3.7000000000000005E-5</v>
      </c>
      <c r="CY762">
        <f t="shared" si="146"/>
        <v>68116.399999999994</v>
      </c>
      <c r="CZ762">
        <f t="shared" si="147"/>
        <v>12430</v>
      </c>
      <c r="DA762">
        <f t="shared" si="148"/>
        <v>5.48</v>
      </c>
      <c r="DB762">
        <f t="shared" si="141"/>
        <v>4.5999999999999996</v>
      </c>
      <c r="DC762">
        <f t="shared" si="142"/>
        <v>0</v>
      </c>
    </row>
    <row r="763" spans="1:107" x14ac:dyDescent="0.2">
      <c r="A763">
        <f>ROW(Source!A470)</f>
        <v>470</v>
      </c>
      <c r="B763">
        <v>144042116</v>
      </c>
      <c r="C763">
        <v>144044760</v>
      </c>
      <c r="D763">
        <v>130288917</v>
      </c>
      <c r="E763">
        <v>1</v>
      </c>
      <c r="F763">
        <v>1</v>
      </c>
      <c r="G763">
        <v>1</v>
      </c>
      <c r="H763">
        <v>3</v>
      </c>
      <c r="I763" t="s">
        <v>1406</v>
      </c>
      <c r="J763" t="s">
        <v>1407</v>
      </c>
      <c r="K763" t="s">
        <v>1408</v>
      </c>
      <c r="L763">
        <v>1346</v>
      </c>
      <c r="N763">
        <v>1009</v>
      </c>
      <c r="O763" t="s">
        <v>598</v>
      </c>
      <c r="P763" t="s">
        <v>598</v>
      </c>
      <c r="Q763">
        <v>1</v>
      </c>
      <c r="W763">
        <v>0</v>
      </c>
      <c r="X763">
        <v>-1522207802</v>
      </c>
      <c r="Y763">
        <v>0.4</v>
      </c>
      <c r="AA763">
        <v>120.12</v>
      </c>
      <c r="AB763">
        <v>0</v>
      </c>
      <c r="AC763">
        <v>0</v>
      </c>
      <c r="AD763">
        <v>0</v>
      </c>
      <c r="AE763">
        <v>28.6</v>
      </c>
      <c r="AF763">
        <v>0</v>
      </c>
      <c r="AG763">
        <v>0</v>
      </c>
      <c r="AH763">
        <v>0</v>
      </c>
      <c r="AI763">
        <v>4.2</v>
      </c>
      <c r="AJ763">
        <v>1</v>
      </c>
      <c r="AK763">
        <v>1</v>
      </c>
      <c r="AL763">
        <v>1</v>
      </c>
      <c r="AN763">
        <v>0</v>
      </c>
      <c r="AO763">
        <v>1</v>
      </c>
      <c r="AP763">
        <v>0</v>
      </c>
      <c r="AQ763">
        <v>0</v>
      </c>
      <c r="AR763">
        <v>0</v>
      </c>
      <c r="AS763" t="s">
        <v>3</v>
      </c>
      <c r="AT763">
        <v>0.4</v>
      </c>
      <c r="AU763" t="s">
        <v>3</v>
      </c>
      <c r="AV763">
        <v>0</v>
      </c>
      <c r="AW763">
        <v>2</v>
      </c>
      <c r="AX763">
        <v>144044784</v>
      </c>
      <c r="AY763">
        <v>1</v>
      </c>
      <c r="AZ763">
        <v>0</v>
      </c>
      <c r="BA763">
        <v>773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CX763">
        <f>Y763*Source!I470</f>
        <v>4.0000000000000008E-2</v>
      </c>
      <c r="CY763">
        <f t="shared" si="146"/>
        <v>120.12</v>
      </c>
      <c r="CZ763">
        <f t="shared" si="147"/>
        <v>28.6</v>
      </c>
      <c r="DA763">
        <f t="shared" si="148"/>
        <v>4.2</v>
      </c>
      <c r="DB763">
        <f t="shared" si="141"/>
        <v>11.44</v>
      </c>
      <c r="DC763">
        <f t="shared" si="142"/>
        <v>0</v>
      </c>
    </row>
    <row r="764" spans="1:107" x14ac:dyDescent="0.2">
      <c r="A764">
        <f>ROW(Source!A470)</f>
        <v>470</v>
      </c>
      <c r="B764">
        <v>144042116</v>
      </c>
      <c r="C764">
        <v>144044760</v>
      </c>
      <c r="D764">
        <v>128221947</v>
      </c>
      <c r="E764">
        <v>1</v>
      </c>
      <c r="F764">
        <v>1</v>
      </c>
      <c r="G764">
        <v>1</v>
      </c>
      <c r="H764">
        <v>3</v>
      </c>
      <c r="I764" t="s">
        <v>426</v>
      </c>
      <c r="J764" t="s">
        <v>429</v>
      </c>
      <c r="K764" t="s">
        <v>427</v>
      </c>
      <c r="L764">
        <v>1477</v>
      </c>
      <c r="N764">
        <v>1013</v>
      </c>
      <c r="O764" t="s">
        <v>428</v>
      </c>
      <c r="P764" t="s">
        <v>430</v>
      </c>
      <c r="Q764">
        <v>1</v>
      </c>
      <c r="W764">
        <v>0</v>
      </c>
      <c r="X764">
        <v>914721309</v>
      </c>
      <c r="Y764">
        <v>0.1</v>
      </c>
      <c r="AA764">
        <v>128935.81</v>
      </c>
      <c r="AB764">
        <v>0</v>
      </c>
      <c r="AC764">
        <v>0</v>
      </c>
      <c r="AD764">
        <v>0</v>
      </c>
      <c r="AE764">
        <v>41193.550000000003</v>
      </c>
      <c r="AF764">
        <v>0</v>
      </c>
      <c r="AG764">
        <v>0</v>
      </c>
      <c r="AH764">
        <v>0</v>
      </c>
      <c r="AI764">
        <v>3.13</v>
      </c>
      <c r="AJ764">
        <v>1</v>
      </c>
      <c r="AK764">
        <v>1</v>
      </c>
      <c r="AL764">
        <v>1</v>
      </c>
      <c r="AN764">
        <v>0</v>
      </c>
      <c r="AO764">
        <v>0</v>
      </c>
      <c r="AP764">
        <v>0</v>
      </c>
      <c r="AQ764">
        <v>0</v>
      </c>
      <c r="AR764">
        <v>0</v>
      </c>
      <c r="AS764" t="s">
        <v>3</v>
      </c>
      <c r="AT764">
        <v>0.1</v>
      </c>
      <c r="AU764" t="s">
        <v>3</v>
      </c>
      <c r="AV764">
        <v>0</v>
      </c>
      <c r="AW764">
        <v>1</v>
      </c>
      <c r="AX764">
        <v>-1</v>
      </c>
      <c r="AY764">
        <v>0</v>
      </c>
      <c r="AZ764">
        <v>0</v>
      </c>
      <c r="BA764" t="s">
        <v>3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CX764">
        <f>Y764*Source!I470</f>
        <v>1.0000000000000002E-2</v>
      </c>
      <c r="CY764">
        <f t="shared" si="146"/>
        <v>128935.81</v>
      </c>
      <c r="CZ764">
        <f t="shared" si="147"/>
        <v>41193.550000000003</v>
      </c>
      <c r="DA764">
        <f t="shared" si="148"/>
        <v>3.13</v>
      </c>
      <c r="DB764">
        <f t="shared" si="141"/>
        <v>4119.3599999999997</v>
      </c>
      <c r="DC764">
        <f t="shared" si="142"/>
        <v>0</v>
      </c>
    </row>
    <row r="765" spans="1:107" x14ac:dyDescent="0.2">
      <c r="A765">
        <f>ROW(Source!A470)</f>
        <v>470</v>
      </c>
      <c r="B765">
        <v>144042116</v>
      </c>
      <c r="C765">
        <v>144044760</v>
      </c>
      <c r="D765">
        <v>128862548</v>
      </c>
      <c r="E765">
        <v>28876687</v>
      </c>
      <c r="F765">
        <v>1</v>
      </c>
      <c r="G765">
        <v>1</v>
      </c>
      <c r="H765">
        <v>3</v>
      </c>
      <c r="I765" t="s">
        <v>1296</v>
      </c>
      <c r="J765" t="s">
        <v>3</v>
      </c>
      <c r="K765" t="s">
        <v>1297</v>
      </c>
      <c r="L765">
        <v>1374</v>
      </c>
      <c r="N765">
        <v>1013</v>
      </c>
      <c r="O765" t="s">
        <v>1298</v>
      </c>
      <c r="P765" t="s">
        <v>1298</v>
      </c>
      <c r="Q765">
        <v>1</v>
      </c>
      <c r="W765">
        <v>0</v>
      </c>
      <c r="X765">
        <v>-1731369543</v>
      </c>
      <c r="Y765">
        <v>7.76</v>
      </c>
      <c r="AA765">
        <v>1</v>
      </c>
      <c r="AB765">
        <v>0</v>
      </c>
      <c r="AC765">
        <v>0</v>
      </c>
      <c r="AD765">
        <v>0</v>
      </c>
      <c r="AE765">
        <v>1</v>
      </c>
      <c r="AF765">
        <v>0</v>
      </c>
      <c r="AG765">
        <v>0</v>
      </c>
      <c r="AH765">
        <v>0</v>
      </c>
      <c r="AI765">
        <v>1</v>
      </c>
      <c r="AJ765">
        <v>1</v>
      </c>
      <c r="AK765">
        <v>1</v>
      </c>
      <c r="AL765">
        <v>1</v>
      </c>
      <c r="AN765">
        <v>0</v>
      </c>
      <c r="AO765">
        <v>1</v>
      </c>
      <c r="AP765">
        <v>0</v>
      </c>
      <c r="AQ765">
        <v>0</v>
      </c>
      <c r="AR765">
        <v>0</v>
      </c>
      <c r="AS765" t="s">
        <v>3</v>
      </c>
      <c r="AT765">
        <v>7.76</v>
      </c>
      <c r="AU765" t="s">
        <v>3</v>
      </c>
      <c r="AV765">
        <v>0</v>
      </c>
      <c r="AW765">
        <v>2</v>
      </c>
      <c r="AX765">
        <v>144044785</v>
      </c>
      <c r="AY765">
        <v>1</v>
      </c>
      <c r="AZ765">
        <v>0</v>
      </c>
      <c r="BA765">
        <v>774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CX765">
        <f>Y765*Source!I470</f>
        <v>0.77600000000000002</v>
      </c>
      <c r="CY765">
        <f t="shared" si="146"/>
        <v>1</v>
      </c>
      <c r="CZ765">
        <f t="shared" si="147"/>
        <v>1</v>
      </c>
      <c r="DA765">
        <f t="shared" si="148"/>
        <v>1</v>
      </c>
      <c r="DB765">
        <f t="shared" si="141"/>
        <v>7.76</v>
      </c>
      <c r="DC765">
        <f t="shared" si="142"/>
        <v>0</v>
      </c>
    </row>
    <row r="766" spans="1:107" x14ac:dyDescent="0.2">
      <c r="A766">
        <f>ROW(Source!A472)</f>
        <v>472</v>
      </c>
      <c r="B766">
        <v>144042116</v>
      </c>
      <c r="C766">
        <v>144044787</v>
      </c>
      <c r="D766">
        <v>128862283</v>
      </c>
      <c r="E766">
        <v>28876687</v>
      </c>
      <c r="F766">
        <v>1</v>
      </c>
      <c r="G766">
        <v>1</v>
      </c>
      <c r="H766">
        <v>1</v>
      </c>
      <c r="I766" t="s">
        <v>1139</v>
      </c>
      <c r="J766" t="s">
        <v>3</v>
      </c>
      <c r="K766" t="s">
        <v>1140</v>
      </c>
      <c r="L766">
        <v>1191</v>
      </c>
      <c r="N766">
        <v>1013</v>
      </c>
      <c r="O766" t="s">
        <v>1125</v>
      </c>
      <c r="P766" t="s">
        <v>1125</v>
      </c>
      <c r="Q766">
        <v>1</v>
      </c>
      <c r="W766">
        <v>0</v>
      </c>
      <c r="X766">
        <v>145020957</v>
      </c>
      <c r="Y766">
        <v>111.55</v>
      </c>
      <c r="AA766">
        <v>0</v>
      </c>
      <c r="AB766">
        <v>0</v>
      </c>
      <c r="AC766">
        <v>0</v>
      </c>
      <c r="AD766">
        <v>9.07</v>
      </c>
      <c r="AE766">
        <v>0</v>
      </c>
      <c r="AF766">
        <v>0</v>
      </c>
      <c r="AG766">
        <v>0</v>
      </c>
      <c r="AH766">
        <v>9.07</v>
      </c>
      <c r="AI766">
        <v>1</v>
      </c>
      <c r="AJ766">
        <v>1</v>
      </c>
      <c r="AK766">
        <v>1</v>
      </c>
      <c r="AL766">
        <v>1</v>
      </c>
      <c r="AN766">
        <v>0</v>
      </c>
      <c r="AO766">
        <v>1</v>
      </c>
      <c r="AP766">
        <v>1</v>
      </c>
      <c r="AQ766">
        <v>0</v>
      </c>
      <c r="AR766">
        <v>0</v>
      </c>
      <c r="AS766" t="s">
        <v>3</v>
      </c>
      <c r="AT766">
        <v>97</v>
      </c>
      <c r="AU766" t="s">
        <v>264</v>
      </c>
      <c r="AV766">
        <v>1</v>
      </c>
      <c r="AW766">
        <v>2</v>
      </c>
      <c r="AX766">
        <v>144044812</v>
      </c>
      <c r="AY766">
        <v>1</v>
      </c>
      <c r="AZ766">
        <v>0</v>
      </c>
      <c r="BA766">
        <v>775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CX766">
        <f>Y766*Source!I472</f>
        <v>19.967449999999999</v>
      </c>
      <c r="CY766">
        <f>AD766</f>
        <v>9.07</v>
      </c>
      <c r="CZ766">
        <f>AH766</f>
        <v>9.07</v>
      </c>
      <c r="DA766">
        <f>AL766</f>
        <v>1</v>
      </c>
      <c r="DB766">
        <f>ROUND((ROUND(AT766*CZ766,2)*1.15),2)</f>
        <v>1011.76</v>
      </c>
      <c r="DC766">
        <f>ROUND((ROUND(AT766*AG766,2)*1.15),2)</f>
        <v>0</v>
      </c>
    </row>
    <row r="767" spans="1:107" x14ac:dyDescent="0.2">
      <c r="A767">
        <f>ROW(Source!A472)</f>
        <v>472</v>
      </c>
      <c r="B767">
        <v>144042116</v>
      </c>
      <c r="C767">
        <v>144044787</v>
      </c>
      <c r="D767">
        <v>128862608</v>
      </c>
      <c r="E767">
        <v>28876687</v>
      </c>
      <c r="F767">
        <v>1</v>
      </c>
      <c r="G767">
        <v>1</v>
      </c>
      <c r="H767">
        <v>1</v>
      </c>
      <c r="I767" t="s">
        <v>1128</v>
      </c>
      <c r="J767" t="s">
        <v>3</v>
      </c>
      <c r="K767" t="s">
        <v>1129</v>
      </c>
      <c r="L767">
        <v>1191</v>
      </c>
      <c r="N767">
        <v>1013</v>
      </c>
      <c r="O767" t="s">
        <v>1125</v>
      </c>
      <c r="P767" t="s">
        <v>1125</v>
      </c>
      <c r="Q767">
        <v>1</v>
      </c>
      <c r="W767">
        <v>0</v>
      </c>
      <c r="X767">
        <v>-1417349443</v>
      </c>
      <c r="Y767">
        <v>0.38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1</v>
      </c>
      <c r="AJ767">
        <v>1</v>
      </c>
      <c r="AK767">
        <v>1</v>
      </c>
      <c r="AL767">
        <v>1</v>
      </c>
      <c r="AN767">
        <v>0</v>
      </c>
      <c r="AO767">
        <v>1</v>
      </c>
      <c r="AP767">
        <v>0</v>
      </c>
      <c r="AQ767">
        <v>0</v>
      </c>
      <c r="AR767">
        <v>0</v>
      </c>
      <c r="AS767" t="s">
        <v>3</v>
      </c>
      <c r="AT767">
        <v>0.38</v>
      </c>
      <c r="AU767" t="s">
        <v>3</v>
      </c>
      <c r="AV767">
        <v>2</v>
      </c>
      <c r="AW767">
        <v>2</v>
      </c>
      <c r="AX767">
        <v>144044813</v>
      </c>
      <c r="AY767">
        <v>1</v>
      </c>
      <c r="AZ767">
        <v>2048</v>
      </c>
      <c r="BA767">
        <v>776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CX767">
        <f>Y767*Source!I472</f>
        <v>6.8019999999999997E-2</v>
      </c>
      <c r="CY767">
        <f>AD767</f>
        <v>0</v>
      </c>
      <c r="CZ767">
        <f>AH767</f>
        <v>0</v>
      </c>
      <c r="DA767">
        <f>AL767</f>
        <v>1</v>
      </c>
      <c r="DB767">
        <f>ROUND(ROUND(AT767*CZ767,2),2)</f>
        <v>0</v>
      </c>
      <c r="DC767">
        <f>ROUND(ROUND(AT767*AG767,2),2)</f>
        <v>0</v>
      </c>
    </row>
    <row r="768" spans="1:107" x14ac:dyDescent="0.2">
      <c r="A768">
        <f>ROW(Source!A472)</f>
        <v>472</v>
      </c>
      <c r="B768">
        <v>144042116</v>
      </c>
      <c r="C768">
        <v>144044787</v>
      </c>
      <c r="D768">
        <v>130404404</v>
      </c>
      <c r="E768">
        <v>1</v>
      </c>
      <c r="F768">
        <v>1</v>
      </c>
      <c r="G768">
        <v>1</v>
      </c>
      <c r="H768">
        <v>2</v>
      </c>
      <c r="I768" t="s">
        <v>1141</v>
      </c>
      <c r="J768" t="s">
        <v>1142</v>
      </c>
      <c r="K768" t="s">
        <v>1143</v>
      </c>
      <c r="L768">
        <v>1368</v>
      </c>
      <c r="N768">
        <v>1011</v>
      </c>
      <c r="O768" t="s">
        <v>550</v>
      </c>
      <c r="P768" t="s">
        <v>550</v>
      </c>
      <c r="Q768">
        <v>1</v>
      </c>
      <c r="W768">
        <v>0</v>
      </c>
      <c r="X768">
        <v>-2113614907</v>
      </c>
      <c r="Y768">
        <v>0.23749999999999999</v>
      </c>
      <c r="AA768">
        <v>0</v>
      </c>
      <c r="AB768">
        <v>1023.6</v>
      </c>
      <c r="AC768">
        <v>443.21</v>
      </c>
      <c r="AD768">
        <v>0</v>
      </c>
      <c r="AE768">
        <v>0</v>
      </c>
      <c r="AF768">
        <v>115.4</v>
      </c>
      <c r="AG768">
        <v>13.5</v>
      </c>
      <c r="AH768">
        <v>0</v>
      </c>
      <c r="AI768">
        <v>1</v>
      </c>
      <c r="AJ768">
        <v>8.8699999999999992</v>
      </c>
      <c r="AK768">
        <v>32.83</v>
      </c>
      <c r="AL768">
        <v>1</v>
      </c>
      <c r="AN768">
        <v>0</v>
      </c>
      <c r="AO768">
        <v>1</v>
      </c>
      <c r="AP768">
        <v>1</v>
      </c>
      <c r="AQ768">
        <v>0</v>
      </c>
      <c r="AR768">
        <v>0</v>
      </c>
      <c r="AS768" t="s">
        <v>3</v>
      </c>
      <c r="AT768">
        <v>0.19</v>
      </c>
      <c r="AU768" t="s">
        <v>279</v>
      </c>
      <c r="AV768">
        <v>0</v>
      </c>
      <c r="AW768">
        <v>2</v>
      </c>
      <c r="AX768">
        <v>144044814</v>
      </c>
      <c r="AY768">
        <v>1</v>
      </c>
      <c r="AZ768">
        <v>0</v>
      </c>
      <c r="BA768">
        <v>777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CX768">
        <f>Y768*Source!I472</f>
        <v>4.2512499999999995E-2</v>
      </c>
      <c r="CY768">
        <f>AB768</f>
        <v>1023.6</v>
      </c>
      <c r="CZ768">
        <f>AF768</f>
        <v>115.4</v>
      </c>
      <c r="DA768">
        <f>AJ768</f>
        <v>8.8699999999999992</v>
      </c>
      <c r="DB768">
        <f>ROUND((ROUND(AT768*CZ768,2)*1.25),2)</f>
        <v>27.41</v>
      </c>
      <c r="DC768">
        <f>ROUND((ROUND(AT768*AG768,2)*1.25),2)</f>
        <v>3.21</v>
      </c>
    </row>
    <row r="769" spans="1:107" x14ac:dyDescent="0.2">
      <c r="A769">
        <f>ROW(Source!A472)</f>
        <v>472</v>
      </c>
      <c r="B769">
        <v>144042116</v>
      </c>
      <c r="C769">
        <v>144044787</v>
      </c>
      <c r="D769">
        <v>130405149</v>
      </c>
      <c r="E769">
        <v>1</v>
      </c>
      <c r="F769">
        <v>1</v>
      </c>
      <c r="G769">
        <v>1</v>
      </c>
      <c r="H769">
        <v>2</v>
      </c>
      <c r="I769" t="s">
        <v>1144</v>
      </c>
      <c r="J769" t="s">
        <v>1145</v>
      </c>
      <c r="K769" t="s">
        <v>1146</v>
      </c>
      <c r="L769">
        <v>1368</v>
      </c>
      <c r="N769">
        <v>1011</v>
      </c>
      <c r="O769" t="s">
        <v>550</v>
      </c>
      <c r="P769" t="s">
        <v>550</v>
      </c>
      <c r="Q769">
        <v>1</v>
      </c>
      <c r="W769">
        <v>0</v>
      </c>
      <c r="X769">
        <v>1969200529</v>
      </c>
      <c r="Y769">
        <v>0.23749999999999999</v>
      </c>
      <c r="AA769">
        <v>0</v>
      </c>
      <c r="AB769">
        <v>795.09</v>
      </c>
      <c r="AC769">
        <v>380.83</v>
      </c>
      <c r="AD769">
        <v>0</v>
      </c>
      <c r="AE769">
        <v>0</v>
      </c>
      <c r="AF769">
        <v>65.709999999999994</v>
      </c>
      <c r="AG769">
        <v>11.6</v>
      </c>
      <c r="AH769">
        <v>0</v>
      </c>
      <c r="AI769">
        <v>1</v>
      </c>
      <c r="AJ769">
        <v>12.1</v>
      </c>
      <c r="AK769">
        <v>32.83</v>
      </c>
      <c r="AL769">
        <v>1</v>
      </c>
      <c r="AN769">
        <v>0</v>
      </c>
      <c r="AO769">
        <v>1</v>
      </c>
      <c r="AP769">
        <v>1</v>
      </c>
      <c r="AQ769">
        <v>0</v>
      </c>
      <c r="AR769">
        <v>0</v>
      </c>
      <c r="AS769" t="s">
        <v>3</v>
      </c>
      <c r="AT769">
        <v>0.19</v>
      </c>
      <c r="AU769" t="s">
        <v>279</v>
      </c>
      <c r="AV769">
        <v>0</v>
      </c>
      <c r="AW769">
        <v>2</v>
      </c>
      <c r="AX769">
        <v>144044815</v>
      </c>
      <c r="AY769">
        <v>1</v>
      </c>
      <c r="AZ769">
        <v>0</v>
      </c>
      <c r="BA769">
        <v>778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CX769">
        <f>Y769*Source!I472</f>
        <v>4.2512499999999995E-2</v>
      </c>
      <c r="CY769">
        <f>AB769</f>
        <v>795.09</v>
      </c>
      <c r="CZ769">
        <f>AF769</f>
        <v>65.709999999999994</v>
      </c>
      <c r="DA769">
        <f>AJ769</f>
        <v>12.1</v>
      </c>
      <c r="DB769">
        <f>ROUND((ROUND(AT769*CZ769,2)*1.25),2)</f>
        <v>15.6</v>
      </c>
      <c r="DC769">
        <f>ROUND((ROUND(AT769*AG769,2)*1.25),2)</f>
        <v>2.75</v>
      </c>
    </row>
    <row r="770" spans="1:107" x14ac:dyDescent="0.2">
      <c r="A770">
        <f>ROW(Source!A472)</f>
        <v>472</v>
      </c>
      <c r="B770">
        <v>144042116</v>
      </c>
      <c r="C770">
        <v>144044787</v>
      </c>
      <c r="D770">
        <v>130405710</v>
      </c>
      <c r="E770">
        <v>1</v>
      </c>
      <c r="F770">
        <v>1</v>
      </c>
      <c r="G770">
        <v>1</v>
      </c>
      <c r="H770">
        <v>2</v>
      </c>
      <c r="I770" t="s">
        <v>1147</v>
      </c>
      <c r="J770" t="s">
        <v>1148</v>
      </c>
      <c r="K770" t="s">
        <v>1149</v>
      </c>
      <c r="L770">
        <v>1368</v>
      </c>
      <c r="N770">
        <v>1011</v>
      </c>
      <c r="O770" t="s">
        <v>550</v>
      </c>
      <c r="P770" t="s">
        <v>550</v>
      </c>
      <c r="Q770">
        <v>1</v>
      </c>
      <c r="W770">
        <v>0</v>
      </c>
      <c r="X770">
        <v>675149543</v>
      </c>
      <c r="Y770">
        <v>0.4</v>
      </c>
      <c r="AA770">
        <v>0</v>
      </c>
      <c r="AB770">
        <v>19.48</v>
      </c>
      <c r="AC770">
        <v>0</v>
      </c>
      <c r="AD770">
        <v>0</v>
      </c>
      <c r="AE770">
        <v>0</v>
      </c>
      <c r="AF770">
        <v>33.590000000000003</v>
      </c>
      <c r="AG770">
        <v>0</v>
      </c>
      <c r="AH770">
        <v>0</v>
      </c>
      <c r="AI770">
        <v>1</v>
      </c>
      <c r="AJ770">
        <v>0.57999999999999996</v>
      </c>
      <c r="AK770">
        <v>32.83</v>
      </c>
      <c r="AL770">
        <v>1</v>
      </c>
      <c r="AN770">
        <v>0</v>
      </c>
      <c r="AO770">
        <v>1</v>
      </c>
      <c r="AP770">
        <v>1</v>
      </c>
      <c r="AQ770">
        <v>0</v>
      </c>
      <c r="AR770">
        <v>0</v>
      </c>
      <c r="AS770" t="s">
        <v>3</v>
      </c>
      <c r="AT770">
        <v>0.32</v>
      </c>
      <c r="AU770" t="s">
        <v>279</v>
      </c>
      <c r="AV770">
        <v>0</v>
      </c>
      <c r="AW770">
        <v>2</v>
      </c>
      <c r="AX770">
        <v>144044816</v>
      </c>
      <c r="AY770">
        <v>1</v>
      </c>
      <c r="AZ770">
        <v>0</v>
      </c>
      <c r="BA770">
        <v>779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CX770">
        <f>Y770*Source!I472</f>
        <v>7.1599999999999997E-2</v>
      </c>
      <c r="CY770">
        <f>AB770</f>
        <v>19.48</v>
      </c>
      <c r="CZ770">
        <f>AF770</f>
        <v>33.590000000000003</v>
      </c>
      <c r="DA770">
        <f>AJ770</f>
        <v>0.57999999999999996</v>
      </c>
      <c r="DB770">
        <f>ROUND((ROUND(AT770*CZ770,2)*1.25),2)</f>
        <v>13.44</v>
      </c>
      <c r="DC770">
        <f>ROUND((ROUND(AT770*AG770,2)*1.25),2)</f>
        <v>0</v>
      </c>
    </row>
    <row r="771" spans="1:107" x14ac:dyDescent="0.2">
      <c r="A771">
        <f>ROW(Source!A472)</f>
        <v>472</v>
      </c>
      <c r="B771">
        <v>144042116</v>
      </c>
      <c r="C771">
        <v>144044787</v>
      </c>
      <c r="D771">
        <v>128068760</v>
      </c>
      <c r="E771">
        <v>1</v>
      </c>
      <c r="F771">
        <v>1</v>
      </c>
      <c r="G771">
        <v>1</v>
      </c>
      <c r="H771">
        <v>3</v>
      </c>
      <c r="I771" t="s">
        <v>740</v>
      </c>
      <c r="J771" t="s">
        <v>742</v>
      </c>
      <c r="K771" t="s">
        <v>741</v>
      </c>
      <c r="L771">
        <v>1327</v>
      </c>
      <c r="N771">
        <v>1005</v>
      </c>
      <c r="O771" t="s">
        <v>269</v>
      </c>
      <c r="P771" t="s">
        <v>269</v>
      </c>
      <c r="Q771">
        <v>1</v>
      </c>
      <c r="W771">
        <v>0</v>
      </c>
      <c r="X771">
        <v>1396435177</v>
      </c>
      <c r="Y771">
        <v>111</v>
      </c>
      <c r="AA771">
        <v>142.35</v>
      </c>
      <c r="AB771">
        <v>0</v>
      </c>
      <c r="AC771">
        <v>0</v>
      </c>
      <c r="AD771">
        <v>0</v>
      </c>
      <c r="AE771">
        <v>51.02</v>
      </c>
      <c r="AF771">
        <v>0</v>
      </c>
      <c r="AG771">
        <v>0</v>
      </c>
      <c r="AH771">
        <v>0</v>
      </c>
      <c r="AI771">
        <v>2.79</v>
      </c>
      <c r="AJ771">
        <v>1</v>
      </c>
      <c r="AK771">
        <v>1</v>
      </c>
      <c r="AL771">
        <v>1</v>
      </c>
      <c r="AN771">
        <v>0</v>
      </c>
      <c r="AO771">
        <v>0</v>
      </c>
      <c r="AP771">
        <v>0</v>
      </c>
      <c r="AQ771">
        <v>0</v>
      </c>
      <c r="AR771">
        <v>0</v>
      </c>
      <c r="AS771" t="s">
        <v>3</v>
      </c>
      <c r="AT771">
        <v>111</v>
      </c>
      <c r="AU771" t="s">
        <v>3</v>
      </c>
      <c r="AV771">
        <v>0</v>
      </c>
      <c r="AW771">
        <v>1</v>
      </c>
      <c r="AX771">
        <v>-1</v>
      </c>
      <c r="AY771">
        <v>0</v>
      </c>
      <c r="AZ771">
        <v>0</v>
      </c>
      <c r="BA771" t="s">
        <v>3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CX771">
        <f>Y771*Source!I472</f>
        <v>19.869</v>
      </c>
      <c r="CY771">
        <f t="shared" ref="CY771:CY789" si="149">AA771</f>
        <v>142.35</v>
      </c>
      <c r="CZ771">
        <f t="shared" ref="CZ771:CZ789" si="150">AE771</f>
        <v>51.02</v>
      </c>
      <c r="DA771">
        <f t="shared" ref="DA771:DA789" si="151">AI771</f>
        <v>2.79</v>
      </c>
      <c r="DB771">
        <f t="shared" ref="DB771:DB789" si="152">ROUND(ROUND(AT771*CZ771,2),2)</f>
        <v>5663.22</v>
      </c>
      <c r="DC771">
        <f t="shared" ref="DC771:DC789" si="153">ROUND(ROUND(AT771*AG771,2),2)</f>
        <v>0</v>
      </c>
    </row>
    <row r="772" spans="1:107" x14ac:dyDescent="0.2">
      <c r="A772">
        <f>ROW(Source!A472)</f>
        <v>472</v>
      </c>
      <c r="B772">
        <v>144042116</v>
      </c>
      <c r="C772">
        <v>144044787</v>
      </c>
      <c r="D772">
        <v>130258534</v>
      </c>
      <c r="E772">
        <v>1</v>
      </c>
      <c r="F772">
        <v>1</v>
      </c>
      <c r="G772">
        <v>1</v>
      </c>
      <c r="H772">
        <v>3</v>
      </c>
      <c r="I772" t="s">
        <v>1150</v>
      </c>
      <c r="J772" t="s">
        <v>1151</v>
      </c>
      <c r="K772" t="s">
        <v>1152</v>
      </c>
      <c r="L772">
        <v>1339</v>
      </c>
      <c r="N772">
        <v>1007</v>
      </c>
      <c r="O772" t="s">
        <v>50</v>
      </c>
      <c r="P772" t="s">
        <v>50</v>
      </c>
      <c r="Q772">
        <v>1</v>
      </c>
      <c r="W772">
        <v>0</v>
      </c>
      <c r="X772">
        <v>1835689634</v>
      </c>
      <c r="Y772">
        <v>3.5999999999999997E-2</v>
      </c>
      <c r="AA772">
        <v>29.3</v>
      </c>
      <c r="AB772">
        <v>0</v>
      </c>
      <c r="AC772">
        <v>0</v>
      </c>
      <c r="AD772">
        <v>0</v>
      </c>
      <c r="AE772">
        <v>2.44</v>
      </c>
      <c r="AF772">
        <v>0</v>
      </c>
      <c r="AG772">
        <v>0</v>
      </c>
      <c r="AH772">
        <v>0</v>
      </c>
      <c r="AI772">
        <v>12.01</v>
      </c>
      <c r="AJ772">
        <v>1</v>
      </c>
      <c r="AK772">
        <v>1</v>
      </c>
      <c r="AL772">
        <v>1</v>
      </c>
      <c r="AN772">
        <v>0</v>
      </c>
      <c r="AO772">
        <v>1</v>
      </c>
      <c r="AP772">
        <v>0</v>
      </c>
      <c r="AQ772">
        <v>0</v>
      </c>
      <c r="AR772">
        <v>0</v>
      </c>
      <c r="AS772" t="s">
        <v>3</v>
      </c>
      <c r="AT772">
        <v>3.5999999999999997E-2</v>
      </c>
      <c r="AU772" t="s">
        <v>3</v>
      </c>
      <c r="AV772">
        <v>0</v>
      </c>
      <c r="AW772">
        <v>2</v>
      </c>
      <c r="AX772">
        <v>144044818</v>
      </c>
      <c r="AY772">
        <v>1</v>
      </c>
      <c r="AZ772">
        <v>0</v>
      </c>
      <c r="BA772">
        <v>781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CX772">
        <f>Y772*Source!I472</f>
        <v>6.4439999999999992E-3</v>
      </c>
      <c r="CY772">
        <f t="shared" si="149"/>
        <v>29.3</v>
      </c>
      <c r="CZ772">
        <f t="shared" si="150"/>
        <v>2.44</v>
      </c>
      <c r="DA772">
        <f t="shared" si="151"/>
        <v>12.01</v>
      </c>
      <c r="DB772">
        <f t="shared" si="152"/>
        <v>0.09</v>
      </c>
      <c r="DC772">
        <f t="shared" si="153"/>
        <v>0</v>
      </c>
    </row>
    <row r="773" spans="1:107" x14ac:dyDescent="0.2">
      <c r="A773">
        <f>ROW(Source!A472)</f>
        <v>472</v>
      </c>
      <c r="B773">
        <v>144042116</v>
      </c>
      <c r="C773">
        <v>144044787</v>
      </c>
      <c r="D773">
        <v>130258769</v>
      </c>
      <c r="E773">
        <v>1</v>
      </c>
      <c r="F773">
        <v>1</v>
      </c>
      <c r="G773">
        <v>1</v>
      </c>
      <c r="H773">
        <v>3</v>
      </c>
      <c r="I773" t="s">
        <v>1153</v>
      </c>
      <c r="J773" t="s">
        <v>1154</v>
      </c>
      <c r="K773" t="s">
        <v>1155</v>
      </c>
      <c r="L773">
        <v>1301</v>
      </c>
      <c r="N773">
        <v>1003</v>
      </c>
      <c r="O773" t="s">
        <v>328</v>
      </c>
      <c r="P773" t="s">
        <v>328</v>
      </c>
      <c r="Q773">
        <v>1</v>
      </c>
      <c r="W773">
        <v>0</v>
      </c>
      <c r="X773">
        <v>-51690788</v>
      </c>
      <c r="Y773">
        <v>135</v>
      </c>
      <c r="AA773">
        <v>3.41</v>
      </c>
      <c r="AB773">
        <v>0</v>
      </c>
      <c r="AC773">
        <v>0</v>
      </c>
      <c r="AD773">
        <v>0</v>
      </c>
      <c r="AE773">
        <v>0.37</v>
      </c>
      <c r="AF773">
        <v>0</v>
      </c>
      <c r="AG773">
        <v>0</v>
      </c>
      <c r="AH773">
        <v>0</v>
      </c>
      <c r="AI773">
        <v>9.2200000000000006</v>
      </c>
      <c r="AJ773">
        <v>1</v>
      </c>
      <c r="AK773">
        <v>1</v>
      </c>
      <c r="AL773">
        <v>1</v>
      </c>
      <c r="AN773">
        <v>0</v>
      </c>
      <c r="AO773">
        <v>1</v>
      </c>
      <c r="AP773">
        <v>0</v>
      </c>
      <c r="AQ773">
        <v>0</v>
      </c>
      <c r="AR773">
        <v>0</v>
      </c>
      <c r="AS773" t="s">
        <v>3</v>
      </c>
      <c r="AT773">
        <v>135</v>
      </c>
      <c r="AU773" t="s">
        <v>3</v>
      </c>
      <c r="AV773">
        <v>0</v>
      </c>
      <c r="AW773">
        <v>2</v>
      </c>
      <c r="AX773">
        <v>144044819</v>
      </c>
      <c r="AY773">
        <v>1</v>
      </c>
      <c r="AZ773">
        <v>0</v>
      </c>
      <c r="BA773">
        <v>782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CX773">
        <f>Y773*Source!I472</f>
        <v>24.164999999999999</v>
      </c>
      <c r="CY773">
        <f t="shared" si="149"/>
        <v>3.41</v>
      </c>
      <c r="CZ773">
        <f t="shared" si="150"/>
        <v>0.37</v>
      </c>
      <c r="DA773">
        <f t="shared" si="151"/>
        <v>9.2200000000000006</v>
      </c>
      <c r="DB773">
        <f t="shared" si="152"/>
        <v>49.95</v>
      </c>
      <c r="DC773">
        <f t="shared" si="153"/>
        <v>0</v>
      </c>
    </row>
    <row r="774" spans="1:107" x14ac:dyDescent="0.2">
      <c r="A774">
        <f>ROW(Source!A472)</f>
        <v>472</v>
      </c>
      <c r="B774">
        <v>144042116</v>
      </c>
      <c r="C774">
        <v>144044787</v>
      </c>
      <c r="D774">
        <v>130258794</v>
      </c>
      <c r="E774">
        <v>1</v>
      </c>
      <c r="F774">
        <v>1</v>
      </c>
      <c r="G774">
        <v>1</v>
      </c>
      <c r="H774">
        <v>3</v>
      </c>
      <c r="I774" t="s">
        <v>1156</v>
      </c>
      <c r="J774" t="s">
        <v>1157</v>
      </c>
      <c r="K774" t="s">
        <v>1158</v>
      </c>
      <c r="L774">
        <v>1301</v>
      </c>
      <c r="N774">
        <v>1003</v>
      </c>
      <c r="O774" t="s">
        <v>328</v>
      </c>
      <c r="P774" t="s">
        <v>328</v>
      </c>
      <c r="Q774">
        <v>1</v>
      </c>
      <c r="W774">
        <v>0</v>
      </c>
      <c r="X774">
        <v>1069800274</v>
      </c>
      <c r="Y774">
        <v>68</v>
      </c>
      <c r="AA774">
        <v>1.2</v>
      </c>
      <c r="AB774">
        <v>0</v>
      </c>
      <c r="AC774">
        <v>0</v>
      </c>
      <c r="AD774">
        <v>0</v>
      </c>
      <c r="AE774">
        <v>0.17</v>
      </c>
      <c r="AF774">
        <v>0</v>
      </c>
      <c r="AG774">
        <v>0</v>
      </c>
      <c r="AH774">
        <v>0</v>
      </c>
      <c r="AI774">
        <v>7.06</v>
      </c>
      <c r="AJ774">
        <v>1</v>
      </c>
      <c r="AK774">
        <v>1</v>
      </c>
      <c r="AL774">
        <v>1</v>
      </c>
      <c r="AN774">
        <v>0</v>
      </c>
      <c r="AO774">
        <v>1</v>
      </c>
      <c r="AP774">
        <v>0</v>
      </c>
      <c r="AQ774">
        <v>0</v>
      </c>
      <c r="AR774">
        <v>0</v>
      </c>
      <c r="AS774" t="s">
        <v>3</v>
      </c>
      <c r="AT774">
        <v>68</v>
      </c>
      <c r="AU774" t="s">
        <v>3</v>
      </c>
      <c r="AV774">
        <v>0</v>
      </c>
      <c r="AW774">
        <v>2</v>
      </c>
      <c r="AX774">
        <v>144044820</v>
      </c>
      <c r="AY774">
        <v>1</v>
      </c>
      <c r="AZ774">
        <v>0</v>
      </c>
      <c r="BA774">
        <v>783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CX774">
        <f>Y774*Source!I472</f>
        <v>12.171999999999999</v>
      </c>
      <c r="CY774">
        <f t="shared" si="149"/>
        <v>1.2</v>
      </c>
      <c r="CZ774">
        <f t="shared" si="150"/>
        <v>0.17</v>
      </c>
      <c r="DA774">
        <f t="shared" si="151"/>
        <v>7.06</v>
      </c>
      <c r="DB774">
        <f t="shared" si="152"/>
        <v>11.56</v>
      </c>
      <c r="DC774">
        <f t="shared" si="153"/>
        <v>0</v>
      </c>
    </row>
    <row r="775" spans="1:107" x14ac:dyDescent="0.2">
      <c r="A775">
        <f>ROW(Source!A472)</f>
        <v>472</v>
      </c>
      <c r="B775">
        <v>144042116</v>
      </c>
      <c r="C775">
        <v>144044787</v>
      </c>
      <c r="D775">
        <v>130258799</v>
      </c>
      <c r="E775">
        <v>1</v>
      </c>
      <c r="F775">
        <v>1</v>
      </c>
      <c r="G775">
        <v>1</v>
      </c>
      <c r="H775">
        <v>3</v>
      </c>
      <c r="I775" t="s">
        <v>1159</v>
      </c>
      <c r="J775" t="s">
        <v>1160</v>
      </c>
      <c r="K775" t="s">
        <v>1161</v>
      </c>
      <c r="L775">
        <v>1308</v>
      </c>
      <c r="N775">
        <v>1003</v>
      </c>
      <c r="O775" t="s">
        <v>99</v>
      </c>
      <c r="P775" t="s">
        <v>99</v>
      </c>
      <c r="Q775">
        <v>100</v>
      </c>
      <c r="W775">
        <v>0</v>
      </c>
      <c r="X775">
        <v>-332592297</v>
      </c>
      <c r="Y775">
        <v>1.35</v>
      </c>
      <c r="AA775">
        <v>1250.79</v>
      </c>
      <c r="AB775">
        <v>0</v>
      </c>
      <c r="AC775">
        <v>0</v>
      </c>
      <c r="AD775">
        <v>0</v>
      </c>
      <c r="AE775">
        <v>173</v>
      </c>
      <c r="AF775">
        <v>0</v>
      </c>
      <c r="AG775">
        <v>0</v>
      </c>
      <c r="AH775">
        <v>0</v>
      </c>
      <c r="AI775">
        <v>7.23</v>
      </c>
      <c r="AJ775">
        <v>1</v>
      </c>
      <c r="AK775">
        <v>1</v>
      </c>
      <c r="AL775">
        <v>1</v>
      </c>
      <c r="AN775">
        <v>0</v>
      </c>
      <c r="AO775">
        <v>1</v>
      </c>
      <c r="AP775">
        <v>0</v>
      </c>
      <c r="AQ775">
        <v>0</v>
      </c>
      <c r="AR775">
        <v>0</v>
      </c>
      <c r="AS775" t="s">
        <v>3</v>
      </c>
      <c r="AT775">
        <v>1.35</v>
      </c>
      <c r="AU775" t="s">
        <v>3</v>
      </c>
      <c r="AV775">
        <v>0</v>
      </c>
      <c r="AW775">
        <v>2</v>
      </c>
      <c r="AX775">
        <v>144044821</v>
      </c>
      <c r="AY775">
        <v>1</v>
      </c>
      <c r="AZ775">
        <v>0</v>
      </c>
      <c r="BA775">
        <v>784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CX775">
        <f>Y775*Source!I472</f>
        <v>0.24165</v>
      </c>
      <c r="CY775">
        <f t="shared" si="149"/>
        <v>1250.79</v>
      </c>
      <c r="CZ775">
        <f t="shared" si="150"/>
        <v>173</v>
      </c>
      <c r="DA775">
        <f t="shared" si="151"/>
        <v>7.23</v>
      </c>
      <c r="DB775">
        <f t="shared" si="152"/>
        <v>233.55</v>
      </c>
      <c r="DC775">
        <f t="shared" si="153"/>
        <v>0</v>
      </c>
    </row>
    <row r="776" spans="1:107" x14ac:dyDescent="0.2">
      <c r="A776">
        <f>ROW(Source!A472)</f>
        <v>472</v>
      </c>
      <c r="B776">
        <v>144042116</v>
      </c>
      <c r="C776">
        <v>144044787</v>
      </c>
      <c r="D776">
        <v>130258866</v>
      </c>
      <c r="E776">
        <v>1</v>
      </c>
      <c r="F776">
        <v>1</v>
      </c>
      <c r="G776">
        <v>1</v>
      </c>
      <c r="H776">
        <v>3</v>
      </c>
      <c r="I776" t="s">
        <v>326</v>
      </c>
      <c r="J776" t="s">
        <v>329</v>
      </c>
      <c r="K776" t="s">
        <v>327</v>
      </c>
      <c r="L776">
        <v>1301</v>
      </c>
      <c r="N776">
        <v>1003</v>
      </c>
      <c r="O776" t="s">
        <v>328</v>
      </c>
      <c r="P776" t="s">
        <v>328</v>
      </c>
      <c r="Q776">
        <v>1</v>
      </c>
      <c r="W776">
        <v>0</v>
      </c>
      <c r="X776">
        <v>-1936772962</v>
      </c>
      <c r="Y776">
        <v>135</v>
      </c>
      <c r="AA776">
        <v>3.64</v>
      </c>
      <c r="AB776">
        <v>0</v>
      </c>
      <c r="AC776">
        <v>0</v>
      </c>
      <c r="AD776">
        <v>0</v>
      </c>
      <c r="AE776">
        <v>0.83</v>
      </c>
      <c r="AF776">
        <v>0</v>
      </c>
      <c r="AG776">
        <v>0</v>
      </c>
      <c r="AH776">
        <v>0</v>
      </c>
      <c r="AI776">
        <v>4.3899999999999997</v>
      </c>
      <c r="AJ776">
        <v>1</v>
      </c>
      <c r="AK776">
        <v>1</v>
      </c>
      <c r="AL776">
        <v>1</v>
      </c>
      <c r="AN776">
        <v>0</v>
      </c>
      <c r="AO776">
        <v>0</v>
      </c>
      <c r="AP776">
        <v>0</v>
      </c>
      <c r="AQ776">
        <v>0</v>
      </c>
      <c r="AR776">
        <v>0</v>
      </c>
      <c r="AS776" t="s">
        <v>3</v>
      </c>
      <c r="AT776">
        <v>135</v>
      </c>
      <c r="AU776" t="s">
        <v>3</v>
      </c>
      <c r="AV776">
        <v>0</v>
      </c>
      <c r="AW776">
        <v>1</v>
      </c>
      <c r="AX776">
        <v>-1</v>
      </c>
      <c r="AY776">
        <v>0</v>
      </c>
      <c r="AZ776">
        <v>0</v>
      </c>
      <c r="BA776" t="s">
        <v>3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CX776">
        <f>Y776*Source!I472</f>
        <v>24.164999999999999</v>
      </c>
      <c r="CY776">
        <f t="shared" si="149"/>
        <v>3.64</v>
      </c>
      <c r="CZ776">
        <f t="shared" si="150"/>
        <v>0.83</v>
      </c>
      <c r="DA776">
        <f t="shared" si="151"/>
        <v>4.3899999999999997</v>
      </c>
      <c r="DB776">
        <f t="shared" si="152"/>
        <v>112.05</v>
      </c>
      <c r="DC776">
        <f t="shared" si="153"/>
        <v>0</v>
      </c>
    </row>
    <row r="777" spans="1:107" x14ac:dyDescent="0.2">
      <c r="A777">
        <f>ROW(Source!A472)</f>
        <v>472</v>
      </c>
      <c r="B777">
        <v>144042116</v>
      </c>
      <c r="C777">
        <v>144044787</v>
      </c>
      <c r="D777">
        <v>130260912</v>
      </c>
      <c r="E777">
        <v>1</v>
      </c>
      <c r="F777">
        <v>1</v>
      </c>
      <c r="G777">
        <v>1</v>
      </c>
      <c r="H777">
        <v>3</v>
      </c>
      <c r="I777" t="s">
        <v>1207</v>
      </c>
      <c r="J777" t="s">
        <v>1208</v>
      </c>
      <c r="K777" t="s">
        <v>1209</v>
      </c>
      <c r="L777">
        <v>1425</v>
      </c>
      <c r="N777">
        <v>1013</v>
      </c>
      <c r="O777" t="s">
        <v>88</v>
      </c>
      <c r="P777" t="s">
        <v>88</v>
      </c>
      <c r="Q777">
        <v>1</v>
      </c>
      <c r="W777">
        <v>0</v>
      </c>
      <c r="X777">
        <v>7023331</v>
      </c>
      <c r="Y777">
        <v>0.81</v>
      </c>
      <c r="AA777">
        <v>198.8</v>
      </c>
      <c r="AB777">
        <v>0</v>
      </c>
      <c r="AC777">
        <v>0</v>
      </c>
      <c r="AD777">
        <v>0</v>
      </c>
      <c r="AE777">
        <v>70</v>
      </c>
      <c r="AF777">
        <v>0</v>
      </c>
      <c r="AG777">
        <v>0</v>
      </c>
      <c r="AH777">
        <v>0</v>
      </c>
      <c r="AI777">
        <v>2.84</v>
      </c>
      <c r="AJ777">
        <v>1</v>
      </c>
      <c r="AK777">
        <v>1</v>
      </c>
      <c r="AL777">
        <v>1</v>
      </c>
      <c r="AN777">
        <v>0</v>
      </c>
      <c r="AO777">
        <v>1</v>
      </c>
      <c r="AP777">
        <v>0</v>
      </c>
      <c r="AQ777">
        <v>0</v>
      </c>
      <c r="AR777">
        <v>0</v>
      </c>
      <c r="AS777" t="s">
        <v>3</v>
      </c>
      <c r="AT777">
        <v>0.81</v>
      </c>
      <c r="AU777" t="s">
        <v>3</v>
      </c>
      <c r="AV777">
        <v>0</v>
      </c>
      <c r="AW777">
        <v>2</v>
      </c>
      <c r="AX777">
        <v>144044822</v>
      </c>
      <c r="AY777">
        <v>1</v>
      </c>
      <c r="AZ777">
        <v>0</v>
      </c>
      <c r="BA777">
        <v>785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CX777">
        <f>Y777*Source!I472</f>
        <v>0.14499000000000001</v>
      </c>
      <c r="CY777">
        <f t="shared" si="149"/>
        <v>198.8</v>
      </c>
      <c r="CZ777">
        <f t="shared" si="150"/>
        <v>70</v>
      </c>
      <c r="DA777">
        <f t="shared" si="151"/>
        <v>2.84</v>
      </c>
      <c r="DB777">
        <f t="shared" si="152"/>
        <v>56.7</v>
      </c>
      <c r="DC777">
        <f t="shared" si="153"/>
        <v>0</v>
      </c>
    </row>
    <row r="778" spans="1:107" x14ac:dyDescent="0.2">
      <c r="A778">
        <f>ROW(Source!A472)</f>
        <v>472</v>
      </c>
      <c r="B778">
        <v>144042116</v>
      </c>
      <c r="C778">
        <v>144044787</v>
      </c>
      <c r="D778">
        <v>130260956</v>
      </c>
      <c r="E778">
        <v>1</v>
      </c>
      <c r="F778">
        <v>1</v>
      </c>
      <c r="G778">
        <v>1</v>
      </c>
      <c r="H778">
        <v>3</v>
      </c>
      <c r="I778" t="s">
        <v>1162</v>
      </c>
      <c r="J778" t="s">
        <v>1163</v>
      </c>
      <c r="K778" t="s">
        <v>1164</v>
      </c>
      <c r="L778">
        <v>1425</v>
      </c>
      <c r="N778">
        <v>1013</v>
      </c>
      <c r="O778" t="s">
        <v>88</v>
      </c>
      <c r="P778" t="s">
        <v>88</v>
      </c>
      <c r="Q778">
        <v>1</v>
      </c>
      <c r="W778">
        <v>0</v>
      </c>
      <c r="X778">
        <v>576459026</v>
      </c>
      <c r="Y778">
        <v>3.22</v>
      </c>
      <c r="AA778">
        <v>86</v>
      </c>
      <c r="AB778">
        <v>0</v>
      </c>
      <c r="AC778">
        <v>0</v>
      </c>
      <c r="AD778">
        <v>0</v>
      </c>
      <c r="AE778">
        <v>8</v>
      </c>
      <c r="AF778">
        <v>0</v>
      </c>
      <c r="AG778">
        <v>0</v>
      </c>
      <c r="AH778">
        <v>0</v>
      </c>
      <c r="AI778">
        <v>10.75</v>
      </c>
      <c r="AJ778">
        <v>1</v>
      </c>
      <c r="AK778">
        <v>1</v>
      </c>
      <c r="AL778">
        <v>1</v>
      </c>
      <c r="AN778">
        <v>0</v>
      </c>
      <c r="AO778">
        <v>1</v>
      </c>
      <c r="AP778">
        <v>0</v>
      </c>
      <c r="AQ778">
        <v>0</v>
      </c>
      <c r="AR778">
        <v>0</v>
      </c>
      <c r="AS778" t="s">
        <v>3</v>
      </c>
      <c r="AT778">
        <v>3.22</v>
      </c>
      <c r="AU778" t="s">
        <v>3</v>
      </c>
      <c r="AV778">
        <v>0</v>
      </c>
      <c r="AW778">
        <v>2</v>
      </c>
      <c r="AX778">
        <v>144044823</v>
      </c>
      <c r="AY778">
        <v>1</v>
      </c>
      <c r="AZ778">
        <v>0</v>
      </c>
      <c r="BA778">
        <v>786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CX778">
        <f>Y778*Source!I472</f>
        <v>0.57638</v>
      </c>
      <c r="CY778">
        <f t="shared" si="149"/>
        <v>86</v>
      </c>
      <c r="CZ778">
        <f t="shared" si="150"/>
        <v>8</v>
      </c>
      <c r="DA778">
        <f t="shared" si="151"/>
        <v>10.75</v>
      </c>
      <c r="DB778">
        <f t="shared" si="152"/>
        <v>25.76</v>
      </c>
      <c r="DC778">
        <f t="shared" si="153"/>
        <v>0</v>
      </c>
    </row>
    <row r="779" spans="1:107" x14ac:dyDescent="0.2">
      <c r="A779">
        <f>ROW(Source!A472)</f>
        <v>472</v>
      </c>
      <c r="B779">
        <v>144042116</v>
      </c>
      <c r="C779">
        <v>144044787</v>
      </c>
      <c r="D779">
        <v>130261197</v>
      </c>
      <c r="E779">
        <v>1</v>
      </c>
      <c r="F779">
        <v>1</v>
      </c>
      <c r="G779">
        <v>1</v>
      </c>
      <c r="H779">
        <v>3</v>
      </c>
      <c r="I779" t="s">
        <v>1165</v>
      </c>
      <c r="J779" t="s">
        <v>1166</v>
      </c>
      <c r="K779" t="s">
        <v>1167</v>
      </c>
      <c r="L779">
        <v>1425</v>
      </c>
      <c r="N779">
        <v>1013</v>
      </c>
      <c r="O779" t="s">
        <v>88</v>
      </c>
      <c r="P779" t="s">
        <v>88</v>
      </c>
      <c r="Q779">
        <v>1</v>
      </c>
      <c r="W779">
        <v>0</v>
      </c>
      <c r="X779">
        <v>1144014993</v>
      </c>
      <c r="Y779">
        <v>3.68</v>
      </c>
      <c r="AA779">
        <v>32</v>
      </c>
      <c r="AB779">
        <v>0</v>
      </c>
      <c r="AC779">
        <v>0</v>
      </c>
      <c r="AD779">
        <v>0</v>
      </c>
      <c r="AE779">
        <v>2</v>
      </c>
      <c r="AF779">
        <v>0</v>
      </c>
      <c r="AG779">
        <v>0</v>
      </c>
      <c r="AH779">
        <v>0</v>
      </c>
      <c r="AI779">
        <v>16</v>
      </c>
      <c r="AJ779">
        <v>1</v>
      </c>
      <c r="AK779">
        <v>1</v>
      </c>
      <c r="AL779">
        <v>1</v>
      </c>
      <c r="AN779">
        <v>0</v>
      </c>
      <c r="AO779">
        <v>1</v>
      </c>
      <c r="AP779">
        <v>0</v>
      </c>
      <c r="AQ779">
        <v>0</v>
      </c>
      <c r="AR779">
        <v>0</v>
      </c>
      <c r="AS779" t="s">
        <v>3</v>
      </c>
      <c r="AT779">
        <v>3.68</v>
      </c>
      <c r="AU779" t="s">
        <v>3</v>
      </c>
      <c r="AV779">
        <v>0</v>
      </c>
      <c r="AW779">
        <v>2</v>
      </c>
      <c r="AX779">
        <v>144044824</v>
      </c>
      <c r="AY779">
        <v>1</v>
      </c>
      <c r="AZ779">
        <v>0</v>
      </c>
      <c r="BA779">
        <v>787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CX779">
        <f>Y779*Source!I472</f>
        <v>0.65871999999999997</v>
      </c>
      <c r="CY779">
        <f t="shared" si="149"/>
        <v>32</v>
      </c>
      <c r="CZ779">
        <f t="shared" si="150"/>
        <v>2</v>
      </c>
      <c r="DA779">
        <f t="shared" si="151"/>
        <v>16</v>
      </c>
      <c r="DB779">
        <f t="shared" si="152"/>
        <v>7.36</v>
      </c>
      <c r="DC779">
        <f t="shared" si="153"/>
        <v>0</v>
      </c>
    </row>
    <row r="780" spans="1:107" x14ac:dyDescent="0.2">
      <c r="A780">
        <f>ROW(Source!A472)</f>
        <v>472</v>
      </c>
      <c r="B780">
        <v>144042116</v>
      </c>
      <c r="C780">
        <v>144044787</v>
      </c>
      <c r="D780">
        <v>130261199</v>
      </c>
      <c r="E780">
        <v>1</v>
      </c>
      <c r="F780">
        <v>1</v>
      </c>
      <c r="G780">
        <v>1</v>
      </c>
      <c r="H780">
        <v>3</v>
      </c>
      <c r="I780" t="s">
        <v>1168</v>
      </c>
      <c r="J780" t="s">
        <v>1169</v>
      </c>
      <c r="K780" t="s">
        <v>1170</v>
      </c>
      <c r="L780">
        <v>1425</v>
      </c>
      <c r="N780">
        <v>1013</v>
      </c>
      <c r="O780" t="s">
        <v>88</v>
      </c>
      <c r="P780" t="s">
        <v>88</v>
      </c>
      <c r="Q780">
        <v>1</v>
      </c>
      <c r="W780">
        <v>0</v>
      </c>
      <c r="X780">
        <v>238923951</v>
      </c>
      <c r="Y780">
        <v>22.21</v>
      </c>
      <c r="AA780">
        <v>32</v>
      </c>
      <c r="AB780">
        <v>0</v>
      </c>
      <c r="AC780">
        <v>0</v>
      </c>
      <c r="AD780">
        <v>0</v>
      </c>
      <c r="AE780">
        <v>2</v>
      </c>
      <c r="AF780">
        <v>0</v>
      </c>
      <c r="AG780">
        <v>0</v>
      </c>
      <c r="AH780">
        <v>0</v>
      </c>
      <c r="AI780">
        <v>16</v>
      </c>
      <c r="AJ780">
        <v>1</v>
      </c>
      <c r="AK780">
        <v>1</v>
      </c>
      <c r="AL780">
        <v>1</v>
      </c>
      <c r="AN780">
        <v>0</v>
      </c>
      <c r="AO780">
        <v>1</v>
      </c>
      <c r="AP780">
        <v>0</v>
      </c>
      <c r="AQ780">
        <v>0</v>
      </c>
      <c r="AR780">
        <v>0</v>
      </c>
      <c r="AS780" t="s">
        <v>3</v>
      </c>
      <c r="AT780">
        <v>22.21</v>
      </c>
      <c r="AU780" t="s">
        <v>3</v>
      </c>
      <c r="AV780">
        <v>0</v>
      </c>
      <c r="AW780">
        <v>2</v>
      </c>
      <c r="AX780">
        <v>144044825</v>
      </c>
      <c r="AY780">
        <v>1</v>
      </c>
      <c r="AZ780">
        <v>0</v>
      </c>
      <c r="BA780">
        <v>788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CX780">
        <f>Y780*Source!I472</f>
        <v>3.97559</v>
      </c>
      <c r="CY780">
        <f t="shared" si="149"/>
        <v>32</v>
      </c>
      <c r="CZ780">
        <f t="shared" si="150"/>
        <v>2</v>
      </c>
      <c r="DA780">
        <f t="shared" si="151"/>
        <v>16</v>
      </c>
      <c r="DB780">
        <f t="shared" si="152"/>
        <v>44.42</v>
      </c>
      <c r="DC780">
        <f t="shared" si="153"/>
        <v>0</v>
      </c>
    </row>
    <row r="781" spans="1:107" x14ac:dyDescent="0.2">
      <c r="A781">
        <f>ROW(Source!A472)</f>
        <v>472</v>
      </c>
      <c r="B781">
        <v>144042116</v>
      </c>
      <c r="C781">
        <v>144044787</v>
      </c>
      <c r="D781">
        <v>130274962</v>
      </c>
      <c r="E781">
        <v>1</v>
      </c>
      <c r="F781">
        <v>1</v>
      </c>
      <c r="G781">
        <v>1</v>
      </c>
      <c r="H781">
        <v>3</v>
      </c>
      <c r="I781" t="s">
        <v>1174</v>
      </c>
      <c r="J781" t="s">
        <v>1175</v>
      </c>
      <c r="K781" t="s">
        <v>1176</v>
      </c>
      <c r="L781">
        <v>1301</v>
      </c>
      <c r="N781">
        <v>1003</v>
      </c>
      <c r="O781" t="s">
        <v>328</v>
      </c>
      <c r="P781" t="s">
        <v>328</v>
      </c>
      <c r="Q781">
        <v>1</v>
      </c>
      <c r="W781">
        <v>0</v>
      </c>
      <c r="X781">
        <v>2050236676</v>
      </c>
      <c r="Y781">
        <v>136</v>
      </c>
      <c r="AA781">
        <v>33.6</v>
      </c>
      <c r="AB781">
        <v>0</v>
      </c>
      <c r="AC781">
        <v>0</v>
      </c>
      <c r="AD781">
        <v>0</v>
      </c>
      <c r="AE781">
        <v>4</v>
      </c>
      <c r="AF781">
        <v>0</v>
      </c>
      <c r="AG781">
        <v>0</v>
      </c>
      <c r="AH781">
        <v>0</v>
      </c>
      <c r="AI781">
        <v>8.4</v>
      </c>
      <c r="AJ781">
        <v>1</v>
      </c>
      <c r="AK781">
        <v>1</v>
      </c>
      <c r="AL781">
        <v>1</v>
      </c>
      <c r="AN781">
        <v>0</v>
      </c>
      <c r="AO781">
        <v>1</v>
      </c>
      <c r="AP781">
        <v>0</v>
      </c>
      <c r="AQ781">
        <v>0</v>
      </c>
      <c r="AR781">
        <v>0</v>
      </c>
      <c r="AS781" t="s">
        <v>3</v>
      </c>
      <c r="AT781">
        <v>136</v>
      </c>
      <c r="AU781" t="s">
        <v>3</v>
      </c>
      <c r="AV781">
        <v>0</v>
      </c>
      <c r="AW781">
        <v>2</v>
      </c>
      <c r="AX781">
        <v>144044826</v>
      </c>
      <c r="AY781">
        <v>1</v>
      </c>
      <c r="AZ781">
        <v>0</v>
      </c>
      <c r="BA781">
        <v>789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CX781">
        <f>Y781*Source!I472</f>
        <v>24.343999999999998</v>
      </c>
      <c r="CY781">
        <f t="shared" si="149"/>
        <v>33.6</v>
      </c>
      <c r="CZ781">
        <f t="shared" si="150"/>
        <v>4</v>
      </c>
      <c r="DA781">
        <f t="shared" si="151"/>
        <v>8.4</v>
      </c>
      <c r="DB781">
        <f t="shared" si="152"/>
        <v>544</v>
      </c>
      <c r="DC781">
        <f t="shared" si="153"/>
        <v>0</v>
      </c>
    </row>
    <row r="782" spans="1:107" x14ac:dyDescent="0.2">
      <c r="A782">
        <f>ROW(Source!A472)</f>
        <v>472</v>
      </c>
      <c r="B782">
        <v>144042116</v>
      </c>
      <c r="C782">
        <v>144044787</v>
      </c>
      <c r="D782">
        <v>130274980</v>
      </c>
      <c r="E782">
        <v>1</v>
      </c>
      <c r="F782">
        <v>1</v>
      </c>
      <c r="G782">
        <v>1</v>
      </c>
      <c r="H782">
        <v>3</v>
      </c>
      <c r="I782" t="s">
        <v>1177</v>
      </c>
      <c r="J782" t="s">
        <v>1178</v>
      </c>
      <c r="K782" t="s">
        <v>1179</v>
      </c>
      <c r="L782">
        <v>1301</v>
      </c>
      <c r="N782">
        <v>1003</v>
      </c>
      <c r="O782" t="s">
        <v>328</v>
      </c>
      <c r="P782" t="s">
        <v>328</v>
      </c>
      <c r="Q782">
        <v>1</v>
      </c>
      <c r="W782">
        <v>0</v>
      </c>
      <c r="X782">
        <v>1254206812</v>
      </c>
      <c r="Y782">
        <v>306</v>
      </c>
      <c r="AA782">
        <v>36.799999999999997</v>
      </c>
      <c r="AB782">
        <v>0</v>
      </c>
      <c r="AC782">
        <v>0</v>
      </c>
      <c r="AD782">
        <v>0</v>
      </c>
      <c r="AE782">
        <v>5.5</v>
      </c>
      <c r="AF782">
        <v>0</v>
      </c>
      <c r="AG782">
        <v>0</v>
      </c>
      <c r="AH782">
        <v>0</v>
      </c>
      <c r="AI782">
        <v>6.69</v>
      </c>
      <c r="AJ782">
        <v>1</v>
      </c>
      <c r="AK782">
        <v>1</v>
      </c>
      <c r="AL782">
        <v>1</v>
      </c>
      <c r="AN782">
        <v>0</v>
      </c>
      <c r="AO782">
        <v>1</v>
      </c>
      <c r="AP782">
        <v>0</v>
      </c>
      <c r="AQ782">
        <v>0</v>
      </c>
      <c r="AR782">
        <v>0</v>
      </c>
      <c r="AS782" t="s">
        <v>3</v>
      </c>
      <c r="AT782">
        <v>306</v>
      </c>
      <c r="AU782" t="s">
        <v>3</v>
      </c>
      <c r="AV782">
        <v>0</v>
      </c>
      <c r="AW782">
        <v>2</v>
      </c>
      <c r="AX782">
        <v>144044827</v>
      </c>
      <c r="AY782">
        <v>1</v>
      </c>
      <c r="AZ782">
        <v>0</v>
      </c>
      <c r="BA782">
        <v>790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CX782">
        <f>Y782*Source!I472</f>
        <v>54.774000000000001</v>
      </c>
      <c r="CY782">
        <f t="shared" si="149"/>
        <v>36.799999999999997</v>
      </c>
      <c r="CZ782">
        <f t="shared" si="150"/>
        <v>5.5</v>
      </c>
      <c r="DA782">
        <f t="shared" si="151"/>
        <v>6.69</v>
      </c>
      <c r="DB782">
        <f t="shared" si="152"/>
        <v>1683</v>
      </c>
      <c r="DC782">
        <f t="shared" si="153"/>
        <v>0</v>
      </c>
    </row>
    <row r="783" spans="1:107" x14ac:dyDescent="0.2">
      <c r="A783">
        <f>ROW(Source!A472)</f>
        <v>472</v>
      </c>
      <c r="B783">
        <v>144042116</v>
      </c>
      <c r="C783">
        <v>144044787</v>
      </c>
      <c r="D783">
        <v>130275054</v>
      </c>
      <c r="E783">
        <v>1</v>
      </c>
      <c r="F783">
        <v>1</v>
      </c>
      <c r="G783">
        <v>1</v>
      </c>
      <c r="H783">
        <v>3</v>
      </c>
      <c r="I783" t="s">
        <v>1210</v>
      </c>
      <c r="J783" t="s">
        <v>1211</v>
      </c>
      <c r="K783" t="s">
        <v>1212</v>
      </c>
      <c r="L783">
        <v>1425</v>
      </c>
      <c r="N783">
        <v>1013</v>
      </c>
      <c r="O783" t="s">
        <v>88</v>
      </c>
      <c r="P783" t="s">
        <v>88</v>
      </c>
      <c r="Q783">
        <v>1</v>
      </c>
      <c r="W783">
        <v>0</v>
      </c>
      <c r="X783">
        <v>-461821319</v>
      </c>
      <c r="Y783">
        <v>0.81</v>
      </c>
      <c r="AA783">
        <v>997.5</v>
      </c>
      <c r="AB783">
        <v>0</v>
      </c>
      <c r="AC783">
        <v>0</v>
      </c>
      <c r="AD783">
        <v>0</v>
      </c>
      <c r="AE783">
        <v>125</v>
      </c>
      <c r="AF783">
        <v>0</v>
      </c>
      <c r="AG783">
        <v>0</v>
      </c>
      <c r="AH783">
        <v>0</v>
      </c>
      <c r="AI783">
        <v>7.98</v>
      </c>
      <c r="AJ783">
        <v>1</v>
      </c>
      <c r="AK783">
        <v>1</v>
      </c>
      <c r="AL783">
        <v>1</v>
      </c>
      <c r="AN783">
        <v>0</v>
      </c>
      <c r="AO783">
        <v>1</v>
      </c>
      <c r="AP783">
        <v>0</v>
      </c>
      <c r="AQ783">
        <v>0</v>
      </c>
      <c r="AR783">
        <v>0</v>
      </c>
      <c r="AS783" t="s">
        <v>3</v>
      </c>
      <c r="AT783">
        <v>0.81</v>
      </c>
      <c r="AU783" t="s">
        <v>3</v>
      </c>
      <c r="AV783">
        <v>0</v>
      </c>
      <c r="AW783">
        <v>2</v>
      </c>
      <c r="AX783">
        <v>144044829</v>
      </c>
      <c r="AY783">
        <v>1</v>
      </c>
      <c r="AZ783">
        <v>0</v>
      </c>
      <c r="BA783">
        <v>792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CX783">
        <f>Y783*Source!I472</f>
        <v>0.14499000000000001</v>
      </c>
      <c r="CY783">
        <f t="shared" si="149"/>
        <v>997.5</v>
      </c>
      <c r="CZ783">
        <f t="shared" si="150"/>
        <v>125</v>
      </c>
      <c r="DA783">
        <f t="shared" si="151"/>
        <v>7.98</v>
      </c>
      <c r="DB783">
        <f t="shared" si="152"/>
        <v>101.25</v>
      </c>
      <c r="DC783">
        <f t="shared" si="153"/>
        <v>0</v>
      </c>
    </row>
    <row r="784" spans="1:107" x14ac:dyDescent="0.2">
      <c r="A784">
        <f>ROW(Source!A472)</f>
        <v>472</v>
      </c>
      <c r="B784">
        <v>144042116</v>
      </c>
      <c r="C784">
        <v>144044787</v>
      </c>
      <c r="D784">
        <v>130275062</v>
      </c>
      <c r="E784">
        <v>1</v>
      </c>
      <c r="F784">
        <v>1</v>
      </c>
      <c r="G784">
        <v>1</v>
      </c>
      <c r="H784">
        <v>3</v>
      </c>
      <c r="I784" t="s">
        <v>335</v>
      </c>
      <c r="J784" t="s">
        <v>337</v>
      </c>
      <c r="K784" t="s">
        <v>336</v>
      </c>
      <c r="L784">
        <v>1425</v>
      </c>
      <c r="N784">
        <v>1013</v>
      </c>
      <c r="O784" t="s">
        <v>88</v>
      </c>
      <c r="P784" t="s">
        <v>88</v>
      </c>
      <c r="Q784">
        <v>1</v>
      </c>
      <c r="W784">
        <v>0</v>
      </c>
      <c r="X784">
        <v>1130964272</v>
      </c>
      <c r="Y784">
        <v>81</v>
      </c>
      <c r="AA784">
        <v>1409.04</v>
      </c>
      <c r="AB784">
        <v>0</v>
      </c>
      <c r="AC784">
        <v>0</v>
      </c>
      <c r="AD784">
        <v>0</v>
      </c>
      <c r="AE784">
        <v>412</v>
      </c>
      <c r="AF784">
        <v>0</v>
      </c>
      <c r="AG784">
        <v>0</v>
      </c>
      <c r="AH784">
        <v>0</v>
      </c>
      <c r="AI784">
        <v>3.42</v>
      </c>
      <c r="AJ784">
        <v>1</v>
      </c>
      <c r="AK784">
        <v>1</v>
      </c>
      <c r="AL784">
        <v>1</v>
      </c>
      <c r="AN784">
        <v>0</v>
      </c>
      <c r="AO784">
        <v>0</v>
      </c>
      <c r="AP784">
        <v>0</v>
      </c>
      <c r="AQ784">
        <v>0</v>
      </c>
      <c r="AR784">
        <v>0</v>
      </c>
      <c r="AS784" t="s">
        <v>3</v>
      </c>
      <c r="AT784">
        <v>81</v>
      </c>
      <c r="AU784" t="s">
        <v>3</v>
      </c>
      <c r="AV784">
        <v>0</v>
      </c>
      <c r="AW784">
        <v>1</v>
      </c>
      <c r="AX784">
        <v>-1</v>
      </c>
      <c r="AY784">
        <v>0</v>
      </c>
      <c r="AZ784">
        <v>0</v>
      </c>
      <c r="BA784" t="s">
        <v>3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CX784">
        <f>Y784*Source!I472</f>
        <v>14.498999999999999</v>
      </c>
      <c r="CY784">
        <f t="shared" si="149"/>
        <v>1409.04</v>
      </c>
      <c r="CZ784">
        <f t="shared" si="150"/>
        <v>412</v>
      </c>
      <c r="DA784">
        <f t="shared" si="151"/>
        <v>3.42</v>
      </c>
      <c r="DB784">
        <f t="shared" si="152"/>
        <v>33372</v>
      </c>
      <c r="DC784">
        <f t="shared" si="153"/>
        <v>0</v>
      </c>
    </row>
    <row r="785" spans="1:107" x14ac:dyDescent="0.2">
      <c r="A785">
        <f>ROW(Source!A472)</f>
        <v>472</v>
      </c>
      <c r="B785">
        <v>144042116</v>
      </c>
      <c r="C785">
        <v>144044787</v>
      </c>
      <c r="D785">
        <v>130275078</v>
      </c>
      <c r="E785">
        <v>1</v>
      </c>
      <c r="F785">
        <v>1</v>
      </c>
      <c r="G785">
        <v>1</v>
      </c>
      <c r="H785">
        <v>3</v>
      </c>
      <c r="I785" t="s">
        <v>1213</v>
      </c>
      <c r="J785" t="s">
        <v>1214</v>
      </c>
      <c r="K785" t="s">
        <v>1215</v>
      </c>
      <c r="L785">
        <v>1425</v>
      </c>
      <c r="N785">
        <v>1013</v>
      </c>
      <c r="O785" t="s">
        <v>88</v>
      </c>
      <c r="P785" t="s">
        <v>88</v>
      </c>
      <c r="Q785">
        <v>1</v>
      </c>
      <c r="W785">
        <v>0</v>
      </c>
      <c r="X785">
        <v>1648201511</v>
      </c>
      <c r="Y785">
        <v>0.81</v>
      </c>
      <c r="AA785">
        <v>368.16</v>
      </c>
      <c r="AB785">
        <v>0</v>
      </c>
      <c r="AC785">
        <v>0</v>
      </c>
      <c r="AD785">
        <v>0</v>
      </c>
      <c r="AE785">
        <v>59</v>
      </c>
      <c r="AF785">
        <v>0</v>
      </c>
      <c r="AG785">
        <v>0</v>
      </c>
      <c r="AH785">
        <v>0</v>
      </c>
      <c r="AI785">
        <v>6.24</v>
      </c>
      <c r="AJ785">
        <v>1</v>
      </c>
      <c r="AK785">
        <v>1</v>
      </c>
      <c r="AL785">
        <v>1</v>
      </c>
      <c r="AN785">
        <v>0</v>
      </c>
      <c r="AO785">
        <v>1</v>
      </c>
      <c r="AP785">
        <v>0</v>
      </c>
      <c r="AQ785">
        <v>0</v>
      </c>
      <c r="AR785">
        <v>0</v>
      </c>
      <c r="AS785" t="s">
        <v>3</v>
      </c>
      <c r="AT785">
        <v>0.81</v>
      </c>
      <c r="AU785" t="s">
        <v>3</v>
      </c>
      <c r="AV785">
        <v>0</v>
      </c>
      <c r="AW785">
        <v>2</v>
      </c>
      <c r="AX785">
        <v>144044830</v>
      </c>
      <c r="AY785">
        <v>1</v>
      </c>
      <c r="AZ785">
        <v>0</v>
      </c>
      <c r="BA785">
        <v>793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CX785">
        <f>Y785*Source!I472</f>
        <v>0.14499000000000001</v>
      </c>
      <c r="CY785">
        <f t="shared" si="149"/>
        <v>368.16</v>
      </c>
      <c r="CZ785">
        <f t="shared" si="150"/>
        <v>59</v>
      </c>
      <c r="DA785">
        <f t="shared" si="151"/>
        <v>6.24</v>
      </c>
      <c r="DB785">
        <f t="shared" si="152"/>
        <v>47.79</v>
      </c>
      <c r="DC785">
        <f t="shared" si="153"/>
        <v>0</v>
      </c>
    </row>
    <row r="786" spans="1:107" x14ac:dyDescent="0.2">
      <c r="A786">
        <f>ROW(Source!A472)</f>
        <v>472</v>
      </c>
      <c r="B786">
        <v>144042116</v>
      </c>
      <c r="C786">
        <v>144044787</v>
      </c>
      <c r="D786">
        <v>130275085</v>
      </c>
      <c r="E786">
        <v>1</v>
      </c>
      <c r="F786">
        <v>1</v>
      </c>
      <c r="G786">
        <v>1</v>
      </c>
      <c r="H786">
        <v>3</v>
      </c>
      <c r="I786" t="s">
        <v>1216</v>
      </c>
      <c r="J786" t="s">
        <v>1217</v>
      </c>
      <c r="K786" t="s">
        <v>1218</v>
      </c>
      <c r="L786">
        <v>1425</v>
      </c>
      <c r="N786">
        <v>1013</v>
      </c>
      <c r="O786" t="s">
        <v>88</v>
      </c>
      <c r="P786" t="s">
        <v>88</v>
      </c>
      <c r="Q786">
        <v>1</v>
      </c>
      <c r="W786">
        <v>0</v>
      </c>
      <c r="X786">
        <v>2037827429</v>
      </c>
      <c r="Y786">
        <v>1.83</v>
      </c>
      <c r="AA786">
        <v>715.2</v>
      </c>
      <c r="AB786">
        <v>0</v>
      </c>
      <c r="AC786">
        <v>0</v>
      </c>
      <c r="AD786">
        <v>0</v>
      </c>
      <c r="AE786">
        <v>160</v>
      </c>
      <c r="AF786">
        <v>0</v>
      </c>
      <c r="AG786">
        <v>0</v>
      </c>
      <c r="AH786">
        <v>0</v>
      </c>
      <c r="AI786">
        <v>4.47</v>
      </c>
      <c r="AJ786">
        <v>1</v>
      </c>
      <c r="AK786">
        <v>1</v>
      </c>
      <c r="AL786">
        <v>1</v>
      </c>
      <c r="AN786">
        <v>0</v>
      </c>
      <c r="AO786">
        <v>1</v>
      </c>
      <c r="AP786">
        <v>0</v>
      </c>
      <c r="AQ786">
        <v>0</v>
      </c>
      <c r="AR786">
        <v>0</v>
      </c>
      <c r="AS786" t="s">
        <v>3</v>
      </c>
      <c r="AT786">
        <v>1.83</v>
      </c>
      <c r="AU786" t="s">
        <v>3</v>
      </c>
      <c r="AV786">
        <v>0</v>
      </c>
      <c r="AW786">
        <v>2</v>
      </c>
      <c r="AX786">
        <v>144044831</v>
      </c>
      <c r="AY786">
        <v>1</v>
      </c>
      <c r="AZ786">
        <v>0</v>
      </c>
      <c r="BA786">
        <v>794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CX786">
        <f>Y786*Source!I472</f>
        <v>0.32756999999999997</v>
      </c>
      <c r="CY786">
        <f t="shared" si="149"/>
        <v>715.2</v>
      </c>
      <c r="CZ786">
        <f t="shared" si="150"/>
        <v>160</v>
      </c>
      <c r="DA786">
        <f t="shared" si="151"/>
        <v>4.47</v>
      </c>
      <c r="DB786">
        <f t="shared" si="152"/>
        <v>292.8</v>
      </c>
      <c r="DC786">
        <f t="shared" si="153"/>
        <v>0</v>
      </c>
    </row>
    <row r="787" spans="1:107" x14ac:dyDescent="0.2">
      <c r="A787">
        <f>ROW(Source!A472)</f>
        <v>472</v>
      </c>
      <c r="B787">
        <v>144042116</v>
      </c>
      <c r="C787">
        <v>144044787</v>
      </c>
      <c r="D787">
        <v>130288591</v>
      </c>
      <c r="E787">
        <v>1</v>
      </c>
      <c r="F787">
        <v>1</v>
      </c>
      <c r="G787">
        <v>1</v>
      </c>
      <c r="H787">
        <v>3</v>
      </c>
      <c r="I787" t="s">
        <v>1189</v>
      </c>
      <c r="J787" t="s">
        <v>1190</v>
      </c>
      <c r="K787" t="s">
        <v>1191</v>
      </c>
      <c r="L787">
        <v>1346</v>
      </c>
      <c r="N787">
        <v>1009</v>
      </c>
      <c r="O787" t="s">
        <v>598</v>
      </c>
      <c r="P787" t="s">
        <v>598</v>
      </c>
      <c r="Q787">
        <v>1</v>
      </c>
      <c r="W787">
        <v>0</v>
      </c>
      <c r="X787">
        <v>427289659</v>
      </c>
      <c r="Y787">
        <v>10</v>
      </c>
      <c r="AA787">
        <v>68.150000000000006</v>
      </c>
      <c r="AB787">
        <v>0</v>
      </c>
      <c r="AC787">
        <v>0</v>
      </c>
      <c r="AD787">
        <v>0</v>
      </c>
      <c r="AE787">
        <v>13.08</v>
      </c>
      <c r="AF787">
        <v>0</v>
      </c>
      <c r="AG787">
        <v>0</v>
      </c>
      <c r="AH787">
        <v>0</v>
      </c>
      <c r="AI787">
        <v>5.21</v>
      </c>
      <c r="AJ787">
        <v>1</v>
      </c>
      <c r="AK787">
        <v>1</v>
      </c>
      <c r="AL787">
        <v>1</v>
      </c>
      <c r="AN787">
        <v>0</v>
      </c>
      <c r="AO787">
        <v>1</v>
      </c>
      <c r="AP787">
        <v>0</v>
      </c>
      <c r="AQ787">
        <v>0</v>
      </c>
      <c r="AR787">
        <v>0</v>
      </c>
      <c r="AS787" t="s">
        <v>3</v>
      </c>
      <c r="AT787">
        <v>10</v>
      </c>
      <c r="AU787" t="s">
        <v>3</v>
      </c>
      <c r="AV787">
        <v>0</v>
      </c>
      <c r="AW787">
        <v>2</v>
      </c>
      <c r="AX787">
        <v>144044832</v>
      </c>
      <c r="AY787">
        <v>1</v>
      </c>
      <c r="AZ787">
        <v>0</v>
      </c>
      <c r="BA787">
        <v>795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CX787">
        <f>Y787*Source!I472</f>
        <v>1.79</v>
      </c>
      <c r="CY787">
        <f t="shared" si="149"/>
        <v>68.150000000000006</v>
      </c>
      <c r="CZ787">
        <f t="shared" si="150"/>
        <v>13.08</v>
      </c>
      <c r="DA787">
        <f t="shared" si="151"/>
        <v>5.21</v>
      </c>
      <c r="DB787">
        <f t="shared" si="152"/>
        <v>130.80000000000001</v>
      </c>
      <c r="DC787">
        <f t="shared" si="153"/>
        <v>0</v>
      </c>
    </row>
    <row r="788" spans="1:107" x14ac:dyDescent="0.2">
      <c r="A788">
        <f>ROW(Source!A472)</f>
        <v>472</v>
      </c>
      <c r="B788">
        <v>144042116</v>
      </c>
      <c r="C788">
        <v>144044787</v>
      </c>
      <c r="D788">
        <v>130289780</v>
      </c>
      <c r="E788">
        <v>1</v>
      </c>
      <c r="F788">
        <v>1</v>
      </c>
      <c r="G788">
        <v>1</v>
      </c>
      <c r="H788">
        <v>3</v>
      </c>
      <c r="I788" t="s">
        <v>1192</v>
      </c>
      <c r="J788" t="s">
        <v>1193</v>
      </c>
      <c r="K788" t="s">
        <v>1194</v>
      </c>
      <c r="L788">
        <v>1346</v>
      </c>
      <c r="N788">
        <v>1009</v>
      </c>
      <c r="O788" t="s">
        <v>598</v>
      </c>
      <c r="P788" t="s">
        <v>598</v>
      </c>
      <c r="Q788">
        <v>1</v>
      </c>
      <c r="W788">
        <v>0</v>
      </c>
      <c r="X788">
        <v>1460538766</v>
      </c>
      <c r="Y788">
        <v>4</v>
      </c>
      <c r="AA788">
        <v>56.02</v>
      </c>
      <c r="AB788">
        <v>0</v>
      </c>
      <c r="AC788">
        <v>0</v>
      </c>
      <c r="AD788">
        <v>0</v>
      </c>
      <c r="AE788">
        <v>7.46</v>
      </c>
      <c r="AF788">
        <v>0</v>
      </c>
      <c r="AG788">
        <v>0</v>
      </c>
      <c r="AH788">
        <v>0</v>
      </c>
      <c r="AI788">
        <v>7.51</v>
      </c>
      <c r="AJ788">
        <v>1</v>
      </c>
      <c r="AK788">
        <v>1</v>
      </c>
      <c r="AL788">
        <v>1</v>
      </c>
      <c r="AN788">
        <v>0</v>
      </c>
      <c r="AO788">
        <v>1</v>
      </c>
      <c r="AP788">
        <v>0</v>
      </c>
      <c r="AQ788">
        <v>0</v>
      </c>
      <c r="AR788">
        <v>0</v>
      </c>
      <c r="AS788" t="s">
        <v>3</v>
      </c>
      <c r="AT788">
        <v>4</v>
      </c>
      <c r="AU788" t="s">
        <v>3</v>
      </c>
      <c r="AV788">
        <v>0</v>
      </c>
      <c r="AW788">
        <v>2</v>
      </c>
      <c r="AX788">
        <v>144044833</v>
      </c>
      <c r="AY788">
        <v>1</v>
      </c>
      <c r="AZ788">
        <v>0</v>
      </c>
      <c r="BA788">
        <v>796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CX788">
        <f>Y788*Source!I472</f>
        <v>0.71599999999999997</v>
      </c>
      <c r="CY788">
        <f t="shared" si="149"/>
        <v>56.02</v>
      </c>
      <c r="CZ788">
        <f t="shared" si="150"/>
        <v>7.46</v>
      </c>
      <c r="DA788">
        <f t="shared" si="151"/>
        <v>7.51</v>
      </c>
      <c r="DB788">
        <f t="shared" si="152"/>
        <v>29.84</v>
      </c>
      <c r="DC788">
        <f t="shared" si="153"/>
        <v>0</v>
      </c>
    </row>
    <row r="789" spans="1:107" x14ac:dyDescent="0.2">
      <c r="A789">
        <f>ROW(Source!A472)</f>
        <v>472</v>
      </c>
      <c r="B789">
        <v>144042116</v>
      </c>
      <c r="C789">
        <v>144044787</v>
      </c>
      <c r="D789">
        <v>130289783</v>
      </c>
      <c r="E789">
        <v>1</v>
      </c>
      <c r="F789">
        <v>1</v>
      </c>
      <c r="G789">
        <v>1</v>
      </c>
      <c r="H789">
        <v>3</v>
      </c>
      <c r="I789" t="s">
        <v>1195</v>
      </c>
      <c r="J789" t="s">
        <v>1196</v>
      </c>
      <c r="K789" t="s">
        <v>1197</v>
      </c>
      <c r="L789">
        <v>1346</v>
      </c>
      <c r="N789">
        <v>1009</v>
      </c>
      <c r="O789" t="s">
        <v>598</v>
      </c>
      <c r="P789" t="s">
        <v>598</v>
      </c>
      <c r="Q789">
        <v>1</v>
      </c>
      <c r="W789">
        <v>0</v>
      </c>
      <c r="X789">
        <v>-1717886496</v>
      </c>
      <c r="Y789">
        <v>42</v>
      </c>
      <c r="AA789">
        <v>13.88</v>
      </c>
      <c r="AB789">
        <v>0</v>
      </c>
      <c r="AC789">
        <v>0</v>
      </c>
      <c r="AD789">
        <v>0</v>
      </c>
      <c r="AE789">
        <v>2.7</v>
      </c>
      <c r="AF789">
        <v>0</v>
      </c>
      <c r="AG789">
        <v>0</v>
      </c>
      <c r="AH789">
        <v>0</v>
      </c>
      <c r="AI789">
        <v>5.14</v>
      </c>
      <c r="AJ789">
        <v>1</v>
      </c>
      <c r="AK789">
        <v>1</v>
      </c>
      <c r="AL789">
        <v>1</v>
      </c>
      <c r="AN789">
        <v>0</v>
      </c>
      <c r="AO789">
        <v>1</v>
      </c>
      <c r="AP789">
        <v>0</v>
      </c>
      <c r="AQ789">
        <v>0</v>
      </c>
      <c r="AR789">
        <v>0</v>
      </c>
      <c r="AS789" t="s">
        <v>3</v>
      </c>
      <c r="AT789">
        <v>42</v>
      </c>
      <c r="AU789" t="s">
        <v>3</v>
      </c>
      <c r="AV789">
        <v>0</v>
      </c>
      <c r="AW789">
        <v>2</v>
      </c>
      <c r="AX789">
        <v>144044834</v>
      </c>
      <c r="AY789">
        <v>1</v>
      </c>
      <c r="AZ789">
        <v>0</v>
      </c>
      <c r="BA789">
        <v>797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CX789">
        <f>Y789*Source!I472</f>
        <v>7.5179999999999998</v>
      </c>
      <c r="CY789">
        <f t="shared" si="149"/>
        <v>13.88</v>
      </c>
      <c r="CZ789">
        <f t="shared" si="150"/>
        <v>2.7</v>
      </c>
      <c r="DA789">
        <f t="shared" si="151"/>
        <v>5.14</v>
      </c>
      <c r="DB789">
        <f t="shared" si="152"/>
        <v>113.4</v>
      </c>
      <c r="DC789">
        <f t="shared" si="153"/>
        <v>0</v>
      </c>
    </row>
    <row r="790" spans="1:107" x14ac:dyDescent="0.2">
      <c r="A790">
        <f>ROW(Source!A476)</f>
        <v>476</v>
      </c>
      <c r="B790">
        <v>144042116</v>
      </c>
      <c r="C790">
        <v>144044838</v>
      </c>
      <c r="D790">
        <v>128862237</v>
      </c>
      <c r="E790">
        <v>28876687</v>
      </c>
      <c r="F790">
        <v>1</v>
      </c>
      <c r="G790">
        <v>1</v>
      </c>
      <c r="H790">
        <v>1</v>
      </c>
      <c r="I790" t="s">
        <v>1591</v>
      </c>
      <c r="J790" t="s">
        <v>3</v>
      </c>
      <c r="K790" t="s">
        <v>1592</v>
      </c>
      <c r="L790">
        <v>1191</v>
      </c>
      <c r="N790">
        <v>1013</v>
      </c>
      <c r="O790" t="s">
        <v>1125</v>
      </c>
      <c r="P790" t="s">
        <v>1125</v>
      </c>
      <c r="Q790">
        <v>1</v>
      </c>
      <c r="W790">
        <v>0</v>
      </c>
      <c r="X790">
        <v>-200730820</v>
      </c>
      <c r="Y790">
        <v>10.327</v>
      </c>
      <c r="AA790">
        <v>0</v>
      </c>
      <c r="AB790">
        <v>0</v>
      </c>
      <c r="AC790">
        <v>0</v>
      </c>
      <c r="AD790">
        <v>8.3800000000000008</v>
      </c>
      <c r="AE790">
        <v>0</v>
      </c>
      <c r="AF790">
        <v>0</v>
      </c>
      <c r="AG790">
        <v>0</v>
      </c>
      <c r="AH790">
        <v>8.3800000000000008</v>
      </c>
      <c r="AI790">
        <v>1</v>
      </c>
      <c r="AJ790">
        <v>1</v>
      </c>
      <c r="AK790">
        <v>1</v>
      </c>
      <c r="AL790">
        <v>1</v>
      </c>
      <c r="AN790">
        <v>0</v>
      </c>
      <c r="AO790">
        <v>1</v>
      </c>
      <c r="AP790">
        <v>1</v>
      </c>
      <c r="AQ790">
        <v>0</v>
      </c>
      <c r="AR790">
        <v>0</v>
      </c>
      <c r="AS790" t="s">
        <v>3</v>
      </c>
      <c r="AT790">
        <v>8.98</v>
      </c>
      <c r="AU790" t="s">
        <v>264</v>
      </c>
      <c r="AV790">
        <v>1</v>
      </c>
      <c r="AW790">
        <v>2</v>
      </c>
      <c r="AX790">
        <v>144044847</v>
      </c>
      <c r="AY790">
        <v>1</v>
      </c>
      <c r="AZ790">
        <v>0</v>
      </c>
      <c r="BA790">
        <v>798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CX790">
        <f>Y790*Source!I476</f>
        <v>16.0502234</v>
      </c>
      <c r="CY790">
        <f>AD790</f>
        <v>8.3800000000000008</v>
      </c>
      <c r="CZ790">
        <f>AH790</f>
        <v>8.3800000000000008</v>
      </c>
      <c r="DA790">
        <f>AL790</f>
        <v>1</v>
      </c>
      <c r="DB790">
        <f>ROUND((ROUND(AT790*CZ790,2)*1.15),2)</f>
        <v>86.54</v>
      </c>
      <c r="DC790">
        <f>ROUND((ROUND(AT790*AG790,2)*1.15),2)</f>
        <v>0</v>
      </c>
    </row>
    <row r="791" spans="1:107" x14ac:dyDescent="0.2">
      <c r="A791">
        <f>ROW(Source!A476)</f>
        <v>476</v>
      </c>
      <c r="B791">
        <v>144042116</v>
      </c>
      <c r="C791">
        <v>144044838</v>
      </c>
      <c r="D791">
        <v>128862608</v>
      </c>
      <c r="E791">
        <v>28876687</v>
      </c>
      <c r="F791">
        <v>1</v>
      </c>
      <c r="G791">
        <v>1</v>
      </c>
      <c r="H791">
        <v>1</v>
      </c>
      <c r="I791" t="s">
        <v>1128</v>
      </c>
      <c r="J791" t="s">
        <v>3</v>
      </c>
      <c r="K791" t="s">
        <v>1129</v>
      </c>
      <c r="L791">
        <v>1191</v>
      </c>
      <c r="N791">
        <v>1013</v>
      </c>
      <c r="O791" t="s">
        <v>1125</v>
      </c>
      <c r="P791" t="s">
        <v>1125</v>
      </c>
      <c r="Q791">
        <v>1</v>
      </c>
      <c r="W791">
        <v>0</v>
      </c>
      <c r="X791">
        <v>-1417349443</v>
      </c>
      <c r="Y791">
        <v>0.2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1</v>
      </c>
      <c r="AJ791">
        <v>1</v>
      </c>
      <c r="AK791">
        <v>1</v>
      </c>
      <c r="AL791">
        <v>1</v>
      </c>
      <c r="AN791">
        <v>0</v>
      </c>
      <c r="AO791">
        <v>1</v>
      </c>
      <c r="AP791">
        <v>0</v>
      </c>
      <c r="AQ791">
        <v>0</v>
      </c>
      <c r="AR791">
        <v>0</v>
      </c>
      <c r="AS791" t="s">
        <v>3</v>
      </c>
      <c r="AT791">
        <v>0.2</v>
      </c>
      <c r="AU791" t="s">
        <v>3</v>
      </c>
      <c r="AV791">
        <v>2</v>
      </c>
      <c r="AW791">
        <v>2</v>
      </c>
      <c r="AX791">
        <v>144044848</v>
      </c>
      <c r="AY791">
        <v>1</v>
      </c>
      <c r="AZ791">
        <v>2048</v>
      </c>
      <c r="BA791">
        <v>799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CX791">
        <f>Y791*Source!I476</f>
        <v>0.31084000000000001</v>
      </c>
      <c r="CY791">
        <f>AD791</f>
        <v>0</v>
      </c>
      <c r="CZ791">
        <f>AH791</f>
        <v>0</v>
      </c>
      <c r="DA791">
        <f>AL791</f>
        <v>1</v>
      </c>
      <c r="DB791">
        <f>ROUND(ROUND(AT791*CZ791,2),2)</f>
        <v>0</v>
      </c>
      <c r="DC791">
        <f>ROUND(ROUND(AT791*AG791,2),2)</f>
        <v>0</v>
      </c>
    </row>
    <row r="792" spans="1:107" x14ac:dyDescent="0.2">
      <c r="A792">
        <f>ROW(Source!A476)</f>
        <v>476</v>
      </c>
      <c r="B792">
        <v>144042116</v>
      </c>
      <c r="C792">
        <v>144044838</v>
      </c>
      <c r="D792">
        <v>130404563</v>
      </c>
      <c r="E792">
        <v>1</v>
      </c>
      <c r="F792">
        <v>1</v>
      </c>
      <c r="G792">
        <v>1</v>
      </c>
      <c r="H792">
        <v>2</v>
      </c>
      <c r="I792" t="s">
        <v>1593</v>
      </c>
      <c r="J792" t="s">
        <v>1594</v>
      </c>
      <c r="K792" t="s">
        <v>1595</v>
      </c>
      <c r="L792">
        <v>1368</v>
      </c>
      <c r="N792">
        <v>1011</v>
      </c>
      <c r="O792" t="s">
        <v>550</v>
      </c>
      <c r="P792" t="s">
        <v>550</v>
      </c>
      <c r="Q792">
        <v>1</v>
      </c>
      <c r="W792">
        <v>0</v>
      </c>
      <c r="X792">
        <v>1560636689</v>
      </c>
      <c r="Y792">
        <v>7.4999999999999997E-2</v>
      </c>
      <c r="AA792">
        <v>0</v>
      </c>
      <c r="AB792">
        <v>385.03</v>
      </c>
      <c r="AC792">
        <v>380.83</v>
      </c>
      <c r="AD792">
        <v>0</v>
      </c>
      <c r="AE792">
        <v>0</v>
      </c>
      <c r="AF792">
        <v>27.66</v>
      </c>
      <c r="AG792">
        <v>11.6</v>
      </c>
      <c r="AH792">
        <v>0</v>
      </c>
      <c r="AI792">
        <v>1</v>
      </c>
      <c r="AJ792">
        <v>13.92</v>
      </c>
      <c r="AK792">
        <v>32.83</v>
      </c>
      <c r="AL792">
        <v>1</v>
      </c>
      <c r="AN792">
        <v>0</v>
      </c>
      <c r="AO792">
        <v>1</v>
      </c>
      <c r="AP792">
        <v>1</v>
      </c>
      <c r="AQ792">
        <v>0</v>
      </c>
      <c r="AR792">
        <v>0</v>
      </c>
      <c r="AS792" t="s">
        <v>3</v>
      </c>
      <c r="AT792">
        <v>0.06</v>
      </c>
      <c r="AU792" t="s">
        <v>279</v>
      </c>
      <c r="AV792">
        <v>0</v>
      </c>
      <c r="AW792">
        <v>2</v>
      </c>
      <c r="AX792">
        <v>144044849</v>
      </c>
      <c r="AY792">
        <v>1</v>
      </c>
      <c r="AZ792">
        <v>0</v>
      </c>
      <c r="BA792">
        <v>800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CX792">
        <f>Y792*Source!I476</f>
        <v>0.116565</v>
      </c>
      <c r="CY792">
        <f>AB792</f>
        <v>385.03</v>
      </c>
      <c r="CZ792">
        <f>AF792</f>
        <v>27.66</v>
      </c>
      <c r="DA792">
        <f>AJ792</f>
        <v>13.92</v>
      </c>
      <c r="DB792">
        <f>ROUND((ROUND(AT792*CZ792,2)*1.25),2)</f>
        <v>2.08</v>
      </c>
      <c r="DC792">
        <f>ROUND((ROUND(AT792*AG792,2)*1.25),2)</f>
        <v>0.88</v>
      </c>
    </row>
    <row r="793" spans="1:107" x14ac:dyDescent="0.2">
      <c r="A793">
        <f>ROW(Source!A476)</f>
        <v>476</v>
      </c>
      <c r="B793">
        <v>144042116</v>
      </c>
      <c r="C793">
        <v>144044838</v>
      </c>
      <c r="D793">
        <v>130405149</v>
      </c>
      <c r="E793">
        <v>1</v>
      </c>
      <c r="F793">
        <v>1</v>
      </c>
      <c r="G793">
        <v>1</v>
      </c>
      <c r="H793">
        <v>2</v>
      </c>
      <c r="I793" t="s">
        <v>1144</v>
      </c>
      <c r="J793" t="s">
        <v>1145</v>
      </c>
      <c r="K793" t="s">
        <v>1146</v>
      </c>
      <c r="L793">
        <v>1368</v>
      </c>
      <c r="N793">
        <v>1011</v>
      </c>
      <c r="O793" t="s">
        <v>550</v>
      </c>
      <c r="P793" t="s">
        <v>550</v>
      </c>
      <c r="Q793">
        <v>1</v>
      </c>
      <c r="W793">
        <v>0</v>
      </c>
      <c r="X793">
        <v>1969200529</v>
      </c>
      <c r="Y793">
        <v>0.17500000000000002</v>
      </c>
      <c r="AA793">
        <v>0</v>
      </c>
      <c r="AB793">
        <v>795.09</v>
      </c>
      <c r="AC793">
        <v>380.83</v>
      </c>
      <c r="AD793">
        <v>0</v>
      </c>
      <c r="AE793">
        <v>0</v>
      </c>
      <c r="AF793">
        <v>65.709999999999994</v>
      </c>
      <c r="AG793">
        <v>11.6</v>
      </c>
      <c r="AH793">
        <v>0</v>
      </c>
      <c r="AI793">
        <v>1</v>
      </c>
      <c r="AJ793">
        <v>12.1</v>
      </c>
      <c r="AK793">
        <v>32.83</v>
      </c>
      <c r="AL793">
        <v>1</v>
      </c>
      <c r="AN793">
        <v>0</v>
      </c>
      <c r="AO793">
        <v>1</v>
      </c>
      <c r="AP793">
        <v>1</v>
      </c>
      <c r="AQ793">
        <v>0</v>
      </c>
      <c r="AR793">
        <v>0</v>
      </c>
      <c r="AS793" t="s">
        <v>3</v>
      </c>
      <c r="AT793">
        <v>0.14000000000000001</v>
      </c>
      <c r="AU793" t="s">
        <v>279</v>
      </c>
      <c r="AV793">
        <v>0</v>
      </c>
      <c r="AW793">
        <v>2</v>
      </c>
      <c r="AX793">
        <v>144044850</v>
      </c>
      <c r="AY793">
        <v>1</v>
      </c>
      <c r="AZ793">
        <v>0</v>
      </c>
      <c r="BA793">
        <v>801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CX793">
        <f>Y793*Source!I476</f>
        <v>0.27198500000000003</v>
      </c>
      <c r="CY793">
        <f>AB793</f>
        <v>795.09</v>
      </c>
      <c r="CZ793">
        <f>AF793</f>
        <v>65.709999999999994</v>
      </c>
      <c r="DA793">
        <f>AJ793</f>
        <v>12.1</v>
      </c>
      <c r="DB793">
        <f>ROUND((ROUND(AT793*CZ793,2)*1.25),2)</f>
        <v>11.5</v>
      </c>
      <c r="DC793">
        <f>ROUND((ROUND(AT793*AG793,2)*1.25),2)</f>
        <v>2.0299999999999998</v>
      </c>
    </row>
    <row r="794" spans="1:107" x14ac:dyDescent="0.2">
      <c r="A794">
        <f>ROW(Source!A476)</f>
        <v>476</v>
      </c>
      <c r="B794">
        <v>144042116</v>
      </c>
      <c r="C794">
        <v>144044838</v>
      </c>
      <c r="D794">
        <v>130405670</v>
      </c>
      <c r="E794">
        <v>1</v>
      </c>
      <c r="F794">
        <v>1</v>
      </c>
      <c r="G794">
        <v>1</v>
      </c>
      <c r="H794">
        <v>2</v>
      </c>
      <c r="I794" t="s">
        <v>1327</v>
      </c>
      <c r="J794" t="s">
        <v>1328</v>
      </c>
      <c r="K794" t="s">
        <v>1329</v>
      </c>
      <c r="L794">
        <v>1368</v>
      </c>
      <c r="N794">
        <v>1011</v>
      </c>
      <c r="O794" t="s">
        <v>550</v>
      </c>
      <c r="P794" t="s">
        <v>550</v>
      </c>
      <c r="Q794">
        <v>1</v>
      </c>
      <c r="W794">
        <v>0</v>
      </c>
      <c r="X794">
        <v>-206652396</v>
      </c>
      <c r="Y794">
        <v>9.3500000000000014</v>
      </c>
      <c r="AA794">
        <v>0</v>
      </c>
      <c r="AB794">
        <v>32.94</v>
      </c>
      <c r="AC794">
        <v>0</v>
      </c>
      <c r="AD794">
        <v>0</v>
      </c>
      <c r="AE794">
        <v>0</v>
      </c>
      <c r="AF794">
        <v>6.82</v>
      </c>
      <c r="AG794">
        <v>0</v>
      </c>
      <c r="AH794">
        <v>0</v>
      </c>
      <c r="AI794">
        <v>1</v>
      </c>
      <c r="AJ794">
        <v>4.83</v>
      </c>
      <c r="AK794">
        <v>32.83</v>
      </c>
      <c r="AL794">
        <v>1</v>
      </c>
      <c r="AN794">
        <v>0</v>
      </c>
      <c r="AO794">
        <v>1</v>
      </c>
      <c r="AP794">
        <v>1</v>
      </c>
      <c r="AQ794">
        <v>0</v>
      </c>
      <c r="AR794">
        <v>0</v>
      </c>
      <c r="AS794" t="s">
        <v>3</v>
      </c>
      <c r="AT794">
        <v>7.48</v>
      </c>
      <c r="AU794" t="s">
        <v>279</v>
      </c>
      <c r="AV794">
        <v>0</v>
      </c>
      <c r="AW794">
        <v>2</v>
      </c>
      <c r="AX794">
        <v>144044851</v>
      </c>
      <c r="AY794">
        <v>1</v>
      </c>
      <c r="AZ794">
        <v>0</v>
      </c>
      <c r="BA794">
        <v>802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CX794">
        <f>Y794*Source!I476</f>
        <v>14.531770000000002</v>
      </c>
      <c r="CY794">
        <f>AB794</f>
        <v>32.94</v>
      </c>
      <c r="CZ794">
        <f>AF794</f>
        <v>6.82</v>
      </c>
      <c r="DA794">
        <f>AJ794</f>
        <v>4.83</v>
      </c>
      <c r="DB794">
        <f>ROUND((ROUND(AT794*CZ794,2)*1.25),2)</f>
        <v>63.76</v>
      </c>
      <c r="DC794">
        <f>ROUND((ROUND(AT794*AG794,2)*1.25),2)</f>
        <v>0</v>
      </c>
    </row>
    <row r="795" spans="1:107" x14ac:dyDescent="0.2">
      <c r="A795">
        <f>ROW(Source!A476)</f>
        <v>476</v>
      </c>
      <c r="B795">
        <v>144042116</v>
      </c>
      <c r="C795">
        <v>144044838</v>
      </c>
      <c r="D795">
        <v>130258534</v>
      </c>
      <c r="E795">
        <v>1</v>
      </c>
      <c r="F795">
        <v>1</v>
      </c>
      <c r="G795">
        <v>1</v>
      </c>
      <c r="H795">
        <v>3</v>
      </c>
      <c r="I795" t="s">
        <v>1150</v>
      </c>
      <c r="J795" t="s">
        <v>1151</v>
      </c>
      <c r="K795" t="s">
        <v>1152</v>
      </c>
      <c r="L795">
        <v>1339</v>
      </c>
      <c r="N795">
        <v>1007</v>
      </c>
      <c r="O795" t="s">
        <v>50</v>
      </c>
      <c r="P795" t="s">
        <v>50</v>
      </c>
      <c r="Q795">
        <v>1</v>
      </c>
      <c r="W795">
        <v>0</v>
      </c>
      <c r="X795">
        <v>1835689634</v>
      </c>
      <c r="Y795">
        <v>0.01</v>
      </c>
      <c r="AA795">
        <v>29.3</v>
      </c>
      <c r="AB795">
        <v>0</v>
      </c>
      <c r="AC795">
        <v>0</v>
      </c>
      <c r="AD795">
        <v>0</v>
      </c>
      <c r="AE795">
        <v>2.44</v>
      </c>
      <c r="AF795">
        <v>0</v>
      </c>
      <c r="AG795">
        <v>0</v>
      </c>
      <c r="AH795">
        <v>0</v>
      </c>
      <c r="AI795">
        <v>12.01</v>
      </c>
      <c r="AJ795">
        <v>1</v>
      </c>
      <c r="AK795">
        <v>1</v>
      </c>
      <c r="AL795">
        <v>1</v>
      </c>
      <c r="AN795">
        <v>0</v>
      </c>
      <c r="AO795">
        <v>1</v>
      </c>
      <c r="AP795">
        <v>0</v>
      </c>
      <c r="AQ795">
        <v>0</v>
      </c>
      <c r="AR795">
        <v>0</v>
      </c>
      <c r="AS795" t="s">
        <v>3</v>
      </c>
      <c r="AT795">
        <v>0.01</v>
      </c>
      <c r="AU795" t="s">
        <v>3</v>
      </c>
      <c r="AV795">
        <v>0</v>
      </c>
      <c r="AW795">
        <v>2</v>
      </c>
      <c r="AX795">
        <v>144044852</v>
      </c>
      <c r="AY795">
        <v>1</v>
      </c>
      <c r="AZ795">
        <v>0</v>
      </c>
      <c r="BA795">
        <v>803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CX795">
        <f>Y795*Source!I476</f>
        <v>1.5542E-2</v>
      </c>
      <c r="CY795">
        <f>AA795</f>
        <v>29.3</v>
      </c>
      <c r="CZ795">
        <f>AE795</f>
        <v>2.44</v>
      </c>
      <c r="DA795">
        <f>AI795</f>
        <v>12.01</v>
      </c>
      <c r="DB795">
        <f>ROUND(ROUND(AT795*CZ795,2),2)</f>
        <v>0.02</v>
      </c>
      <c r="DC795">
        <f>ROUND(ROUND(AT795*AG795,2),2)</f>
        <v>0</v>
      </c>
    </row>
    <row r="796" spans="1:107" x14ac:dyDescent="0.2">
      <c r="A796">
        <f>ROW(Source!A476)</f>
        <v>476</v>
      </c>
      <c r="B796">
        <v>144042116</v>
      </c>
      <c r="C796">
        <v>144044838</v>
      </c>
      <c r="D796">
        <v>130261846</v>
      </c>
      <c r="E796">
        <v>1</v>
      </c>
      <c r="F796">
        <v>1</v>
      </c>
      <c r="G796">
        <v>1</v>
      </c>
      <c r="H796">
        <v>3</v>
      </c>
      <c r="I796" t="s">
        <v>1312</v>
      </c>
      <c r="J796" t="s">
        <v>1313</v>
      </c>
      <c r="K796" t="s">
        <v>1314</v>
      </c>
      <c r="L796">
        <v>1346</v>
      </c>
      <c r="N796">
        <v>1009</v>
      </c>
      <c r="O796" t="s">
        <v>598</v>
      </c>
      <c r="P796" t="s">
        <v>598</v>
      </c>
      <c r="Q796">
        <v>1</v>
      </c>
      <c r="W796">
        <v>0</v>
      </c>
      <c r="X796">
        <v>-1716894207</v>
      </c>
      <c r="Y796">
        <v>1</v>
      </c>
      <c r="AA796">
        <v>45.92</v>
      </c>
      <c r="AB796">
        <v>0</v>
      </c>
      <c r="AC796">
        <v>0</v>
      </c>
      <c r="AD796">
        <v>0</v>
      </c>
      <c r="AE796">
        <v>1.82</v>
      </c>
      <c r="AF796">
        <v>0</v>
      </c>
      <c r="AG796">
        <v>0</v>
      </c>
      <c r="AH796">
        <v>0</v>
      </c>
      <c r="AI796">
        <v>25.23</v>
      </c>
      <c r="AJ796">
        <v>1</v>
      </c>
      <c r="AK796">
        <v>1</v>
      </c>
      <c r="AL796">
        <v>1</v>
      </c>
      <c r="AN796">
        <v>0</v>
      </c>
      <c r="AO796">
        <v>1</v>
      </c>
      <c r="AP796">
        <v>0</v>
      </c>
      <c r="AQ796">
        <v>0</v>
      </c>
      <c r="AR796">
        <v>0</v>
      </c>
      <c r="AS796" t="s">
        <v>3</v>
      </c>
      <c r="AT796">
        <v>1</v>
      </c>
      <c r="AU796" t="s">
        <v>3</v>
      </c>
      <c r="AV796">
        <v>0</v>
      </c>
      <c r="AW796">
        <v>2</v>
      </c>
      <c r="AX796">
        <v>144044853</v>
      </c>
      <c r="AY796">
        <v>1</v>
      </c>
      <c r="AZ796">
        <v>0</v>
      </c>
      <c r="BA796">
        <v>804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CX796">
        <f>Y796*Source!I476</f>
        <v>1.5542</v>
      </c>
      <c r="CY796">
        <f>AA796</f>
        <v>45.92</v>
      </c>
      <c r="CZ796">
        <f>AE796</f>
        <v>1.82</v>
      </c>
      <c r="DA796">
        <f>AI796</f>
        <v>25.23</v>
      </c>
      <c r="DB796">
        <f>ROUND(ROUND(AT796*CZ796,2),2)</f>
        <v>1.82</v>
      </c>
      <c r="DC796">
        <f>ROUND(ROUND(AT796*AG796,2),2)</f>
        <v>0</v>
      </c>
    </row>
    <row r="797" spans="1:107" x14ac:dyDescent="0.2">
      <c r="A797">
        <f>ROW(Source!A476)</f>
        <v>476</v>
      </c>
      <c r="B797">
        <v>144042116</v>
      </c>
      <c r="C797">
        <v>144044838</v>
      </c>
      <c r="D797">
        <v>130288242</v>
      </c>
      <c r="E797">
        <v>1</v>
      </c>
      <c r="F797">
        <v>1</v>
      </c>
      <c r="G797">
        <v>1</v>
      </c>
      <c r="H797">
        <v>3</v>
      </c>
      <c r="I797" t="s">
        <v>750</v>
      </c>
      <c r="J797" t="s">
        <v>752</v>
      </c>
      <c r="K797" t="s">
        <v>751</v>
      </c>
      <c r="L797">
        <v>1296</v>
      </c>
      <c r="N797">
        <v>1002</v>
      </c>
      <c r="O797" t="s">
        <v>695</v>
      </c>
      <c r="P797" t="s">
        <v>695</v>
      </c>
      <c r="Q797">
        <v>1</v>
      </c>
      <c r="W797">
        <v>0</v>
      </c>
      <c r="X797">
        <v>-944622225</v>
      </c>
      <c r="Y797">
        <v>13.8</v>
      </c>
      <c r="AA797">
        <v>4074.96</v>
      </c>
      <c r="AB797">
        <v>0</v>
      </c>
      <c r="AC797">
        <v>0</v>
      </c>
      <c r="AD797">
        <v>0</v>
      </c>
      <c r="AE797">
        <v>330.76</v>
      </c>
      <c r="AF797">
        <v>0</v>
      </c>
      <c r="AG797">
        <v>0</v>
      </c>
      <c r="AH797">
        <v>0</v>
      </c>
      <c r="AI797">
        <v>12.32</v>
      </c>
      <c r="AJ797">
        <v>1</v>
      </c>
      <c r="AK797">
        <v>1</v>
      </c>
      <c r="AL797">
        <v>1</v>
      </c>
      <c r="AN797">
        <v>0</v>
      </c>
      <c r="AO797">
        <v>0</v>
      </c>
      <c r="AP797">
        <v>0</v>
      </c>
      <c r="AQ797">
        <v>0</v>
      </c>
      <c r="AR797">
        <v>0</v>
      </c>
      <c r="AS797" t="s">
        <v>3</v>
      </c>
      <c r="AT797">
        <v>13.8</v>
      </c>
      <c r="AU797" t="s">
        <v>3</v>
      </c>
      <c r="AV797">
        <v>0</v>
      </c>
      <c r="AW797">
        <v>1</v>
      </c>
      <c r="AX797">
        <v>-1</v>
      </c>
      <c r="AY797">
        <v>0</v>
      </c>
      <c r="AZ797">
        <v>0</v>
      </c>
      <c r="BA797" t="s">
        <v>3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CX797">
        <f>Y797*Source!I476</f>
        <v>21.447960000000002</v>
      </c>
      <c r="CY797">
        <f>AA797</f>
        <v>4074.96</v>
      </c>
      <c r="CZ797">
        <f>AE797</f>
        <v>330.76</v>
      </c>
      <c r="DA797">
        <f>AI797</f>
        <v>12.32</v>
      </c>
      <c r="DB797">
        <f>ROUND(ROUND(AT797*CZ797,2),2)</f>
        <v>4564.49</v>
      </c>
      <c r="DC797">
        <f>ROUND(ROUND(AT797*AG797,2),2)</f>
        <v>0</v>
      </c>
    </row>
    <row r="798" spans="1:107" x14ac:dyDescent="0.2">
      <c r="A798">
        <f>ROW(Source!A478)</f>
        <v>478</v>
      </c>
      <c r="B798">
        <v>144042116</v>
      </c>
      <c r="C798">
        <v>144044856</v>
      </c>
      <c r="D798">
        <v>128862344</v>
      </c>
      <c r="E798">
        <v>28876687</v>
      </c>
      <c r="F798">
        <v>1</v>
      </c>
      <c r="G798">
        <v>1</v>
      </c>
      <c r="H798">
        <v>1</v>
      </c>
      <c r="I798" t="s">
        <v>1533</v>
      </c>
      <c r="J798" t="s">
        <v>3</v>
      </c>
      <c r="K798" t="s">
        <v>1534</v>
      </c>
      <c r="L798">
        <v>1191</v>
      </c>
      <c r="N798">
        <v>1013</v>
      </c>
      <c r="O798" t="s">
        <v>1125</v>
      </c>
      <c r="P798" t="s">
        <v>1125</v>
      </c>
      <c r="Q798">
        <v>1</v>
      </c>
      <c r="W798">
        <v>0</v>
      </c>
      <c r="X798">
        <v>1446053411</v>
      </c>
      <c r="Y798">
        <v>1.3684999999999998</v>
      </c>
      <c r="AA798">
        <v>0</v>
      </c>
      <c r="AB798">
        <v>0</v>
      </c>
      <c r="AC798">
        <v>0</v>
      </c>
      <c r="AD798">
        <v>11.09</v>
      </c>
      <c r="AE798">
        <v>0</v>
      </c>
      <c r="AF798">
        <v>0</v>
      </c>
      <c r="AG798">
        <v>0</v>
      </c>
      <c r="AH798">
        <v>11.09</v>
      </c>
      <c r="AI798">
        <v>1</v>
      </c>
      <c r="AJ798">
        <v>1</v>
      </c>
      <c r="AK798">
        <v>1</v>
      </c>
      <c r="AL798">
        <v>1</v>
      </c>
      <c r="AN798">
        <v>0</v>
      </c>
      <c r="AO798">
        <v>1</v>
      </c>
      <c r="AP798">
        <v>1</v>
      </c>
      <c r="AQ798">
        <v>0</v>
      </c>
      <c r="AR798">
        <v>0</v>
      </c>
      <c r="AS798" t="s">
        <v>3</v>
      </c>
      <c r="AT798">
        <v>1.19</v>
      </c>
      <c r="AU798" t="s">
        <v>264</v>
      </c>
      <c r="AV798">
        <v>1</v>
      </c>
      <c r="AW798">
        <v>2</v>
      </c>
      <c r="AX798">
        <v>144044867</v>
      </c>
      <c r="AY798">
        <v>1</v>
      </c>
      <c r="AZ798">
        <v>0</v>
      </c>
      <c r="BA798">
        <v>806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CX798">
        <f>Y798*Source!I478</f>
        <v>1.3684999999999998</v>
      </c>
      <c r="CY798">
        <f>AD798</f>
        <v>11.09</v>
      </c>
      <c r="CZ798">
        <f>AH798</f>
        <v>11.09</v>
      </c>
      <c r="DA798">
        <f>AL798</f>
        <v>1</v>
      </c>
      <c r="DB798">
        <f>ROUND((ROUND(AT798*CZ798,2)*1.15),2)</f>
        <v>15.18</v>
      </c>
      <c r="DC798">
        <f>ROUND((ROUND(AT798*AG798,2)*1.15),2)</f>
        <v>0</v>
      </c>
    </row>
    <row r="799" spans="1:107" x14ac:dyDescent="0.2">
      <c r="A799">
        <f>ROW(Source!A478)</f>
        <v>478</v>
      </c>
      <c r="B799">
        <v>144042116</v>
      </c>
      <c r="C799">
        <v>144044856</v>
      </c>
      <c r="D799">
        <v>130257061</v>
      </c>
      <c r="E799">
        <v>1</v>
      </c>
      <c r="F799">
        <v>1</v>
      </c>
      <c r="G799">
        <v>1</v>
      </c>
      <c r="H799">
        <v>3</v>
      </c>
      <c r="I799" t="s">
        <v>784</v>
      </c>
      <c r="J799" t="s">
        <v>786</v>
      </c>
      <c r="K799" t="s">
        <v>785</v>
      </c>
      <c r="L799">
        <v>1371</v>
      </c>
      <c r="N799">
        <v>1013</v>
      </c>
      <c r="O799" t="s">
        <v>171</v>
      </c>
      <c r="P799" t="s">
        <v>171</v>
      </c>
      <c r="Q799">
        <v>1</v>
      </c>
      <c r="W799">
        <v>0</v>
      </c>
      <c r="X799">
        <v>1007194809</v>
      </c>
      <c r="Y799">
        <v>1</v>
      </c>
      <c r="AA799">
        <v>6259.17</v>
      </c>
      <c r="AB799">
        <v>0</v>
      </c>
      <c r="AC799">
        <v>0</v>
      </c>
      <c r="AD799">
        <v>0</v>
      </c>
      <c r="AE799">
        <v>614.85</v>
      </c>
      <c r="AF799">
        <v>0</v>
      </c>
      <c r="AG799">
        <v>0</v>
      </c>
      <c r="AH799">
        <v>0</v>
      </c>
      <c r="AI799">
        <v>10.18</v>
      </c>
      <c r="AJ799">
        <v>1</v>
      </c>
      <c r="AK799">
        <v>1</v>
      </c>
      <c r="AL799">
        <v>1</v>
      </c>
      <c r="AN799">
        <v>0</v>
      </c>
      <c r="AO799">
        <v>0</v>
      </c>
      <c r="AP799">
        <v>0</v>
      </c>
      <c r="AQ799">
        <v>0</v>
      </c>
      <c r="AR799">
        <v>0</v>
      </c>
      <c r="AS799" t="s">
        <v>3</v>
      </c>
      <c r="AT799">
        <v>1</v>
      </c>
      <c r="AU799" t="s">
        <v>3</v>
      </c>
      <c r="AV799">
        <v>0</v>
      </c>
      <c r="AW799">
        <v>1</v>
      </c>
      <c r="AX799">
        <v>-1</v>
      </c>
      <c r="AY799">
        <v>0</v>
      </c>
      <c r="AZ799">
        <v>0</v>
      </c>
      <c r="BA799" t="s">
        <v>3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CX799">
        <f>Y799*Source!I478</f>
        <v>1</v>
      </c>
      <c r="CY799">
        <f t="shared" ref="CY799:CY807" si="154">AA799</f>
        <v>6259.17</v>
      </c>
      <c r="CZ799">
        <f t="shared" ref="CZ799:CZ807" si="155">AE799</f>
        <v>614.85</v>
      </c>
      <c r="DA799">
        <f t="shared" ref="DA799:DA807" si="156">AI799</f>
        <v>10.18</v>
      </c>
      <c r="DB799">
        <f t="shared" ref="DB799:DB807" si="157">ROUND(ROUND(AT799*CZ799,2),2)</f>
        <v>614.85</v>
      </c>
      <c r="DC799">
        <f t="shared" ref="DC799:DC807" si="158">ROUND(ROUND(AT799*AG799,2),2)</f>
        <v>0</v>
      </c>
    </row>
    <row r="800" spans="1:107" x14ac:dyDescent="0.2">
      <c r="A800">
        <f>ROW(Source!A478)</f>
        <v>478</v>
      </c>
      <c r="B800">
        <v>144042116</v>
      </c>
      <c r="C800">
        <v>144044856</v>
      </c>
      <c r="D800">
        <v>128191987</v>
      </c>
      <c r="E800">
        <v>1</v>
      </c>
      <c r="F800">
        <v>1</v>
      </c>
      <c r="G800">
        <v>1</v>
      </c>
      <c r="H800">
        <v>3</v>
      </c>
      <c r="I800" t="s">
        <v>755</v>
      </c>
      <c r="J800" t="s">
        <v>757</v>
      </c>
      <c r="K800" t="s">
        <v>756</v>
      </c>
      <c r="L800">
        <v>1301</v>
      </c>
      <c r="N800">
        <v>1003</v>
      </c>
      <c r="O800" t="s">
        <v>328</v>
      </c>
      <c r="P800" t="s">
        <v>328</v>
      </c>
      <c r="Q800">
        <v>1</v>
      </c>
      <c r="W800">
        <v>0</v>
      </c>
      <c r="X800">
        <v>-2002913990</v>
      </c>
      <c r="Y800">
        <v>5</v>
      </c>
      <c r="AA800">
        <v>120.39</v>
      </c>
      <c r="AB800">
        <v>0</v>
      </c>
      <c r="AC800">
        <v>0</v>
      </c>
      <c r="AD800">
        <v>0</v>
      </c>
      <c r="AE800">
        <v>13.1</v>
      </c>
      <c r="AF800">
        <v>0</v>
      </c>
      <c r="AG800">
        <v>0</v>
      </c>
      <c r="AH800">
        <v>0</v>
      </c>
      <c r="AI800">
        <v>9.19</v>
      </c>
      <c r="AJ800">
        <v>1</v>
      </c>
      <c r="AK800">
        <v>1</v>
      </c>
      <c r="AL800">
        <v>1</v>
      </c>
      <c r="AN800">
        <v>0</v>
      </c>
      <c r="AO800">
        <v>0</v>
      </c>
      <c r="AP800">
        <v>0</v>
      </c>
      <c r="AQ800">
        <v>0</v>
      </c>
      <c r="AR800">
        <v>0</v>
      </c>
      <c r="AS800" t="s">
        <v>3</v>
      </c>
      <c r="AT800">
        <v>5</v>
      </c>
      <c r="AU800" t="s">
        <v>3</v>
      </c>
      <c r="AV800">
        <v>0</v>
      </c>
      <c r="AW800">
        <v>1</v>
      </c>
      <c r="AX800">
        <v>-1</v>
      </c>
      <c r="AY800">
        <v>0</v>
      </c>
      <c r="AZ800">
        <v>0</v>
      </c>
      <c r="BA800" t="s">
        <v>3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CX800">
        <f>Y800*Source!I478</f>
        <v>5</v>
      </c>
      <c r="CY800">
        <f t="shared" si="154"/>
        <v>120.39</v>
      </c>
      <c r="CZ800">
        <f t="shared" si="155"/>
        <v>13.1</v>
      </c>
      <c r="DA800">
        <f t="shared" si="156"/>
        <v>9.19</v>
      </c>
      <c r="DB800">
        <f t="shared" si="157"/>
        <v>65.5</v>
      </c>
      <c r="DC800">
        <f t="shared" si="158"/>
        <v>0</v>
      </c>
    </row>
    <row r="801" spans="1:107" x14ac:dyDescent="0.2">
      <c r="A801">
        <f>ROW(Source!A478)</f>
        <v>478</v>
      </c>
      <c r="B801">
        <v>144042116</v>
      </c>
      <c r="C801">
        <v>144044856</v>
      </c>
      <c r="D801">
        <v>128191990</v>
      </c>
      <c r="E801">
        <v>1</v>
      </c>
      <c r="F801">
        <v>1</v>
      </c>
      <c r="G801">
        <v>1</v>
      </c>
      <c r="H801">
        <v>3</v>
      </c>
      <c r="I801" t="s">
        <v>759</v>
      </c>
      <c r="J801" t="s">
        <v>761</v>
      </c>
      <c r="K801" t="s">
        <v>760</v>
      </c>
      <c r="L801">
        <v>1301</v>
      </c>
      <c r="N801">
        <v>1003</v>
      </c>
      <c r="O801" t="s">
        <v>328</v>
      </c>
      <c r="P801" t="s">
        <v>328</v>
      </c>
      <c r="Q801">
        <v>1</v>
      </c>
      <c r="W801">
        <v>0</v>
      </c>
      <c r="X801">
        <v>405782298</v>
      </c>
      <c r="Y801">
        <v>5</v>
      </c>
      <c r="AA801">
        <v>171.67</v>
      </c>
      <c r="AB801">
        <v>0</v>
      </c>
      <c r="AC801">
        <v>0</v>
      </c>
      <c r="AD801">
        <v>0</v>
      </c>
      <c r="AE801">
        <v>18.7</v>
      </c>
      <c r="AF801">
        <v>0</v>
      </c>
      <c r="AG801">
        <v>0</v>
      </c>
      <c r="AH801">
        <v>0</v>
      </c>
      <c r="AI801">
        <v>9.18</v>
      </c>
      <c r="AJ801">
        <v>1</v>
      </c>
      <c r="AK801">
        <v>1</v>
      </c>
      <c r="AL801">
        <v>1</v>
      </c>
      <c r="AN801">
        <v>0</v>
      </c>
      <c r="AO801">
        <v>0</v>
      </c>
      <c r="AP801">
        <v>0</v>
      </c>
      <c r="AQ801">
        <v>0</v>
      </c>
      <c r="AR801">
        <v>0</v>
      </c>
      <c r="AS801" t="s">
        <v>3</v>
      </c>
      <c r="AT801">
        <v>5</v>
      </c>
      <c r="AU801" t="s">
        <v>3</v>
      </c>
      <c r="AV801">
        <v>0</v>
      </c>
      <c r="AW801">
        <v>1</v>
      </c>
      <c r="AX801">
        <v>-1</v>
      </c>
      <c r="AY801">
        <v>0</v>
      </c>
      <c r="AZ801">
        <v>0</v>
      </c>
      <c r="BA801" t="s">
        <v>3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CX801">
        <f>Y801*Source!I478</f>
        <v>5</v>
      </c>
      <c r="CY801">
        <f t="shared" si="154"/>
        <v>171.67</v>
      </c>
      <c r="CZ801">
        <f t="shared" si="155"/>
        <v>18.7</v>
      </c>
      <c r="DA801">
        <f t="shared" si="156"/>
        <v>9.18</v>
      </c>
      <c r="DB801">
        <f t="shared" si="157"/>
        <v>93.5</v>
      </c>
      <c r="DC801">
        <f t="shared" si="158"/>
        <v>0</v>
      </c>
    </row>
    <row r="802" spans="1:107" x14ac:dyDescent="0.2">
      <c r="A802">
        <f>ROW(Source!A478)</f>
        <v>478</v>
      </c>
      <c r="B802">
        <v>144042116</v>
      </c>
      <c r="C802">
        <v>144044856</v>
      </c>
      <c r="D802">
        <v>130289372</v>
      </c>
      <c r="E802">
        <v>1</v>
      </c>
      <c r="F802">
        <v>1</v>
      </c>
      <c r="G802">
        <v>1</v>
      </c>
      <c r="H802">
        <v>3</v>
      </c>
      <c r="I802" t="s">
        <v>763</v>
      </c>
      <c r="J802" t="s">
        <v>765</v>
      </c>
      <c r="K802" t="s">
        <v>764</v>
      </c>
      <c r="L802">
        <v>1296</v>
      </c>
      <c r="N802">
        <v>1002</v>
      </c>
      <c r="O802" t="s">
        <v>695</v>
      </c>
      <c r="P802" t="s">
        <v>695</v>
      </c>
      <c r="Q802">
        <v>1</v>
      </c>
      <c r="W802">
        <v>0</v>
      </c>
      <c r="X802">
        <v>-1152041732</v>
      </c>
      <c r="Y802">
        <v>1</v>
      </c>
      <c r="AA802">
        <v>219.3</v>
      </c>
      <c r="AB802">
        <v>0</v>
      </c>
      <c r="AC802">
        <v>0</v>
      </c>
      <c r="AD802">
        <v>0</v>
      </c>
      <c r="AE802">
        <v>46.86</v>
      </c>
      <c r="AF802">
        <v>0</v>
      </c>
      <c r="AG802">
        <v>0</v>
      </c>
      <c r="AH802">
        <v>0</v>
      </c>
      <c r="AI802">
        <v>4.68</v>
      </c>
      <c r="AJ802">
        <v>1</v>
      </c>
      <c r="AK802">
        <v>1</v>
      </c>
      <c r="AL802">
        <v>1</v>
      </c>
      <c r="AN802">
        <v>0</v>
      </c>
      <c r="AO802">
        <v>0</v>
      </c>
      <c r="AP802">
        <v>0</v>
      </c>
      <c r="AQ802">
        <v>0</v>
      </c>
      <c r="AR802">
        <v>0</v>
      </c>
      <c r="AS802" t="s">
        <v>3</v>
      </c>
      <c r="AT802">
        <v>1</v>
      </c>
      <c r="AU802" t="s">
        <v>3</v>
      </c>
      <c r="AV802">
        <v>0</v>
      </c>
      <c r="AW802">
        <v>1</v>
      </c>
      <c r="AX802">
        <v>-1</v>
      </c>
      <c r="AY802">
        <v>0</v>
      </c>
      <c r="AZ802">
        <v>0</v>
      </c>
      <c r="BA802" t="s">
        <v>3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CX802">
        <f>Y802*Source!I478</f>
        <v>1</v>
      </c>
      <c r="CY802">
        <f t="shared" si="154"/>
        <v>219.3</v>
      </c>
      <c r="CZ802">
        <f t="shared" si="155"/>
        <v>46.86</v>
      </c>
      <c r="DA802">
        <f t="shared" si="156"/>
        <v>4.68</v>
      </c>
      <c r="DB802">
        <f t="shared" si="157"/>
        <v>46.86</v>
      </c>
      <c r="DC802">
        <f t="shared" si="158"/>
        <v>0</v>
      </c>
    </row>
    <row r="803" spans="1:107" x14ac:dyDescent="0.2">
      <c r="A803">
        <f>ROW(Source!A478)</f>
        <v>478</v>
      </c>
      <c r="B803">
        <v>144042116</v>
      </c>
      <c r="C803">
        <v>144044856</v>
      </c>
      <c r="D803">
        <v>130300781</v>
      </c>
      <c r="E803">
        <v>1</v>
      </c>
      <c r="F803">
        <v>1</v>
      </c>
      <c r="G803">
        <v>1</v>
      </c>
      <c r="H803">
        <v>3</v>
      </c>
      <c r="I803" t="s">
        <v>1535</v>
      </c>
      <c r="J803" t="s">
        <v>1536</v>
      </c>
      <c r="K803" t="s">
        <v>1537</v>
      </c>
      <c r="L803">
        <v>1377</v>
      </c>
      <c r="N803">
        <v>1013</v>
      </c>
      <c r="O803" t="s">
        <v>395</v>
      </c>
      <c r="P803" t="s">
        <v>395</v>
      </c>
      <c r="Q803">
        <v>1</v>
      </c>
      <c r="W803">
        <v>0</v>
      </c>
      <c r="X803">
        <v>-2096830321</v>
      </c>
      <c r="Y803">
        <v>1</v>
      </c>
      <c r="AA803">
        <v>314.89999999999998</v>
      </c>
      <c r="AB803">
        <v>0</v>
      </c>
      <c r="AC803">
        <v>0</v>
      </c>
      <c r="AD803">
        <v>0</v>
      </c>
      <c r="AE803">
        <v>212.77</v>
      </c>
      <c r="AF803">
        <v>0</v>
      </c>
      <c r="AG803">
        <v>0</v>
      </c>
      <c r="AH803">
        <v>0</v>
      </c>
      <c r="AI803">
        <v>1.48</v>
      </c>
      <c r="AJ803">
        <v>1</v>
      </c>
      <c r="AK803">
        <v>1</v>
      </c>
      <c r="AL803">
        <v>1</v>
      </c>
      <c r="AN803">
        <v>0</v>
      </c>
      <c r="AO803">
        <v>1</v>
      </c>
      <c r="AP803">
        <v>0</v>
      </c>
      <c r="AQ803">
        <v>0</v>
      </c>
      <c r="AR803">
        <v>0</v>
      </c>
      <c r="AS803" t="s">
        <v>3</v>
      </c>
      <c r="AT803">
        <v>1</v>
      </c>
      <c r="AU803" t="s">
        <v>3</v>
      </c>
      <c r="AV803">
        <v>0</v>
      </c>
      <c r="AW803">
        <v>2</v>
      </c>
      <c r="AX803">
        <v>144044868</v>
      </c>
      <c r="AY803">
        <v>1</v>
      </c>
      <c r="AZ803">
        <v>0</v>
      </c>
      <c r="BA803">
        <v>807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CX803">
        <f>Y803*Source!I478</f>
        <v>1</v>
      </c>
      <c r="CY803">
        <f t="shared" si="154"/>
        <v>314.89999999999998</v>
      </c>
      <c r="CZ803">
        <f t="shared" si="155"/>
        <v>212.77</v>
      </c>
      <c r="DA803">
        <f t="shared" si="156"/>
        <v>1.48</v>
      </c>
      <c r="DB803">
        <f t="shared" si="157"/>
        <v>212.77</v>
      </c>
      <c r="DC803">
        <f t="shared" si="158"/>
        <v>0</v>
      </c>
    </row>
    <row r="804" spans="1:107" x14ac:dyDescent="0.2">
      <c r="A804">
        <f>ROW(Source!A478)</f>
        <v>478</v>
      </c>
      <c r="B804">
        <v>144042116</v>
      </c>
      <c r="C804">
        <v>144044856</v>
      </c>
      <c r="D804">
        <v>130300783</v>
      </c>
      <c r="E804">
        <v>1</v>
      </c>
      <c r="F804">
        <v>1</v>
      </c>
      <c r="G804">
        <v>1</v>
      </c>
      <c r="H804">
        <v>3</v>
      </c>
      <c r="I804" t="s">
        <v>767</v>
      </c>
      <c r="J804" t="s">
        <v>770</v>
      </c>
      <c r="K804" t="s">
        <v>768</v>
      </c>
      <c r="L804">
        <v>1302</v>
      </c>
      <c r="N804">
        <v>1003</v>
      </c>
      <c r="O804" t="s">
        <v>769</v>
      </c>
      <c r="P804" t="s">
        <v>769</v>
      </c>
      <c r="Q804">
        <v>10</v>
      </c>
      <c r="W804">
        <v>0</v>
      </c>
      <c r="X804">
        <v>1666143075</v>
      </c>
      <c r="Y804">
        <v>0.5</v>
      </c>
      <c r="AA804">
        <v>419.43</v>
      </c>
      <c r="AB804">
        <v>0</v>
      </c>
      <c r="AC804">
        <v>0</v>
      </c>
      <c r="AD804">
        <v>0</v>
      </c>
      <c r="AE804">
        <v>96.2</v>
      </c>
      <c r="AF804">
        <v>0</v>
      </c>
      <c r="AG804">
        <v>0</v>
      </c>
      <c r="AH804">
        <v>0</v>
      </c>
      <c r="AI804">
        <v>4.3600000000000003</v>
      </c>
      <c r="AJ804">
        <v>1</v>
      </c>
      <c r="AK804">
        <v>1</v>
      </c>
      <c r="AL804">
        <v>1</v>
      </c>
      <c r="AN804">
        <v>0</v>
      </c>
      <c r="AO804">
        <v>0</v>
      </c>
      <c r="AP804">
        <v>0</v>
      </c>
      <c r="AQ804">
        <v>0</v>
      </c>
      <c r="AR804">
        <v>0</v>
      </c>
      <c r="AS804" t="s">
        <v>3</v>
      </c>
      <c r="AT804">
        <v>0.5</v>
      </c>
      <c r="AU804" t="s">
        <v>3</v>
      </c>
      <c r="AV804">
        <v>0</v>
      </c>
      <c r="AW804">
        <v>1</v>
      </c>
      <c r="AX804">
        <v>-1</v>
      </c>
      <c r="AY804">
        <v>0</v>
      </c>
      <c r="AZ804">
        <v>0</v>
      </c>
      <c r="BA804" t="s">
        <v>3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CX804">
        <f>Y804*Source!I478</f>
        <v>0.5</v>
      </c>
      <c r="CY804">
        <f t="shared" si="154"/>
        <v>419.43</v>
      </c>
      <c r="CZ804">
        <f t="shared" si="155"/>
        <v>96.2</v>
      </c>
      <c r="DA804">
        <f t="shared" si="156"/>
        <v>4.3600000000000003</v>
      </c>
      <c r="DB804">
        <f t="shared" si="157"/>
        <v>48.1</v>
      </c>
      <c r="DC804">
        <f t="shared" si="158"/>
        <v>0</v>
      </c>
    </row>
    <row r="805" spans="1:107" x14ac:dyDescent="0.2">
      <c r="A805">
        <f>ROW(Source!A478)</f>
        <v>478</v>
      </c>
      <c r="B805">
        <v>144042116</v>
      </c>
      <c r="C805">
        <v>144044856</v>
      </c>
      <c r="D805">
        <v>130306643</v>
      </c>
      <c r="E805">
        <v>1</v>
      </c>
      <c r="F805">
        <v>1</v>
      </c>
      <c r="G805">
        <v>1</v>
      </c>
      <c r="H805">
        <v>3</v>
      </c>
      <c r="I805" t="s">
        <v>772</v>
      </c>
      <c r="J805" t="s">
        <v>774</v>
      </c>
      <c r="K805" t="s">
        <v>773</v>
      </c>
      <c r="L805">
        <v>1477</v>
      </c>
      <c r="N805">
        <v>1013</v>
      </c>
      <c r="O805" t="s">
        <v>428</v>
      </c>
      <c r="P805" t="s">
        <v>430</v>
      </c>
      <c r="Q805">
        <v>1</v>
      </c>
      <c r="W805">
        <v>0</v>
      </c>
      <c r="X805">
        <v>408359440</v>
      </c>
      <c r="Y805">
        <v>5.0000000000000001E-3</v>
      </c>
      <c r="AA805">
        <v>42635.61</v>
      </c>
      <c r="AB805">
        <v>0</v>
      </c>
      <c r="AC805">
        <v>0</v>
      </c>
      <c r="AD805">
        <v>0</v>
      </c>
      <c r="AE805">
        <v>13578.22</v>
      </c>
      <c r="AF805">
        <v>0</v>
      </c>
      <c r="AG805">
        <v>0</v>
      </c>
      <c r="AH805">
        <v>0</v>
      </c>
      <c r="AI805">
        <v>3.14</v>
      </c>
      <c r="AJ805">
        <v>1</v>
      </c>
      <c r="AK805">
        <v>1</v>
      </c>
      <c r="AL805">
        <v>1</v>
      </c>
      <c r="AN805">
        <v>0</v>
      </c>
      <c r="AO805">
        <v>0</v>
      </c>
      <c r="AP805">
        <v>0</v>
      </c>
      <c r="AQ805">
        <v>0</v>
      </c>
      <c r="AR805">
        <v>0</v>
      </c>
      <c r="AS805" t="s">
        <v>3</v>
      </c>
      <c r="AT805">
        <v>5.0000000000000001E-3</v>
      </c>
      <c r="AU805" t="s">
        <v>3</v>
      </c>
      <c r="AV805">
        <v>0</v>
      </c>
      <c r="AW805">
        <v>1</v>
      </c>
      <c r="AX805">
        <v>-1</v>
      </c>
      <c r="AY805">
        <v>0</v>
      </c>
      <c r="AZ805">
        <v>0</v>
      </c>
      <c r="BA805" t="s">
        <v>3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CX805">
        <f>Y805*Source!I478</f>
        <v>5.0000000000000001E-3</v>
      </c>
      <c r="CY805">
        <f t="shared" si="154"/>
        <v>42635.61</v>
      </c>
      <c r="CZ805">
        <f t="shared" si="155"/>
        <v>13578.22</v>
      </c>
      <c r="DA805">
        <f t="shared" si="156"/>
        <v>3.14</v>
      </c>
      <c r="DB805">
        <f t="shared" si="157"/>
        <v>67.89</v>
      </c>
      <c r="DC805">
        <f t="shared" si="158"/>
        <v>0</v>
      </c>
    </row>
    <row r="806" spans="1:107" x14ac:dyDescent="0.2">
      <c r="A806">
        <f>ROW(Source!A478)</f>
        <v>478</v>
      </c>
      <c r="B806">
        <v>144042116</v>
      </c>
      <c r="C806">
        <v>144044856</v>
      </c>
      <c r="D806">
        <v>130311371</v>
      </c>
      <c r="E806">
        <v>1</v>
      </c>
      <c r="F806">
        <v>1</v>
      </c>
      <c r="G806">
        <v>1</v>
      </c>
      <c r="H806">
        <v>3</v>
      </c>
      <c r="I806" t="s">
        <v>776</v>
      </c>
      <c r="J806" t="s">
        <v>778</v>
      </c>
      <c r="K806" t="s">
        <v>777</v>
      </c>
      <c r="L806">
        <v>1301</v>
      </c>
      <c r="N806">
        <v>1003</v>
      </c>
      <c r="O806" t="s">
        <v>328</v>
      </c>
      <c r="P806" t="s">
        <v>328</v>
      </c>
      <c r="Q806">
        <v>1</v>
      </c>
      <c r="W806">
        <v>0</v>
      </c>
      <c r="X806">
        <v>-74123882</v>
      </c>
      <c r="Y806">
        <v>5</v>
      </c>
      <c r="AA806">
        <v>158.66</v>
      </c>
      <c r="AB806">
        <v>0</v>
      </c>
      <c r="AC806">
        <v>0</v>
      </c>
      <c r="AD806">
        <v>0</v>
      </c>
      <c r="AE806">
        <v>35.18</v>
      </c>
      <c r="AF806">
        <v>0</v>
      </c>
      <c r="AG806">
        <v>0</v>
      </c>
      <c r="AH806">
        <v>0</v>
      </c>
      <c r="AI806">
        <v>4.51</v>
      </c>
      <c r="AJ806">
        <v>1</v>
      </c>
      <c r="AK806">
        <v>1</v>
      </c>
      <c r="AL806">
        <v>1</v>
      </c>
      <c r="AN806">
        <v>0</v>
      </c>
      <c r="AO806">
        <v>0</v>
      </c>
      <c r="AP806">
        <v>0</v>
      </c>
      <c r="AQ806">
        <v>0</v>
      </c>
      <c r="AR806">
        <v>0</v>
      </c>
      <c r="AS806" t="s">
        <v>3</v>
      </c>
      <c r="AT806">
        <v>5</v>
      </c>
      <c r="AU806" t="s">
        <v>3</v>
      </c>
      <c r="AV806">
        <v>0</v>
      </c>
      <c r="AW806">
        <v>1</v>
      </c>
      <c r="AX806">
        <v>-1</v>
      </c>
      <c r="AY806">
        <v>0</v>
      </c>
      <c r="AZ806">
        <v>0</v>
      </c>
      <c r="BA806" t="s">
        <v>3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CX806">
        <f>Y806*Source!I478</f>
        <v>5</v>
      </c>
      <c r="CY806">
        <f t="shared" si="154"/>
        <v>158.66</v>
      </c>
      <c r="CZ806">
        <f t="shared" si="155"/>
        <v>35.18</v>
      </c>
      <c r="DA806">
        <f t="shared" si="156"/>
        <v>4.51</v>
      </c>
      <c r="DB806">
        <f t="shared" si="157"/>
        <v>175.9</v>
      </c>
      <c r="DC806">
        <f t="shared" si="158"/>
        <v>0</v>
      </c>
    </row>
    <row r="807" spans="1:107" x14ac:dyDescent="0.2">
      <c r="A807">
        <f>ROW(Source!A478)</f>
        <v>478</v>
      </c>
      <c r="B807">
        <v>144042116</v>
      </c>
      <c r="C807">
        <v>144044856</v>
      </c>
      <c r="D807">
        <v>130311373</v>
      </c>
      <c r="E807">
        <v>1</v>
      </c>
      <c r="F807">
        <v>1</v>
      </c>
      <c r="G807">
        <v>1</v>
      </c>
      <c r="H807">
        <v>3</v>
      </c>
      <c r="I807" t="s">
        <v>780</v>
      </c>
      <c r="J807" t="s">
        <v>782</v>
      </c>
      <c r="K807" t="s">
        <v>781</v>
      </c>
      <c r="L807">
        <v>1301</v>
      </c>
      <c r="N807">
        <v>1003</v>
      </c>
      <c r="O807" t="s">
        <v>328</v>
      </c>
      <c r="P807" t="s">
        <v>328</v>
      </c>
      <c r="Q807">
        <v>1</v>
      </c>
      <c r="W807">
        <v>0</v>
      </c>
      <c r="X807">
        <v>-447020381</v>
      </c>
      <c r="Y807">
        <v>5</v>
      </c>
      <c r="AA807">
        <v>266.42</v>
      </c>
      <c r="AB807">
        <v>0</v>
      </c>
      <c r="AC807">
        <v>0</v>
      </c>
      <c r="AD807">
        <v>0</v>
      </c>
      <c r="AE807">
        <v>66.94</v>
      </c>
      <c r="AF807">
        <v>0</v>
      </c>
      <c r="AG807">
        <v>0</v>
      </c>
      <c r="AH807">
        <v>0</v>
      </c>
      <c r="AI807">
        <v>3.98</v>
      </c>
      <c r="AJ807">
        <v>1</v>
      </c>
      <c r="AK807">
        <v>1</v>
      </c>
      <c r="AL807">
        <v>1</v>
      </c>
      <c r="AN807">
        <v>0</v>
      </c>
      <c r="AO807">
        <v>0</v>
      </c>
      <c r="AP807">
        <v>0</v>
      </c>
      <c r="AQ807">
        <v>0</v>
      </c>
      <c r="AR807">
        <v>0</v>
      </c>
      <c r="AS807" t="s">
        <v>3</v>
      </c>
      <c r="AT807">
        <v>5</v>
      </c>
      <c r="AU807" t="s">
        <v>3</v>
      </c>
      <c r="AV807">
        <v>0</v>
      </c>
      <c r="AW807">
        <v>1</v>
      </c>
      <c r="AX807">
        <v>-1</v>
      </c>
      <c r="AY807">
        <v>0</v>
      </c>
      <c r="AZ807">
        <v>0</v>
      </c>
      <c r="BA807" t="s">
        <v>3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CX807">
        <f>Y807*Source!I478</f>
        <v>5</v>
      </c>
      <c r="CY807">
        <f t="shared" si="154"/>
        <v>266.42</v>
      </c>
      <c r="CZ807">
        <f t="shared" si="155"/>
        <v>66.94</v>
      </c>
      <c r="DA807">
        <f t="shared" si="156"/>
        <v>3.98</v>
      </c>
      <c r="DB807">
        <f t="shared" si="157"/>
        <v>334.7</v>
      </c>
      <c r="DC807">
        <f t="shared" si="158"/>
        <v>0</v>
      </c>
    </row>
    <row r="808" spans="1:107" x14ac:dyDescent="0.2">
      <c r="A808">
        <f>ROW(Source!A552)</f>
        <v>552</v>
      </c>
      <c r="B808">
        <v>144042116</v>
      </c>
      <c r="C808">
        <v>144044877</v>
      </c>
      <c r="D808">
        <v>128862221</v>
      </c>
      <c r="E808">
        <v>28876687</v>
      </c>
      <c r="F808">
        <v>1</v>
      </c>
      <c r="G808">
        <v>1</v>
      </c>
      <c r="H808">
        <v>1</v>
      </c>
      <c r="I808" t="s">
        <v>1238</v>
      </c>
      <c r="J808" t="s">
        <v>3</v>
      </c>
      <c r="K808" t="s">
        <v>1239</v>
      </c>
      <c r="L808">
        <v>1191</v>
      </c>
      <c r="N808">
        <v>1013</v>
      </c>
      <c r="O808" t="s">
        <v>1125</v>
      </c>
      <c r="P808" t="s">
        <v>1125</v>
      </c>
      <c r="Q808">
        <v>1</v>
      </c>
      <c r="W808">
        <v>0</v>
      </c>
      <c r="X808">
        <v>-509590494</v>
      </c>
      <c r="Y808">
        <v>39.56</v>
      </c>
      <c r="AA808">
        <v>0</v>
      </c>
      <c r="AB808">
        <v>0</v>
      </c>
      <c r="AC808">
        <v>0</v>
      </c>
      <c r="AD808">
        <v>8.17</v>
      </c>
      <c r="AE808">
        <v>0</v>
      </c>
      <c r="AF808">
        <v>0</v>
      </c>
      <c r="AG808">
        <v>0</v>
      </c>
      <c r="AH808">
        <v>8.17</v>
      </c>
      <c r="AI808">
        <v>1</v>
      </c>
      <c r="AJ808">
        <v>1</v>
      </c>
      <c r="AK808">
        <v>1</v>
      </c>
      <c r="AL808">
        <v>1</v>
      </c>
      <c r="AN808">
        <v>0</v>
      </c>
      <c r="AO808">
        <v>1</v>
      </c>
      <c r="AP808">
        <v>1</v>
      </c>
      <c r="AQ808">
        <v>0</v>
      </c>
      <c r="AR808">
        <v>0</v>
      </c>
      <c r="AS808" t="s">
        <v>3</v>
      </c>
      <c r="AT808">
        <v>34.4</v>
      </c>
      <c r="AU808" t="s">
        <v>264</v>
      </c>
      <c r="AV808">
        <v>1</v>
      </c>
      <c r="AW808">
        <v>2</v>
      </c>
      <c r="AX808">
        <v>144044891</v>
      </c>
      <c r="AY808">
        <v>1</v>
      </c>
      <c r="AZ808">
        <v>2048</v>
      </c>
      <c r="BA808">
        <v>808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CX808">
        <f>Y808*Source!I552</f>
        <v>152.42863600000001</v>
      </c>
      <c r="CY808">
        <f>AD808</f>
        <v>8.17</v>
      </c>
      <c r="CZ808">
        <f>AH808</f>
        <v>8.17</v>
      </c>
      <c r="DA808">
        <f>AL808</f>
        <v>1</v>
      </c>
      <c r="DB808">
        <f>ROUND((ROUND(AT808*CZ808,2)*1.15),2)</f>
        <v>323.20999999999998</v>
      </c>
      <c r="DC808">
        <f>ROUND((ROUND(AT808*AG808,2)*1.15),2)</f>
        <v>0</v>
      </c>
    </row>
    <row r="809" spans="1:107" x14ac:dyDescent="0.2">
      <c r="A809">
        <f>ROW(Source!A552)</f>
        <v>552</v>
      </c>
      <c r="B809">
        <v>144042116</v>
      </c>
      <c r="C809">
        <v>144044877</v>
      </c>
      <c r="D809">
        <v>128862608</v>
      </c>
      <c r="E809">
        <v>28876687</v>
      </c>
      <c r="F809">
        <v>1</v>
      </c>
      <c r="G809">
        <v>1</v>
      </c>
      <c r="H809">
        <v>1</v>
      </c>
      <c r="I809" t="s">
        <v>1128</v>
      </c>
      <c r="J809" t="s">
        <v>3</v>
      </c>
      <c r="K809" t="s">
        <v>1129</v>
      </c>
      <c r="L809">
        <v>1191</v>
      </c>
      <c r="N809">
        <v>1013</v>
      </c>
      <c r="O809" t="s">
        <v>1125</v>
      </c>
      <c r="P809" t="s">
        <v>1125</v>
      </c>
      <c r="Q809">
        <v>1</v>
      </c>
      <c r="W809">
        <v>0</v>
      </c>
      <c r="X809">
        <v>-1417349443</v>
      </c>
      <c r="Y809">
        <v>3.89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1</v>
      </c>
      <c r="AJ809">
        <v>1</v>
      </c>
      <c r="AK809">
        <v>1</v>
      </c>
      <c r="AL809">
        <v>1</v>
      </c>
      <c r="AN809">
        <v>0</v>
      </c>
      <c r="AO809">
        <v>1</v>
      </c>
      <c r="AP809">
        <v>0</v>
      </c>
      <c r="AQ809">
        <v>0</v>
      </c>
      <c r="AR809">
        <v>0</v>
      </c>
      <c r="AS809" t="s">
        <v>3</v>
      </c>
      <c r="AT809">
        <v>3.89</v>
      </c>
      <c r="AU809" t="s">
        <v>3</v>
      </c>
      <c r="AV809">
        <v>2</v>
      </c>
      <c r="AW809">
        <v>2</v>
      </c>
      <c r="AX809">
        <v>144044892</v>
      </c>
      <c r="AY809">
        <v>1</v>
      </c>
      <c r="AZ809">
        <v>2048</v>
      </c>
      <c r="BA809">
        <v>809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CX809">
        <f>Y809*Source!I552</f>
        <v>14.988559</v>
      </c>
      <c r="CY809">
        <f>AD809</f>
        <v>0</v>
      </c>
      <c r="CZ809">
        <f>AH809</f>
        <v>0</v>
      </c>
      <c r="DA809">
        <f>AL809</f>
        <v>1</v>
      </c>
      <c r="DB809">
        <f>ROUND(ROUND(AT809*CZ809,2),2)</f>
        <v>0</v>
      </c>
      <c r="DC809">
        <f>ROUND(ROUND(AT809*AG809,2),2)</f>
        <v>0</v>
      </c>
    </row>
    <row r="810" spans="1:107" x14ac:dyDescent="0.2">
      <c r="A810">
        <f>ROW(Source!A552)</f>
        <v>552</v>
      </c>
      <c r="B810">
        <v>144042116</v>
      </c>
      <c r="C810">
        <v>144044877</v>
      </c>
      <c r="D810">
        <v>130404404</v>
      </c>
      <c r="E810">
        <v>1</v>
      </c>
      <c r="F810">
        <v>1</v>
      </c>
      <c r="G810">
        <v>1</v>
      </c>
      <c r="H810">
        <v>2</v>
      </c>
      <c r="I810" t="s">
        <v>1141</v>
      </c>
      <c r="J810" t="s">
        <v>1142</v>
      </c>
      <c r="K810" t="s">
        <v>1143</v>
      </c>
      <c r="L810">
        <v>1368</v>
      </c>
      <c r="N810">
        <v>1011</v>
      </c>
      <c r="O810" t="s">
        <v>550</v>
      </c>
      <c r="P810" t="s">
        <v>550</v>
      </c>
      <c r="Q810">
        <v>1</v>
      </c>
      <c r="W810">
        <v>0</v>
      </c>
      <c r="X810">
        <v>-2113614907</v>
      </c>
      <c r="Y810">
        <v>1.6</v>
      </c>
      <c r="AA810">
        <v>0</v>
      </c>
      <c r="AB810">
        <v>1023.6</v>
      </c>
      <c r="AC810">
        <v>443.21</v>
      </c>
      <c r="AD810">
        <v>0</v>
      </c>
      <c r="AE810">
        <v>0</v>
      </c>
      <c r="AF810">
        <v>115.4</v>
      </c>
      <c r="AG810">
        <v>13.5</v>
      </c>
      <c r="AH810">
        <v>0</v>
      </c>
      <c r="AI810">
        <v>1</v>
      </c>
      <c r="AJ810">
        <v>8.8699999999999992</v>
      </c>
      <c r="AK810">
        <v>32.83</v>
      </c>
      <c r="AL810">
        <v>1</v>
      </c>
      <c r="AN810">
        <v>0</v>
      </c>
      <c r="AO810">
        <v>1</v>
      </c>
      <c r="AP810">
        <v>1</v>
      </c>
      <c r="AQ810">
        <v>0</v>
      </c>
      <c r="AR810">
        <v>0</v>
      </c>
      <c r="AS810" t="s">
        <v>3</v>
      </c>
      <c r="AT810">
        <v>1.28</v>
      </c>
      <c r="AU810" t="s">
        <v>279</v>
      </c>
      <c r="AV810">
        <v>0</v>
      </c>
      <c r="AW810">
        <v>2</v>
      </c>
      <c r="AX810">
        <v>144044893</v>
      </c>
      <c r="AY810">
        <v>1</v>
      </c>
      <c r="AZ810">
        <v>0</v>
      </c>
      <c r="BA810">
        <v>810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CX810">
        <f>Y810*Source!I552</f>
        <v>6.1649600000000007</v>
      </c>
      <c r="CY810">
        <f>AB810</f>
        <v>1023.6</v>
      </c>
      <c r="CZ810">
        <f>AF810</f>
        <v>115.4</v>
      </c>
      <c r="DA810">
        <f>AJ810</f>
        <v>8.8699999999999992</v>
      </c>
      <c r="DB810">
        <f>ROUND((ROUND(AT810*CZ810,2)*1.25),2)</f>
        <v>184.64</v>
      </c>
      <c r="DC810">
        <f>ROUND((ROUND(AT810*AG810,2)*1.25),2)</f>
        <v>21.6</v>
      </c>
    </row>
    <row r="811" spans="1:107" x14ac:dyDescent="0.2">
      <c r="A811">
        <f>ROW(Source!A552)</f>
        <v>552</v>
      </c>
      <c r="B811">
        <v>144042116</v>
      </c>
      <c r="C811">
        <v>144044877</v>
      </c>
      <c r="D811">
        <v>130404413</v>
      </c>
      <c r="E811">
        <v>1</v>
      </c>
      <c r="F811">
        <v>1</v>
      </c>
      <c r="G811">
        <v>1</v>
      </c>
      <c r="H811">
        <v>2</v>
      </c>
      <c r="I811" t="s">
        <v>1558</v>
      </c>
      <c r="J811" t="s">
        <v>1559</v>
      </c>
      <c r="K811" t="s">
        <v>1560</v>
      </c>
      <c r="L811">
        <v>1368</v>
      </c>
      <c r="N811">
        <v>1011</v>
      </c>
      <c r="O811" t="s">
        <v>550</v>
      </c>
      <c r="P811" t="s">
        <v>550</v>
      </c>
      <c r="Q811">
        <v>1</v>
      </c>
      <c r="W811">
        <v>0</v>
      </c>
      <c r="X811">
        <v>-600006539</v>
      </c>
      <c r="Y811">
        <v>0.83750000000000002</v>
      </c>
      <c r="AA811">
        <v>0</v>
      </c>
      <c r="AB811">
        <v>966.96</v>
      </c>
      <c r="AC811">
        <v>443.21</v>
      </c>
      <c r="AD811">
        <v>0</v>
      </c>
      <c r="AE811">
        <v>0</v>
      </c>
      <c r="AF811">
        <v>96.89</v>
      </c>
      <c r="AG811">
        <v>13.5</v>
      </c>
      <c r="AH811">
        <v>0</v>
      </c>
      <c r="AI811">
        <v>1</v>
      </c>
      <c r="AJ811">
        <v>9.98</v>
      </c>
      <c r="AK811">
        <v>32.83</v>
      </c>
      <c r="AL811">
        <v>1</v>
      </c>
      <c r="AN811">
        <v>0</v>
      </c>
      <c r="AO811">
        <v>1</v>
      </c>
      <c r="AP811">
        <v>1</v>
      </c>
      <c r="AQ811">
        <v>0</v>
      </c>
      <c r="AR811">
        <v>0</v>
      </c>
      <c r="AS811" t="s">
        <v>3</v>
      </c>
      <c r="AT811">
        <v>0.67</v>
      </c>
      <c r="AU811" t="s">
        <v>279</v>
      </c>
      <c r="AV811">
        <v>0</v>
      </c>
      <c r="AW811">
        <v>2</v>
      </c>
      <c r="AX811">
        <v>144044894</v>
      </c>
      <c r="AY811">
        <v>1</v>
      </c>
      <c r="AZ811">
        <v>0</v>
      </c>
      <c r="BA811">
        <v>811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CX811">
        <f>Y811*Source!I552</f>
        <v>3.2269712500000001</v>
      </c>
      <c r="CY811">
        <f>AB811</f>
        <v>966.96</v>
      </c>
      <c r="CZ811">
        <f>AF811</f>
        <v>96.89</v>
      </c>
      <c r="DA811">
        <f>AJ811</f>
        <v>9.98</v>
      </c>
      <c r="DB811">
        <f>ROUND((ROUND(AT811*CZ811,2)*1.25),2)</f>
        <v>81.150000000000006</v>
      </c>
      <c r="DC811">
        <f>ROUND((ROUND(AT811*AG811,2)*1.25),2)</f>
        <v>11.31</v>
      </c>
    </row>
    <row r="812" spans="1:107" x14ac:dyDescent="0.2">
      <c r="A812">
        <f>ROW(Source!A552)</f>
        <v>552</v>
      </c>
      <c r="B812">
        <v>144042116</v>
      </c>
      <c r="C812">
        <v>144044877</v>
      </c>
      <c r="D812">
        <v>130405149</v>
      </c>
      <c r="E812">
        <v>1</v>
      </c>
      <c r="F812">
        <v>1</v>
      </c>
      <c r="G812">
        <v>1</v>
      </c>
      <c r="H812">
        <v>2</v>
      </c>
      <c r="I812" t="s">
        <v>1144</v>
      </c>
      <c r="J812" t="s">
        <v>1145</v>
      </c>
      <c r="K812" t="s">
        <v>1146</v>
      </c>
      <c r="L812">
        <v>1368</v>
      </c>
      <c r="N812">
        <v>1011</v>
      </c>
      <c r="O812" t="s">
        <v>550</v>
      </c>
      <c r="P812" t="s">
        <v>550</v>
      </c>
      <c r="Q812">
        <v>1</v>
      </c>
      <c r="W812">
        <v>0</v>
      </c>
      <c r="X812">
        <v>1969200529</v>
      </c>
      <c r="Y812">
        <v>2.4249999999999998</v>
      </c>
      <c r="AA812">
        <v>0</v>
      </c>
      <c r="AB812">
        <v>795.09</v>
      </c>
      <c r="AC812">
        <v>380.83</v>
      </c>
      <c r="AD812">
        <v>0</v>
      </c>
      <c r="AE812">
        <v>0</v>
      </c>
      <c r="AF812">
        <v>65.709999999999994</v>
      </c>
      <c r="AG812">
        <v>11.6</v>
      </c>
      <c r="AH812">
        <v>0</v>
      </c>
      <c r="AI812">
        <v>1</v>
      </c>
      <c r="AJ812">
        <v>12.1</v>
      </c>
      <c r="AK812">
        <v>32.83</v>
      </c>
      <c r="AL812">
        <v>1</v>
      </c>
      <c r="AN812">
        <v>0</v>
      </c>
      <c r="AO812">
        <v>1</v>
      </c>
      <c r="AP812">
        <v>1</v>
      </c>
      <c r="AQ812">
        <v>0</v>
      </c>
      <c r="AR812">
        <v>0</v>
      </c>
      <c r="AS812" t="s">
        <v>3</v>
      </c>
      <c r="AT812">
        <v>1.94</v>
      </c>
      <c r="AU812" t="s">
        <v>279</v>
      </c>
      <c r="AV812">
        <v>0</v>
      </c>
      <c r="AW812">
        <v>2</v>
      </c>
      <c r="AX812">
        <v>144044895</v>
      </c>
      <c r="AY812">
        <v>1</v>
      </c>
      <c r="AZ812">
        <v>0</v>
      </c>
      <c r="BA812">
        <v>812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CX812">
        <f>Y812*Source!I552</f>
        <v>9.3437674999999984</v>
      </c>
      <c r="CY812">
        <f>AB812</f>
        <v>795.09</v>
      </c>
      <c r="CZ812">
        <f>AF812</f>
        <v>65.709999999999994</v>
      </c>
      <c r="DA812">
        <f>AJ812</f>
        <v>12.1</v>
      </c>
      <c r="DB812">
        <f>ROUND((ROUND(AT812*CZ812,2)*1.25),2)</f>
        <v>159.35</v>
      </c>
      <c r="DC812">
        <f>ROUND((ROUND(AT812*AG812,2)*1.25),2)</f>
        <v>28.13</v>
      </c>
    </row>
    <row r="813" spans="1:107" x14ac:dyDescent="0.2">
      <c r="A813">
        <f>ROW(Source!A552)</f>
        <v>552</v>
      </c>
      <c r="B813">
        <v>144042116</v>
      </c>
      <c r="C813">
        <v>144044877</v>
      </c>
      <c r="D813">
        <v>130259177</v>
      </c>
      <c r="E813">
        <v>1</v>
      </c>
      <c r="F813">
        <v>1</v>
      </c>
      <c r="G813">
        <v>1</v>
      </c>
      <c r="H813">
        <v>3</v>
      </c>
      <c r="I813" t="s">
        <v>1538</v>
      </c>
      <c r="J813" t="s">
        <v>1539</v>
      </c>
      <c r="K813" t="s">
        <v>1540</v>
      </c>
      <c r="L813">
        <v>1346</v>
      </c>
      <c r="N813">
        <v>1009</v>
      </c>
      <c r="O813" t="s">
        <v>598</v>
      </c>
      <c r="P813" t="s">
        <v>598</v>
      </c>
      <c r="Q813">
        <v>1</v>
      </c>
      <c r="W813">
        <v>0</v>
      </c>
      <c r="X813">
        <v>-1052424831</v>
      </c>
      <c r="Y813">
        <v>21.8</v>
      </c>
      <c r="AA813">
        <v>54.51</v>
      </c>
      <c r="AB813">
        <v>0</v>
      </c>
      <c r="AC813">
        <v>0</v>
      </c>
      <c r="AD813">
        <v>0</v>
      </c>
      <c r="AE813">
        <v>9.0399999999999991</v>
      </c>
      <c r="AF813">
        <v>0</v>
      </c>
      <c r="AG813">
        <v>0</v>
      </c>
      <c r="AH813">
        <v>0</v>
      </c>
      <c r="AI813">
        <v>6.03</v>
      </c>
      <c r="AJ813">
        <v>1</v>
      </c>
      <c r="AK813">
        <v>1</v>
      </c>
      <c r="AL813">
        <v>1</v>
      </c>
      <c r="AN813">
        <v>0</v>
      </c>
      <c r="AO813">
        <v>1</v>
      </c>
      <c r="AP813">
        <v>0</v>
      </c>
      <c r="AQ813">
        <v>0</v>
      </c>
      <c r="AR813">
        <v>0</v>
      </c>
      <c r="AS813" t="s">
        <v>3</v>
      </c>
      <c r="AT813">
        <v>21.8</v>
      </c>
      <c r="AU813" t="s">
        <v>3</v>
      </c>
      <c r="AV813">
        <v>0</v>
      </c>
      <c r="AW813">
        <v>2</v>
      </c>
      <c r="AX813">
        <v>144044896</v>
      </c>
      <c r="AY813">
        <v>1</v>
      </c>
      <c r="AZ813">
        <v>0</v>
      </c>
      <c r="BA813">
        <v>813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CX813">
        <f>Y813*Source!I552</f>
        <v>83.997579999999999</v>
      </c>
      <c r="CY813">
        <f t="shared" ref="CY813:CY820" si="159">AA813</f>
        <v>54.51</v>
      </c>
      <c r="CZ813">
        <f t="shared" ref="CZ813:CZ820" si="160">AE813</f>
        <v>9.0399999999999991</v>
      </c>
      <c r="DA813">
        <f t="shared" ref="DA813:DA820" si="161">AI813</f>
        <v>6.03</v>
      </c>
      <c r="DB813">
        <f t="shared" ref="DB813:DB820" si="162">ROUND(ROUND(AT813*CZ813,2),2)</f>
        <v>197.07</v>
      </c>
      <c r="DC813">
        <f t="shared" ref="DC813:DC820" si="163">ROUND(ROUND(AT813*AG813,2),2)</f>
        <v>0</v>
      </c>
    </row>
    <row r="814" spans="1:107" x14ac:dyDescent="0.2">
      <c r="A814">
        <f>ROW(Source!A552)</f>
        <v>552</v>
      </c>
      <c r="B814">
        <v>144042116</v>
      </c>
      <c r="C814">
        <v>144044877</v>
      </c>
      <c r="D814">
        <v>130260751</v>
      </c>
      <c r="E814">
        <v>1</v>
      </c>
      <c r="F814">
        <v>1</v>
      </c>
      <c r="G814">
        <v>1</v>
      </c>
      <c r="H814">
        <v>3</v>
      </c>
      <c r="I814" t="s">
        <v>1349</v>
      </c>
      <c r="J814" t="s">
        <v>1350</v>
      </c>
      <c r="K814" t="s">
        <v>1351</v>
      </c>
      <c r="L814">
        <v>1346</v>
      </c>
      <c r="N814">
        <v>1009</v>
      </c>
      <c r="O814" t="s">
        <v>598</v>
      </c>
      <c r="P814" t="s">
        <v>598</v>
      </c>
      <c r="Q814">
        <v>1</v>
      </c>
      <c r="W814">
        <v>0</v>
      </c>
      <c r="X814">
        <v>184074274</v>
      </c>
      <c r="Y814">
        <v>3.3</v>
      </c>
      <c r="AA814">
        <v>88.41</v>
      </c>
      <c r="AB814">
        <v>0</v>
      </c>
      <c r="AC814">
        <v>0</v>
      </c>
      <c r="AD814">
        <v>0</v>
      </c>
      <c r="AE814">
        <v>9.0399999999999991</v>
      </c>
      <c r="AF814">
        <v>0</v>
      </c>
      <c r="AG814">
        <v>0</v>
      </c>
      <c r="AH814">
        <v>0</v>
      </c>
      <c r="AI814">
        <v>9.7799999999999994</v>
      </c>
      <c r="AJ814">
        <v>1</v>
      </c>
      <c r="AK814">
        <v>1</v>
      </c>
      <c r="AL814">
        <v>1</v>
      </c>
      <c r="AN814">
        <v>0</v>
      </c>
      <c r="AO814">
        <v>1</v>
      </c>
      <c r="AP814">
        <v>0</v>
      </c>
      <c r="AQ814">
        <v>0</v>
      </c>
      <c r="AR814">
        <v>0</v>
      </c>
      <c r="AS814" t="s">
        <v>3</v>
      </c>
      <c r="AT814">
        <v>3.3</v>
      </c>
      <c r="AU814" t="s">
        <v>3</v>
      </c>
      <c r="AV814">
        <v>0</v>
      </c>
      <c r="AW814">
        <v>2</v>
      </c>
      <c r="AX814">
        <v>144044897</v>
      </c>
      <c r="AY814">
        <v>1</v>
      </c>
      <c r="AZ814">
        <v>0</v>
      </c>
      <c r="BA814">
        <v>814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CX814">
        <f>Y814*Source!I552</f>
        <v>12.71523</v>
      </c>
      <c r="CY814">
        <f t="shared" si="159"/>
        <v>88.41</v>
      </c>
      <c r="CZ814">
        <f t="shared" si="160"/>
        <v>9.0399999999999991</v>
      </c>
      <c r="DA814">
        <f t="shared" si="161"/>
        <v>9.7799999999999994</v>
      </c>
      <c r="DB814">
        <f t="shared" si="162"/>
        <v>29.83</v>
      </c>
      <c r="DC814">
        <f t="shared" si="163"/>
        <v>0</v>
      </c>
    </row>
    <row r="815" spans="1:107" x14ac:dyDescent="0.2">
      <c r="A815">
        <f>ROW(Source!A552)</f>
        <v>552</v>
      </c>
      <c r="B815">
        <v>144042116</v>
      </c>
      <c r="C815">
        <v>144044877</v>
      </c>
      <c r="D815">
        <v>130260847</v>
      </c>
      <c r="E815">
        <v>1</v>
      </c>
      <c r="F815">
        <v>1</v>
      </c>
      <c r="G815">
        <v>1</v>
      </c>
      <c r="H815">
        <v>3</v>
      </c>
      <c r="I815" t="s">
        <v>1373</v>
      </c>
      <c r="J815" t="s">
        <v>1374</v>
      </c>
      <c r="K815" t="s">
        <v>1375</v>
      </c>
      <c r="L815">
        <v>1348</v>
      </c>
      <c r="N815">
        <v>1009</v>
      </c>
      <c r="O815" t="s">
        <v>31</v>
      </c>
      <c r="P815" t="s">
        <v>31</v>
      </c>
      <c r="Q815">
        <v>1000</v>
      </c>
      <c r="W815">
        <v>0</v>
      </c>
      <c r="X815">
        <v>1515713270</v>
      </c>
      <c r="Y815">
        <v>5.0000000000000001E-4</v>
      </c>
      <c r="AA815">
        <v>97141.58</v>
      </c>
      <c r="AB815">
        <v>0</v>
      </c>
      <c r="AC815">
        <v>0</v>
      </c>
      <c r="AD815">
        <v>0</v>
      </c>
      <c r="AE815">
        <v>11978</v>
      </c>
      <c r="AF815">
        <v>0</v>
      </c>
      <c r="AG815">
        <v>0</v>
      </c>
      <c r="AH815">
        <v>0</v>
      </c>
      <c r="AI815">
        <v>8.11</v>
      </c>
      <c r="AJ815">
        <v>1</v>
      </c>
      <c r="AK815">
        <v>1</v>
      </c>
      <c r="AL815">
        <v>1</v>
      </c>
      <c r="AN815">
        <v>0</v>
      </c>
      <c r="AO815">
        <v>1</v>
      </c>
      <c r="AP815">
        <v>0</v>
      </c>
      <c r="AQ815">
        <v>0</v>
      </c>
      <c r="AR815">
        <v>0</v>
      </c>
      <c r="AS815" t="s">
        <v>3</v>
      </c>
      <c r="AT815">
        <v>5.0000000000000001E-4</v>
      </c>
      <c r="AU815" t="s">
        <v>3</v>
      </c>
      <c r="AV815">
        <v>0</v>
      </c>
      <c r="AW815">
        <v>2</v>
      </c>
      <c r="AX815">
        <v>144044898</v>
      </c>
      <c r="AY815">
        <v>1</v>
      </c>
      <c r="AZ815">
        <v>0</v>
      </c>
      <c r="BA815">
        <v>815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CX815">
        <f>Y815*Source!I552</f>
        <v>1.92655E-3</v>
      </c>
      <c r="CY815">
        <f t="shared" si="159"/>
        <v>97141.58</v>
      </c>
      <c r="CZ815">
        <f t="shared" si="160"/>
        <v>11978</v>
      </c>
      <c r="DA815">
        <f t="shared" si="161"/>
        <v>8.11</v>
      </c>
      <c r="DB815">
        <f t="shared" si="162"/>
        <v>5.99</v>
      </c>
      <c r="DC815">
        <f t="shared" si="163"/>
        <v>0</v>
      </c>
    </row>
    <row r="816" spans="1:107" x14ac:dyDescent="0.2">
      <c r="A816">
        <f>ROW(Source!A552)</f>
        <v>552</v>
      </c>
      <c r="B816">
        <v>144042116</v>
      </c>
      <c r="C816">
        <v>144044877</v>
      </c>
      <c r="D816">
        <v>130276322</v>
      </c>
      <c r="E816">
        <v>1</v>
      </c>
      <c r="F816">
        <v>1</v>
      </c>
      <c r="G816">
        <v>1</v>
      </c>
      <c r="H816">
        <v>3</v>
      </c>
      <c r="I816" t="s">
        <v>1596</v>
      </c>
      <c r="J816" t="s">
        <v>1597</v>
      </c>
      <c r="K816" t="s">
        <v>1598</v>
      </c>
      <c r="L816">
        <v>1348</v>
      </c>
      <c r="N816">
        <v>1009</v>
      </c>
      <c r="O816" t="s">
        <v>31</v>
      </c>
      <c r="P816" t="s">
        <v>31</v>
      </c>
      <c r="Q816">
        <v>1000</v>
      </c>
      <c r="W816">
        <v>0</v>
      </c>
      <c r="X816">
        <v>-1175209865</v>
      </c>
      <c r="Y816">
        <v>1.0800000000000001E-2</v>
      </c>
      <c r="AA816">
        <v>48990.02</v>
      </c>
      <c r="AB816">
        <v>0</v>
      </c>
      <c r="AC816">
        <v>0</v>
      </c>
      <c r="AD816">
        <v>0</v>
      </c>
      <c r="AE816">
        <v>5989</v>
      </c>
      <c r="AF816">
        <v>0</v>
      </c>
      <c r="AG816">
        <v>0</v>
      </c>
      <c r="AH816">
        <v>0</v>
      </c>
      <c r="AI816">
        <v>8.18</v>
      </c>
      <c r="AJ816">
        <v>1</v>
      </c>
      <c r="AK816">
        <v>1</v>
      </c>
      <c r="AL816">
        <v>1</v>
      </c>
      <c r="AN816">
        <v>0</v>
      </c>
      <c r="AO816">
        <v>1</v>
      </c>
      <c r="AP816">
        <v>0</v>
      </c>
      <c r="AQ816">
        <v>0</v>
      </c>
      <c r="AR816">
        <v>0</v>
      </c>
      <c r="AS816" t="s">
        <v>3</v>
      </c>
      <c r="AT816">
        <v>1.0800000000000001E-2</v>
      </c>
      <c r="AU816" t="s">
        <v>3</v>
      </c>
      <c r="AV816">
        <v>0</v>
      </c>
      <c r="AW816">
        <v>2</v>
      </c>
      <c r="AX816">
        <v>144044899</v>
      </c>
      <c r="AY816">
        <v>1</v>
      </c>
      <c r="AZ816">
        <v>0</v>
      </c>
      <c r="BA816">
        <v>816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CX816">
        <f>Y816*Source!I552</f>
        <v>4.1613480000000001E-2</v>
      </c>
      <c r="CY816">
        <f t="shared" si="159"/>
        <v>48990.02</v>
      </c>
      <c r="CZ816">
        <f t="shared" si="160"/>
        <v>5989</v>
      </c>
      <c r="DA816">
        <f t="shared" si="161"/>
        <v>8.18</v>
      </c>
      <c r="DB816">
        <f t="shared" si="162"/>
        <v>64.680000000000007</v>
      </c>
      <c r="DC816">
        <f t="shared" si="163"/>
        <v>0</v>
      </c>
    </row>
    <row r="817" spans="1:107" x14ac:dyDescent="0.2">
      <c r="A817">
        <f>ROW(Source!A552)</f>
        <v>552</v>
      </c>
      <c r="B817">
        <v>144042116</v>
      </c>
      <c r="C817">
        <v>144044877</v>
      </c>
      <c r="D817">
        <v>130281325</v>
      </c>
      <c r="E817">
        <v>1</v>
      </c>
      <c r="F817">
        <v>1</v>
      </c>
      <c r="G817">
        <v>1</v>
      </c>
      <c r="H817">
        <v>3</v>
      </c>
      <c r="I817" t="s">
        <v>1599</v>
      </c>
      <c r="J817" t="s">
        <v>1600</v>
      </c>
      <c r="K817" t="s">
        <v>1601</v>
      </c>
      <c r="L817">
        <v>1339</v>
      </c>
      <c r="N817">
        <v>1007</v>
      </c>
      <c r="O817" t="s">
        <v>50</v>
      </c>
      <c r="P817" t="s">
        <v>50</v>
      </c>
      <c r="Q817">
        <v>1</v>
      </c>
      <c r="W817">
        <v>0</v>
      </c>
      <c r="X817">
        <v>-1610632742</v>
      </c>
      <c r="Y817">
        <v>0.12</v>
      </c>
      <c r="AA817">
        <v>5243.7</v>
      </c>
      <c r="AB817">
        <v>0</v>
      </c>
      <c r="AC817">
        <v>0</v>
      </c>
      <c r="AD817">
        <v>0</v>
      </c>
      <c r="AE817">
        <v>1155</v>
      </c>
      <c r="AF817">
        <v>0</v>
      </c>
      <c r="AG817">
        <v>0</v>
      </c>
      <c r="AH817">
        <v>0</v>
      </c>
      <c r="AI817">
        <v>4.54</v>
      </c>
      <c r="AJ817">
        <v>1</v>
      </c>
      <c r="AK817">
        <v>1</v>
      </c>
      <c r="AL817">
        <v>1</v>
      </c>
      <c r="AN817">
        <v>0</v>
      </c>
      <c r="AO817">
        <v>1</v>
      </c>
      <c r="AP817">
        <v>0</v>
      </c>
      <c r="AQ817">
        <v>0</v>
      </c>
      <c r="AR817">
        <v>0</v>
      </c>
      <c r="AS817" t="s">
        <v>3</v>
      </c>
      <c r="AT817">
        <v>0.12</v>
      </c>
      <c r="AU817" t="s">
        <v>3</v>
      </c>
      <c r="AV817">
        <v>0</v>
      </c>
      <c r="AW817">
        <v>2</v>
      </c>
      <c r="AX817">
        <v>144044900</v>
      </c>
      <c r="AY817">
        <v>1</v>
      </c>
      <c r="AZ817">
        <v>0</v>
      </c>
      <c r="BA817">
        <v>817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CX817">
        <f>Y817*Source!I552</f>
        <v>0.46237200000000001</v>
      </c>
      <c r="CY817">
        <f t="shared" si="159"/>
        <v>5243.7</v>
      </c>
      <c r="CZ817">
        <f t="shared" si="160"/>
        <v>1155</v>
      </c>
      <c r="DA817">
        <f t="shared" si="161"/>
        <v>4.54</v>
      </c>
      <c r="DB817">
        <f t="shared" si="162"/>
        <v>138.6</v>
      </c>
      <c r="DC817">
        <f t="shared" si="163"/>
        <v>0</v>
      </c>
    </row>
    <row r="818" spans="1:107" x14ac:dyDescent="0.2">
      <c r="A818">
        <f>ROW(Source!A552)</f>
        <v>552</v>
      </c>
      <c r="B818">
        <v>144042116</v>
      </c>
      <c r="C818">
        <v>144044877</v>
      </c>
      <c r="D818">
        <v>130282356</v>
      </c>
      <c r="E818">
        <v>1</v>
      </c>
      <c r="F818">
        <v>1</v>
      </c>
      <c r="G818">
        <v>1</v>
      </c>
      <c r="H818">
        <v>3</v>
      </c>
      <c r="I818" t="s">
        <v>801</v>
      </c>
      <c r="J818" t="s">
        <v>803</v>
      </c>
      <c r="K818" t="s">
        <v>802</v>
      </c>
      <c r="L818">
        <v>1339</v>
      </c>
      <c r="N818">
        <v>1007</v>
      </c>
      <c r="O818" t="s">
        <v>50</v>
      </c>
      <c r="P818" t="s">
        <v>50</v>
      </c>
      <c r="Q818">
        <v>1</v>
      </c>
      <c r="W818">
        <v>0</v>
      </c>
      <c r="X818">
        <v>-1097534260</v>
      </c>
      <c r="Y818">
        <v>1.2</v>
      </c>
      <c r="AA818">
        <v>39333.370000000003</v>
      </c>
      <c r="AB818">
        <v>0</v>
      </c>
      <c r="AC818">
        <v>0</v>
      </c>
      <c r="AD818">
        <v>0</v>
      </c>
      <c r="AE818">
        <v>5010.62</v>
      </c>
      <c r="AF818">
        <v>0</v>
      </c>
      <c r="AG818">
        <v>0</v>
      </c>
      <c r="AH818">
        <v>0</v>
      </c>
      <c r="AI818">
        <v>7.85</v>
      </c>
      <c r="AJ818">
        <v>1</v>
      </c>
      <c r="AK818">
        <v>1</v>
      </c>
      <c r="AL818">
        <v>1</v>
      </c>
      <c r="AN818">
        <v>0</v>
      </c>
      <c r="AO818">
        <v>0</v>
      </c>
      <c r="AP818">
        <v>0</v>
      </c>
      <c r="AQ818">
        <v>0</v>
      </c>
      <c r="AR818">
        <v>0</v>
      </c>
      <c r="AS818" t="s">
        <v>3</v>
      </c>
      <c r="AT818">
        <v>1.2</v>
      </c>
      <c r="AU818" t="s">
        <v>3</v>
      </c>
      <c r="AV818">
        <v>0</v>
      </c>
      <c r="AW818">
        <v>1</v>
      </c>
      <c r="AX818">
        <v>-1</v>
      </c>
      <c r="AY818">
        <v>0</v>
      </c>
      <c r="AZ818">
        <v>0</v>
      </c>
      <c r="BA818" t="s">
        <v>3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CX818">
        <f>Y818*Source!I552</f>
        <v>4.6237199999999996</v>
      </c>
      <c r="CY818">
        <f t="shared" si="159"/>
        <v>39333.370000000003</v>
      </c>
      <c r="CZ818">
        <f t="shared" si="160"/>
        <v>5010.62</v>
      </c>
      <c r="DA818">
        <f t="shared" si="161"/>
        <v>7.85</v>
      </c>
      <c r="DB818">
        <f t="shared" si="162"/>
        <v>6012.74</v>
      </c>
      <c r="DC818">
        <f t="shared" si="163"/>
        <v>0</v>
      </c>
    </row>
    <row r="819" spans="1:107" x14ac:dyDescent="0.2">
      <c r="A819">
        <f>ROW(Source!A552)</f>
        <v>552</v>
      </c>
      <c r="B819">
        <v>144042116</v>
      </c>
      <c r="C819">
        <v>144044877</v>
      </c>
      <c r="D819">
        <v>130283683</v>
      </c>
      <c r="E819">
        <v>1</v>
      </c>
      <c r="F819">
        <v>1</v>
      </c>
      <c r="G819">
        <v>1</v>
      </c>
      <c r="H819">
        <v>3</v>
      </c>
      <c r="I819" t="s">
        <v>793</v>
      </c>
      <c r="J819" t="s">
        <v>795</v>
      </c>
      <c r="K819" t="s">
        <v>794</v>
      </c>
      <c r="L819">
        <v>1330</v>
      </c>
      <c r="N819">
        <v>1005</v>
      </c>
      <c r="O819" t="s">
        <v>585</v>
      </c>
      <c r="P819" t="s">
        <v>585</v>
      </c>
      <c r="Q819">
        <v>10</v>
      </c>
      <c r="W819">
        <v>0</v>
      </c>
      <c r="X819">
        <v>251624822</v>
      </c>
      <c r="Y819">
        <v>10</v>
      </c>
      <c r="AA819">
        <v>257.54000000000002</v>
      </c>
      <c r="AB819">
        <v>0</v>
      </c>
      <c r="AC819">
        <v>0</v>
      </c>
      <c r="AD819">
        <v>0</v>
      </c>
      <c r="AE819">
        <v>39.200000000000003</v>
      </c>
      <c r="AF819">
        <v>0</v>
      </c>
      <c r="AG819">
        <v>0</v>
      </c>
      <c r="AH819">
        <v>0</v>
      </c>
      <c r="AI819">
        <v>6.57</v>
      </c>
      <c r="AJ819">
        <v>1</v>
      </c>
      <c r="AK819">
        <v>1</v>
      </c>
      <c r="AL819">
        <v>1</v>
      </c>
      <c r="AN819">
        <v>0</v>
      </c>
      <c r="AO819">
        <v>0</v>
      </c>
      <c r="AP819">
        <v>0</v>
      </c>
      <c r="AQ819">
        <v>0</v>
      </c>
      <c r="AR819">
        <v>0</v>
      </c>
      <c r="AS819" t="s">
        <v>3</v>
      </c>
      <c r="AT819">
        <v>10</v>
      </c>
      <c r="AU819" t="s">
        <v>3</v>
      </c>
      <c r="AV819">
        <v>0</v>
      </c>
      <c r="AW819">
        <v>1</v>
      </c>
      <c r="AX819">
        <v>-1</v>
      </c>
      <c r="AY819">
        <v>0</v>
      </c>
      <c r="AZ819">
        <v>0</v>
      </c>
      <c r="BA819" t="s">
        <v>3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CX819">
        <f>Y819*Source!I552</f>
        <v>38.530999999999999</v>
      </c>
      <c r="CY819">
        <f t="shared" si="159"/>
        <v>257.54000000000002</v>
      </c>
      <c r="CZ819">
        <f t="shared" si="160"/>
        <v>39.200000000000003</v>
      </c>
      <c r="DA819">
        <f t="shared" si="161"/>
        <v>6.57</v>
      </c>
      <c r="DB819">
        <f t="shared" si="162"/>
        <v>392</v>
      </c>
      <c r="DC819">
        <f t="shared" si="163"/>
        <v>0</v>
      </c>
    </row>
    <row r="820" spans="1:107" x14ac:dyDescent="0.2">
      <c r="A820">
        <f>ROW(Source!A552)</f>
        <v>552</v>
      </c>
      <c r="B820">
        <v>144042116</v>
      </c>
      <c r="C820">
        <v>144044877</v>
      </c>
      <c r="D820">
        <v>128198687</v>
      </c>
      <c r="E820">
        <v>1</v>
      </c>
      <c r="F820">
        <v>1</v>
      </c>
      <c r="G820">
        <v>1</v>
      </c>
      <c r="H820">
        <v>3</v>
      </c>
      <c r="I820" t="s">
        <v>797</v>
      </c>
      <c r="J820" t="s">
        <v>799</v>
      </c>
      <c r="K820" t="s">
        <v>798</v>
      </c>
      <c r="L820">
        <v>1327</v>
      </c>
      <c r="N820">
        <v>1005</v>
      </c>
      <c r="O820" t="s">
        <v>269</v>
      </c>
      <c r="P820" t="s">
        <v>269</v>
      </c>
      <c r="Q820">
        <v>1</v>
      </c>
      <c r="W820">
        <v>0</v>
      </c>
      <c r="X820">
        <v>220316845</v>
      </c>
      <c r="Y820">
        <v>100</v>
      </c>
      <c r="AA820">
        <v>283.02</v>
      </c>
      <c r="AB820">
        <v>0</v>
      </c>
      <c r="AC820">
        <v>0</v>
      </c>
      <c r="AD820">
        <v>0</v>
      </c>
      <c r="AE820">
        <v>46.02</v>
      </c>
      <c r="AF820">
        <v>0</v>
      </c>
      <c r="AG820">
        <v>0</v>
      </c>
      <c r="AH820">
        <v>0</v>
      </c>
      <c r="AI820">
        <v>6.15</v>
      </c>
      <c r="AJ820">
        <v>1</v>
      </c>
      <c r="AK820">
        <v>1</v>
      </c>
      <c r="AL820">
        <v>1</v>
      </c>
      <c r="AN820">
        <v>0</v>
      </c>
      <c r="AO820">
        <v>0</v>
      </c>
      <c r="AP820">
        <v>0</v>
      </c>
      <c r="AQ820">
        <v>0</v>
      </c>
      <c r="AR820">
        <v>0</v>
      </c>
      <c r="AS820" t="s">
        <v>3</v>
      </c>
      <c r="AT820">
        <v>100</v>
      </c>
      <c r="AU820" t="s">
        <v>3</v>
      </c>
      <c r="AV820">
        <v>0</v>
      </c>
      <c r="AW820">
        <v>1</v>
      </c>
      <c r="AX820">
        <v>-1</v>
      </c>
      <c r="AY820">
        <v>0</v>
      </c>
      <c r="AZ820">
        <v>0</v>
      </c>
      <c r="BA820" t="s">
        <v>3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CX820">
        <f>Y820*Source!I552</f>
        <v>385.31</v>
      </c>
      <c r="CY820">
        <f t="shared" si="159"/>
        <v>283.02</v>
      </c>
      <c r="CZ820">
        <f t="shared" si="160"/>
        <v>46.02</v>
      </c>
      <c r="DA820">
        <f t="shared" si="161"/>
        <v>6.15</v>
      </c>
      <c r="DB820">
        <f t="shared" si="162"/>
        <v>4602</v>
      </c>
      <c r="DC820">
        <f t="shared" si="163"/>
        <v>0</v>
      </c>
    </row>
    <row r="821" spans="1:107" x14ac:dyDescent="0.2">
      <c r="A821">
        <f>ROW(Source!A556)</f>
        <v>556</v>
      </c>
      <c r="B821">
        <v>144042116</v>
      </c>
      <c r="C821">
        <v>144044905</v>
      </c>
      <c r="D821">
        <v>128862253</v>
      </c>
      <c r="E821">
        <v>28876687</v>
      </c>
      <c r="F821">
        <v>1</v>
      </c>
      <c r="G821">
        <v>1</v>
      </c>
      <c r="H821">
        <v>1</v>
      </c>
      <c r="I821" t="s">
        <v>1123</v>
      </c>
      <c r="J821" t="s">
        <v>3</v>
      </c>
      <c r="K821" t="s">
        <v>1124</v>
      </c>
      <c r="L821">
        <v>1191</v>
      </c>
      <c r="N821">
        <v>1013</v>
      </c>
      <c r="O821" t="s">
        <v>1125</v>
      </c>
      <c r="P821" t="s">
        <v>1125</v>
      </c>
      <c r="Q821">
        <v>1</v>
      </c>
      <c r="W821">
        <v>0</v>
      </c>
      <c r="X821">
        <v>-400197608</v>
      </c>
      <c r="Y821">
        <v>3.1970000000000001</v>
      </c>
      <c r="AA821">
        <v>0</v>
      </c>
      <c r="AB821">
        <v>0</v>
      </c>
      <c r="AC821">
        <v>0</v>
      </c>
      <c r="AD821">
        <v>8.5299999999999994</v>
      </c>
      <c r="AE821">
        <v>0</v>
      </c>
      <c r="AF821">
        <v>0</v>
      </c>
      <c r="AG821">
        <v>0</v>
      </c>
      <c r="AH821">
        <v>8.5299999999999994</v>
      </c>
      <c r="AI821">
        <v>1</v>
      </c>
      <c r="AJ821">
        <v>1</v>
      </c>
      <c r="AK821">
        <v>1</v>
      </c>
      <c r="AL821">
        <v>1</v>
      </c>
      <c r="AN821">
        <v>0</v>
      </c>
      <c r="AO821">
        <v>1</v>
      </c>
      <c r="AP821">
        <v>1</v>
      </c>
      <c r="AQ821">
        <v>0</v>
      </c>
      <c r="AR821">
        <v>0</v>
      </c>
      <c r="AS821" t="s">
        <v>3</v>
      </c>
      <c r="AT821">
        <v>2.78</v>
      </c>
      <c r="AU821" t="s">
        <v>264</v>
      </c>
      <c r="AV821">
        <v>1</v>
      </c>
      <c r="AW821">
        <v>2</v>
      </c>
      <c r="AX821">
        <v>144044911</v>
      </c>
      <c r="AY821">
        <v>1</v>
      </c>
      <c r="AZ821">
        <v>2048</v>
      </c>
      <c r="BA821">
        <v>819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CX821">
        <f>Y821*Source!I556</f>
        <v>24.636721399999999</v>
      </c>
      <c r="CY821">
        <f>AD821</f>
        <v>8.5299999999999994</v>
      </c>
      <c r="CZ821">
        <f>AH821</f>
        <v>8.5299999999999994</v>
      </c>
      <c r="DA821">
        <f>AL821</f>
        <v>1</v>
      </c>
      <c r="DB821">
        <f>ROUND((ROUND(AT821*CZ821,2)*1.15),2)</f>
        <v>27.27</v>
      </c>
      <c r="DC821">
        <f>ROUND((ROUND(AT821*AG821,2)*1.15),2)</f>
        <v>0</v>
      </c>
    </row>
    <row r="822" spans="1:107" x14ac:dyDescent="0.2">
      <c r="A822">
        <f>ROW(Source!A556)</f>
        <v>556</v>
      </c>
      <c r="B822">
        <v>144042116</v>
      </c>
      <c r="C822">
        <v>144044905</v>
      </c>
      <c r="D822">
        <v>130404530</v>
      </c>
      <c r="E822">
        <v>1</v>
      </c>
      <c r="F822">
        <v>1</v>
      </c>
      <c r="G822">
        <v>1</v>
      </c>
      <c r="H822">
        <v>2</v>
      </c>
      <c r="I822" t="s">
        <v>1602</v>
      </c>
      <c r="J822" t="s">
        <v>1603</v>
      </c>
      <c r="K822" t="s">
        <v>1604</v>
      </c>
      <c r="L822">
        <v>1368</v>
      </c>
      <c r="N822">
        <v>1011</v>
      </c>
      <c r="O822" t="s">
        <v>550</v>
      </c>
      <c r="P822" t="s">
        <v>550</v>
      </c>
      <c r="Q822">
        <v>1</v>
      </c>
      <c r="W822">
        <v>0</v>
      </c>
      <c r="X822">
        <v>408867946</v>
      </c>
      <c r="Y822">
        <v>1.25E-3</v>
      </c>
      <c r="AA822">
        <v>0</v>
      </c>
      <c r="AB822">
        <v>664.99</v>
      </c>
      <c r="AC822">
        <v>330.27</v>
      </c>
      <c r="AD822">
        <v>0</v>
      </c>
      <c r="AE822">
        <v>0</v>
      </c>
      <c r="AF822">
        <v>76.7</v>
      </c>
      <c r="AG822">
        <v>10.06</v>
      </c>
      <c r="AH822">
        <v>0</v>
      </c>
      <c r="AI822">
        <v>1</v>
      </c>
      <c r="AJ822">
        <v>8.67</v>
      </c>
      <c r="AK822">
        <v>32.83</v>
      </c>
      <c r="AL822">
        <v>1</v>
      </c>
      <c r="AN822">
        <v>0</v>
      </c>
      <c r="AO822">
        <v>1</v>
      </c>
      <c r="AP822">
        <v>1</v>
      </c>
      <c r="AQ822">
        <v>0</v>
      </c>
      <c r="AR822">
        <v>0</v>
      </c>
      <c r="AS822" t="s">
        <v>3</v>
      </c>
      <c r="AT822">
        <v>1E-3</v>
      </c>
      <c r="AU822" t="s">
        <v>279</v>
      </c>
      <c r="AV822">
        <v>0</v>
      </c>
      <c r="AW822">
        <v>2</v>
      </c>
      <c r="AX822">
        <v>144044912</v>
      </c>
      <c r="AY822">
        <v>1</v>
      </c>
      <c r="AZ822">
        <v>0</v>
      </c>
      <c r="BA822">
        <v>820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CX822">
        <f>Y822*Source!I556</f>
        <v>9.6327500000000007E-3</v>
      </c>
      <c r="CY822">
        <f>AB822</f>
        <v>664.99</v>
      </c>
      <c r="CZ822">
        <f>AF822</f>
        <v>76.7</v>
      </c>
      <c r="DA822">
        <f>AJ822</f>
        <v>8.67</v>
      </c>
      <c r="DB822">
        <f>ROUND((ROUND(AT822*CZ822,2)*1.25),2)</f>
        <v>0.1</v>
      </c>
      <c r="DC822">
        <f>ROUND((ROUND(AT822*AG822,2)*1.25),2)</f>
        <v>0.01</v>
      </c>
    </row>
    <row r="823" spans="1:107" x14ac:dyDescent="0.2">
      <c r="A823">
        <f>ROW(Source!A556)</f>
        <v>556</v>
      </c>
      <c r="B823">
        <v>144042116</v>
      </c>
      <c r="C823">
        <v>144044905</v>
      </c>
      <c r="D823">
        <v>130404562</v>
      </c>
      <c r="E823">
        <v>1</v>
      </c>
      <c r="F823">
        <v>1</v>
      </c>
      <c r="G823">
        <v>1</v>
      </c>
      <c r="H823">
        <v>2</v>
      </c>
      <c r="I823" t="s">
        <v>1605</v>
      </c>
      <c r="J823" t="s">
        <v>1606</v>
      </c>
      <c r="K823" t="s">
        <v>1607</v>
      </c>
      <c r="L823">
        <v>1368</v>
      </c>
      <c r="N823">
        <v>1011</v>
      </c>
      <c r="O823" t="s">
        <v>550</v>
      </c>
      <c r="P823" t="s">
        <v>550</v>
      </c>
      <c r="Q823">
        <v>1</v>
      </c>
      <c r="W823">
        <v>0</v>
      </c>
      <c r="X823">
        <v>-1162929387</v>
      </c>
      <c r="Y823">
        <v>3.7499999999999999E-3</v>
      </c>
      <c r="AA823">
        <v>0</v>
      </c>
      <c r="AB823">
        <v>345.97</v>
      </c>
      <c r="AC823">
        <v>330.27</v>
      </c>
      <c r="AD823">
        <v>0</v>
      </c>
      <c r="AE823">
        <v>0</v>
      </c>
      <c r="AF823">
        <v>24.33</v>
      </c>
      <c r="AG823">
        <v>10.06</v>
      </c>
      <c r="AH823">
        <v>0</v>
      </c>
      <c r="AI823">
        <v>1</v>
      </c>
      <c r="AJ823">
        <v>14.22</v>
      </c>
      <c r="AK823">
        <v>32.83</v>
      </c>
      <c r="AL823">
        <v>1</v>
      </c>
      <c r="AN823">
        <v>0</v>
      </c>
      <c r="AO823">
        <v>1</v>
      </c>
      <c r="AP823">
        <v>1</v>
      </c>
      <c r="AQ823">
        <v>0</v>
      </c>
      <c r="AR823">
        <v>0</v>
      </c>
      <c r="AS823" t="s">
        <v>3</v>
      </c>
      <c r="AT823">
        <v>3.0000000000000001E-3</v>
      </c>
      <c r="AU823" t="s">
        <v>279</v>
      </c>
      <c r="AV823">
        <v>0</v>
      </c>
      <c r="AW823">
        <v>2</v>
      </c>
      <c r="AX823">
        <v>144044913</v>
      </c>
      <c r="AY823">
        <v>1</v>
      </c>
      <c r="AZ823">
        <v>0</v>
      </c>
      <c r="BA823">
        <v>821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CX823">
        <f>Y823*Source!I556</f>
        <v>2.889825E-2</v>
      </c>
      <c r="CY823">
        <f>AB823</f>
        <v>345.97</v>
      </c>
      <c r="CZ823">
        <f>AF823</f>
        <v>24.33</v>
      </c>
      <c r="DA823">
        <f>AJ823</f>
        <v>14.22</v>
      </c>
      <c r="DB823">
        <f>ROUND((ROUND(AT823*CZ823,2)*1.25),2)</f>
        <v>0.09</v>
      </c>
      <c r="DC823">
        <f>ROUND((ROUND(AT823*AG823,2)*1.25),2)</f>
        <v>0.04</v>
      </c>
    </row>
    <row r="824" spans="1:107" x14ac:dyDescent="0.2">
      <c r="A824">
        <f>ROW(Source!A556)</f>
        <v>556</v>
      </c>
      <c r="B824">
        <v>144042116</v>
      </c>
      <c r="C824">
        <v>144044905</v>
      </c>
      <c r="D824">
        <v>130405670</v>
      </c>
      <c r="E824">
        <v>1</v>
      </c>
      <c r="F824">
        <v>1</v>
      </c>
      <c r="G824">
        <v>1</v>
      </c>
      <c r="H824">
        <v>2</v>
      </c>
      <c r="I824" t="s">
        <v>1327</v>
      </c>
      <c r="J824" t="s">
        <v>1328</v>
      </c>
      <c r="K824" t="s">
        <v>1329</v>
      </c>
      <c r="L824">
        <v>1368</v>
      </c>
      <c r="N824">
        <v>1011</v>
      </c>
      <c r="O824" t="s">
        <v>550</v>
      </c>
      <c r="P824" t="s">
        <v>550</v>
      </c>
      <c r="Q824">
        <v>1</v>
      </c>
      <c r="W824">
        <v>0</v>
      </c>
      <c r="X824">
        <v>-206652396</v>
      </c>
      <c r="Y824">
        <v>1.675</v>
      </c>
      <c r="AA824">
        <v>0</v>
      </c>
      <c r="AB824">
        <v>32.94</v>
      </c>
      <c r="AC824">
        <v>0</v>
      </c>
      <c r="AD824">
        <v>0</v>
      </c>
      <c r="AE824">
        <v>0</v>
      </c>
      <c r="AF824">
        <v>6.82</v>
      </c>
      <c r="AG824">
        <v>0</v>
      </c>
      <c r="AH824">
        <v>0</v>
      </c>
      <c r="AI824">
        <v>1</v>
      </c>
      <c r="AJ824">
        <v>4.83</v>
      </c>
      <c r="AK824">
        <v>32.83</v>
      </c>
      <c r="AL824">
        <v>1</v>
      </c>
      <c r="AN824">
        <v>0</v>
      </c>
      <c r="AO824">
        <v>1</v>
      </c>
      <c r="AP824">
        <v>1</v>
      </c>
      <c r="AQ824">
        <v>0</v>
      </c>
      <c r="AR824">
        <v>0</v>
      </c>
      <c r="AS824" t="s">
        <v>3</v>
      </c>
      <c r="AT824">
        <v>1.34</v>
      </c>
      <c r="AU824" t="s">
        <v>279</v>
      </c>
      <c r="AV824">
        <v>0</v>
      </c>
      <c r="AW824">
        <v>2</v>
      </c>
      <c r="AX824">
        <v>144044914</v>
      </c>
      <c r="AY824">
        <v>1</v>
      </c>
      <c r="AZ824">
        <v>0</v>
      </c>
      <c r="BA824">
        <v>822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CX824">
        <f>Y824*Source!I556</f>
        <v>12.907885</v>
      </c>
      <c r="CY824">
        <f>AB824</f>
        <v>32.94</v>
      </c>
      <c r="CZ824">
        <f>AF824</f>
        <v>6.82</v>
      </c>
      <c r="DA824">
        <f>AJ824</f>
        <v>4.83</v>
      </c>
      <c r="DB824">
        <f>ROUND((ROUND(AT824*CZ824,2)*1.25),2)</f>
        <v>11.43</v>
      </c>
      <c r="DC824">
        <f>ROUND((ROUND(AT824*AG824,2)*1.25),2)</f>
        <v>0</v>
      </c>
    </row>
    <row r="825" spans="1:107" x14ac:dyDescent="0.2">
      <c r="A825">
        <f>ROW(Source!A556)</f>
        <v>556</v>
      </c>
      <c r="B825">
        <v>144042116</v>
      </c>
      <c r="C825">
        <v>144044905</v>
      </c>
      <c r="D825">
        <v>0</v>
      </c>
      <c r="E825">
        <v>0</v>
      </c>
      <c r="F825">
        <v>1</v>
      </c>
      <c r="G825">
        <v>1</v>
      </c>
      <c r="H825">
        <v>3</v>
      </c>
      <c r="I825" t="s">
        <v>272</v>
      </c>
      <c r="J825" t="s">
        <v>3</v>
      </c>
      <c r="K825" t="s">
        <v>809</v>
      </c>
      <c r="L825">
        <v>1346</v>
      </c>
      <c r="N825">
        <v>1009</v>
      </c>
      <c r="O825" t="s">
        <v>598</v>
      </c>
      <c r="P825" t="s">
        <v>598</v>
      </c>
      <c r="Q825">
        <v>1</v>
      </c>
      <c r="W825">
        <v>0</v>
      </c>
      <c r="X825">
        <v>475351609</v>
      </c>
      <c r="Y825">
        <v>30.9</v>
      </c>
      <c r="AA825">
        <v>120.11</v>
      </c>
      <c r="AB825">
        <v>0</v>
      </c>
      <c r="AC825">
        <v>0</v>
      </c>
      <c r="AD825">
        <v>0</v>
      </c>
      <c r="AE825">
        <v>22.16</v>
      </c>
      <c r="AF825">
        <v>0</v>
      </c>
      <c r="AG825">
        <v>0</v>
      </c>
      <c r="AH825">
        <v>0</v>
      </c>
      <c r="AI825">
        <v>5.42</v>
      </c>
      <c r="AJ825">
        <v>1</v>
      </c>
      <c r="AK825">
        <v>1</v>
      </c>
      <c r="AL825">
        <v>1</v>
      </c>
      <c r="AN825">
        <v>0</v>
      </c>
      <c r="AO825">
        <v>0</v>
      </c>
      <c r="AP825">
        <v>0</v>
      </c>
      <c r="AQ825">
        <v>0</v>
      </c>
      <c r="AR825">
        <v>0</v>
      </c>
      <c r="AS825" t="s">
        <v>3</v>
      </c>
      <c r="AT825">
        <v>30.9</v>
      </c>
      <c r="AU825" t="s">
        <v>3</v>
      </c>
      <c r="AV825">
        <v>0</v>
      </c>
      <c r="AW825">
        <v>1</v>
      </c>
      <c r="AX825">
        <v>-1</v>
      </c>
      <c r="AY825">
        <v>0</v>
      </c>
      <c r="AZ825">
        <v>0</v>
      </c>
      <c r="BA825" t="s">
        <v>3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CX825">
        <f>Y825*Source!I556</f>
        <v>238.12157999999999</v>
      </c>
      <c r="CY825">
        <f>AA825</f>
        <v>120.11</v>
      </c>
      <c r="CZ825">
        <f>AE825</f>
        <v>22.16</v>
      </c>
      <c r="DA825">
        <f>AI825</f>
        <v>5.42</v>
      </c>
      <c r="DB825">
        <f t="shared" ref="DB825:DB830" si="164">ROUND(ROUND(AT825*CZ825,2),2)</f>
        <v>684.74</v>
      </c>
      <c r="DC825">
        <f t="shared" ref="DC825:DC830" si="165">ROUND(ROUND(AT825*AG825,2),2)</f>
        <v>0</v>
      </c>
    </row>
    <row r="826" spans="1:107" x14ac:dyDescent="0.2">
      <c r="A826">
        <f>ROW(Source!A593)</f>
        <v>593</v>
      </c>
      <c r="B826">
        <v>144042116</v>
      </c>
      <c r="C826">
        <v>144044917</v>
      </c>
      <c r="D826">
        <v>128862205</v>
      </c>
      <c r="E826">
        <v>28876687</v>
      </c>
      <c r="F826">
        <v>1</v>
      </c>
      <c r="G826">
        <v>1</v>
      </c>
      <c r="H826">
        <v>1</v>
      </c>
      <c r="I826" t="s">
        <v>1240</v>
      </c>
      <c r="J826" t="s">
        <v>3</v>
      </c>
      <c r="K826" t="s">
        <v>1241</v>
      </c>
      <c r="L826">
        <v>1191</v>
      </c>
      <c r="N826">
        <v>1013</v>
      </c>
      <c r="O826" t="s">
        <v>1125</v>
      </c>
      <c r="P826" t="s">
        <v>1125</v>
      </c>
      <c r="Q826">
        <v>1</v>
      </c>
      <c r="W826">
        <v>0</v>
      </c>
      <c r="X826">
        <v>-228054128</v>
      </c>
      <c r="Y826">
        <v>8.5299999999999994</v>
      </c>
      <c r="AA826">
        <v>0</v>
      </c>
      <c r="AB826">
        <v>0</v>
      </c>
      <c r="AC826">
        <v>0</v>
      </c>
      <c r="AD826">
        <v>8.02</v>
      </c>
      <c r="AE826">
        <v>0</v>
      </c>
      <c r="AF826">
        <v>0</v>
      </c>
      <c r="AG826">
        <v>0</v>
      </c>
      <c r="AH826">
        <v>8.02</v>
      </c>
      <c r="AI826">
        <v>1</v>
      </c>
      <c r="AJ826">
        <v>1</v>
      </c>
      <c r="AK826">
        <v>1</v>
      </c>
      <c r="AL826">
        <v>1</v>
      </c>
      <c r="AN826">
        <v>0</v>
      </c>
      <c r="AO826">
        <v>1</v>
      </c>
      <c r="AP826">
        <v>0</v>
      </c>
      <c r="AQ826">
        <v>0</v>
      </c>
      <c r="AR826">
        <v>0</v>
      </c>
      <c r="AS826" t="s">
        <v>3</v>
      </c>
      <c r="AT826">
        <v>8.5299999999999994</v>
      </c>
      <c r="AU826" t="s">
        <v>3</v>
      </c>
      <c r="AV826">
        <v>1</v>
      </c>
      <c r="AW826">
        <v>2</v>
      </c>
      <c r="AX826">
        <v>144044923</v>
      </c>
      <c r="AY826">
        <v>1</v>
      </c>
      <c r="AZ826">
        <v>0</v>
      </c>
      <c r="BA826">
        <v>824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CX826">
        <f>Y826*Source!I593</f>
        <v>4.1796999999999995</v>
      </c>
      <c r="CY826">
        <f>AD826</f>
        <v>8.02</v>
      </c>
      <c r="CZ826">
        <f>AH826</f>
        <v>8.02</v>
      </c>
      <c r="DA826">
        <f>AL826</f>
        <v>1</v>
      </c>
      <c r="DB826">
        <f t="shared" si="164"/>
        <v>68.41</v>
      </c>
      <c r="DC826">
        <f t="shared" si="165"/>
        <v>0</v>
      </c>
    </row>
    <row r="827" spans="1:107" x14ac:dyDescent="0.2">
      <c r="A827">
        <f>ROW(Source!A593)</f>
        <v>593</v>
      </c>
      <c r="B827">
        <v>144042116</v>
      </c>
      <c r="C827">
        <v>144044917</v>
      </c>
      <c r="D827">
        <v>128862608</v>
      </c>
      <c r="E827">
        <v>28876687</v>
      </c>
      <c r="F827">
        <v>1</v>
      </c>
      <c r="G827">
        <v>1</v>
      </c>
      <c r="H827">
        <v>1</v>
      </c>
      <c r="I827" t="s">
        <v>1128</v>
      </c>
      <c r="J827" t="s">
        <v>3</v>
      </c>
      <c r="K827" t="s">
        <v>1129</v>
      </c>
      <c r="L827">
        <v>1191</v>
      </c>
      <c r="N827">
        <v>1013</v>
      </c>
      <c r="O827" t="s">
        <v>1125</v>
      </c>
      <c r="P827" t="s">
        <v>1125</v>
      </c>
      <c r="Q827">
        <v>1</v>
      </c>
      <c r="W827">
        <v>0</v>
      </c>
      <c r="X827">
        <v>-1417349443</v>
      </c>
      <c r="Y827">
        <v>2.68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1</v>
      </c>
      <c r="AJ827">
        <v>1</v>
      </c>
      <c r="AK827">
        <v>1</v>
      </c>
      <c r="AL827">
        <v>1</v>
      </c>
      <c r="AN827">
        <v>0</v>
      </c>
      <c r="AO827">
        <v>1</v>
      </c>
      <c r="AP827">
        <v>0</v>
      </c>
      <c r="AQ827">
        <v>0</v>
      </c>
      <c r="AR827">
        <v>0</v>
      </c>
      <c r="AS827" t="s">
        <v>3</v>
      </c>
      <c r="AT827">
        <v>2.68</v>
      </c>
      <c r="AU827" t="s">
        <v>3</v>
      </c>
      <c r="AV827">
        <v>2</v>
      </c>
      <c r="AW827">
        <v>2</v>
      </c>
      <c r="AX827">
        <v>144044924</v>
      </c>
      <c r="AY827">
        <v>1</v>
      </c>
      <c r="AZ827">
        <v>0</v>
      </c>
      <c r="BA827">
        <v>825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CX827">
        <f>Y827*Source!I593</f>
        <v>1.3132000000000001</v>
      </c>
      <c r="CY827">
        <f>AD827</f>
        <v>0</v>
      </c>
      <c r="CZ827">
        <f>AH827</f>
        <v>0</v>
      </c>
      <c r="DA827">
        <f>AL827</f>
        <v>1</v>
      </c>
      <c r="DB827">
        <f t="shared" si="164"/>
        <v>0</v>
      </c>
      <c r="DC827">
        <f t="shared" si="165"/>
        <v>0</v>
      </c>
    </row>
    <row r="828" spans="1:107" x14ac:dyDescent="0.2">
      <c r="A828">
        <f>ROW(Source!A593)</f>
        <v>593</v>
      </c>
      <c r="B828">
        <v>144042116</v>
      </c>
      <c r="C828">
        <v>144044917</v>
      </c>
      <c r="D828">
        <v>130404475</v>
      </c>
      <c r="E828">
        <v>1</v>
      </c>
      <c r="F828">
        <v>1</v>
      </c>
      <c r="G828">
        <v>1</v>
      </c>
      <c r="H828">
        <v>2</v>
      </c>
      <c r="I828" t="s">
        <v>1608</v>
      </c>
      <c r="J828" t="s">
        <v>1609</v>
      </c>
      <c r="K828" t="s">
        <v>1610</v>
      </c>
      <c r="L828">
        <v>1368</v>
      </c>
      <c r="N828">
        <v>1011</v>
      </c>
      <c r="O828" t="s">
        <v>550</v>
      </c>
      <c r="P828" t="s">
        <v>550</v>
      </c>
      <c r="Q828">
        <v>1</v>
      </c>
      <c r="W828">
        <v>0</v>
      </c>
      <c r="X828">
        <v>2069312056</v>
      </c>
      <c r="Y828">
        <v>0.08</v>
      </c>
      <c r="AA828">
        <v>0</v>
      </c>
      <c r="AB828">
        <v>455.88</v>
      </c>
      <c r="AC828">
        <v>330.27</v>
      </c>
      <c r="AD828">
        <v>0</v>
      </c>
      <c r="AE828">
        <v>0</v>
      </c>
      <c r="AF828">
        <v>67.14</v>
      </c>
      <c r="AG828">
        <v>10.06</v>
      </c>
      <c r="AH828">
        <v>0</v>
      </c>
      <c r="AI828">
        <v>1</v>
      </c>
      <c r="AJ828">
        <v>6.79</v>
      </c>
      <c r="AK828">
        <v>32.83</v>
      </c>
      <c r="AL828">
        <v>1</v>
      </c>
      <c r="AN828">
        <v>0</v>
      </c>
      <c r="AO828">
        <v>1</v>
      </c>
      <c r="AP828">
        <v>0</v>
      </c>
      <c r="AQ828">
        <v>0</v>
      </c>
      <c r="AR828">
        <v>0</v>
      </c>
      <c r="AS828" t="s">
        <v>3</v>
      </c>
      <c r="AT828">
        <v>0.08</v>
      </c>
      <c r="AU828" t="s">
        <v>3</v>
      </c>
      <c r="AV828">
        <v>0</v>
      </c>
      <c r="AW828">
        <v>2</v>
      </c>
      <c r="AX828">
        <v>144044925</v>
      </c>
      <c r="AY828">
        <v>1</v>
      </c>
      <c r="AZ828">
        <v>0</v>
      </c>
      <c r="BA828">
        <v>826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CX828">
        <f>Y828*Source!I593</f>
        <v>3.9199999999999999E-2</v>
      </c>
      <c r="CY828">
        <f>AB828</f>
        <v>455.88</v>
      </c>
      <c r="CZ828">
        <f>AF828</f>
        <v>67.14</v>
      </c>
      <c r="DA828">
        <f>AJ828</f>
        <v>6.79</v>
      </c>
      <c r="DB828">
        <f t="shared" si="164"/>
        <v>5.37</v>
      </c>
      <c r="DC828">
        <f t="shared" si="165"/>
        <v>0.8</v>
      </c>
    </row>
    <row r="829" spans="1:107" x14ac:dyDescent="0.2">
      <c r="A829">
        <f>ROW(Source!A593)</f>
        <v>593</v>
      </c>
      <c r="B829">
        <v>144042116</v>
      </c>
      <c r="C829">
        <v>144044917</v>
      </c>
      <c r="D829">
        <v>130405337</v>
      </c>
      <c r="E829">
        <v>1</v>
      </c>
      <c r="F829">
        <v>1</v>
      </c>
      <c r="G829">
        <v>1</v>
      </c>
      <c r="H829">
        <v>2</v>
      </c>
      <c r="I829" t="s">
        <v>1611</v>
      </c>
      <c r="J829" t="s">
        <v>1612</v>
      </c>
      <c r="K829" t="s">
        <v>1613</v>
      </c>
      <c r="L829">
        <v>1368</v>
      </c>
      <c r="N829">
        <v>1011</v>
      </c>
      <c r="O829" t="s">
        <v>550</v>
      </c>
      <c r="P829" t="s">
        <v>550</v>
      </c>
      <c r="Q829">
        <v>1</v>
      </c>
      <c r="W829">
        <v>0</v>
      </c>
      <c r="X829">
        <v>-1925370127</v>
      </c>
      <c r="Y829">
        <v>2.6</v>
      </c>
      <c r="AA829">
        <v>0</v>
      </c>
      <c r="AB829">
        <v>711.9</v>
      </c>
      <c r="AC829">
        <v>330.27</v>
      </c>
      <c r="AD829">
        <v>0</v>
      </c>
      <c r="AE829">
        <v>0</v>
      </c>
      <c r="AF829">
        <v>90</v>
      </c>
      <c r="AG829">
        <v>10.06</v>
      </c>
      <c r="AH829">
        <v>0</v>
      </c>
      <c r="AI829">
        <v>1</v>
      </c>
      <c r="AJ829">
        <v>7.91</v>
      </c>
      <c r="AK829">
        <v>32.83</v>
      </c>
      <c r="AL829">
        <v>1</v>
      </c>
      <c r="AN829">
        <v>0</v>
      </c>
      <c r="AO829">
        <v>1</v>
      </c>
      <c r="AP829">
        <v>0</v>
      </c>
      <c r="AQ829">
        <v>0</v>
      </c>
      <c r="AR829">
        <v>0</v>
      </c>
      <c r="AS829" t="s">
        <v>3</v>
      </c>
      <c r="AT829">
        <v>2.6</v>
      </c>
      <c r="AU829" t="s">
        <v>3</v>
      </c>
      <c r="AV829">
        <v>0</v>
      </c>
      <c r="AW829">
        <v>2</v>
      </c>
      <c r="AX829">
        <v>144044926</v>
      </c>
      <c r="AY829">
        <v>1</v>
      </c>
      <c r="AZ829">
        <v>0</v>
      </c>
      <c r="BA829">
        <v>827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CX829">
        <f>Y829*Source!I593</f>
        <v>1.274</v>
      </c>
      <c r="CY829">
        <f>AB829</f>
        <v>711.9</v>
      </c>
      <c r="CZ829">
        <f>AF829</f>
        <v>90</v>
      </c>
      <c r="DA829">
        <f>AJ829</f>
        <v>7.91</v>
      </c>
      <c r="DB829">
        <f t="shared" si="164"/>
        <v>234</v>
      </c>
      <c r="DC829">
        <f t="shared" si="165"/>
        <v>26.16</v>
      </c>
    </row>
    <row r="830" spans="1:107" x14ac:dyDescent="0.2">
      <c r="A830">
        <f>ROW(Source!A593)</f>
        <v>593</v>
      </c>
      <c r="B830">
        <v>144042116</v>
      </c>
      <c r="C830">
        <v>144044917</v>
      </c>
      <c r="D830">
        <v>130405700</v>
      </c>
      <c r="E830">
        <v>1</v>
      </c>
      <c r="F830">
        <v>1</v>
      </c>
      <c r="G830">
        <v>1</v>
      </c>
      <c r="H830">
        <v>2</v>
      </c>
      <c r="I830" t="s">
        <v>1136</v>
      </c>
      <c r="J830" t="s">
        <v>1137</v>
      </c>
      <c r="K830" t="s">
        <v>1138</v>
      </c>
      <c r="L830">
        <v>1368</v>
      </c>
      <c r="N830">
        <v>1011</v>
      </c>
      <c r="O830" t="s">
        <v>550</v>
      </c>
      <c r="P830" t="s">
        <v>550</v>
      </c>
      <c r="Q830">
        <v>1</v>
      </c>
      <c r="W830">
        <v>0</v>
      </c>
      <c r="X830">
        <v>1201305725</v>
      </c>
      <c r="Y830">
        <v>7</v>
      </c>
      <c r="AA830">
        <v>0</v>
      </c>
      <c r="AB830">
        <v>5.58</v>
      </c>
      <c r="AC830">
        <v>0</v>
      </c>
      <c r="AD830">
        <v>0</v>
      </c>
      <c r="AE830">
        <v>0</v>
      </c>
      <c r="AF830">
        <v>1.53</v>
      </c>
      <c r="AG830">
        <v>0</v>
      </c>
      <c r="AH830">
        <v>0</v>
      </c>
      <c r="AI830">
        <v>1</v>
      </c>
      <c r="AJ830">
        <v>3.65</v>
      </c>
      <c r="AK830">
        <v>32.83</v>
      </c>
      <c r="AL830">
        <v>1</v>
      </c>
      <c r="AN830">
        <v>0</v>
      </c>
      <c r="AO830">
        <v>1</v>
      </c>
      <c r="AP830">
        <v>0</v>
      </c>
      <c r="AQ830">
        <v>0</v>
      </c>
      <c r="AR830">
        <v>0</v>
      </c>
      <c r="AS830" t="s">
        <v>3</v>
      </c>
      <c r="AT830">
        <v>7</v>
      </c>
      <c r="AU830" t="s">
        <v>3</v>
      </c>
      <c r="AV830">
        <v>0</v>
      </c>
      <c r="AW830">
        <v>2</v>
      </c>
      <c r="AX830">
        <v>144044927</v>
      </c>
      <c r="AY830">
        <v>1</v>
      </c>
      <c r="AZ830">
        <v>0</v>
      </c>
      <c r="BA830">
        <v>828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CX830">
        <f>Y830*Source!I593</f>
        <v>3.4299999999999997</v>
      </c>
      <c r="CY830">
        <f>AB830</f>
        <v>5.58</v>
      </c>
      <c r="CZ830">
        <f>AF830</f>
        <v>1.53</v>
      </c>
      <c r="DA830">
        <f>AJ830</f>
        <v>3.65</v>
      </c>
      <c r="DB830">
        <f t="shared" si="164"/>
        <v>10.71</v>
      </c>
      <c r="DC830">
        <f t="shared" si="165"/>
        <v>0</v>
      </c>
    </row>
    <row r="831" spans="1:107" x14ac:dyDescent="0.2">
      <c r="A831">
        <f>ROW(Source!A594)</f>
        <v>594</v>
      </c>
      <c r="B831">
        <v>144042116</v>
      </c>
      <c r="C831">
        <v>144044928</v>
      </c>
      <c r="D831">
        <v>128862276</v>
      </c>
      <c r="E831">
        <v>28876687</v>
      </c>
      <c r="F831">
        <v>1</v>
      </c>
      <c r="G831">
        <v>1</v>
      </c>
      <c r="H831">
        <v>1</v>
      </c>
      <c r="I831" t="s">
        <v>1341</v>
      </c>
      <c r="J831" t="s">
        <v>3</v>
      </c>
      <c r="K831" t="s">
        <v>1342</v>
      </c>
      <c r="L831">
        <v>1191</v>
      </c>
      <c r="N831">
        <v>1013</v>
      </c>
      <c r="O831" t="s">
        <v>1125</v>
      </c>
      <c r="P831" t="s">
        <v>1125</v>
      </c>
      <c r="Q831">
        <v>1</v>
      </c>
      <c r="W831">
        <v>0</v>
      </c>
      <c r="X831">
        <v>-814890593</v>
      </c>
      <c r="Y831">
        <v>31.164999999999999</v>
      </c>
      <c r="AA831">
        <v>0</v>
      </c>
      <c r="AB831">
        <v>0</v>
      </c>
      <c r="AC831">
        <v>0</v>
      </c>
      <c r="AD831">
        <v>8.9700000000000006</v>
      </c>
      <c r="AE831">
        <v>0</v>
      </c>
      <c r="AF831">
        <v>0</v>
      </c>
      <c r="AG831">
        <v>0</v>
      </c>
      <c r="AH831">
        <v>8.9700000000000006</v>
      </c>
      <c r="AI831">
        <v>1</v>
      </c>
      <c r="AJ831">
        <v>1</v>
      </c>
      <c r="AK831">
        <v>1</v>
      </c>
      <c r="AL831">
        <v>1</v>
      </c>
      <c r="AN831">
        <v>0</v>
      </c>
      <c r="AO831">
        <v>1</v>
      </c>
      <c r="AP831">
        <v>1</v>
      </c>
      <c r="AQ831">
        <v>0</v>
      </c>
      <c r="AR831">
        <v>0</v>
      </c>
      <c r="AS831" t="s">
        <v>3</v>
      </c>
      <c r="AT831">
        <v>27.1</v>
      </c>
      <c r="AU831" t="s">
        <v>264</v>
      </c>
      <c r="AV831">
        <v>1</v>
      </c>
      <c r="AW831">
        <v>2</v>
      </c>
      <c r="AX831">
        <v>144044944</v>
      </c>
      <c r="AY831">
        <v>1</v>
      </c>
      <c r="AZ831">
        <v>0</v>
      </c>
      <c r="BA831">
        <v>829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CX831">
        <f>Y831*Source!I594</f>
        <v>2.6284560999999997</v>
      </c>
      <c r="CY831">
        <f>AD831</f>
        <v>8.9700000000000006</v>
      </c>
      <c r="CZ831">
        <f>AH831</f>
        <v>8.9700000000000006</v>
      </c>
      <c r="DA831">
        <f>AL831</f>
        <v>1</v>
      </c>
      <c r="DB831">
        <f>ROUND((ROUND(AT831*CZ831,2)*1.15),2)</f>
        <v>279.55</v>
      </c>
      <c r="DC831">
        <f>ROUND((ROUND(AT831*AG831,2)*1.15),2)</f>
        <v>0</v>
      </c>
    </row>
    <row r="832" spans="1:107" x14ac:dyDescent="0.2">
      <c r="A832">
        <f>ROW(Source!A594)</f>
        <v>594</v>
      </c>
      <c r="B832">
        <v>144042116</v>
      </c>
      <c r="C832">
        <v>144044928</v>
      </c>
      <c r="D832">
        <v>128862608</v>
      </c>
      <c r="E832">
        <v>28876687</v>
      </c>
      <c r="F832">
        <v>1</v>
      </c>
      <c r="G832">
        <v>1</v>
      </c>
      <c r="H832">
        <v>1</v>
      </c>
      <c r="I832" t="s">
        <v>1128</v>
      </c>
      <c r="J832" t="s">
        <v>3</v>
      </c>
      <c r="K832" t="s">
        <v>1129</v>
      </c>
      <c r="L832">
        <v>1191</v>
      </c>
      <c r="N832">
        <v>1013</v>
      </c>
      <c r="O832" t="s">
        <v>1125</v>
      </c>
      <c r="P832" t="s">
        <v>1125</v>
      </c>
      <c r="Q832">
        <v>1</v>
      </c>
      <c r="W832">
        <v>0</v>
      </c>
      <c r="X832">
        <v>-1417349443</v>
      </c>
      <c r="Y832">
        <v>2.4700000000000002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1</v>
      </c>
      <c r="AJ832">
        <v>1</v>
      </c>
      <c r="AK832">
        <v>1</v>
      </c>
      <c r="AL832">
        <v>1</v>
      </c>
      <c r="AN832">
        <v>0</v>
      </c>
      <c r="AO832">
        <v>1</v>
      </c>
      <c r="AP832">
        <v>0</v>
      </c>
      <c r="AQ832">
        <v>0</v>
      </c>
      <c r="AR832">
        <v>0</v>
      </c>
      <c r="AS832" t="s">
        <v>3</v>
      </c>
      <c r="AT832">
        <v>2.4700000000000002</v>
      </c>
      <c r="AU832" t="s">
        <v>3</v>
      </c>
      <c r="AV832">
        <v>2</v>
      </c>
      <c r="AW832">
        <v>2</v>
      </c>
      <c r="AX832">
        <v>144044945</v>
      </c>
      <c r="AY832">
        <v>1</v>
      </c>
      <c r="AZ832">
        <v>2048</v>
      </c>
      <c r="BA832">
        <v>830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CX832">
        <f>Y832*Source!I594</f>
        <v>0.2083198</v>
      </c>
      <c r="CY832">
        <f>AD832</f>
        <v>0</v>
      </c>
      <c r="CZ832">
        <f>AH832</f>
        <v>0</v>
      </c>
      <c r="DA832">
        <f>AL832</f>
        <v>1</v>
      </c>
      <c r="DB832">
        <f>ROUND(ROUND(AT832*CZ832,2),2)</f>
        <v>0</v>
      </c>
      <c r="DC832">
        <f>ROUND(ROUND(AT832*AG832,2),2)</f>
        <v>0</v>
      </c>
    </row>
    <row r="833" spans="1:107" x14ac:dyDescent="0.2">
      <c r="A833">
        <f>ROW(Source!A594)</f>
        <v>594</v>
      </c>
      <c r="B833">
        <v>144042116</v>
      </c>
      <c r="C833">
        <v>144044928</v>
      </c>
      <c r="D833">
        <v>130404409</v>
      </c>
      <c r="E833">
        <v>1</v>
      </c>
      <c r="F833">
        <v>1</v>
      </c>
      <c r="G833">
        <v>1</v>
      </c>
      <c r="H833">
        <v>2</v>
      </c>
      <c r="I833" t="s">
        <v>1518</v>
      </c>
      <c r="J833" t="s">
        <v>1519</v>
      </c>
      <c r="K833" t="s">
        <v>1520</v>
      </c>
      <c r="L833">
        <v>1368</v>
      </c>
      <c r="N833">
        <v>1011</v>
      </c>
      <c r="O833" t="s">
        <v>550</v>
      </c>
      <c r="P833" t="s">
        <v>550</v>
      </c>
      <c r="Q833">
        <v>1</v>
      </c>
      <c r="W833">
        <v>0</v>
      </c>
      <c r="X833">
        <v>-204659032</v>
      </c>
      <c r="Y833">
        <v>1.7874999999999999</v>
      </c>
      <c r="AA833">
        <v>0</v>
      </c>
      <c r="AB833">
        <v>1320.21</v>
      </c>
      <c r="AC833">
        <v>472.75</v>
      </c>
      <c r="AD833">
        <v>0</v>
      </c>
      <c r="AE833">
        <v>0</v>
      </c>
      <c r="AF833">
        <v>175.56</v>
      </c>
      <c r="AG833">
        <v>14.4</v>
      </c>
      <c r="AH833">
        <v>0</v>
      </c>
      <c r="AI833">
        <v>1</v>
      </c>
      <c r="AJ833">
        <v>7.52</v>
      </c>
      <c r="AK833">
        <v>32.83</v>
      </c>
      <c r="AL833">
        <v>1</v>
      </c>
      <c r="AN833">
        <v>0</v>
      </c>
      <c r="AO833">
        <v>1</v>
      </c>
      <c r="AP833">
        <v>1</v>
      </c>
      <c r="AQ833">
        <v>0</v>
      </c>
      <c r="AR833">
        <v>0</v>
      </c>
      <c r="AS833" t="s">
        <v>3</v>
      </c>
      <c r="AT833">
        <v>1.43</v>
      </c>
      <c r="AU833" t="s">
        <v>279</v>
      </c>
      <c r="AV833">
        <v>0</v>
      </c>
      <c r="AW833">
        <v>2</v>
      </c>
      <c r="AX833">
        <v>144044946</v>
      </c>
      <c r="AY833">
        <v>1</v>
      </c>
      <c r="AZ833">
        <v>0</v>
      </c>
      <c r="BA833">
        <v>831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CX833">
        <f>Y833*Source!I594</f>
        <v>0.15075775</v>
      </c>
      <c r="CY833">
        <f>AB833</f>
        <v>1320.21</v>
      </c>
      <c r="CZ833">
        <f>AF833</f>
        <v>175.56</v>
      </c>
      <c r="DA833">
        <f>AJ833</f>
        <v>7.52</v>
      </c>
      <c r="DB833">
        <f>ROUND((ROUND(AT833*CZ833,2)*1.25),2)</f>
        <v>313.81</v>
      </c>
      <c r="DC833">
        <f>ROUND((ROUND(AT833*AG833,2)*1.25),2)</f>
        <v>25.74</v>
      </c>
    </row>
    <row r="834" spans="1:107" x14ac:dyDescent="0.2">
      <c r="A834">
        <f>ROW(Source!A594)</f>
        <v>594</v>
      </c>
      <c r="B834">
        <v>144042116</v>
      </c>
      <c r="C834">
        <v>144044928</v>
      </c>
      <c r="D834">
        <v>130404413</v>
      </c>
      <c r="E834">
        <v>1</v>
      </c>
      <c r="F834">
        <v>1</v>
      </c>
      <c r="G834">
        <v>1</v>
      </c>
      <c r="H834">
        <v>2</v>
      </c>
      <c r="I834" t="s">
        <v>1558</v>
      </c>
      <c r="J834" t="s">
        <v>1559</v>
      </c>
      <c r="K834" t="s">
        <v>1560</v>
      </c>
      <c r="L834">
        <v>1368</v>
      </c>
      <c r="N834">
        <v>1011</v>
      </c>
      <c r="O834" t="s">
        <v>550</v>
      </c>
      <c r="P834" t="s">
        <v>550</v>
      </c>
      <c r="Q834">
        <v>1</v>
      </c>
      <c r="W834">
        <v>0</v>
      </c>
      <c r="X834">
        <v>-600006539</v>
      </c>
      <c r="Y834">
        <v>0.83750000000000002</v>
      </c>
      <c r="AA834">
        <v>0</v>
      </c>
      <c r="AB834">
        <v>966.96</v>
      </c>
      <c r="AC834">
        <v>443.21</v>
      </c>
      <c r="AD834">
        <v>0</v>
      </c>
      <c r="AE834">
        <v>0</v>
      </c>
      <c r="AF834">
        <v>96.89</v>
      </c>
      <c r="AG834">
        <v>13.5</v>
      </c>
      <c r="AH834">
        <v>0</v>
      </c>
      <c r="AI834">
        <v>1</v>
      </c>
      <c r="AJ834">
        <v>9.98</v>
      </c>
      <c r="AK834">
        <v>32.83</v>
      </c>
      <c r="AL834">
        <v>1</v>
      </c>
      <c r="AN834">
        <v>0</v>
      </c>
      <c r="AO834">
        <v>1</v>
      </c>
      <c r="AP834">
        <v>1</v>
      </c>
      <c r="AQ834">
        <v>0</v>
      </c>
      <c r="AR834">
        <v>0</v>
      </c>
      <c r="AS834" t="s">
        <v>3</v>
      </c>
      <c r="AT834">
        <v>0.67</v>
      </c>
      <c r="AU834" t="s">
        <v>279</v>
      </c>
      <c r="AV834">
        <v>0</v>
      </c>
      <c r="AW834">
        <v>2</v>
      </c>
      <c r="AX834">
        <v>144044947</v>
      </c>
      <c r="AY834">
        <v>1</v>
      </c>
      <c r="AZ834">
        <v>0</v>
      </c>
      <c r="BA834">
        <v>832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CX834">
        <f>Y834*Source!I594</f>
        <v>7.0634749999999996E-2</v>
      </c>
      <c r="CY834">
        <f>AB834</f>
        <v>966.96</v>
      </c>
      <c r="CZ834">
        <f>AF834</f>
        <v>96.89</v>
      </c>
      <c r="DA834">
        <f>AJ834</f>
        <v>9.98</v>
      </c>
      <c r="DB834">
        <f>ROUND((ROUND(AT834*CZ834,2)*1.25),2)</f>
        <v>81.150000000000006</v>
      </c>
      <c r="DC834">
        <f>ROUND((ROUND(AT834*AG834,2)*1.25),2)</f>
        <v>11.31</v>
      </c>
    </row>
    <row r="835" spans="1:107" x14ac:dyDescent="0.2">
      <c r="A835">
        <f>ROW(Source!A594)</f>
        <v>594</v>
      </c>
      <c r="B835">
        <v>144042116</v>
      </c>
      <c r="C835">
        <v>144044928</v>
      </c>
      <c r="D835">
        <v>130404516</v>
      </c>
      <c r="E835">
        <v>1</v>
      </c>
      <c r="F835">
        <v>1</v>
      </c>
      <c r="G835">
        <v>1</v>
      </c>
      <c r="H835">
        <v>2</v>
      </c>
      <c r="I835" t="s">
        <v>1521</v>
      </c>
      <c r="J835" t="s">
        <v>1522</v>
      </c>
      <c r="K835" t="s">
        <v>1523</v>
      </c>
      <c r="L835">
        <v>1368</v>
      </c>
      <c r="N835">
        <v>1011</v>
      </c>
      <c r="O835" t="s">
        <v>550</v>
      </c>
      <c r="P835" t="s">
        <v>550</v>
      </c>
      <c r="Q835">
        <v>1</v>
      </c>
      <c r="W835">
        <v>0</v>
      </c>
      <c r="X835">
        <v>-1922725725</v>
      </c>
      <c r="Y835">
        <v>2.8249999999999997</v>
      </c>
      <c r="AA835">
        <v>0</v>
      </c>
      <c r="AB835">
        <v>28.22</v>
      </c>
      <c r="AC835">
        <v>0</v>
      </c>
      <c r="AD835">
        <v>0</v>
      </c>
      <c r="AE835">
        <v>0</v>
      </c>
      <c r="AF835">
        <v>6.9</v>
      </c>
      <c r="AG835">
        <v>0</v>
      </c>
      <c r="AH835">
        <v>0</v>
      </c>
      <c r="AI835">
        <v>1</v>
      </c>
      <c r="AJ835">
        <v>4.09</v>
      </c>
      <c r="AK835">
        <v>32.83</v>
      </c>
      <c r="AL835">
        <v>1</v>
      </c>
      <c r="AN835">
        <v>0</v>
      </c>
      <c r="AO835">
        <v>1</v>
      </c>
      <c r="AP835">
        <v>1</v>
      </c>
      <c r="AQ835">
        <v>0</v>
      </c>
      <c r="AR835">
        <v>0</v>
      </c>
      <c r="AS835" t="s">
        <v>3</v>
      </c>
      <c r="AT835">
        <v>2.2599999999999998</v>
      </c>
      <c r="AU835" t="s">
        <v>279</v>
      </c>
      <c r="AV835">
        <v>0</v>
      </c>
      <c r="AW835">
        <v>2</v>
      </c>
      <c r="AX835">
        <v>144044948</v>
      </c>
      <c r="AY835">
        <v>1</v>
      </c>
      <c r="AZ835">
        <v>0</v>
      </c>
      <c r="BA835">
        <v>833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CX835">
        <f>Y835*Source!I594</f>
        <v>0.23826049999999999</v>
      </c>
      <c r="CY835">
        <f>AB835</f>
        <v>28.22</v>
      </c>
      <c r="CZ835">
        <f>AF835</f>
        <v>6.9</v>
      </c>
      <c r="DA835">
        <f>AJ835</f>
        <v>4.09</v>
      </c>
      <c r="DB835">
        <f>ROUND((ROUND(AT835*CZ835,2)*1.25),2)</f>
        <v>19.489999999999998</v>
      </c>
      <c r="DC835">
        <f>ROUND((ROUND(AT835*AG835,2)*1.25),2)</f>
        <v>0</v>
      </c>
    </row>
    <row r="836" spans="1:107" x14ac:dyDescent="0.2">
      <c r="A836">
        <f>ROW(Source!A594)</f>
        <v>594</v>
      </c>
      <c r="B836">
        <v>144042116</v>
      </c>
      <c r="C836">
        <v>144044928</v>
      </c>
      <c r="D836">
        <v>130405149</v>
      </c>
      <c r="E836">
        <v>1</v>
      </c>
      <c r="F836">
        <v>1</v>
      </c>
      <c r="G836">
        <v>1</v>
      </c>
      <c r="H836">
        <v>2</v>
      </c>
      <c r="I836" t="s">
        <v>1144</v>
      </c>
      <c r="J836" t="s">
        <v>1145</v>
      </c>
      <c r="K836" t="s">
        <v>1146</v>
      </c>
      <c r="L836">
        <v>1368</v>
      </c>
      <c r="N836">
        <v>1011</v>
      </c>
      <c r="O836" t="s">
        <v>550</v>
      </c>
      <c r="P836" t="s">
        <v>550</v>
      </c>
      <c r="Q836">
        <v>1</v>
      </c>
      <c r="W836">
        <v>0</v>
      </c>
      <c r="X836">
        <v>1969200529</v>
      </c>
      <c r="Y836">
        <v>0.46250000000000002</v>
      </c>
      <c r="AA836">
        <v>0</v>
      </c>
      <c r="AB836">
        <v>795.09</v>
      </c>
      <c r="AC836">
        <v>380.83</v>
      </c>
      <c r="AD836">
        <v>0</v>
      </c>
      <c r="AE836">
        <v>0</v>
      </c>
      <c r="AF836">
        <v>65.709999999999994</v>
      </c>
      <c r="AG836">
        <v>11.6</v>
      </c>
      <c r="AH836">
        <v>0</v>
      </c>
      <c r="AI836">
        <v>1</v>
      </c>
      <c r="AJ836">
        <v>12.1</v>
      </c>
      <c r="AK836">
        <v>32.83</v>
      </c>
      <c r="AL836">
        <v>1</v>
      </c>
      <c r="AN836">
        <v>0</v>
      </c>
      <c r="AO836">
        <v>1</v>
      </c>
      <c r="AP836">
        <v>1</v>
      </c>
      <c r="AQ836">
        <v>0</v>
      </c>
      <c r="AR836">
        <v>0</v>
      </c>
      <c r="AS836" t="s">
        <v>3</v>
      </c>
      <c r="AT836">
        <v>0.37</v>
      </c>
      <c r="AU836" t="s">
        <v>279</v>
      </c>
      <c r="AV836">
        <v>0</v>
      </c>
      <c r="AW836">
        <v>2</v>
      </c>
      <c r="AX836">
        <v>144044949</v>
      </c>
      <c r="AY836">
        <v>1</v>
      </c>
      <c r="AZ836">
        <v>0</v>
      </c>
      <c r="BA836">
        <v>834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CX836">
        <f>Y836*Source!I594</f>
        <v>3.900725E-2</v>
      </c>
      <c r="CY836">
        <f>AB836</f>
        <v>795.09</v>
      </c>
      <c r="CZ836">
        <f>AF836</f>
        <v>65.709999999999994</v>
      </c>
      <c r="DA836">
        <f>AJ836</f>
        <v>12.1</v>
      </c>
      <c r="DB836">
        <f>ROUND((ROUND(AT836*CZ836,2)*1.25),2)</f>
        <v>30.39</v>
      </c>
      <c r="DC836">
        <f>ROUND((ROUND(AT836*AG836,2)*1.25),2)</f>
        <v>5.36</v>
      </c>
    </row>
    <row r="837" spans="1:107" x14ac:dyDescent="0.2">
      <c r="A837">
        <f>ROW(Source!A594)</f>
        <v>594</v>
      </c>
      <c r="B837">
        <v>144042116</v>
      </c>
      <c r="C837">
        <v>144044928</v>
      </c>
      <c r="D837">
        <v>130405314</v>
      </c>
      <c r="E837">
        <v>1</v>
      </c>
      <c r="F837">
        <v>1</v>
      </c>
      <c r="G837">
        <v>1</v>
      </c>
      <c r="H837">
        <v>2</v>
      </c>
      <c r="I837" t="s">
        <v>1561</v>
      </c>
      <c r="J837" t="s">
        <v>1562</v>
      </c>
      <c r="K837" t="s">
        <v>1563</v>
      </c>
      <c r="L837">
        <v>1368</v>
      </c>
      <c r="N837">
        <v>1011</v>
      </c>
      <c r="O837" t="s">
        <v>550</v>
      </c>
      <c r="P837" t="s">
        <v>550</v>
      </c>
      <c r="Q837">
        <v>1</v>
      </c>
      <c r="W837">
        <v>0</v>
      </c>
      <c r="X837">
        <v>-70631124</v>
      </c>
      <c r="Y837">
        <v>3.05</v>
      </c>
      <c r="AA837">
        <v>0</v>
      </c>
      <c r="AB837">
        <v>92.08</v>
      </c>
      <c r="AC837">
        <v>0</v>
      </c>
      <c r="AD837">
        <v>0</v>
      </c>
      <c r="AE837">
        <v>0</v>
      </c>
      <c r="AF837">
        <v>12.31</v>
      </c>
      <c r="AG837">
        <v>0</v>
      </c>
      <c r="AH837">
        <v>0</v>
      </c>
      <c r="AI837">
        <v>1</v>
      </c>
      <c r="AJ837">
        <v>7.48</v>
      </c>
      <c r="AK837">
        <v>32.83</v>
      </c>
      <c r="AL837">
        <v>1</v>
      </c>
      <c r="AN837">
        <v>0</v>
      </c>
      <c r="AO837">
        <v>1</v>
      </c>
      <c r="AP837">
        <v>1</v>
      </c>
      <c r="AQ837">
        <v>0</v>
      </c>
      <c r="AR837">
        <v>0</v>
      </c>
      <c r="AS837" t="s">
        <v>3</v>
      </c>
      <c r="AT837">
        <v>2.44</v>
      </c>
      <c r="AU837" t="s">
        <v>279</v>
      </c>
      <c r="AV837">
        <v>0</v>
      </c>
      <c r="AW837">
        <v>2</v>
      </c>
      <c r="AX837">
        <v>144044950</v>
      </c>
      <c r="AY837">
        <v>1</v>
      </c>
      <c r="AZ837">
        <v>0</v>
      </c>
      <c r="BA837">
        <v>835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CX837">
        <f>Y837*Source!I594</f>
        <v>0.25723699999999999</v>
      </c>
      <c r="CY837">
        <f>AB837</f>
        <v>92.08</v>
      </c>
      <c r="CZ837">
        <f>AF837</f>
        <v>12.31</v>
      </c>
      <c r="DA837">
        <f>AJ837</f>
        <v>7.48</v>
      </c>
      <c r="DB837">
        <f>ROUND((ROUND(AT837*CZ837,2)*1.25),2)</f>
        <v>37.549999999999997</v>
      </c>
      <c r="DC837">
        <f>ROUND((ROUND(AT837*AG837,2)*1.25),2)</f>
        <v>0</v>
      </c>
    </row>
    <row r="838" spans="1:107" x14ac:dyDescent="0.2">
      <c r="A838">
        <f>ROW(Source!A594)</f>
        <v>594</v>
      </c>
      <c r="B838">
        <v>144042116</v>
      </c>
      <c r="C838">
        <v>144044928</v>
      </c>
      <c r="D838">
        <v>130259610</v>
      </c>
      <c r="E838">
        <v>1</v>
      </c>
      <c r="F838">
        <v>1</v>
      </c>
      <c r="G838">
        <v>1</v>
      </c>
      <c r="H838">
        <v>3</v>
      </c>
      <c r="I838" t="s">
        <v>1564</v>
      </c>
      <c r="J838" t="s">
        <v>1565</v>
      </c>
      <c r="K838" t="s">
        <v>1566</v>
      </c>
      <c r="L838">
        <v>1346</v>
      </c>
      <c r="N838">
        <v>1009</v>
      </c>
      <c r="O838" t="s">
        <v>598</v>
      </c>
      <c r="P838" t="s">
        <v>598</v>
      </c>
      <c r="Q838">
        <v>1</v>
      </c>
      <c r="W838">
        <v>0</v>
      </c>
      <c r="X838">
        <v>-1828823972</v>
      </c>
      <c r="Y838">
        <v>3</v>
      </c>
      <c r="AA838">
        <v>106.96</v>
      </c>
      <c r="AB838">
        <v>0</v>
      </c>
      <c r="AC838">
        <v>0</v>
      </c>
      <c r="AD838">
        <v>0</v>
      </c>
      <c r="AE838">
        <v>10.75</v>
      </c>
      <c r="AF838">
        <v>0</v>
      </c>
      <c r="AG838">
        <v>0</v>
      </c>
      <c r="AH838">
        <v>0</v>
      </c>
      <c r="AI838">
        <v>9.9499999999999993</v>
      </c>
      <c r="AJ838">
        <v>1</v>
      </c>
      <c r="AK838">
        <v>1</v>
      </c>
      <c r="AL838">
        <v>1</v>
      </c>
      <c r="AN838">
        <v>0</v>
      </c>
      <c r="AO838">
        <v>1</v>
      </c>
      <c r="AP838">
        <v>0</v>
      </c>
      <c r="AQ838">
        <v>0</v>
      </c>
      <c r="AR838">
        <v>0</v>
      </c>
      <c r="AS838" t="s">
        <v>3</v>
      </c>
      <c r="AT838">
        <v>3</v>
      </c>
      <c r="AU838" t="s">
        <v>3</v>
      </c>
      <c r="AV838">
        <v>0</v>
      </c>
      <c r="AW838">
        <v>2</v>
      </c>
      <c r="AX838">
        <v>144044951</v>
      </c>
      <c r="AY838">
        <v>1</v>
      </c>
      <c r="AZ838">
        <v>0</v>
      </c>
      <c r="BA838">
        <v>836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CX838">
        <f>Y838*Source!I594</f>
        <v>0.25302000000000002</v>
      </c>
      <c r="CY838">
        <f t="shared" ref="CY838:CY845" si="166">AA838</f>
        <v>106.96</v>
      </c>
      <c r="CZ838">
        <f t="shared" ref="CZ838:CZ845" si="167">AE838</f>
        <v>10.75</v>
      </c>
      <c r="DA838">
        <f t="shared" ref="DA838:DA845" si="168">AI838</f>
        <v>9.9499999999999993</v>
      </c>
      <c r="DB838">
        <f t="shared" ref="DB838:DB845" si="169">ROUND(ROUND(AT838*CZ838,2),2)</f>
        <v>32.25</v>
      </c>
      <c r="DC838">
        <f t="shared" ref="DC838:DC845" si="170">ROUND(ROUND(AT838*AG838,2),2)</f>
        <v>0</v>
      </c>
    </row>
    <row r="839" spans="1:107" x14ac:dyDescent="0.2">
      <c r="A839">
        <f>ROW(Source!A594)</f>
        <v>594</v>
      </c>
      <c r="B839">
        <v>144042116</v>
      </c>
      <c r="C839">
        <v>144044928</v>
      </c>
      <c r="D839">
        <v>130260751</v>
      </c>
      <c r="E839">
        <v>1</v>
      </c>
      <c r="F839">
        <v>1</v>
      </c>
      <c r="G839">
        <v>1</v>
      </c>
      <c r="H839">
        <v>3</v>
      </c>
      <c r="I839" t="s">
        <v>1349</v>
      </c>
      <c r="J839" t="s">
        <v>1350</v>
      </c>
      <c r="K839" t="s">
        <v>1351</v>
      </c>
      <c r="L839">
        <v>1346</v>
      </c>
      <c r="N839">
        <v>1009</v>
      </c>
      <c r="O839" t="s">
        <v>598</v>
      </c>
      <c r="P839" t="s">
        <v>598</v>
      </c>
      <c r="Q839">
        <v>1</v>
      </c>
      <c r="W839">
        <v>0</v>
      </c>
      <c r="X839">
        <v>184074274</v>
      </c>
      <c r="Y839">
        <v>10</v>
      </c>
      <c r="AA839">
        <v>88.41</v>
      </c>
      <c r="AB839">
        <v>0</v>
      </c>
      <c r="AC839">
        <v>0</v>
      </c>
      <c r="AD839">
        <v>0</v>
      </c>
      <c r="AE839">
        <v>9.0399999999999991</v>
      </c>
      <c r="AF839">
        <v>0</v>
      </c>
      <c r="AG839">
        <v>0</v>
      </c>
      <c r="AH839">
        <v>0</v>
      </c>
      <c r="AI839">
        <v>9.7799999999999994</v>
      </c>
      <c r="AJ839">
        <v>1</v>
      </c>
      <c r="AK839">
        <v>1</v>
      </c>
      <c r="AL839">
        <v>1</v>
      </c>
      <c r="AN839">
        <v>0</v>
      </c>
      <c r="AO839">
        <v>1</v>
      </c>
      <c r="AP839">
        <v>0</v>
      </c>
      <c r="AQ839">
        <v>0</v>
      </c>
      <c r="AR839">
        <v>0</v>
      </c>
      <c r="AS839" t="s">
        <v>3</v>
      </c>
      <c r="AT839">
        <v>10</v>
      </c>
      <c r="AU839" t="s">
        <v>3</v>
      </c>
      <c r="AV839">
        <v>0</v>
      </c>
      <c r="AW839">
        <v>2</v>
      </c>
      <c r="AX839">
        <v>144044952</v>
      </c>
      <c r="AY839">
        <v>1</v>
      </c>
      <c r="AZ839">
        <v>0</v>
      </c>
      <c r="BA839">
        <v>837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CX839">
        <f>Y839*Source!I594</f>
        <v>0.84339999999999993</v>
      </c>
      <c r="CY839">
        <f t="shared" si="166"/>
        <v>88.41</v>
      </c>
      <c r="CZ839">
        <f t="shared" si="167"/>
        <v>9.0399999999999991</v>
      </c>
      <c r="DA839">
        <f t="shared" si="168"/>
        <v>9.7799999999999994</v>
      </c>
      <c r="DB839">
        <f t="shared" si="169"/>
        <v>90.4</v>
      </c>
      <c r="DC839">
        <f t="shared" si="170"/>
        <v>0</v>
      </c>
    </row>
    <row r="840" spans="1:107" x14ac:dyDescent="0.2">
      <c r="A840">
        <f>ROW(Source!A594)</f>
        <v>594</v>
      </c>
      <c r="B840">
        <v>144042116</v>
      </c>
      <c r="C840">
        <v>144044928</v>
      </c>
      <c r="D840">
        <v>130260780</v>
      </c>
      <c r="E840">
        <v>1</v>
      </c>
      <c r="F840">
        <v>1</v>
      </c>
      <c r="G840">
        <v>1</v>
      </c>
      <c r="H840">
        <v>3</v>
      </c>
      <c r="I840" t="s">
        <v>1567</v>
      </c>
      <c r="J840" t="s">
        <v>1568</v>
      </c>
      <c r="K840" t="s">
        <v>1569</v>
      </c>
      <c r="L840">
        <v>1348</v>
      </c>
      <c r="N840">
        <v>1009</v>
      </c>
      <c r="O840" t="s">
        <v>31</v>
      </c>
      <c r="P840" t="s">
        <v>31</v>
      </c>
      <c r="Q840">
        <v>1000</v>
      </c>
      <c r="W840">
        <v>0</v>
      </c>
      <c r="X840">
        <v>849911423</v>
      </c>
      <c r="Y840">
        <v>1E-3</v>
      </c>
      <c r="AA840">
        <v>109234.32</v>
      </c>
      <c r="AB840">
        <v>0</v>
      </c>
      <c r="AC840">
        <v>0</v>
      </c>
      <c r="AD840">
        <v>0</v>
      </c>
      <c r="AE840">
        <v>35011</v>
      </c>
      <c r="AF840">
        <v>0</v>
      </c>
      <c r="AG840">
        <v>0</v>
      </c>
      <c r="AH840">
        <v>0</v>
      </c>
      <c r="AI840">
        <v>3.12</v>
      </c>
      <c r="AJ840">
        <v>1</v>
      </c>
      <c r="AK840">
        <v>1</v>
      </c>
      <c r="AL840">
        <v>1</v>
      </c>
      <c r="AN840">
        <v>0</v>
      </c>
      <c r="AO840">
        <v>1</v>
      </c>
      <c r="AP840">
        <v>0</v>
      </c>
      <c r="AQ840">
        <v>0</v>
      </c>
      <c r="AR840">
        <v>0</v>
      </c>
      <c r="AS840" t="s">
        <v>3</v>
      </c>
      <c r="AT840">
        <v>1E-3</v>
      </c>
      <c r="AU840" t="s">
        <v>3</v>
      </c>
      <c r="AV840">
        <v>0</v>
      </c>
      <c r="AW840">
        <v>2</v>
      </c>
      <c r="AX840">
        <v>144044953</v>
      </c>
      <c r="AY840">
        <v>1</v>
      </c>
      <c r="AZ840">
        <v>0</v>
      </c>
      <c r="BA840">
        <v>838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CX840">
        <f>Y840*Source!I594</f>
        <v>8.4339999999999995E-5</v>
      </c>
      <c r="CY840">
        <f t="shared" si="166"/>
        <v>109234.32</v>
      </c>
      <c r="CZ840">
        <f t="shared" si="167"/>
        <v>35011</v>
      </c>
      <c r="DA840">
        <f t="shared" si="168"/>
        <v>3.12</v>
      </c>
      <c r="DB840">
        <f t="shared" si="169"/>
        <v>35.01</v>
      </c>
      <c r="DC840">
        <f t="shared" si="170"/>
        <v>0</v>
      </c>
    </row>
    <row r="841" spans="1:107" x14ac:dyDescent="0.2">
      <c r="A841">
        <f>ROW(Source!A594)</f>
        <v>594</v>
      </c>
      <c r="B841">
        <v>144042116</v>
      </c>
      <c r="C841">
        <v>144044928</v>
      </c>
      <c r="D841">
        <v>130260978</v>
      </c>
      <c r="E841">
        <v>1</v>
      </c>
      <c r="F841">
        <v>1</v>
      </c>
      <c r="G841">
        <v>1</v>
      </c>
      <c r="H841">
        <v>3</v>
      </c>
      <c r="I841" t="s">
        <v>1570</v>
      </c>
      <c r="J841" t="s">
        <v>1571</v>
      </c>
      <c r="K841" t="s">
        <v>1572</v>
      </c>
      <c r="L841">
        <v>1348</v>
      </c>
      <c r="N841">
        <v>1009</v>
      </c>
      <c r="O841" t="s">
        <v>31</v>
      </c>
      <c r="P841" t="s">
        <v>31</v>
      </c>
      <c r="Q841">
        <v>1000</v>
      </c>
      <c r="W841">
        <v>0</v>
      </c>
      <c r="X841">
        <v>-417350384</v>
      </c>
      <c r="Y841">
        <v>1E-3</v>
      </c>
      <c r="AA841">
        <v>106119.64</v>
      </c>
      <c r="AB841">
        <v>0</v>
      </c>
      <c r="AC841">
        <v>0</v>
      </c>
      <c r="AD841">
        <v>0</v>
      </c>
      <c r="AE841">
        <v>9526</v>
      </c>
      <c r="AF841">
        <v>0</v>
      </c>
      <c r="AG841">
        <v>0</v>
      </c>
      <c r="AH841">
        <v>0</v>
      </c>
      <c r="AI841">
        <v>11.14</v>
      </c>
      <c r="AJ841">
        <v>1</v>
      </c>
      <c r="AK841">
        <v>1</v>
      </c>
      <c r="AL841">
        <v>1</v>
      </c>
      <c r="AN841">
        <v>0</v>
      </c>
      <c r="AO841">
        <v>1</v>
      </c>
      <c r="AP841">
        <v>0</v>
      </c>
      <c r="AQ841">
        <v>0</v>
      </c>
      <c r="AR841">
        <v>0</v>
      </c>
      <c r="AS841" t="s">
        <v>3</v>
      </c>
      <c r="AT841">
        <v>1E-3</v>
      </c>
      <c r="AU841" t="s">
        <v>3</v>
      </c>
      <c r="AV841">
        <v>0</v>
      </c>
      <c r="AW841">
        <v>2</v>
      </c>
      <c r="AX841">
        <v>144044954</v>
      </c>
      <c r="AY841">
        <v>1</v>
      </c>
      <c r="AZ841">
        <v>0</v>
      </c>
      <c r="BA841">
        <v>839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CX841">
        <f>Y841*Source!I594</f>
        <v>8.4339999999999995E-5</v>
      </c>
      <c r="CY841">
        <f t="shared" si="166"/>
        <v>106119.64</v>
      </c>
      <c r="CZ841">
        <f t="shared" si="167"/>
        <v>9526</v>
      </c>
      <c r="DA841">
        <f t="shared" si="168"/>
        <v>11.14</v>
      </c>
      <c r="DB841">
        <f t="shared" si="169"/>
        <v>9.5299999999999994</v>
      </c>
      <c r="DC841">
        <f t="shared" si="170"/>
        <v>0</v>
      </c>
    </row>
    <row r="842" spans="1:107" x14ac:dyDescent="0.2">
      <c r="A842">
        <f>ROW(Source!A594)</f>
        <v>594</v>
      </c>
      <c r="B842">
        <v>144042116</v>
      </c>
      <c r="C842">
        <v>144044928</v>
      </c>
      <c r="D842">
        <v>130275305</v>
      </c>
      <c r="E842">
        <v>1</v>
      </c>
      <c r="F842">
        <v>1</v>
      </c>
      <c r="G842">
        <v>1</v>
      </c>
      <c r="H842">
        <v>3</v>
      </c>
      <c r="I842" t="s">
        <v>1573</v>
      </c>
      <c r="J842" t="s">
        <v>1574</v>
      </c>
      <c r="K842" t="s">
        <v>1575</v>
      </c>
      <c r="L842">
        <v>1348</v>
      </c>
      <c r="N842">
        <v>1009</v>
      </c>
      <c r="O842" t="s">
        <v>31</v>
      </c>
      <c r="P842" t="s">
        <v>31</v>
      </c>
      <c r="Q842">
        <v>1000</v>
      </c>
      <c r="W842">
        <v>0</v>
      </c>
      <c r="X842">
        <v>-735938389</v>
      </c>
      <c r="Y842">
        <v>3.0000000000000001E-3</v>
      </c>
      <c r="AA842">
        <v>64703.68</v>
      </c>
      <c r="AB842">
        <v>0</v>
      </c>
      <c r="AC842">
        <v>0</v>
      </c>
      <c r="AD842">
        <v>0</v>
      </c>
      <c r="AE842">
        <v>7712</v>
      </c>
      <c r="AF842">
        <v>0</v>
      </c>
      <c r="AG842">
        <v>0</v>
      </c>
      <c r="AH842">
        <v>0</v>
      </c>
      <c r="AI842">
        <v>8.39</v>
      </c>
      <c r="AJ842">
        <v>1</v>
      </c>
      <c r="AK842">
        <v>1</v>
      </c>
      <c r="AL842">
        <v>1</v>
      </c>
      <c r="AN842">
        <v>0</v>
      </c>
      <c r="AO842">
        <v>1</v>
      </c>
      <c r="AP842">
        <v>0</v>
      </c>
      <c r="AQ842">
        <v>0</v>
      </c>
      <c r="AR842">
        <v>0</v>
      </c>
      <c r="AS842" t="s">
        <v>3</v>
      </c>
      <c r="AT842">
        <v>3.0000000000000001E-3</v>
      </c>
      <c r="AU842" t="s">
        <v>3</v>
      </c>
      <c r="AV842">
        <v>0</v>
      </c>
      <c r="AW842">
        <v>2</v>
      </c>
      <c r="AX842">
        <v>144044955</v>
      </c>
      <c r="AY842">
        <v>1</v>
      </c>
      <c r="AZ842">
        <v>0</v>
      </c>
      <c r="BA842">
        <v>840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CX842">
        <f>Y842*Source!I594</f>
        <v>2.5302000000000001E-4</v>
      </c>
      <c r="CY842">
        <f t="shared" si="166"/>
        <v>64703.68</v>
      </c>
      <c r="CZ842">
        <f t="shared" si="167"/>
        <v>7712</v>
      </c>
      <c r="DA842">
        <f t="shared" si="168"/>
        <v>8.39</v>
      </c>
      <c r="DB842">
        <f t="shared" si="169"/>
        <v>23.14</v>
      </c>
      <c r="DC842">
        <f t="shared" si="170"/>
        <v>0</v>
      </c>
    </row>
    <row r="843" spans="1:107" x14ac:dyDescent="0.2">
      <c r="A843">
        <f>ROW(Source!A594)</f>
        <v>594</v>
      </c>
      <c r="B843">
        <v>144042116</v>
      </c>
      <c r="C843">
        <v>144044928</v>
      </c>
      <c r="D843">
        <v>130275314</v>
      </c>
      <c r="E843">
        <v>1</v>
      </c>
      <c r="F843">
        <v>1</v>
      </c>
      <c r="G843">
        <v>1</v>
      </c>
      <c r="H843">
        <v>3</v>
      </c>
      <c r="I843" t="s">
        <v>683</v>
      </c>
      <c r="J843" t="s">
        <v>685</v>
      </c>
      <c r="K843" t="s">
        <v>684</v>
      </c>
      <c r="L843">
        <v>1348</v>
      </c>
      <c r="N843">
        <v>1009</v>
      </c>
      <c r="O843" t="s">
        <v>31</v>
      </c>
      <c r="P843" t="s">
        <v>31</v>
      </c>
      <c r="Q843">
        <v>1000</v>
      </c>
      <c r="W843">
        <v>0</v>
      </c>
      <c r="X843">
        <v>1572091693</v>
      </c>
      <c r="Y843">
        <v>1</v>
      </c>
      <c r="AA843">
        <v>81811.39</v>
      </c>
      <c r="AB843">
        <v>0</v>
      </c>
      <c r="AC843">
        <v>0</v>
      </c>
      <c r="AD843">
        <v>0</v>
      </c>
      <c r="AE843">
        <v>11176.42</v>
      </c>
      <c r="AF843">
        <v>0</v>
      </c>
      <c r="AG843">
        <v>0</v>
      </c>
      <c r="AH843">
        <v>0</v>
      </c>
      <c r="AI843">
        <v>7.32</v>
      </c>
      <c r="AJ843">
        <v>1</v>
      </c>
      <c r="AK843">
        <v>1</v>
      </c>
      <c r="AL843">
        <v>1</v>
      </c>
      <c r="AN843">
        <v>0</v>
      </c>
      <c r="AO843">
        <v>0</v>
      </c>
      <c r="AP843">
        <v>0</v>
      </c>
      <c r="AQ843">
        <v>0</v>
      </c>
      <c r="AR843">
        <v>0</v>
      </c>
      <c r="AS843" t="s">
        <v>3</v>
      </c>
      <c r="AT843">
        <v>1</v>
      </c>
      <c r="AU843" t="s">
        <v>3</v>
      </c>
      <c r="AV843">
        <v>0</v>
      </c>
      <c r="AW843">
        <v>1</v>
      </c>
      <c r="AX843">
        <v>-1</v>
      </c>
      <c r="AY843">
        <v>0</v>
      </c>
      <c r="AZ843">
        <v>0</v>
      </c>
      <c r="BA843" t="s">
        <v>3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CX843">
        <f>Y843*Source!I594</f>
        <v>8.4339999999999998E-2</v>
      </c>
      <c r="CY843">
        <f t="shared" si="166"/>
        <v>81811.39</v>
      </c>
      <c r="CZ843">
        <f t="shared" si="167"/>
        <v>11176.42</v>
      </c>
      <c r="DA843">
        <f t="shared" si="168"/>
        <v>7.32</v>
      </c>
      <c r="DB843">
        <f t="shared" si="169"/>
        <v>11176.42</v>
      </c>
      <c r="DC843">
        <f t="shared" si="170"/>
        <v>0</v>
      </c>
    </row>
    <row r="844" spans="1:107" x14ac:dyDescent="0.2">
      <c r="A844">
        <f>ROW(Source!A594)</f>
        <v>594</v>
      </c>
      <c r="B844">
        <v>144042116</v>
      </c>
      <c r="C844">
        <v>144044928</v>
      </c>
      <c r="D844">
        <v>130275332</v>
      </c>
      <c r="E844">
        <v>1</v>
      </c>
      <c r="F844">
        <v>1</v>
      </c>
      <c r="G844">
        <v>1</v>
      </c>
      <c r="H844">
        <v>3</v>
      </c>
      <c r="I844" t="s">
        <v>1576</v>
      </c>
      <c r="J844" t="s">
        <v>1577</v>
      </c>
      <c r="K844" t="s">
        <v>1578</v>
      </c>
      <c r="L844">
        <v>1348</v>
      </c>
      <c r="N844">
        <v>1009</v>
      </c>
      <c r="O844" t="s">
        <v>31</v>
      </c>
      <c r="P844" t="s">
        <v>31</v>
      </c>
      <c r="Q844">
        <v>1000</v>
      </c>
      <c r="W844">
        <v>0</v>
      </c>
      <c r="X844">
        <v>1268433565</v>
      </c>
      <c r="Y844">
        <v>1.9000000000000001E-4</v>
      </c>
      <c r="AA844">
        <v>52682.28</v>
      </c>
      <c r="AB844">
        <v>0</v>
      </c>
      <c r="AC844">
        <v>0</v>
      </c>
      <c r="AD844">
        <v>0</v>
      </c>
      <c r="AE844">
        <v>7441</v>
      </c>
      <c r="AF844">
        <v>0</v>
      </c>
      <c r="AG844">
        <v>0</v>
      </c>
      <c r="AH844">
        <v>0</v>
      </c>
      <c r="AI844">
        <v>7.08</v>
      </c>
      <c r="AJ844">
        <v>1</v>
      </c>
      <c r="AK844">
        <v>1</v>
      </c>
      <c r="AL844">
        <v>1</v>
      </c>
      <c r="AN844">
        <v>0</v>
      </c>
      <c r="AO844">
        <v>1</v>
      </c>
      <c r="AP844">
        <v>0</v>
      </c>
      <c r="AQ844">
        <v>0</v>
      </c>
      <c r="AR844">
        <v>0</v>
      </c>
      <c r="AS844" t="s">
        <v>3</v>
      </c>
      <c r="AT844">
        <v>1.9000000000000001E-4</v>
      </c>
      <c r="AU844" t="s">
        <v>3</v>
      </c>
      <c r="AV844">
        <v>0</v>
      </c>
      <c r="AW844">
        <v>2</v>
      </c>
      <c r="AX844">
        <v>144044957</v>
      </c>
      <c r="AY844">
        <v>1</v>
      </c>
      <c r="AZ844">
        <v>0</v>
      </c>
      <c r="BA844">
        <v>842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CX844">
        <f>Y844*Source!I594</f>
        <v>1.6024599999999999E-5</v>
      </c>
      <c r="CY844">
        <f t="shared" si="166"/>
        <v>52682.28</v>
      </c>
      <c r="CZ844">
        <f t="shared" si="167"/>
        <v>7441</v>
      </c>
      <c r="DA844">
        <f t="shared" si="168"/>
        <v>7.08</v>
      </c>
      <c r="DB844">
        <f t="shared" si="169"/>
        <v>1.41</v>
      </c>
      <c r="DC844">
        <f t="shared" si="170"/>
        <v>0</v>
      </c>
    </row>
    <row r="845" spans="1:107" x14ac:dyDescent="0.2">
      <c r="A845">
        <f>ROW(Source!A594)</f>
        <v>594</v>
      </c>
      <c r="B845">
        <v>144042116</v>
      </c>
      <c r="C845">
        <v>144044928</v>
      </c>
      <c r="D845">
        <v>130281249</v>
      </c>
      <c r="E845">
        <v>1</v>
      </c>
      <c r="F845">
        <v>1</v>
      </c>
      <c r="G845">
        <v>1</v>
      </c>
      <c r="H845">
        <v>3</v>
      </c>
      <c r="I845" t="s">
        <v>1579</v>
      </c>
      <c r="J845" t="s">
        <v>1580</v>
      </c>
      <c r="K845" t="s">
        <v>1581</v>
      </c>
      <c r="L845">
        <v>1339</v>
      </c>
      <c r="N845">
        <v>1007</v>
      </c>
      <c r="O845" t="s">
        <v>50</v>
      </c>
      <c r="P845" t="s">
        <v>50</v>
      </c>
      <c r="Q845">
        <v>1</v>
      </c>
      <c r="W845">
        <v>0</v>
      </c>
      <c r="X845">
        <v>-143375458</v>
      </c>
      <c r="Y845">
        <v>0.08</v>
      </c>
      <c r="AA845">
        <v>3632.04</v>
      </c>
      <c r="AB845">
        <v>0</v>
      </c>
      <c r="AC845">
        <v>0</v>
      </c>
      <c r="AD845">
        <v>0</v>
      </c>
      <c r="AE845">
        <v>684</v>
      </c>
      <c r="AF845">
        <v>0</v>
      </c>
      <c r="AG845">
        <v>0</v>
      </c>
      <c r="AH845">
        <v>0</v>
      </c>
      <c r="AI845">
        <v>5.31</v>
      </c>
      <c r="AJ845">
        <v>1</v>
      </c>
      <c r="AK845">
        <v>1</v>
      </c>
      <c r="AL845">
        <v>1</v>
      </c>
      <c r="AN845">
        <v>0</v>
      </c>
      <c r="AO845">
        <v>1</v>
      </c>
      <c r="AP845">
        <v>0</v>
      </c>
      <c r="AQ845">
        <v>0</v>
      </c>
      <c r="AR845">
        <v>0</v>
      </c>
      <c r="AS845" t="s">
        <v>3</v>
      </c>
      <c r="AT845">
        <v>0.08</v>
      </c>
      <c r="AU845" t="s">
        <v>3</v>
      </c>
      <c r="AV845">
        <v>0</v>
      </c>
      <c r="AW845">
        <v>2</v>
      </c>
      <c r="AX845">
        <v>144044958</v>
      </c>
      <c r="AY845">
        <v>1</v>
      </c>
      <c r="AZ845">
        <v>0</v>
      </c>
      <c r="BA845">
        <v>843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CX845">
        <f>Y845*Source!I594</f>
        <v>6.7472000000000001E-3</v>
      </c>
      <c r="CY845">
        <f t="shared" si="166"/>
        <v>3632.04</v>
      </c>
      <c r="CZ845">
        <f t="shared" si="167"/>
        <v>684</v>
      </c>
      <c r="DA845">
        <f t="shared" si="168"/>
        <v>5.31</v>
      </c>
      <c r="DB845">
        <f t="shared" si="169"/>
        <v>54.72</v>
      </c>
      <c r="DC845">
        <f t="shared" si="170"/>
        <v>0</v>
      </c>
    </row>
    <row r="846" spans="1:107" x14ac:dyDescent="0.2">
      <c r="A846">
        <f>ROW(Source!A596)</f>
        <v>596</v>
      </c>
      <c r="B846">
        <v>144042116</v>
      </c>
      <c r="C846">
        <v>144044960</v>
      </c>
      <c r="D846">
        <v>128862253</v>
      </c>
      <c r="E846">
        <v>28876687</v>
      </c>
      <c r="F846">
        <v>1</v>
      </c>
      <c r="G846">
        <v>1</v>
      </c>
      <c r="H846">
        <v>1</v>
      </c>
      <c r="I846" t="s">
        <v>1123</v>
      </c>
      <c r="J846" t="s">
        <v>3</v>
      </c>
      <c r="K846" t="s">
        <v>1124</v>
      </c>
      <c r="L846">
        <v>1191</v>
      </c>
      <c r="N846">
        <v>1013</v>
      </c>
      <c r="O846" t="s">
        <v>1125</v>
      </c>
      <c r="P846" t="s">
        <v>1125</v>
      </c>
      <c r="Q846">
        <v>1</v>
      </c>
      <c r="W846">
        <v>0</v>
      </c>
      <c r="X846">
        <v>-400197608</v>
      </c>
      <c r="Y846">
        <v>8.0500000000000002E-2</v>
      </c>
      <c r="AA846">
        <v>0</v>
      </c>
      <c r="AB846">
        <v>0</v>
      </c>
      <c r="AC846">
        <v>0</v>
      </c>
      <c r="AD846">
        <v>8.5299999999999994</v>
      </c>
      <c r="AE846">
        <v>0</v>
      </c>
      <c r="AF846">
        <v>0</v>
      </c>
      <c r="AG846">
        <v>0</v>
      </c>
      <c r="AH846">
        <v>8.5299999999999994</v>
      </c>
      <c r="AI846">
        <v>1</v>
      </c>
      <c r="AJ846">
        <v>1</v>
      </c>
      <c r="AK846">
        <v>1</v>
      </c>
      <c r="AL846">
        <v>1</v>
      </c>
      <c r="AN846">
        <v>0</v>
      </c>
      <c r="AO846">
        <v>1</v>
      </c>
      <c r="AP846">
        <v>1</v>
      </c>
      <c r="AQ846">
        <v>0</v>
      </c>
      <c r="AR846">
        <v>0</v>
      </c>
      <c r="AS846" t="s">
        <v>3</v>
      </c>
      <c r="AT846">
        <v>7.0000000000000007E-2</v>
      </c>
      <c r="AU846" t="s">
        <v>264</v>
      </c>
      <c r="AV846">
        <v>1</v>
      </c>
      <c r="AW846">
        <v>2</v>
      </c>
      <c r="AX846">
        <v>144044963</v>
      </c>
      <c r="AY846">
        <v>1</v>
      </c>
      <c r="AZ846">
        <v>0</v>
      </c>
      <c r="BA846">
        <v>844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CX846">
        <f>Y846*Source!I596</f>
        <v>0.29575699999999999</v>
      </c>
      <c r="CY846">
        <f>AD846</f>
        <v>8.5299999999999994</v>
      </c>
      <c r="CZ846">
        <f>AH846</f>
        <v>8.5299999999999994</v>
      </c>
      <c r="DA846">
        <f>AL846</f>
        <v>1</v>
      </c>
      <c r="DB846">
        <f>ROUND((ROUND(AT846*CZ846,2)*1.15),2)</f>
        <v>0.69</v>
      </c>
      <c r="DC846">
        <f>ROUND((ROUND(AT846*AG846,2)*1.15),2)</f>
        <v>0</v>
      </c>
    </row>
    <row r="847" spans="1:107" x14ac:dyDescent="0.2">
      <c r="A847">
        <f>ROW(Source!A596)</f>
        <v>596</v>
      </c>
      <c r="B847">
        <v>144042116</v>
      </c>
      <c r="C847">
        <v>144044960</v>
      </c>
      <c r="D847">
        <v>130405845</v>
      </c>
      <c r="E847">
        <v>1</v>
      </c>
      <c r="F847">
        <v>1</v>
      </c>
      <c r="G847">
        <v>1</v>
      </c>
      <c r="H847">
        <v>2</v>
      </c>
      <c r="I847" t="s">
        <v>1588</v>
      </c>
      <c r="J847" t="s">
        <v>1589</v>
      </c>
      <c r="K847" t="s">
        <v>1590</v>
      </c>
      <c r="L847">
        <v>1368</v>
      </c>
      <c r="N847">
        <v>1011</v>
      </c>
      <c r="O847" t="s">
        <v>550</v>
      </c>
      <c r="P847" t="s">
        <v>550</v>
      </c>
      <c r="Q847">
        <v>1</v>
      </c>
      <c r="W847">
        <v>0</v>
      </c>
      <c r="X847">
        <v>1581300578</v>
      </c>
      <c r="Y847">
        <v>0.1</v>
      </c>
      <c r="AA847">
        <v>0</v>
      </c>
      <c r="AB847">
        <v>14.48</v>
      </c>
      <c r="AC847">
        <v>0</v>
      </c>
      <c r="AD847">
        <v>0</v>
      </c>
      <c r="AE847">
        <v>0</v>
      </c>
      <c r="AF847">
        <v>3.29</v>
      </c>
      <c r="AG847">
        <v>0</v>
      </c>
      <c r="AH847">
        <v>0</v>
      </c>
      <c r="AI847">
        <v>1</v>
      </c>
      <c r="AJ847">
        <v>4.4000000000000004</v>
      </c>
      <c r="AK847">
        <v>32.83</v>
      </c>
      <c r="AL847">
        <v>1</v>
      </c>
      <c r="AN847">
        <v>0</v>
      </c>
      <c r="AO847">
        <v>1</v>
      </c>
      <c r="AP847">
        <v>0</v>
      </c>
      <c r="AQ847">
        <v>0</v>
      </c>
      <c r="AR847">
        <v>0</v>
      </c>
      <c r="AS847" t="s">
        <v>3</v>
      </c>
      <c r="AT847">
        <v>0.1</v>
      </c>
      <c r="AU847" t="s">
        <v>3</v>
      </c>
      <c r="AV847">
        <v>0</v>
      </c>
      <c r="AW847">
        <v>2</v>
      </c>
      <c r="AX847">
        <v>144044964</v>
      </c>
      <c r="AY847">
        <v>1</v>
      </c>
      <c r="AZ847">
        <v>0</v>
      </c>
      <c r="BA847">
        <v>845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CX847">
        <f>Y847*Source!I596</f>
        <v>0.3674</v>
      </c>
      <c r="CY847">
        <f>AB847</f>
        <v>14.48</v>
      </c>
      <c r="CZ847">
        <f>AF847</f>
        <v>3.29</v>
      </c>
      <c r="DA847">
        <f>AJ847</f>
        <v>4.4000000000000004</v>
      </c>
      <c r="DB847">
        <f>ROUND(ROUND(AT847*CZ847,2),2)</f>
        <v>0.33</v>
      </c>
      <c r="DC847">
        <f>ROUND(ROUND(AT847*AG847,2),2)</f>
        <v>0</v>
      </c>
    </row>
    <row r="848" spans="1:107" x14ac:dyDescent="0.2">
      <c r="A848">
        <f>ROW(Source!A597)</f>
        <v>597</v>
      </c>
      <c r="B848">
        <v>144042116</v>
      </c>
      <c r="C848">
        <v>144044965</v>
      </c>
      <c r="D848">
        <v>128862332</v>
      </c>
      <c r="E848">
        <v>28876687</v>
      </c>
      <c r="F848">
        <v>1</v>
      </c>
      <c r="G848">
        <v>1</v>
      </c>
      <c r="H848">
        <v>1</v>
      </c>
      <c r="I848" t="s">
        <v>1614</v>
      </c>
      <c r="J848" t="s">
        <v>3</v>
      </c>
      <c r="K848" t="s">
        <v>1615</v>
      </c>
      <c r="L848">
        <v>1191</v>
      </c>
      <c r="N848">
        <v>1013</v>
      </c>
      <c r="O848" t="s">
        <v>1125</v>
      </c>
      <c r="P848" t="s">
        <v>1125</v>
      </c>
      <c r="Q848">
        <v>1</v>
      </c>
      <c r="W848">
        <v>0</v>
      </c>
      <c r="X848">
        <v>1145761654</v>
      </c>
      <c r="Y848">
        <v>12.212999999999999</v>
      </c>
      <c r="AA848">
        <v>0</v>
      </c>
      <c r="AB848">
        <v>0</v>
      </c>
      <c r="AC848">
        <v>0</v>
      </c>
      <c r="AD848">
        <v>10.65</v>
      </c>
      <c r="AE848">
        <v>0</v>
      </c>
      <c r="AF848">
        <v>0</v>
      </c>
      <c r="AG848">
        <v>0</v>
      </c>
      <c r="AH848">
        <v>10.65</v>
      </c>
      <c r="AI848">
        <v>1</v>
      </c>
      <c r="AJ848">
        <v>1</v>
      </c>
      <c r="AK848">
        <v>1</v>
      </c>
      <c r="AL848">
        <v>1</v>
      </c>
      <c r="AN848">
        <v>0</v>
      </c>
      <c r="AO848">
        <v>1</v>
      </c>
      <c r="AP848">
        <v>1</v>
      </c>
      <c r="AQ848">
        <v>0</v>
      </c>
      <c r="AR848">
        <v>0</v>
      </c>
      <c r="AS848" t="s">
        <v>3</v>
      </c>
      <c r="AT848">
        <v>5.31</v>
      </c>
      <c r="AU848" t="s">
        <v>829</v>
      </c>
      <c r="AV848">
        <v>1</v>
      </c>
      <c r="AW848">
        <v>2</v>
      </c>
      <c r="AX848">
        <v>144044974</v>
      </c>
      <c r="AY848">
        <v>1</v>
      </c>
      <c r="AZ848">
        <v>2048</v>
      </c>
      <c r="BA848">
        <v>846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CX848">
        <f>Y848*Source!I597</f>
        <v>0.44870561999999997</v>
      </c>
      <c r="CY848">
        <f>AD848</f>
        <v>10.65</v>
      </c>
      <c r="CZ848">
        <f>AH848</f>
        <v>10.65</v>
      </c>
      <c r="DA848">
        <f>AL848</f>
        <v>1</v>
      </c>
      <c r="DB848">
        <f>ROUND(((ROUND(AT848*CZ848,2)*1.15)*2),2)</f>
        <v>130.07</v>
      </c>
      <c r="DC848">
        <f>ROUND(((ROUND(AT848*AG848,2)*1.15)*2),2)</f>
        <v>0</v>
      </c>
    </row>
    <row r="849" spans="1:107" x14ac:dyDescent="0.2">
      <c r="A849">
        <f>ROW(Source!A597)</f>
        <v>597</v>
      </c>
      <c r="B849">
        <v>144042116</v>
      </c>
      <c r="C849">
        <v>144044965</v>
      </c>
      <c r="D849">
        <v>128862608</v>
      </c>
      <c r="E849">
        <v>28876687</v>
      </c>
      <c r="F849">
        <v>1</v>
      </c>
      <c r="G849">
        <v>1</v>
      </c>
      <c r="H849">
        <v>1</v>
      </c>
      <c r="I849" t="s">
        <v>1128</v>
      </c>
      <c r="J849" t="s">
        <v>3</v>
      </c>
      <c r="K849" t="s">
        <v>1129</v>
      </c>
      <c r="L849">
        <v>1191</v>
      </c>
      <c r="N849">
        <v>1013</v>
      </c>
      <c r="O849" t="s">
        <v>1125</v>
      </c>
      <c r="P849" t="s">
        <v>1125</v>
      </c>
      <c r="Q849">
        <v>1</v>
      </c>
      <c r="W849">
        <v>0</v>
      </c>
      <c r="X849">
        <v>-1417349443</v>
      </c>
      <c r="Y849">
        <v>0.02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1</v>
      </c>
      <c r="AJ849">
        <v>1</v>
      </c>
      <c r="AK849">
        <v>1</v>
      </c>
      <c r="AL849">
        <v>1</v>
      </c>
      <c r="AN849">
        <v>0</v>
      </c>
      <c r="AO849">
        <v>1</v>
      </c>
      <c r="AP849">
        <v>0</v>
      </c>
      <c r="AQ849">
        <v>0</v>
      </c>
      <c r="AR849">
        <v>0</v>
      </c>
      <c r="AS849" t="s">
        <v>3</v>
      </c>
      <c r="AT849">
        <v>0.02</v>
      </c>
      <c r="AU849" t="s">
        <v>3</v>
      </c>
      <c r="AV849">
        <v>2</v>
      </c>
      <c r="AW849">
        <v>2</v>
      </c>
      <c r="AX849">
        <v>144044975</v>
      </c>
      <c r="AY849">
        <v>1</v>
      </c>
      <c r="AZ849">
        <v>2048</v>
      </c>
      <c r="BA849">
        <v>847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CX849">
        <f>Y849*Source!I597</f>
        <v>7.3480000000000008E-4</v>
      </c>
      <c r="CY849">
        <f>AD849</f>
        <v>0</v>
      </c>
      <c r="CZ849">
        <f>AH849</f>
        <v>0</v>
      </c>
      <c r="DA849">
        <f>AL849</f>
        <v>1</v>
      </c>
      <c r="DB849">
        <f>ROUND(ROUND(AT849*CZ849,2),2)</f>
        <v>0</v>
      </c>
      <c r="DC849">
        <f>ROUND(ROUND(AT849*AG849,2),2)</f>
        <v>0</v>
      </c>
    </row>
    <row r="850" spans="1:107" x14ac:dyDescent="0.2">
      <c r="A850">
        <f>ROW(Source!A597)</f>
        <v>597</v>
      </c>
      <c r="B850">
        <v>144042116</v>
      </c>
      <c r="C850">
        <v>144044965</v>
      </c>
      <c r="D850">
        <v>130404514</v>
      </c>
      <c r="E850">
        <v>1</v>
      </c>
      <c r="F850">
        <v>1</v>
      </c>
      <c r="G850">
        <v>1</v>
      </c>
      <c r="H850">
        <v>2</v>
      </c>
      <c r="I850" t="s">
        <v>1616</v>
      </c>
      <c r="J850" t="s">
        <v>1617</v>
      </c>
      <c r="K850" t="s">
        <v>1618</v>
      </c>
      <c r="L850">
        <v>1368</v>
      </c>
      <c r="N850">
        <v>1011</v>
      </c>
      <c r="O850" t="s">
        <v>550</v>
      </c>
      <c r="P850" t="s">
        <v>550</v>
      </c>
      <c r="Q850">
        <v>1</v>
      </c>
      <c r="W850">
        <v>0</v>
      </c>
      <c r="X850">
        <v>1748818090</v>
      </c>
      <c r="Y850">
        <v>2.5000000000000001E-2</v>
      </c>
      <c r="AA850">
        <v>0</v>
      </c>
      <c r="AB850">
        <v>6.97</v>
      </c>
      <c r="AC850">
        <v>0</v>
      </c>
      <c r="AD850">
        <v>0</v>
      </c>
      <c r="AE850">
        <v>0</v>
      </c>
      <c r="AF850">
        <v>1.7</v>
      </c>
      <c r="AG850">
        <v>0</v>
      </c>
      <c r="AH850">
        <v>0</v>
      </c>
      <c r="AI850">
        <v>1</v>
      </c>
      <c r="AJ850">
        <v>4.0999999999999996</v>
      </c>
      <c r="AK850">
        <v>32.83</v>
      </c>
      <c r="AL850">
        <v>1</v>
      </c>
      <c r="AN850">
        <v>0</v>
      </c>
      <c r="AO850">
        <v>1</v>
      </c>
      <c r="AP850">
        <v>1</v>
      </c>
      <c r="AQ850">
        <v>0</v>
      </c>
      <c r="AR850">
        <v>0</v>
      </c>
      <c r="AS850" t="s">
        <v>3</v>
      </c>
      <c r="AT850">
        <v>0.01</v>
      </c>
      <c r="AU850" t="s">
        <v>828</v>
      </c>
      <c r="AV850">
        <v>0</v>
      </c>
      <c r="AW850">
        <v>2</v>
      </c>
      <c r="AX850">
        <v>144044976</v>
      </c>
      <c r="AY850">
        <v>1</v>
      </c>
      <c r="AZ850">
        <v>0</v>
      </c>
      <c r="BA850">
        <v>848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CX850">
        <f>Y850*Source!I597</f>
        <v>9.1850000000000005E-4</v>
      </c>
      <c r="CY850">
        <f>AB850</f>
        <v>6.97</v>
      </c>
      <c r="CZ850">
        <f>AF850</f>
        <v>1.7</v>
      </c>
      <c r="DA850">
        <f>AJ850</f>
        <v>4.0999999999999996</v>
      </c>
      <c r="DB850">
        <f>ROUND(((ROUND(AT850*CZ850,2)*1.25)*2),2)</f>
        <v>0.05</v>
      </c>
      <c r="DC850">
        <f>ROUND(((ROUND(AT850*AG850,2)*1.25)*2),2)</f>
        <v>0</v>
      </c>
    </row>
    <row r="851" spans="1:107" x14ac:dyDescent="0.2">
      <c r="A851">
        <f>ROW(Source!A597)</f>
        <v>597</v>
      </c>
      <c r="B851">
        <v>144042116</v>
      </c>
      <c r="C851">
        <v>144044965</v>
      </c>
      <c r="D851">
        <v>130404529</v>
      </c>
      <c r="E851">
        <v>1</v>
      </c>
      <c r="F851">
        <v>1</v>
      </c>
      <c r="G851">
        <v>1</v>
      </c>
      <c r="H851">
        <v>2</v>
      </c>
      <c r="I851" t="s">
        <v>1306</v>
      </c>
      <c r="J851" t="s">
        <v>1307</v>
      </c>
      <c r="K851" t="s">
        <v>1308</v>
      </c>
      <c r="L851">
        <v>1368</v>
      </c>
      <c r="N851">
        <v>1011</v>
      </c>
      <c r="O851" t="s">
        <v>550</v>
      </c>
      <c r="P851" t="s">
        <v>550</v>
      </c>
      <c r="Q851">
        <v>1</v>
      </c>
      <c r="W851">
        <v>0</v>
      </c>
      <c r="X851">
        <v>-99217351</v>
      </c>
      <c r="Y851">
        <v>2.5000000000000001E-2</v>
      </c>
      <c r="AA851">
        <v>0</v>
      </c>
      <c r="AB851">
        <v>673.13</v>
      </c>
      <c r="AC851">
        <v>330.27</v>
      </c>
      <c r="AD851">
        <v>0</v>
      </c>
      <c r="AE851">
        <v>0</v>
      </c>
      <c r="AF851">
        <v>89.99</v>
      </c>
      <c r="AG851">
        <v>10.06</v>
      </c>
      <c r="AH851">
        <v>0</v>
      </c>
      <c r="AI851">
        <v>1</v>
      </c>
      <c r="AJ851">
        <v>7.48</v>
      </c>
      <c r="AK851">
        <v>32.83</v>
      </c>
      <c r="AL851">
        <v>1</v>
      </c>
      <c r="AN851">
        <v>0</v>
      </c>
      <c r="AO851">
        <v>1</v>
      </c>
      <c r="AP851">
        <v>1</v>
      </c>
      <c r="AQ851">
        <v>0</v>
      </c>
      <c r="AR851">
        <v>0</v>
      </c>
      <c r="AS851" t="s">
        <v>3</v>
      </c>
      <c r="AT851">
        <v>0.01</v>
      </c>
      <c r="AU851" t="s">
        <v>828</v>
      </c>
      <c r="AV851">
        <v>0</v>
      </c>
      <c r="AW851">
        <v>2</v>
      </c>
      <c r="AX851">
        <v>144044977</v>
      </c>
      <c r="AY851">
        <v>1</v>
      </c>
      <c r="AZ851">
        <v>0</v>
      </c>
      <c r="BA851">
        <v>849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CX851">
        <f>Y851*Source!I597</f>
        <v>9.1850000000000005E-4</v>
      </c>
      <c r="CY851">
        <f>AB851</f>
        <v>673.13</v>
      </c>
      <c r="CZ851">
        <f>AF851</f>
        <v>89.99</v>
      </c>
      <c r="DA851">
        <f>AJ851</f>
        <v>7.48</v>
      </c>
      <c r="DB851">
        <f>ROUND(((ROUND(AT851*CZ851,2)*1.25)*2),2)</f>
        <v>2.25</v>
      </c>
      <c r="DC851">
        <f>ROUND(((ROUND(AT851*AG851,2)*1.25)*2),2)</f>
        <v>0.25</v>
      </c>
    </row>
    <row r="852" spans="1:107" x14ac:dyDescent="0.2">
      <c r="A852">
        <f>ROW(Source!A597)</f>
        <v>597</v>
      </c>
      <c r="B852">
        <v>144042116</v>
      </c>
      <c r="C852">
        <v>144044965</v>
      </c>
      <c r="D852">
        <v>130405149</v>
      </c>
      <c r="E852">
        <v>1</v>
      </c>
      <c r="F852">
        <v>1</v>
      </c>
      <c r="G852">
        <v>1</v>
      </c>
      <c r="H852">
        <v>2</v>
      </c>
      <c r="I852" t="s">
        <v>1144</v>
      </c>
      <c r="J852" t="s">
        <v>1145</v>
      </c>
      <c r="K852" t="s">
        <v>1146</v>
      </c>
      <c r="L852">
        <v>1368</v>
      </c>
      <c r="N852">
        <v>1011</v>
      </c>
      <c r="O852" t="s">
        <v>550</v>
      </c>
      <c r="P852" t="s">
        <v>550</v>
      </c>
      <c r="Q852">
        <v>1</v>
      </c>
      <c r="W852">
        <v>0</v>
      </c>
      <c r="X852">
        <v>1969200529</v>
      </c>
      <c r="Y852">
        <v>2.5000000000000001E-2</v>
      </c>
      <c r="AA852">
        <v>0</v>
      </c>
      <c r="AB852">
        <v>795.09</v>
      </c>
      <c r="AC852">
        <v>380.83</v>
      </c>
      <c r="AD852">
        <v>0</v>
      </c>
      <c r="AE852">
        <v>0</v>
      </c>
      <c r="AF852">
        <v>65.709999999999994</v>
      </c>
      <c r="AG852">
        <v>11.6</v>
      </c>
      <c r="AH852">
        <v>0</v>
      </c>
      <c r="AI852">
        <v>1</v>
      </c>
      <c r="AJ852">
        <v>12.1</v>
      </c>
      <c r="AK852">
        <v>32.83</v>
      </c>
      <c r="AL852">
        <v>1</v>
      </c>
      <c r="AN852">
        <v>0</v>
      </c>
      <c r="AO852">
        <v>1</v>
      </c>
      <c r="AP852">
        <v>1</v>
      </c>
      <c r="AQ852">
        <v>0</v>
      </c>
      <c r="AR852">
        <v>0</v>
      </c>
      <c r="AS852" t="s">
        <v>3</v>
      </c>
      <c r="AT852">
        <v>0.01</v>
      </c>
      <c r="AU852" t="s">
        <v>828</v>
      </c>
      <c r="AV852">
        <v>0</v>
      </c>
      <c r="AW852">
        <v>2</v>
      </c>
      <c r="AX852">
        <v>144044978</v>
      </c>
      <c r="AY852">
        <v>1</v>
      </c>
      <c r="AZ852">
        <v>0</v>
      </c>
      <c r="BA852">
        <v>850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CX852">
        <f>Y852*Source!I597</f>
        <v>9.1850000000000005E-4</v>
      </c>
      <c r="CY852">
        <f>AB852</f>
        <v>795.09</v>
      </c>
      <c r="CZ852">
        <f>AF852</f>
        <v>65.709999999999994</v>
      </c>
      <c r="DA852">
        <f>AJ852</f>
        <v>12.1</v>
      </c>
      <c r="DB852">
        <f>ROUND(((ROUND(AT852*CZ852,2)*1.25)*2),2)</f>
        <v>1.65</v>
      </c>
      <c r="DC852">
        <f>ROUND(((ROUND(AT852*AG852,2)*1.25)*2),2)</f>
        <v>0.3</v>
      </c>
    </row>
    <row r="853" spans="1:107" x14ac:dyDescent="0.2">
      <c r="A853">
        <f>ROW(Source!A597)</f>
        <v>597</v>
      </c>
      <c r="B853">
        <v>144042116</v>
      </c>
      <c r="C853">
        <v>144044965</v>
      </c>
      <c r="D853">
        <v>130405670</v>
      </c>
      <c r="E853">
        <v>1</v>
      </c>
      <c r="F853">
        <v>1</v>
      </c>
      <c r="G853">
        <v>1</v>
      </c>
      <c r="H853">
        <v>2</v>
      </c>
      <c r="I853" t="s">
        <v>1327</v>
      </c>
      <c r="J853" t="s">
        <v>1328</v>
      </c>
      <c r="K853" t="s">
        <v>1329</v>
      </c>
      <c r="L853">
        <v>1368</v>
      </c>
      <c r="N853">
        <v>1011</v>
      </c>
      <c r="O853" t="s">
        <v>550</v>
      </c>
      <c r="P853" t="s">
        <v>550</v>
      </c>
      <c r="Q853">
        <v>1</v>
      </c>
      <c r="W853">
        <v>0</v>
      </c>
      <c r="X853">
        <v>-206652396</v>
      </c>
      <c r="Y853">
        <v>2.8</v>
      </c>
      <c r="AA853">
        <v>0</v>
      </c>
      <c r="AB853">
        <v>32.94</v>
      </c>
      <c r="AC853">
        <v>0</v>
      </c>
      <c r="AD853">
        <v>0</v>
      </c>
      <c r="AE853">
        <v>0</v>
      </c>
      <c r="AF853">
        <v>6.82</v>
      </c>
      <c r="AG853">
        <v>0</v>
      </c>
      <c r="AH853">
        <v>0</v>
      </c>
      <c r="AI853">
        <v>1</v>
      </c>
      <c r="AJ853">
        <v>4.83</v>
      </c>
      <c r="AK853">
        <v>32.83</v>
      </c>
      <c r="AL853">
        <v>1</v>
      </c>
      <c r="AN853">
        <v>0</v>
      </c>
      <c r="AO853">
        <v>1</v>
      </c>
      <c r="AP853">
        <v>1</v>
      </c>
      <c r="AQ853">
        <v>0</v>
      </c>
      <c r="AR853">
        <v>0</v>
      </c>
      <c r="AS853" t="s">
        <v>3</v>
      </c>
      <c r="AT853">
        <v>1.1200000000000001</v>
      </c>
      <c r="AU853" t="s">
        <v>828</v>
      </c>
      <c r="AV853">
        <v>0</v>
      </c>
      <c r="AW853">
        <v>2</v>
      </c>
      <c r="AX853">
        <v>144044979</v>
      </c>
      <c r="AY853">
        <v>1</v>
      </c>
      <c r="AZ853">
        <v>2048</v>
      </c>
      <c r="BA853">
        <v>851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CX853">
        <f>Y853*Source!I597</f>
        <v>0.10287200000000001</v>
      </c>
      <c r="CY853">
        <f>AB853</f>
        <v>32.94</v>
      </c>
      <c r="CZ853">
        <f>AF853</f>
        <v>6.82</v>
      </c>
      <c r="DA853">
        <f>AJ853</f>
        <v>4.83</v>
      </c>
      <c r="DB853">
        <f>ROUND(((ROUND(AT853*CZ853,2)*1.25)*2),2)</f>
        <v>19.100000000000001</v>
      </c>
      <c r="DC853">
        <f>ROUND(((ROUND(AT853*AG853,2)*1.25)*2),2)</f>
        <v>0</v>
      </c>
    </row>
    <row r="854" spans="1:107" x14ac:dyDescent="0.2">
      <c r="A854">
        <f>ROW(Source!A597)</f>
        <v>597</v>
      </c>
      <c r="B854">
        <v>144042116</v>
      </c>
      <c r="C854">
        <v>144044965</v>
      </c>
      <c r="D854">
        <v>130288583</v>
      </c>
      <c r="E854">
        <v>1</v>
      </c>
      <c r="F854">
        <v>1</v>
      </c>
      <c r="G854">
        <v>1</v>
      </c>
      <c r="H854">
        <v>3</v>
      </c>
      <c r="I854" t="s">
        <v>1619</v>
      </c>
      <c r="J854" t="s">
        <v>1620</v>
      </c>
      <c r="K854" t="s">
        <v>1621</v>
      </c>
      <c r="L854">
        <v>1348</v>
      </c>
      <c r="N854">
        <v>1009</v>
      </c>
      <c r="O854" t="s">
        <v>31</v>
      </c>
      <c r="P854" t="s">
        <v>31</v>
      </c>
      <c r="Q854">
        <v>1000</v>
      </c>
      <c r="W854">
        <v>0</v>
      </c>
      <c r="X854">
        <v>1508096283</v>
      </c>
      <c r="Y854">
        <v>1.7999999999999999E-2</v>
      </c>
      <c r="AA854">
        <v>77631.399999999994</v>
      </c>
      <c r="AB854">
        <v>0</v>
      </c>
      <c r="AC854">
        <v>0</v>
      </c>
      <c r="AD854">
        <v>0</v>
      </c>
      <c r="AE854">
        <v>15620</v>
      </c>
      <c r="AF854">
        <v>0</v>
      </c>
      <c r="AG854">
        <v>0</v>
      </c>
      <c r="AH854">
        <v>0</v>
      </c>
      <c r="AI854">
        <v>4.97</v>
      </c>
      <c r="AJ854">
        <v>1</v>
      </c>
      <c r="AK854">
        <v>1</v>
      </c>
      <c r="AL854">
        <v>1</v>
      </c>
      <c r="AN854">
        <v>0</v>
      </c>
      <c r="AO854">
        <v>1</v>
      </c>
      <c r="AP854">
        <v>1</v>
      </c>
      <c r="AQ854">
        <v>0</v>
      </c>
      <c r="AR854">
        <v>0</v>
      </c>
      <c r="AS854" t="s">
        <v>3</v>
      </c>
      <c r="AT854">
        <v>8.9999999999999993E-3</v>
      </c>
      <c r="AU854" t="s">
        <v>827</v>
      </c>
      <c r="AV854">
        <v>0</v>
      </c>
      <c r="AW854">
        <v>2</v>
      </c>
      <c r="AX854">
        <v>144044980</v>
      </c>
      <c r="AY854">
        <v>1</v>
      </c>
      <c r="AZ854">
        <v>0</v>
      </c>
      <c r="BA854">
        <v>852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CX854">
        <f>Y854*Source!I597</f>
        <v>6.6131999999999996E-4</v>
      </c>
      <c r="CY854">
        <f>AA854</f>
        <v>77631.399999999994</v>
      </c>
      <c r="CZ854">
        <f>AE854</f>
        <v>15620</v>
      </c>
      <c r="DA854">
        <f>AI854</f>
        <v>4.97</v>
      </c>
      <c r="DB854">
        <f>ROUND((ROUND(AT854*CZ854,2)*2),2)</f>
        <v>281.16000000000003</v>
      </c>
      <c r="DC854">
        <f>ROUND((ROUND(AT854*AG854,2)*2),2)</f>
        <v>0</v>
      </c>
    </row>
    <row r="855" spans="1:107" x14ac:dyDescent="0.2">
      <c r="A855">
        <f>ROW(Source!A597)</f>
        <v>597</v>
      </c>
      <c r="B855">
        <v>144042116</v>
      </c>
      <c r="C855">
        <v>144044965</v>
      </c>
      <c r="D855">
        <v>130289644</v>
      </c>
      <c r="E855">
        <v>1</v>
      </c>
      <c r="F855">
        <v>1</v>
      </c>
      <c r="G855">
        <v>1</v>
      </c>
      <c r="H855">
        <v>3</v>
      </c>
      <c r="I855" t="s">
        <v>1622</v>
      </c>
      <c r="J855" t="s">
        <v>1623</v>
      </c>
      <c r="K855" t="s">
        <v>1624</v>
      </c>
      <c r="L855">
        <v>1348</v>
      </c>
      <c r="N855">
        <v>1009</v>
      </c>
      <c r="O855" t="s">
        <v>31</v>
      </c>
      <c r="P855" t="s">
        <v>31</v>
      </c>
      <c r="Q855">
        <v>1000</v>
      </c>
      <c r="W855">
        <v>0</v>
      </c>
      <c r="X855">
        <v>1077803419</v>
      </c>
      <c r="Y855">
        <v>3.0000000000000001E-3</v>
      </c>
      <c r="AA855">
        <v>71052</v>
      </c>
      <c r="AB855">
        <v>0</v>
      </c>
      <c r="AC855">
        <v>0</v>
      </c>
      <c r="AD855">
        <v>0</v>
      </c>
      <c r="AE855">
        <v>7640</v>
      </c>
      <c r="AF855">
        <v>0</v>
      </c>
      <c r="AG855">
        <v>0</v>
      </c>
      <c r="AH855">
        <v>0</v>
      </c>
      <c r="AI855">
        <v>9.3000000000000007</v>
      </c>
      <c r="AJ855">
        <v>1</v>
      </c>
      <c r="AK855">
        <v>1</v>
      </c>
      <c r="AL855">
        <v>1</v>
      </c>
      <c r="AN855">
        <v>0</v>
      </c>
      <c r="AO855">
        <v>1</v>
      </c>
      <c r="AP855">
        <v>1</v>
      </c>
      <c r="AQ855">
        <v>0</v>
      </c>
      <c r="AR855">
        <v>0</v>
      </c>
      <c r="AS855" t="s">
        <v>3</v>
      </c>
      <c r="AT855">
        <v>1.5E-3</v>
      </c>
      <c r="AU855" t="s">
        <v>827</v>
      </c>
      <c r="AV855">
        <v>0</v>
      </c>
      <c r="AW855">
        <v>2</v>
      </c>
      <c r="AX855">
        <v>144044981</v>
      </c>
      <c r="AY855">
        <v>1</v>
      </c>
      <c r="AZ855">
        <v>0</v>
      </c>
      <c r="BA855">
        <v>853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CX855">
        <f>Y855*Source!I597</f>
        <v>1.1022000000000001E-4</v>
      </c>
      <c r="CY855">
        <f>AA855</f>
        <v>71052</v>
      </c>
      <c r="CZ855">
        <f>AE855</f>
        <v>7640</v>
      </c>
      <c r="DA855">
        <f>AI855</f>
        <v>9.3000000000000007</v>
      </c>
      <c r="DB855">
        <f>ROUND((ROUND(AT855*CZ855,2)*2),2)</f>
        <v>22.92</v>
      </c>
      <c r="DC855">
        <f>ROUND((ROUND(AT855*AG855,2)*2),2)</f>
        <v>0</v>
      </c>
    </row>
    <row r="856" spans="1:107" x14ac:dyDescent="0.2">
      <c r="A856">
        <f>ROW(Source!A598)</f>
        <v>598</v>
      </c>
      <c r="B856">
        <v>144042116</v>
      </c>
      <c r="C856">
        <v>144044982</v>
      </c>
      <c r="D856">
        <v>128862283</v>
      </c>
      <c r="E856">
        <v>28876687</v>
      </c>
      <c r="F856">
        <v>1</v>
      </c>
      <c r="G856">
        <v>1</v>
      </c>
      <c r="H856">
        <v>1</v>
      </c>
      <c r="I856" t="s">
        <v>1139</v>
      </c>
      <c r="J856" t="s">
        <v>3</v>
      </c>
      <c r="K856" t="s">
        <v>1140</v>
      </c>
      <c r="L856">
        <v>1191</v>
      </c>
      <c r="N856">
        <v>1013</v>
      </c>
      <c r="O856" t="s">
        <v>1125</v>
      </c>
      <c r="P856" t="s">
        <v>1125</v>
      </c>
      <c r="Q856">
        <v>1</v>
      </c>
      <c r="W856">
        <v>0</v>
      </c>
      <c r="X856">
        <v>145020957</v>
      </c>
      <c r="Y856">
        <v>2.4495</v>
      </c>
      <c r="AA856">
        <v>0</v>
      </c>
      <c r="AB856">
        <v>0</v>
      </c>
      <c r="AC856">
        <v>0</v>
      </c>
      <c r="AD856">
        <v>9.07</v>
      </c>
      <c r="AE856">
        <v>0</v>
      </c>
      <c r="AF856">
        <v>0</v>
      </c>
      <c r="AG856">
        <v>0</v>
      </c>
      <c r="AH856">
        <v>9.07</v>
      </c>
      <c r="AI856">
        <v>1</v>
      </c>
      <c r="AJ856">
        <v>1</v>
      </c>
      <c r="AK856">
        <v>1</v>
      </c>
      <c r="AL856">
        <v>1</v>
      </c>
      <c r="AN856">
        <v>0</v>
      </c>
      <c r="AO856">
        <v>1</v>
      </c>
      <c r="AP856">
        <v>1</v>
      </c>
      <c r="AQ856">
        <v>0</v>
      </c>
      <c r="AR856">
        <v>0</v>
      </c>
      <c r="AS856" t="s">
        <v>3</v>
      </c>
      <c r="AT856">
        <v>2.13</v>
      </c>
      <c r="AU856" t="s">
        <v>264</v>
      </c>
      <c r="AV856">
        <v>1</v>
      </c>
      <c r="AW856">
        <v>2</v>
      </c>
      <c r="AX856">
        <v>144044991</v>
      </c>
      <c r="AY856">
        <v>1</v>
      </c>
      <c r="AZ856">
        <v>2048</v>
      </c>
      <c r="BA856">
        <v>854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CX856">
        <f>Y856*Source!I598</f>
        <v>8.9994630000000006E-2</v>
      </c>
      <c r="CY856">
        <f>AD856</f>
        <v>9.07</v>
      </c>
      <c r="CZ856">
        <f>AH856</f>
        <v>9.07</v>
      </c>
      <c r="DA856">
        <f>AL856</f>
        <v>1</v>
      </c>
      <c r="DB856">
        <f>ROUND((ROUND(AT856*CZ856,2)*1.15),2)</f>
        <v>22.22</v>
      </c>
      <c r="DC856">
        <f>ROUND((ROUND(AT856*AG856,2)*1.15),2)</f>
        <v>0</v>
      </c>
    </row>
    <row r="857" spans="1:107" x14ac:dyDescent="0.2">
      <c r="A857">
        <f>ROW(Source!A598)</f>
        <v>598</v>
      </c>
      <c r="B857">
        <v>144042116</v>
      </c>
      <c r="C857">
        <v>144044982</v>
      </c>
      <c r="D857">
        <v>128862608</v>
      </c>
      <c r="E857">
        <v>28876687</v>
      </c>
      <c r="F857">
        <v>1</v>
      </c>
      <c r="G857">
        <v>1</v>
      </c>
      <c r="H857">
        <v>1</v>
      </c>
      <c r="I857" t="s">
        <v>1128</v>
      </c>
      <c r="J857" t="s">
        <v>3</v>
      </c>
      <c r="K857" t="s">
        <v>1129</v>
      </c>
      <c r="L857">
        <v>1191</v>
      </c>
      <c r="N857">
        <v>1013</v>
      </c>
      <c r="O857" t="s">
        <v>1125</v>
      </c>
      <c r="P857" t="s">
        <v>1125</v>
      </c>
      <c r="Q857">
        <v>1</v>
      </c>
      <c r="W857">
        <v>0</v>
      </c>
      <c r="X857">
        <v>-1417349443</v>
      </c>
      <c r="Y857">
        <v>0.02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1</v>
      </c>
      <c r="AJ857">
        <v>1</v>
      </c>
      <c r="AK857">
        <v>1</v>
      </c>
      <c r="AL857">
        <v>1</v>
      </c>
      <c r="AN857">
        <v>0</v>
      </c>
      <c r="AO857">
        <v>1</v>
      </c>
      <c r="AP857">
        <v>0</v>
      </c>
      <c r="AQ857">
        <v>0</v>
      </c>
      <c r="AR857">
        <v>0</v>
      </c>
      <c r="AS857" t="s">
        <v>3</v>
      </c>
      <c r="AT857">
        <v>0.02</v>
      </c>
      <c r="AU857" t="s">
        <v>3</v>
      </c>
      <c r="AV857">
        <v>2</v>
      </c>
      <c r="AW857">
        <v>2</v>
      </c>
      <c r="AX857">
        <v>144044992</v>
      </c>
      <c r="AY857">
        <v>1</v>
      </c>
      <c r="AZ857">
        <v>2048</v>
      </c>
      <c r="BA857">
        <v>855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CX857">
        <f>Y857*Source!I598</f>
        <v>7.3480000000000008E-4</v>
      </c>
      <c r="CY857">
        <f>AD857</f>
        <v>0</v>
      </c>
      <c r="CZ857">
        <f>AH857</f>
        <v>0</v>
      </c>
      <c r="DA857">
        <f>AL857</f>
        <v>1</v>
      </c>
      <c r="DB857">
        <f>ROUND(ROUND(AT857*CZ857,2),2)</f>
        <v>0</v>
      </c>
      <c r="DC857">
        <f>ROUND(ROUND(AT857*AG857,2),2)</f>
        <v>0</v>
      </c>
    </row>
    <row r="858" spans="1:107" x14ac:dyDescent="0.2">
      <c r="A858">
        <f>ROW(Source!A598)</f>
        <v>598</v>
      </c>
      <c r="B858">
        <v>144042116</v>
      </c>
      <c r="C858">
        <v>144044982</v>
      </c>
      <c r="D858">
        <v>130404514</v>
      </c>
      <c r="E858">
        <v>1</v>
      </c>
      <c r="F858">
        <v>1</v>
      </c>
      <c r="G858">
        <v>1</v>
      </c>
      <c r="H858">
        <v>2</v>
      </c>
      <c r="I858" t="s">
        <v>1616</v>
      </c>
      <c r="J858" t="s">
        <v>1617</v>
      </c>
      <c r="K858" t="s">
        <v>1618</v>
      </c>
      <c r="L858">
        <v>1368</v>
      </c>
      <c r="N858">
        <v>1011</v>
      </c>
      <c r="O858" t="s">
        <v>550</v>
      </c>
      <c r="P858" t="s">
        <v>550</v>
      </c>
      <c r="Q858">
        <v>1</v>
      </c>
      <c r="W858">
        <v>0</v>
      </c>
      <c r="X858">
        <v>1748818090</v>
      </c>
      <c r="Y858">
        <v>1.2500000000000001E-2</v>
      </c>
      <c r="AA858">
        <v>0</v>
      </c>
      <c r="AB858">
        <v>6.97</v>
      </c>
      <c r="AC858">
        <v>0</v>
      </c>
      <c r="AD858">
        <v>0</v>
      </c>
      <c r="AE858">
        <v>0</v>
      </c>
      <c r="AF858">
        <v>1.7</v>
      </c>
      <c r="AG858">
        <v>0</v>
      </c>
      <c r="AH858">
        <v>0</v>
      </c>
      <c r="AI858">
        <v>1</v>
      </c>
      <c r="AJ858">
        <v>4.0999999999999996</v>
      </c>
      <c r="AK858">
        <v>32.83</v>
      </c>
      <c r="AL858">
        <v>1</v>
      </c>
      <c r="AN858">
        <v>0</v>
      </c>
      <c r="AO858">
        <v>1</v>
      </c>
      <c r="AP858">
        <v>1</v>
      </c>
      <c r="AQ858">
        <v>0</v>
      </c>
      <c r="AR858">
        <v>0</v>
      </c>
      <c r="AS858" t="s">
        <v>3</v>
      </c>
      <c r="AT858">
        <v>0.01</v>
      </c>
      <c r="AU858" t="s">
        <v>279</v>
      </c>
      <c r="AV858">
        <v>0</v>
      </c>
      <c r="AW858">
        <v>2</v>
      </c>
      <c r="AX858">
        <v>144044993</v>
      </c>
      <c r="AY858">
        <v>1</v>
      </c>
      <c r="AZ858">
        <v>0</v>
      </c>
      <c r="BA858">
        <v>856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CX858">
        <f>Y858*Source!I598</f>
        <v>4.5925000000000002E-4</v>
      </c>
      <c r="CY858">
        <f>AB858</f>
        <v>6.97</v>
      </c>
      <c r="CZ858">
        <f>AF858</f>
        <v>1.7</v>
      </c>
      <c r="DA858">
        <f>AJ858</f>
        <v>4.0999999999999996</v>
      </c>
      <c r="DB858">
        <f>ROUND((ROUND(AT858*CZ858,2)*1.25),2)</f>
        <v>0.03</v>
      </c>
      <c r="DC858">
        <f>ROUND((ROUND(AT858*AG858,2)*1.25),2)</f>
        <v>0</v>
      </c>
    </row>
    <row r="859" spans="1:107" x14ac:dyDescent="0.2">
      <c r="A859">
        <f>ROW(Source!A598)</f>
        <v>598</v>
      </c>
      <c r="B859">
        <v>144042116</v>
      </c>
      <c r="C859">
        <v>144044982</v>
      </c>
      <c r="D859">
        <v>130404529</v>
      </c>
      <c r="E859">
        <v>1</v>
      </c>
      <c r="F859">
        <v>1</v>
      </c>
      <c r="G859">
        <v>1</v>
      </c>
      <c r="H859">
        <v>2</v>
      </c>
      <c r="I859" t="s">
        <v>1306</v>
      </c>
      <c r="J859" t="s">
        <v>1307</v>
      </c>
      <c r="K859" t="s">
        <v>1308</v>
      </c>
      <c r="L859">
        <v>1368</v>
      </c>
      <c r="N859">
        <v>1011</v>
      </c>
      <c r="O859" t="s">
        <v>550</v>
      </c>
      <c r="P859" t="s">
        <v>550</v>
      </c>
      <c r="Q859">
        <v>1</v>
      </c>
      <c r="W859">
        <v>0</v>
      </c>
      <c r="X859">
        <v>-99217351</v>
      </c>
      <c r="Y859">
        <v>1.2500000000000001E-2</v>
      </c>
      <c r="AA859">
        <v>0</v>
      </c>
      <c r="AB859">
        <v>673.13</v>
      </c>
      <c r="AC859">
        <v>330.27</v>
      </c>
      <c r="AD859">
        <v>0</v>
      </c>
      <c r="AE859">
        <v>0</v>
      </c>
      <c r="AF859">
        <v>89.99</v>
      </c>
      <c r="AG859">
        <v>10.06</v>
      </c>
      <c r="AH859">
        <v>0</v>
      </c>
      <c r="AI859">
        <v>1</v>
      </c>
      <c r="AJ859">
        <v>7.48</v>
      </c>
      <c r="AK859">
        <v>32.83</v>
      </c>
      <c r="AL859">
        <v>1</v>
      </c>
      <c r="AN859">
        <v>0</v>
      </c>
      <c r="AO859">
        <v>1</v>
      </c>
      <c r="AP859">
        <v>1</v>
      </c>
      <c r="AQ859">
        <v>0</v>
      </c>
      <c r="AR859">
        <v>0</v>
      </c>
      <c r="AS859" t="s">
        <v>3</v>
      </c>
      <c r="AT859">
        <v>0.01</v>
      </c>
      <c r="AU859" t="s">
        <v>279</v>
      </c>
      <c r="AV859">
        <v>0</v>
      </c>
      <c r="AW859">
        <v>2</v>
      </c>
      <c r="AX859">
        <v>144044994</v>
      </c>
      <c r="AY859">
        <v>1</v>
      </c>
      <c r="AZ859">
        <v>0</v>
      </c>
      <c r="BA859">
        <v>857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CX859">
        <f>Y859*Source!I598</f>
        <v>4.5925000000000002E-4</v>
      </c>
      <c r="CY859">
        <f>AB859</f>
        <v>673.13</v>
      </c>
      <c r="CZ859">
        <f>AF859</f>
        <v>89.99</v>
      </c>
      <c r="DA859">
        <f>AJ859</f>
        <v>7.48</v>
      </c>
      <c r="DB859">
        <f>ROUND((ROUND(AT859*CZ859,2)*1.25),2)</f>
        <v>1.1299999999999999</v>
      </c>
      <c r="DC859">
        <f>ROUND((ROUND(AT859*AG859,2)*1.25),2)</f>
        <v>0.13</v>
      </c>
    </row>
    <row r="860" spans="1:107" x14ac:dyDescent="0.2">
      <c r="A860">
        <f>ROW(Source!A598)</f>
        <v>598</v>
      </c>
      <c r="B860">
        <v>144042116</v>
      </c>
      <c r="C860">
        <v>144044982</v>
      </c>
      <c r="D860">
        <v>130405149</v>
      </c>
      <c r="E860">
        <v>1</v>
      </c>
      <c r="F860">
        <v>1</v>
      </c>
      <c r="G860">
        <v>1</v>
      </c>
      <c r="H860">
        <v>2</v>
      </c>
      <c r="I860" t="s">
        <v>1144</v>
      </c>
      <c r="J860" t="s">
        <v>1145</v>
      </c>
      <c r="K860" t="s">
        <v>1146</v>
      </c>
      <c r="L860">
        <v>1368</v>
      </c>
      <c r="N860">
        <v>1011</v>
      </c>
      <c r="O860" t="s">
        <v>550</v>
      </c>
      <c r="P860" t="s">
        <v>550</v>
      </c>
      <c r="Q860">
        <v>1</v>
      </c>
      <c r="W860">
        <v>0</v>
      </c>
      <c r="X860">
        <v>1969200529</v>
      </c>
      <c r="Y860">
        <v>1.2500000000000001E-2</v>
      </c>
      <c r="AA860">
        <v>0</v>
      </c>
      <c r="AB860">
        <v>795.09</v>
      </c>
      <c r="AC860">
        <v>380.83</v>
      </c>
      <c r="AD860">
        <v>0</v>
      </c>
      <c r="AE860">
        <v>0</v>
      </c>
      <c r="AF860">
        <v>65.709999999999994</v>
      </c>
      <c r="AG860">
        <v>11.6</v>
      </c>
      <c r="AH860">
        <v>0</v>
      </c>
      <c r="AI860">
        <v>1</v>
      </c>
      <c r="AJ860">
        <v>12.1</v>
      </c>
      <c r="AK860">
        <v>32.83</v>
      </c>
      <c r="AL860">
        <v>1</v>
      </c>
      <c r="AN860">
        <v>0</v>
      </c>
      <c r="AO860">
        <v>1</v>
      </c>
      <c r="AP860">
        <v>1</v>
      </c>
      <c r="AQ860">
        <v>0</v>
      </c>
      <c r="AR860">
        <v>0</v>
      </c>
      <c r="AS860" t="s">
        <v>3</v>
      </c>
      <c r="AT860">
        <v>0.01</v>
      </c>
      <c r="AU860" t="s">
        <v>279</v>
      </c>
      <c r="AV860">
        <v>0</v>
      </c>
      <c r="AW860">
        <v>2</v>
      </c>
      <c r="AX860">
        <v>144044995</v>
      </c>
      <c r="AY860">
        <v>1</v>
      </c>
      <c r="AZ860">
        <v>0</v>
      </c>
      <c r="BA860">
        <v>858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CX860">
        <f>Y860*Source!I598</f>
        <v>4.5925000000000002E-4</v>
      </c>
      <c r="CY860">
        <f>AB860</f>
        <v>795.09</v>
      </c>
      <c r="CZ860">
        <f>AF860</f>
        <v>65.709999999999994</v>
      </c>
      <c r="DA860">
        <f>AJ860</f>
        <v>12.1</v>
      </c>
      <c r="DB860">
        <f>ROUND((ROUND(AT860*CZ860,2)*1.25),2)</f>
        <v>0.83</v>
      </c>
      <c r="DC860">
        <f>ROUND((ROUND(AT860*AG860,2)*1.25),2)</f>
        <v>0.15</v>
      </c>
    </row>
    <row r="861" spans="1:107" x14ac:dyDescent="0.2">
      <c r="A861">
        <f>ROW(Source!A598)</f>
        <v>598</v>
      </c>
      <c r="B861">
        <v>144042116</v>
      </c>
      <c r="C861">
        <v>144044982</v>
      </c>
      <c r="D861">
        <v>130405670</v>
      </c>
      <c r="E861">
        <v>1</v>
      </c>
      <c r="F861">
        <v>1</v>
      </c>
      <c r="G861">
        <v>1</v>
      </c>
      <c r="H861">
        <v>2</v>
      </c>
      <c r="I861" t="s">
        <v>1327</v>
      </c>
      <c r="J861" t="s">
        <v>1328</v>
      </c>
      <c r="K861" t="s">
        <v>1329</v>
      </c>
      <c r="L861">
        <v>1368</v>
      </c>
      <c r="N861">
        <v>1011</v>
      </c>
      <c r="O861" t="s">
        <v>550</v>
      </c>
      <c r="P861" t="s">
        <v>550</v>
      </c>
      <c r="Q861">
        <v>1</v>
      </c>
      <c r="W861">
        <v>0</v>
      </c>
      <c r="X861">
        <v>-206652396</v>
      </c>
      <c r="Y861">
        <v>0.8125</v>
      </c>
      <c r="AA861">
        <v>0</v>
      </c>
      <c r="AB861">
        <v>32.94</v>
      </c>
      <c r="AC861">
        <v>0</v>
      </c>
      <c r="AD861">
        <v>0</v>
      </c>
      <c r="AE861">
        <v>0</v>
      </c>
      <c r="AF861">
        <v>6.82</v>
      </c>
      <c r="AG861">
        <v>0</v>
      </c>
      <c r="AH861">
        <v>0</v>
      </c>
      <c r="AI861">
        <v>1</v>
      </c>
      <c r="AJ861">
        <v>4.83</v>
      </c>
      <c r="AK861">
        <v>32.83</v>
      </c>
      <c r="AL861">
        <v>1</v>
      </c>
      <c r="AN861">
        <v>0</v>
      </c>
      <c r="AO861">
        <v>1</v>
      </c>
      <c r="AP861">
        <v>1</v>
      </c>
      <c r="AQ861">
        <v>0</v>
      </c>
      <c r="AR861">
        <v>0</v>
      </c>
      <c r="AS861" t="s">
        <v>3</v>
      </c>
      <c r="AT861">
        <v>0.65</v>
      </c>
      <c r="AU861" t="s">
        <v>279</v>
      </c>
      <c r="AV861">
        <v>0</v>
      </c>
      <c r="AW861">
        <v>2</v>
      </c>
      <c r="AX861">
        <v>144044996</v>
      </c>
      <c r="AY861">
        <v>1</v>
      </c>
      <c r="AZ861">
        <v>0</v>
      </c>
      <c r="BA861">
        <v>859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CX861">
        <f>Y861*Source!I598</f>
        <v>2.9851250000000003E-2</v>
      </c>
      <c r="CY861">
        <f>AB861</f>
        <v>32.94</v>
      </c>
      <c r="CZ861">
        <f>AF861</f>
        <v>6.82</v>
      </c>
      <c r="DA861">
        <f>AJ861</f>
        <v>4.83</v>
      </c>
      <c r="DB861">
        <f>ROUND((ROUND(AT861*CZ861,2)*1.25),2)</f>
        <v>5.54</v>
      </c>
      <c r="DC861">
        <f>ROUND((ROUND(AT861*AG861,2)*1.25),2)</f>
        <v>0</v>
      </c>
    </row>
    <row r="862" spans="1:107" x14ac:dyDescent="0.2">
      <c r="A862">
        <f>ROW(Source!A598)</f>
        <v>598</v>
      </c>
      <c r="B862">
        <v>144042116</v>
      </c>
      <c r="C862">
        <v>144044982</v>
      </c>
      <c r="D862">
        <v>130289125</v>
      </c>
      <c r="E862">
        <v>1</v>
      </c>
      <c r="F862">
        <v>1</v>
      </c>
      <c r="G862">
        <v>1</v>
      </c>
      <c r="H862">
        <v>3</v>
      </c>
      <c r="I862" t="s">
        <v>1625</v>
      </c>
      <c r="J862" t="s">
        <v>1626</v>
      </c>
      <c r="K862" t="s">
        <v>1627</v>
      </c>
      <c r="L862">
        <v>1348</v>
      </c>
      <c r="N862">
        <v>1009</v>
      </c>
      <c r="O862" t="s">
        <v>31</v>
      </c>
      <c r="P862" t="s">
        <v>31</v>
      </c>
      <c r="Q862">
        <v>1000</v>
      </c>
      <c r="W862">
        <v>0</v>
      </c>
      <c r="X862">
        <v>1425866488</v>
      </c>
      <c r="Y862">
        <v>8.9999999999999993E-3</v>
      </c>
      <c r="AA862">
        <v>94178.68</v>
      </c>
      <c r="AB862">
        <v>0</v>
      </c>
      <c r="AC862">
        <v>0</v>
      </c>
      <c r="AD862">
        <v>0</v>
      </c>
      <c r="AE862">
        <v>14312.87</v>
      </c>
      <c r="AF862">
        <v>0</v>
      </c>
      <c r="AG862">
        <v>0</v>
      </c>
      <c r="AH862">
        <v>0</v>
      </c>
      <c r="AI862">
        <v>6.58</v>
      </c>
      <c r="AJ862">
        <v>1</v>
      </c>
      <c r="AK862">
        <v>1</v>
      </c>
      <c r="AL862">
        <v>1</v>
      </c>
      <c r="AN862">
        <v>0</v>
      </c>
      <c r="AO862">
        <v>1</v>
      </c>
      <c r="AP862">
        <v>0</v>
      </c>
      <c r="AQ862">
        <v>0</v>
      </c>
      <c r="AR862">
        <v>0</v>
      </c>
      <c r="AS862" t="s">
        <v>3</v>
      </c>
      <c r="AT862">
        <v>8.9999999999999993E-3</v>
      </c>
      <c r="AU862" t="s">
        <v>3</v>
      </c>
      <c r="AV862">
        <v>0</v>
      </c>
      <c r="AW862">
        <v>2</v>
      </c>
      <c r="AX862">
        <v>144044997</v>
      </c>
      <c r="AY862">
        <v>1</v>
      </c>
      <c r="AZ862">
        <v>0</v>
      </c>
      <c r="BA862">
        <v>860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CX862">
        <f>Y862*Source!I598</f>
        <v>3.3065999999999998E-4</v>
      </c>
      <c r="CY862">
        <f>AA862</f>
        <v>94178.68</v>
      </c>
      <c r="CZ862">
        <f>AE862</f>
        <v>14312.87</v>
      </c>
      <c r="DA862">
        <f>AI862</f>
        <v>6.58</v>
      </c>
      <c r="DB862">
        <f>ROUND(ROUND(AT862*CZ862,2),2)</f>
        <v>128.82</v>
      </c>
      <c r="DC862">
        <f>ROUND(ROUND(AT862*AG862,2),2)</f>
        <v>0</v>
      </c>
    </row>
    <row r="863" spans="1:107" x14ac:dyDescent="0.2">
      <c r="A863">
        <f>ROW(Source!A598)</f>
        <v>598</v>
      </c>
      <c r="B863">
        <v>144042116</v>
      </c>
      <c r="C863">
        <v>144044982</v>
      </c>
      <c r="D863">
        <v>130289742</v>
      </c>
      <c r="E863">
        <v>1</v>
      </c>
      <c r="F863">
        <v>1</v>
      </c>
      <c r="G863">
        <v>1</v>
      </c>
      <c r="H863">
        <v>3</v>
      </c>
      <c r="I863" t="s">
        <v>1628</v>
      </c>
      <c r="J863" t="s">
        <v>1629</v>
      </c>
      <c r="K863" t="s">
        <v>1630</v>
      </c>
      <c r="L863">
        <v>1346</v>
      </c>
      <c r="N863">
        <v>1009</v>
      </c>
      <c r="O863" t="s">
        <v>598</v>
      </c>
      <c r="P863" t="s">
        <v>598</v>
      </c>
      <c r="Q863">
        <v>1</v>
      </c>
      <c r="W863">
        <v>0</v>
      </c>
      <c r="X863">
        <v>1246397602</v>
      </c>
      <c r="Y863">
        <v>1.4</v>
      </c>
      <c r="AA863">
        <v>69.83</v>
      </c>
      <c r="AB863">
        <v>0</v>
      </c>
      <c r="AC863">
        <v>0</v>
      </c>
      <c r="AD863">
        <v>0</v>
      </c>
      <c r="AE863">
        <v>6.67</v>
      </c>
      <c r="AF863">
        <v>0</v>
      </c>
      <c r="AG863">
        <v>0</v>
      </c>
      <c r="AH863">
        <v>0</v>
      </c>
      <c r="AI863">
        <v>10.47</v>
      </c>
      <c r="AJ863">
        <v>1</v>
      </c>
      <c r="AK863">
        <v>1</v>
      </c>
      <c r="AL863">
        <v>1</v>
      </c>
      <c r="AN863">
        <v>0</v>
      </c>
      <c r="AO863">
        <v>1</v>
      </c>
      <c r="AP863">
        <v>0</v>
      </c>
      <c r="AQ863">
        <v>0</v>
      </c>
      <c r="AR863">
        <v>0</v>
      </c>
      <c r="AS863" t="s">
        <v>3</v>
      </c>
      <c r="AT863">
        <v>1.4</v>
      </c>
      <c r="AU863" t="s">
        <v>3</v>
      </c>
      <c r="AV863">
        <v>0</v>
      </c>
      <c r="AW863">
        <v>2</v>
      </c>
      <c r="AX863">
        <v>144044998</v>
      </c>
      <c r="AY863">
        <v>1</v>
      </c>
      <c r="AZ863">
        <v>0</v>
      </c>
      <c r="BA863">
        <v>861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CX863">
        <f>Y863*Source!I598</f>
        <v>5.1436000000000003E-2</v>
      </c>
      <c r="CY863">
        <f>AA863</f>
        <v>69.83</v>
      </c>
      <c r="CZ863">
        <f>AE863</f>
        <v>6.67</v>
      </c>
      <c r="DA863">
        <f>AI863</f>
        <v>10.47</v>
      </c>
      <c r="DB863">
        <f>ROUND(ROUND(AT863*CZ863,2),2)</f>
        <v>9.34</v>
      </c>
      <c r="DC863">
        <f>ROUND(ROUND(AT863*AG863,2),2)</f>
        <v>0</v>
      </c>
    </row>
    <row r="864" spans="1:107" x14ac:dyDescent="0.2">
      <c r="A864">
        <f>ROW(Source!A599)</f>
        <v>599</v>
      </c>
      <c r="B864">
        <v>144042116</v>
      </c>
      <c r="C864">
        <v>144044999</v>
      </c>
      <c r="D864">
        <v>128862276</v>
      </c>
      <c r="E864">
        <v>28876687</v>
      </c>
      <c r="F864">
        <v>1</v>
      </c>
      <c r="G864">
        <v>1</v>
      </c>
      <c r="H864">
        <v>1</v>
      </c>
      <c r="I864" t="s">
        <v>1341</v>
      </c>
      <c r="J864" t="s">
        <v>3</v>
      </c>
      <c r="K864" t="s">
        <v>1342</v>
      </c>
      <c r="L864">
        <v>1191</v>
      </c>
      <c r="N864">
        <v>1013</v>
      </c>
      <c r="O864" t="s">
        <v>1125</v>
      </c>
      <c r="P864" t="s">
        <v>1125</v>
      </c>
      <c r="Q864">
        <v>1</v>
      </c>
      <c r="W864">
        <v>0</v>
      </c>
      <c r="X864">
        <v>-814890593</v>
      </c>
      <c r="Y864">
        <v>5.5315000000000003</v>
      </c>
      <c r="AA864">
        <v>0</v>
      </c>
      <c r="AB864">
        <v>0</v>
      </c>
      <c r="AC864">
        <v>0</v>
      </c>
      <c r="AD864">
        <v>8.9700000000000006</v>
      </c>
      <c r="AE864">
        <v>0</v>
      </c>
      <c r="AF864">
        <v>0</v>
      </c>
      <c r="AG864">
        <v>0</v>
      </c>
      <c r="AH864">
        <v>8.9700000000000006</v>
      </c>
      <c r="AI864">
        <v>1</v>
      </c>
      <c r="AJ864">
        <v>1</v>
      </c>
      <c r="AK864">
        <v>1</v>
      </c>
      <c r="AL864">
        <v>1</v>
      </c>
      <c r="AN864">
        <v>0</v>
      </c>
      <c r="AO864">
        <v>1</v>
      </c>
      <c r="AP864">
        <v>1</v>
      </c>
      <c r="AQ864">
        <v>0</v>
      </c>
      <c r="AR864">
        <v>0</v>
      </c>
      <c r="AS864" t="s">
        <v>3</v>
      </c>
      <c r="AT864">
        <v>4.8099999999999996</v>
      </c>
      <c r="AU864" t="s">
        <v>264</v>
      </c>
      <c r="AV864">
        <v>1</v>
      </c>
      <c r="AW864">
        <v>2</v>
      </c>
      <c r="AX864">
        <v>144045006</v>
      </c>
      <c r="AY864">
        <v>1</v>
      </c>
      <c r="AZ864">
        <v>2048</v>
      </c>
      <c r="BA864">
        <v>862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CX864">
        <f>Y864*Source!I599</f>
        <v>0.11063000000000001</v>
      </c>
      <c r="CY864">
        <f>AD864</f>
        <v>8.9700000000000006</v>
      </c>
      <c r="CZ864">
        <f>AH864</f>
        <v>8.9700000000000006</v>
      </c>
      <c r="DA864">
        <f>AL864</f>
        <v>1</v>
      </c>
      <c r="DB864">
        <f>ROUND((ROUND(AT864*CZ864,2)*1.15),2)</f>
        <v>49.62</v>
      </c>
      <c r="DC864">
        <f>ROUND((ROUND(AT864*AG864,2)*1.15),2)</f>
        <v>0</v>
      </c>
    </row>
    <row r="865" spans="1:107" x14ac:dyDescent="0.2">
      <c r="A865">
        <f>ROW(Source!A599)</f>
        <v>599</v>
      </c>
      <c r="B865">
        <v>144042116</v>
      </c>
      <c r="C865">
        <v>144044999</v>
      </c>
      <c r="D865">
        <v>128862608</v>
      </c>
      <c r="E865">
        <v>28876687</v>
      </c>
      <c r="F865">
        <v>1</v>
      </c>
      <c r="G865">
        <v>1</v>
      </c>
      <c r="H865">
        <v>1</v>
      </c>
      <c r="I865" t="s">
        <v>1128</v>
      </c>
      <c r="J865" t="s">
        <v>3</v>
      </c>
      <c r="K865" t="s">
        <v>1129</v>
      </c>
      <c r="L865">
        <v>1191</v>
      </c>
      <c r="N865">
        <v>1013</v>
      </c>
      <c r="O865" t="s">
        <v>1125</v>
      </c>
      <c r="P865" t="s">
        <v>1125</v>
      </c>
      <c r="Q865">
        <v>1</v>
      </c>
      <c r="W865">
        <v>0</v>
      </c>
      <c r="X865">
        <v>-1417349443</v>
      </c>
      <c r="Y865">
        <v>0.34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1</v>
      </c>
      <c r="AJ865">
        <v>1</v>
      </c>
      <c r="AK865">
        <v>1</v>
      </c>
      <c r="AL865">
        <v>1</v>
      </c>
      <c r="AN865">
        <v>0</v>
      </c>
      <c r="AO865">
        <v>1</v>
      </c>
      <c r="AP865">
        <v>0</v>
      </c>
      <c r="AQ865">
        <v>0</v>
      </c>
      <c r="AR865">
        <v>0</v>
      </c>
      <c r="AS865" t="s">
        <v>3</v>
      </c>
      <c r="AT865">
        <v>0.34</v>
      </c>
      <c r="AU865" t="s">
        <v>3</v>
      </c>
      <c r="AV865">
        <v>2</v>
      </c>
      <c r="AW865">
        <v>2</v>
      </c>
      <c r="AX865">
        <v>144045007</v>
      </c>
      <c r="AY865">
        <v>1</v>
      </c>
      <c r="AZ865">
        <v>2048</v>
      </c>
      <c r="BA865">
        <v>863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CX865">
        <f>Y865*Source!I599</f>
        <v>6.8000000000000005E-3</v>
      </c>
      <c r="CY865">
        <f>AD865</f>
        <v>0</v>
      </c>
      <c r="CZ865">
        <f>AH865</f>
        <v>0</v>
      </c>
      <c r="DA865">
        <f>AL865</f>
        <v>1</v>
      </c>
      <c r="DB865">
        <f>ROUND(ROUND(AT865*CZ865,2),2)</f>
        <v>0</v>
      </c>
      <c r="DC865">
        <f>ROUND(ROUND(AT865*AG865,2),2)</f>
        <v>0</v>
      </c>
    </row>
    <row r="866" spans="1:107" x14ac:dyDescent="0.2">
      <c r="A866">
        <f>ROW(Source!A599)</f>
        <v>599</v>
      </c>
      <c r="B866">
        <v>144042116</v>
      </c>
      <c r="C866">
        <v>144044999</v>
      </c>
      <c r="D866">
        <v>130404356</v>
      </c>
      <c r="E866">
        <v>1</v>
      </c>
      <c r="F866">
        <v>1</v>
      </c>
      <c r="G866">
        <v>1</v>
      </c>
      <c r="H866">
        <v>2</v>
      </c>
      <c r="I866" t="s">
        <v>1267</v>
      </c>
      <c r="J866" t="s">
        <v>1268</v>
      </c>
      <c r="K866" t="s">
        <v>1269</v>
      </c>
      <c r="L866">
        <v>1368</v>
      </c>
      <c r="N866">
        <v>1011</v>
      </c>
      <c r="O866" t="s">
        <v>550</v>
      </c>
      <c r="P866" t="s">
        <v>550</v>
      </c>
      <c r="Q866">
        <v>1</v>
      </c>
      <c r="W866">
        <v>0</v>
      </c>
      <c r="X866">
        <v>-927922530</v>
      </c>
      <c r="Y866">
        <v>0.3</v>
      </c>
      <c r="AA866">
        <v>0</v>
      </c>
      <c r="AB866">
        <v>730.08</v>
      </c>
      <c r="AC866">
        <v>443.21</v>
      </c>
      <c r="AD866">
        <v>0</v>
      </c>
      <c r="AE866">
        <v>0</v>
      </c>
      <c r="AF866">
        <v>86.4</v>
      </c>
      <c r="AG866">
        <v>13.5</v>
      </c>
      <c r="AH866">
        <v>0</v>
      </c>
      <c r="AI866">
        <v>1</v>
      </c>
      <c r="AJ866">
        <v>8.4499999999999993</v>
      </c>
      <c r="AK866">
        <v>32.83</v>
      </c>
      <c r="AL866">
        <v>1</v>
      </c>
      <c r="AN866">
        <v>0</v>
      </c>
      <c r="AO866">
        <v>1</v>
      </c>
      <c r="AP866">
        <v>1</v>
      </c>
      <c r="AQ866">
        <v>0</v>
      </c>
      <c r="AR866">
        <v>0</v>
      </c>
      <c r="AS866" t="s">
        <v>3</v>
      </c>
      <c r="AT866">
        <v>0.24</v>
      </c>
      <c r="AU866" t="s">
        <v>279</v>
      </c>
      <c r="AV866">
        <v>0</v>
      </c>
      <c r="AW866">
        <v>2</v>
      </c>
      <c r="AX866">
        <v>144045008</v>
      </c>
      <c r="AY866">
        <v>1</v>
      </c>
      <c r="AZ866">
        <v>0</v>
      </c>
      <c r="BA866">
        <v>864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CX866">
        <f>Y866*Source!I599</f>
        <v>6.0000000000000001E-3</v>
      </c>
      <c r="CY866">
        <f>AB866</f>
        <v>730.08</v>
      </c>
      <c r="CZ866">
        <f>AF866</f>
        <v>86.4</v>
      </c>
      <c r="DA866">
        <f>AJ866</f>
        <v>8.4499999999999993</v>
      </c>
      <c r="DB866">
        <f>ROUND((ROUND(AT866*CZ866,2)*1.25),2)</f>
        <v>25.93</v>
      </c>
      <c r="DC866">
        <f>ROUND((ROUND(AT866*AG866,2)*1.25),2)</f>
        <v>4.05</v>
      </c>
    </row>
    <row r="867" spans="1:107" x14ac:dyDescent="0.2">
      <c r="A867">
        <f>ROW(Source!A599)</f>
        <v>599</v>
      </c>
      <c r="B867">
        <v>144042116</v>
      </c>
      <c r="C867">
        <v>144044999</v>
      </c>
      <c r="D867">
        <v>130404529</v>
      </c>
      <c r="E867">
        <v>1</v>
      </c>
      <c r="F867">
        <v>1</v>
      </c>
      <c r="G867">
        <v>1</v>
      </c>
      <c r="H867">
        <v>2</v>
      </c>
      <c r="I867" t="s">
        <v>1306</v>
      </c>
      <c r="J867" t="s">
        <v>1307</v>
      </c>
      <c r="K867" t="s">
        <v>1308</v>
      </c>
      <c r="L867">
        <v>1368</v>
      </c>
      <c r="N867">
        <v>1011</v>
      </c>
      <c r="O867" t="s">
        <v>550</v>
      </c>
      <c r="P867" t="s">
        <v>550</v>
      </c>
      <c r="Q867">
        <v>1</v>
      </c>
      <c r="W867">
        <v>0</v>
      </c>
      <c r="X867">
        <v>-99217351</v>
      </c>
      <c r="Y867">
        <v>0.125</v>
      </c>
      <c r="AA867">
        <v>0</v>
      </c>
      <c r="AB867">
        <v>673.13</v>
      </c>
      <c r="AC867">
        <v>330.27</v>
      </c>
      <c r="AD867">
        <v>0</v>
      </c>
      <c r="AE867">
        <v>0</v>
      </c>
      <c r="AF867">
        <v>89.99</v>
      </c>
      <c r="AG867">
        <v>10.06</v>
      </c>
      <c r="AH867">
        <v>0</v>
      </c>
      <c r="AI867">
        <v>1</v>
      </c>
      <c r="AJ867">
        <v>7.48</v>
      </c>
      <c r="AK867">
        <v>32.83</v>
      </c>
      <c r="AL867">
        <v>1</v>
      </c>
      <c r="AN867">
        <v>0</v>
      </c>
      <c r="AO867">
        <v>1</v>
      </c>
      <c r="AP867">
        <v>1</v>
      </c>
      <c r="AQ867">
        <v>0</v>
      </c>
      <c r="AR867">
        <v>0</v>
      </c>
      <c r="AS867" t="s">
        <v>3</v>
      </c>
      <c r="AT867">
        <v>0.1</v>
      </c>
      <c r="AU867" t="s">
        <v>279</v>
      </c>
      <c r="AV867">
        <v>0</v>
      </c>
      <c r="AW867">
        <v>2</v>
      </c>
      <c r="AX867">
        <v>144045009</v>
      </c>
      <c r="AY867">
        <v>1</v>
      </c>
      <c r="AZ867">
        <v>0</v>
      </c>
      <c r="BA867">
        <v>865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CX867">
        <f>Y867*Source!I599</f>
        <v>2.5000000000000001E-3</v>
      </c>
      <c r="CY867">
        <f>AB867</f>
        <v>673.13</v>
      </c>
      <c r="CZ867">
        <f>AF867</f>
        <v>89.99</v>
      </c>
      <c r="DA867">
        <f>AJ867</f>
        <v>7.48</v>
      </c>
      <c r="DB867">
        <f>ROUND((ROUND(AT867*CZ867,2)*1.25),2)</f>
        <v>11.25</v>
      </c>
      <c r="DC867">
        <f>ROUND((ROUND(AT867*AG867,2)*1.25),2)</f>
        <v>1.26</v>
      </c>
    </row>
    <row r="868" spans="1:107" x14ac:dyDescent="0.2">
      <c r="A868">
        <f>ROW(Source!A599)</f>
        <v>599</v>
      </c>
      <c r="B868">
        <v>144042116</v>
      </c>
      <c r="C868">
        <v>144044999</v>
      </c>
      <c r="D868">
        <v>130258534</v>
      </c>
      <c r="E868">
        <v>1</v>
      </c>
      <c r="F868">
        <v>1</v>
      </c>
      <c r="G868">
        <v>1</v>
      </c>
      <c r="H868">
        <v>3</v>
      </c>
      <c r="I868" t="s">
        <v>1150</v>
      </c>
      <c r="J868" t="s">
        <v>1151</v>
      </c>
      <c r="K868" t="s">
        <v>1152</v>
      </c>
      <c r="L868">
        <v>1339</v>
      </c>
      <c r="N868">
        <v>1007</v>
      </c>
      <c r="O868" t="s">
        <v>50</v>
      </c>
      <c r="P868" t="s">
        <v>50</v>
      </c>
      <c r="Q868">
        <v>1</v>
      </c>
      <c r="W868">
        <v>0</v>
      </c>
      <c r="X868">
        <v>1835689634</v>
      </c>
      <c r="Y868">
        <v>0.2</v>
      </c>
      <c r="AA868">
        <v>29.3</v>
      </c>
      <c r="AB868">
        <v>0</v>
      </c>
      <c r="AC868">
        <v>0</v>
      </c>
      <c r="AD868">
        <v>0</v>
      </c>
      <c r="AE868">
        <v>2.44</v>
      </c>
      <c r="AF868">
        <v>0</v>
      </c>
      <c r="AG868">
        <v>0</v>
      </c>
      <c r="AH868">
        <v>0</v>
      </c>
      <c r="AI868">
        <v>12.01</v>
      </c>
      <c r="AJ868">
        <v>1</v>
      </c>
      <c r="AK868">
        <v>1</v>
      </c>
      <c r="AL868">
        <v>1</v>
      </c>
      <c r="AN868">
        <v>0</v>
      </c>
      <c r="AO868">
        <v>1</v>
      </c>
      <c r="AP868">
        <v>0</v>
      </c>
      <c r="AQ868">
        <v>0</v>
      </c>
      <c r="AR868">
        <v>0</v>
      </c>
      <c r="AS868" t="s">
        <v>3</v>
      </c>
      <c r="AT868">
        <v>0.2</v>
      </c>
      <c r="AU868" t="s">
        <v>3</v>
      </c>
      <c r="AV868">
        <v>0</v>
      </c>
      <c r="AW868">
        <v>2</v>
      </c>
      <c r="AX868">
        <v>144045010</v>
      </c>
      <c r="AY868">
        <v>1</v>
      </c>
      <c r="AZ868">
        <v>0</v>
      </c>
      <c r="BA868">
        <v>866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CX868">
        <f>Y868*Source!I599</f>
        <v>4.0000000000000001E-3</v>
      </c>
      <c r="CY868">
        <f>AA868</f>
        <v>29.3</v>
      </c>
      <c r="CZ868">
        <f>AE868</f>
        <v>2.44</v>
      </c>
      <c r="DA868">
        <f>AI868</f>
        <v>12.01</v>
      </c>
      <c r="DB868">
        <f>ROUND(ROUND(AT868*CZ868,2),2)</f>
        <v>0.49</v>
      </c>
      <c r="DC868">
        <f>ROUND(ROUND(AT868*AG868,2),2)</f>
        <v>0</v>
      </c>
    </row>
    <row r="869" spans="1:107" x14ac:dyDescent="0.2">
      <c r="A869">
        <f>ROW(Source!A599)</f>
        <v>599</v>
      </c>
      <c r="B869">
        <v>144042116</v>
      </c>
      <c r="C869">
        <v>144044999</v>
      </c>
      <c r="D869">
        <v>130263633</v>
      </c>
      <c r="E869">
        <v>1</v>
      </c>
      <c r="F869">
        <v>1</v>
      </c>
      <c r="G869">
        <v>1</v>
      </c>
      <c r="H869">
        <v>3</v>
      </c>
      <c r="I869" t="s">
        <v>839</v>
      </c>
      <c r="J869" t="s">
        <v>841</v>
      </c>
      <c r="K869" t="s">
        <v>840</v>
      </c>
      <c r="L869">
        <v>1339</v>
      </c>
      <c r="N869">
        <v>1007</v>
      </c>
      <c r="O869" t="s">
        <v>50</v>
      </c>
      <c r="P869" t="s">
        <v>50</v>
      </c>
      <c r="Q869">
        <v>1</v>
      </c>
      <c r="W869">
        <v>0</v>
      </c>
      <c r="X869">
        <v>-1811190000</v>
      </c>
      <c r="Y869">
        <v>1</v>
      </c>
      <c r="AA869">
        <v>4418.42</v>
      </c>
      <c r="AB869">
        <v>0</v>
      </c>
      <c r="AC869">
        <v>0</v>
      </c>
      <c r="AD869">
        <v>0</v>
      </c>
      <c r="AE869">
        <v>711.5</v>
      </c>
      <c r="AF869">
        <v>0</v>
      </c>
      <c r="AG869">
        <v>0</v>
      </c>
      <c r="AH869">
        <v>0</v>
      </c>
      <c r="AI869">
        <v>6.21</v>
      </c>
      <c r="AJ869">
        <v>1</v>
      </c>
      <c r="AK869">
        <v>1</v>
      </c>
      <c r="AL869">
        <v>1</v>
      </c>
      <c r="AN869">
        <v>0</v>
      </c>
      <c r="AO869">
        <v>0</v>
      </c>
      <c r="AP869">
        <v>0</v>
      </c>
      <c r="AQ869">
        <v>0</v>
      </c>
      <c r="AR869">
        <v>0</v>
      </c>
      <c r="AS869" t="s">
        <v>3</v>
      </c>
      <c r="AT869">
        <v>1</v>
      </c>
      <c r="AU869" t="s">
        <v>3</v>
      </c>
      <c r="AV869">
        <v>0</v>
      </c>
      <c r="AW869">
        <v>1</v>
      </c>
      <c r="AX869">
        <v>-1</v>
      </c>
      <c r="AY869">
        <v>0</v>
      </c>
      <c r="AZ869">
        <v>0</v>
      </c>
      <c r="BA869" t="s">
        <v>3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CX869">
        <f>Y869*Source!I599</f>
        <v>0.02</v>
      </c>
      <c r="CY869">
        <f>AA869</f>
        <v>4418.42</v>
      </c>
      <c r="CZ869">
        <f>AE869</f>
        <v>711.5</v>
      </c>
      <c r="DA869">
        <f>AI869</f>
        <v>6.21</v>
      </c>
      <c r="DB869">
        <f>ROUND(ROUND(AT869*CZ869,2),2)</f>
        <v>711.5</v>
      </c>
      <c r="DC869">
        <f>ROUND(ROUND(AT869*AG869,2),2)</f>
        <v>0</v>
      </c>
    </row>
    <row r="870" spans="1:107" x14ac:dyDescent="0.2">
      <c r="A870">
        <f>ROW(Source!A601)</f>
        <v>601</v>
      </c>
      <c r="B870">
        <v>144042116</v>
      </c>
      <c r="C870">
        <v>144045015</v>
      </c>
      <c r="D870">
        <v>128862253</v>
      </c>
      <c r="E870">
        <v>28876687</v>
      </c>
      <c r="F870">
        <v>1</v>
      </c>
      <c r="G870">
        <v>1</v>
      </c>
      <c r="H870">
        <v>1</v>
      </c>
      <c r="I870" t="s">
        <v>1123</v>
      </c>
      <c r="J870" t="s">
        <v>3</v>
      </c>
      <c r="K870" t="s">
        <v>1124</v>
      </c>
      <c r="L870">
        <v>1191</v>
      </c>
      <c r="N870">
        <v>1013</v>
      </c>
      <c r="O870" t="s">
        <v>1125</v>
      </c>
      <c r="P870" t="s">
        <v>1125</v>
      </c>
      <c r="Q870">
        <v>1</v>
      </c>
      <c r="W870">
        <v>0</v>
      </c>
      <c r="X870">
        <v>-400197608</v>
      </c>
      <c r="Y870">
        <v>105.708</v>
      </c>
      <c r="AA870">
        <v>0</v>
      </c>
      <c r="AB870">
        <v>0</v>
      </c>
      <c r="AC870">
        <v>0</v>
      </c>
      <c r="AD870">
        <v>8.5299999999999994</v>
      </c>
      <c r="AE870">
        <v>0</v>
      </c>
      <c r="AF870">
        <v>0</v>
      </c>
      <c r="AG870">
        <v>0</v>
      </c>
      <c r="AH870">
        <v>8.5299999999999994</v>
      </c>
      <c r="AI870">
        <v>1</v>
      </c>
      <c r="AJ870">
        <v>1</v>
      </c>
      <c r="AK870">
        <v>1</v>
      </c>
      <c r="AL870">
        <v>1</v>
      </c>
      <c r="AN870">
        <v>0</v>
      </c>
      <c r="AO870">
        <v>1</v>
      </c>
      <c r="AP870">
        <v>1</v>
      </c>
      <c r="AQ870">
        <v>0</v>
      </c>
      <c r="AR870">
        <v>0</v>
      </c>
      <c r="AS870" t="s">
        <v>3</v>
      </c>
      <c r="AT870">
        <v>91.92</v>
      </c>
      <c r="AU870" t="s">
        <v>264</v>
      </c>
      <c r="AV870">
        <v>1</v>
      </c>
      <c r="AW870">
        <v>2</v>
      </c>
      <c r="AX870">
        <v>144045024</v>
      </c>
      <c r="AY870">
        <v>1</v>
      </c>
      <c r="AZ870">
        <v>0</v>
      </c>
      <c r="BA870">
        <v>870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CX870">
        <f>Y870*Source!I601</f>
        <v>2.5158504000000002</v>
      </c>
      <c r="CY870">
        <f>AD870</f>
        <v>8.5299999999999994</v>
      </c>
      <c r="CZ870">
        <f>AH870</f>
        <v>8.5299999999999994</v>
      </c>
      <c r="DA870">
        <f>AL870</f>
        <v>1</v>
      </c>
      <c r="DB870">
        <f>ROUND((ROUND(AT870*CZ870,2)*1.15),2)</f>
        <v>901.69</v>
      </c>
      <c r="DC870">
        <f>ROUND((ROUND(AT870*AG870,2)*1.15),2)</f>
        <v>0</v>
      </c>
    </row>
    <row r="871" spans="1:107" x14ac:dyDescent="0.2">
      <c r="A871">
        <f>ROW(Source!A601)</f>
        <v>601</v>
      </c>
      <c r="B871">
        <v>144042116</v>
      </c>
      <c r="C871">
        <v>144045015</v>
      </c>
      <c r="D871">
        <v>128862608</v>
      </c>
      <c r="E871">
        <v>28876687</v>
      </c>
      <c r="F871">
        <v>1</v>
      </c>
      <c r="G871">
        <v>1</v>
      </c>
      <c r="H871">
        <v>1</v>
      </c>
      <c r="I871" t="s">
        <v>1128</v>
      </c>
      <c r="J871" t="s">
        <v>3</v>
      </c>
      <c r="K871" t="s">
        <v>1129</v>
      </c>
      <c r="L871">
        <v>1191</v>
      </c>
      <c r="N871">
        <v>1013</v>
      </c>
      <c r="O871" t="s">
        <v>1125</v>
      </c>
      <c r="P871" t="s">
        <v>1125</v>
      </c>
      <c r="Q871">
        <v>1</v>
      </c>
      <c r="W871">
        <v>0</v>
      </c>
      <c r="X871">
        <v>-1417349443</v>
      </c>
      <c r="Y871">
        <v>1.34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1</v>
      </c>
      <c r="AJ871">
        <v>1</v>
      </c>
      <c r="AK871">
        <v>1</v>
      </c>
      <c r="AL871">
        <v>1</v>
      </c>
      <c r="AN871">
        <v>0</v>
      </c>
      <c r="AO871">
        <v>1</v>
      </c>
      <c r="AP871">
        <v>0</v>
      </c>
      <c r="AQ871">
        <v>0</v>
      </c>
      <c r="AR871">
        <v>0</v>
      </c>
      <c r="AS871" t="s">
        <v>3</v>
      </c>
      <c r="AT871">
        <v>1.34</v>
      </c>
      <c r="AU871" t="s">
        <v>3</v>
      </c>
      <c r="AV871">
        <v>2</v>
      </c>
      <c r="AW871">
        <v>2</v>
      </c>
      <c r="AX871">
        <v>144045025</v>
      </c>
      <c r="AY871">
        <v>1</v>
      </c>
      <c r="AZ871">
        <v>2048</v>
      </c>
      <c r="BA871">
        <v>871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CX871">
        <f>Y871*Source!I601</f>
        <v>3.1892000000000004E-2</v>
      </c>
      <c r="CY871">
        <f>AD871</f>
        <v>0</v>
      </c>
      <c r="CZ871">
        <f>AH871</f>
        <v>0</v>
      </c>
      <c r="DA871">
        <f>AL871</f>
        <v>1</v>
      </c>
      <c r="DB871">
        <f>ROUND(ROUND(AT871*CZ871,2),2)</f>
        <v>0</v>
      </c>
      <c r="DC871">
        <f>ROUND(ROUND(AT871*AG871,2),2)</f>
        <v>0</v>
      </c>
    </row>
    <row r="872" spans="1:107" x14ac:dyDescent="0.2">
      <c r="A872">
        <f>ROW(Source!A601)</f>
        <v>601</v>
      </c>
      <c r="B872">
        <v>144042116</v>
      </c>
      <c r="C872">
        <v>144045015</v>
      </c>
      <c r="D872">
        <v>130404529</v>
      </c>
      <c r="E872">
        <v>1</v>
      </c>
      <c r="F872">
        <v>1</v>
      </c>
      <c r="G872">
        <v>1</v>
      </c>
      <c r="H872">
        <v>2</v>
      </c>
      <c r="I872" t="s">
        <v>1306</v>
      </c>
      <c r="J872" t="s">
        <v>1307</v>
      </c>
      <c r="K872" t="s">
        <v>1308</v>
      </c>
      <c r="L872">
        <v>1368</v>
      </c>
      <c r="N872">
        <v>1011</v>
      </c>
      <c r="O872" t="s">
        <v>550</v>
      </c>
      <c r="P872" t="s">
        <v>550</v>
      </c>
      <c r="Q872">
        <v>1</v>
      </c>
      <c r="W872">
        <v>0</v>
      </c>
      <c r="X872">
        <v>-99217351</v>
      </c>
      <c r="Y872">
        <v>2.5000000000000001E-2</v>
      </c>
      <c r="AA872">
        <v>0</v>
      </c>
      <c r="AB872">
        <v>673.13</v>
      </c>
      <c r="AC872">
        <v>330.27</v>
      </c>
      <c r="AD872">
        <v>0</v>
      </c>
      <c r="AE872">
        <v>0</v>
      </c>
      <c r="AF872">
        <v>89.99</v>
      </c>
      <c r="AG872">
        <v>10.06</v>
      </c>
      <c r="AH872">
        <v>0</v>
      </c>
      <c r="AI872">
        <v>1</v>
      </c>
      <c r="AJ872">
        <v>7.48</v>
      </c>
      <c r="AK872">
        <v>32.83</v>
      </c>
      <c r="AL872">
        <v>1</v>
      </c>
      <c r="AN872">
        <v>0</v>
      </c>
      <c r="AO872">
        <v>1</v>
      </c>
      <c r="AP872">
        <v>1</v>
      </c>
      <c r="AQ872">
        <v>0</v>
      </c>
      <c r="AR872">
        <v>0</v>
      </c>
      <c r="AS872" t="s">
        <v>3</v>
      </c>
      <c r="AT872">
        <v>0.02</v>
      </c>
      <c r="AU872" t="s">
        <v>279</v>
      </c>
      <c r="AV872">
        <v>0</v>
      </c>
      <c r="AW872">
        <v>2</v>
      </c>
      <c r="AX872">
        <v>144045026</v>
      </c>
      <c r="AY872">
        <v>1</v>
      </c>
      <c r="AZ872">
        <v>0</v>
      </c>
      <c r="BA872">
        <v>872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CX872">
        <f>Y872*Source!I601</f>
        <v>5.9500000000000004E-4</v>
      </c>
      <c r="CY872">
        <f>AB872</f>
        <v>673.13</v>
      </c>
      <c r="CZ872">
        <f>AF872</f>
        <v>89.99</v>
      </c>
      <c r="DA872">
        <f>AJ872</f>
        <v>7.48</v>
      </c>
      <c r="DB872">
        <f>ROUND((ROUND(AT872*CZ872,2)*1.25),2)</f>
        <v>2.25</v>
      </c>
      <c r="DC872">
        <f>ROUND((ROUND(AT872*AG872,2)*1.25),2)</f>
        <v>0.25</v>
      </c>
    </row>
    <row r="873" spans="1:107" x14ac:dyDescent="0.2">
      <c r="A873">
        <f>ROW(Source!A601)</f>
        <v>601</v>
      </c>
      <c r="B873">
        <v>144042116</v>
      </c>
      <c r="C873">
        <v>144045015</v>
      </c>
      <c r="D873">
        <v>130404565</v>
      </c>
      <c r="E873">
        <v>1</v>
      </c>
      <c r="F873">
        <v>1</v>
      </c>
      <c r="G873">
        <v>1</v>
      </c>
      <c r="H873">
        <v>2</v>
      </c>
      <c r="I873" t="s">
        <v>1130</v>
      </c>
      <c r="J873" t="s">
        <v>1131</v>
      </c>
      <c r="K873" t="s">
        <v>1132</v>
      </c>
      <c r="L873">
        <v>1368</v>
      </c>
      <c r="N873">
        <v>1011</v>
      </c>
      <c r="O873" t="s">
        <v>550</v>
      </c>
      <c r="P873" t="s">
        <v>550</v>
      </c>
      <c r="Q873">
        <v>1</v>
      </c>
      <c r="W873">
        <v>0</v>
      </c>
      <c r="X873">
        <v>757256372</v>
      </c>
      <c r="Y873">
        <v>0.375</v>
      </c>
      <c r="AA873">
        <v>0</v>
      </c>
      <c r="AB873">
        <v>447.64</v>
      </c>
      <c r="AC873">
        <v>443.21</v>
      </c>
      <c r="AD873">
        <v>0</v>
      </c>
      <c r="AE873">
        <v>0</v>
      </c>
      <c r="AF873">
        <v>31.26</v>
      </c>
      <c r="AG873">
        <v>13.5</v>
      </c>
      <c r="AH873">
        <v>0</v>
      </c>
      <c r="AI873">
        <v>1</v>
      </c>
      <c r="AJ873">
        <v>14.32</v>
      </c>
      <c r="AK873">
        <v>32.83</v>
      </c>
      <c r="AL873">
        <v>1</v>
      </c>
      <c r="AN873">
        <v>0</v>
      </c>
      <c r="AO873">
        <v>1</v>
      </c>
      <c r="AP873">
        <v>1</v>
      </c>
      <c r="AQ873">
        <v>0</v>
      </c>
      <c r="AR873">
        <v>0</v>
      </c>
      <c r="AS873" t="s">
        <v>3</v>
      </c>
      <c r="AT873">
        <v>0.3</v>
      </c>
      <c r="AU873" t="s">
        <v>279</v>
      </c>
      <c r="AV873">
        <v>0</v>
      </c>
      <c r="AW873">
        <v>2</v>
      </c>
      <c r="AX873">
        <v>144045027</v>
      </c>
      <c r="AY873">
        <v>1</v>
      </c>
      <c r="AZ873">
        <v>0</v>
      </c>
      <c r="BA873">
        <v>873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CX873">
        <f>Y873*Source!I601</f>
        <v>8.9250000000000006E-3</v>
      </c>
      <c r="CY873">
        <f>AB873</f>
        <v>447.64</v>
      </c>
      <c r="CZ873">
        <f>AF873</f>
        <v>31.26</v>
      </c>
      <c r="DA873">
        <f>AJ873</f>
        <v>14.32</v>
      </c>
      <c r="DB873">
        <f>ROUND((ROUND(AT873*CZ873,2)*1.25),2)</f>
        <v>11.73</v>
      </c>
      <c r="DC873">
        <f>ROUND((ROUND(AT873*AG873,2)*1.25),2)</f>
        <v>5.0599999999999996</v>
      </c>
    </row>
    <row r="874" spans="1:107" x14ac:dyDescent="0.2">
      <c r="A874">
        <f>ROW(Source!A601)</f>
        <v>601</v>
      </c>
      <c r="B874">
        <v>144042116</v>
      </c>
      <c r="C874">
        <v>144045015</v>
      </c>
      <c r="D874">
        <v>130404663</v>
      </c>
      <c r="E874">
        <v>1</v>
      </c>
      <c r="F874">
        <v>1</v>
      </c>
      <c r="G874">
        <v>1</v>
      </c>
      <c r="H874">
        <v>2</v>
      </c>
      <c r="I874" t="s">
        <v>1324</v>
      </c>
      <c r="J874" t="s">
        <v>1325</v>
      </c>
      <c r="K874" t="s">
        <v>1326</v>
      </c>
      <c r="L874">
        <v>1368</v>
      </c>
      <c r="N874">
        <v>1011</v>
      </c>
      <c r="O874" t="s">
        <v>550</v>
      </c>
      <c r="P874" t="s">
        <v>550</v>
      </c>
      <c r="Q874">
        <v>1</v>
      </c>
      <c r="W874">
        <v>0</v>
      </c>
      <c r="X874">
        <v>966425818</v>
      </c>
      <c r="Y874">
        <v>1.2749999999999999</v>
      </c>
      <c r="AA874">
        <v>0</v>
      </c>
      <c r="AB874">
        <v>333.54</v>
      </c>
      <c r="AC874">
        <v>330.27</v>
      </c>
      <c r="AD874">
        <v>0</v>
      </c>
      <c r="AE874">
        <v>0</v>
      </c>
      <c r="AF874">
        <v>12.39</v>
      </c>
      <c r="AG874">
        <v>10.06</v>
      </c>
      <c r="AH874">
        <v>0</v>
      </c>
      <c r="AI874">
        <v>1</v>
      </c>
      <c r="AJ874">
        <v>26.92</v>
      </c>
      <c r="AK874">
        <v>32.83</v>
      </c>
      <c r="AL874">
        <v>1</v>
      </c>
      <c r="AN874">
        <v>0</v>
      </c>
      <c r="AO874">
        <v>1</v>
      </c>
      <c r="AP874">
        <v>1</v>
      </c>
      <c r="AQ874">
        <v>0</v>
      </c>
      <c r="AR874">
        <v>0</v>
      </c>
      <c r="AS874" t="s">
        <v>3</v>
      </c>
      <c r="AT874">
        <v>1.02</v>
      </c>
      <c r="AU874" t="s">
        <v>279</v>
      </c>
      <c r="AV874">
        <v>0</v>
      </c>
      <c r="AW874">
        <v>2</v>
      </c>
      <c r="AX874">
        <v>144045028</v>
      </c>
      <c r="AY874">
        <v>1</v>
      </c>
      <c r="AZ874">
        <v>0</v>
      </c>
      <c r="BA874">
        <v>874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CX874">
        <f>Y874*Source!I601</f>
        <v>3.0345E-2</v>
      </c>
      <c r="CY874">
        <f>AB874</f>
        <v>333.54</v>
      </c>
      <c r="CZ874">
        <f>AF874</f>
        <v>12.39</v>
      </c>
      <c r="DA874">
        <f>AJ874</f>
        <v>26.92</v>
      </c>
      <c r="DB874">
        <f>ROUND((ROUND(AT874*CZ874,2)*1.25),2)</f>
        <v>15.8</v>
      </c>
      <c r="DC874">
        <f>ROUND((ROUND(AT874*AG874,2)*1.25),2)</f>
        <v>12.83</v>
      </c>
    </row>
    <row r="875" spans="1:107" x14ac:dyDescent="0.2">
      <c r="A875">
        <f>ROW(Source!A601)</f>
        <v>601</v>
      </c>
      <c r="B875">
        <v>144042116</v>
      </c>
      <c r="C875">
        <v>144045015</v>
      </c>
      <c r="D875">
        <v>130258534</v>
      </c>
      <c r="E875">
        <v>1</v>
      </c>
      <c r="F875">
        <v>1</v>
      </c>
      <c r="G875">
        <v>1</v>
      </c>
      <c r="H875">
        <v>3</v>
      </c>
      <c r="I875" t="s">
        <v>1150</v>
      </c>
      <c r="J875" t="s">
        <v>1151</v>
      </c>
      <c r="K875" t="s">
        <v>1152</v>
      </c>
      <c r="L875">
        <v>1339</v>
      </c>
      <c r="N875">
        <v>1007</v>
      </c>
      <c r="O875" t="s">
        <v>50</v>
      </c>
      <c r="P875" t="s">
        <v>50</v>
      </c>
      <c r="Q875">
        <v>1</v>
      </c>
      <c r="W875">
        <v>0</v>
      </c>
      <c r="X875">
        <v>1835689634</v>
      </c>
      <c r="Y875">
        <v>0.74</v>
      </c>
      <c r="AA875">
        <v>29.3</v>
      </c>
      <c r="AB875">
        <v>0</v>
      </c>
      <c r="AC875">
        <v>0</v>
      </c>
      <c r="AD875">
        <v>0</v>
      </c>
      <c r="AE875">
        <v>2.44</v>
      </c>
      <c r="AF875">
        <v>0</v>
      </c>
      <c r="AG875">
        <v>0</v>
      </c>
      <c r="AH875">
        <v>0</v>
      </c>
      <c r="AI875">
        <v>12.01</v>
      </c>
      <c r="AJ875">
        <v>1</v>
      </c>
      <c r="AK875">
        <v>1</v>
      </c>
      <c r="AL875">
        <v>1</v>
      </c>
      <c r="AN875">
        <v>0</v>
      </c>
      <c r="AO875">
        <v>1</v>
      </c>
      <c r="AP875">
        <v>0</v>
      </c>
      <c r="AQ875">
        <v>0</v>
      </c>
      <c r="AR875">
        <v>0</v>
      </c>
      <c r="AS875" t="s">
        <v>3</v>
      </c>
      <c r="AT875">
        <v>0.74</v>
      </c>
      <c r="AU875" t="s">
        <v>3</v>
      </c>
      <c r="AV875">
        <v>0</v>
      </c>
      <c r="AW875">
        <v>2</v>
      </c>
      <c r="AX875">
        <v>144045029</v>
      </c>
      <c r="AY875">
        <v>1</v>
      </c>
      <c r="AZ875">
        <v>0</v>
      </c>
      <c r="BA875">
        <v>875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CX875">
        <f>Y875*Source!I601</f>
        <v>1.7612000000000003E-2</v>
      </c>
      <c r="CY875">
        <f>AA875</f>
        <v>29.3</v>
      </c>
      <c r="CZ875">
        <f>AE875</f>
        <v>2.44</v>
      </c>
      <c r="DA875">
        <f>AI875</f>
        <v>12.01</v>
      </c>
      <c r="DB875">
        <f>ROUND(ROUND(AT875*CZ875,2),2)</f>
        <v>1.81</v>
      </c>
      <c r="DC875">
        <f>ROUND(ROUND(AT875*AG875,2),2)</f>
        <v>0</v>
      </c>
    </row>
    <row r="876" spans="1:107" x14ac:dyDescent="0.2">
      <c r="A876">
        <f>ROW(Source!A601)</f>
        <v>601</v>
      </c>
      <c r="B876">
        <v>144042116</v>
      </c>
      <c r="C876">
        <v>144045015</v>
      </c>
      <c r="D876">
        <v>130264103</v>
      </c>
      <c r="E876">
        <v>1</v>
      </c>
      <c r="F876">
        <v>1</v>
      </c>
      <c r="G876">
        <v>1</v>
      </c>
      <c r="H876">
        <v>3</v>
      </c>
      <c r="I876" t="s">
        <v>847</v>
      </c>
      <c r="J876" t="s">
        <v>849</v>
      </c>
      <c r="K876" t="s">
        <v>848</v>
      </c>
      <c r="L876">
        <v>1348</v>
      </c>
      <c r="N876">
        <v>1009</v>
      </c>
      <c r="O876" t="s">
        <v>31</v>
      </c>
      <c r="P876" t="s">
        <v>31</v>
      </c>
      <c r="Q876">
        <v>1000</v>
      </c>
      <c r="W876">
        <v>0</v>
      </c>
      <c r="X876">
        <v>-2082901691</v>
      </c>
      <c r="Y876">
        <v>1.23</v>
      </c>
      <c r="AA876">
        <v>6588.1</v>
      </c>
      <c r="AB876">
        <v>0</v>
      </c>
      <c r="AC876">
        <v>0</v>
      </c>
      <c r="AD876">
        <v>0</v>
      </c>
      <c r="AE876">
        <v>1172.26</v>
      </c>
      <c r="AF876">
        <v>0</v>
      </c>
      <c r="AG876">
        <v>0</v>
      </c>
      <c r="AH876">
        <v>0</v>
      </c>
      <c r="AI876">
        <v>5.62</v>
      </c>
      <c r="AJ876">
        <v>1</v>
      </c>
      <c r="AK876">
        <v>1</v>
      </c>
      <c r="AL876">
        <v>1</v>
      </c>
      <c r="AN876">
        <v>0</v>
      </c>
      <c r="AO876">
        <v>0</v>
      </c>
      <c r="AP876">
        <v>0</v>
      </c>
      <c r="AQ876">
        <v>0</v>
      </c>
      <c r="AR876">
        <v>0</v>
      </c>
      <c r="AS876" t="s">
        <v>3</v>
      </c>
      <c r="AT876">
        <v>1.23</v>
      </c>
      <c r="AU876" t="s">
        <v>3</v>
      </c>
      <c r="AV876">
        <v>0</v>
      </c>
      <c r="AW876">
        <v>1</v>
      </c>
      <c r="AX876">
        <v>-1</v>
      </c>
      <c r="AY876">
        <v>0</v>
      </c>
      <c r="AZ876">
        <v>0</v>
      </c>
      <c r="BA876" t="s">
        <v>3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CX876">
        <f>Y876*Source!I601</f>
        <v>2.9274000000000001E-2</v>
      </c>
      <c r="CY876">
        <f>AA876</f>
        <v>6588.1</v>
      </c>
      <c r="CZ876">
        <f>AE876</f>
        <v>1172.26</v>
      </c>
      <c r="DA876">
        <f>AI876</f>
        <v>5.62</v>
      </c>
      <c r="DB876">
        <f>ROUND(ROUND(AT876*CZ876,2),2)</f>
        <v>1441.88</v>
      </c>
      <c r="DC876">
        <f>ROUND(ROUND(AT876*AG876,2),2)</f>
        <v>0</v>
      </c>
    </row>
    <row r="877" spans="1:107" x14ac:dyDescent="0.2">
      <c r="A877">
        <f>ROW(Source!A601)</f>
        <v>601</v>
      </c>
      <c r="B877">
        <v>144042116</v>
      </c>
      <c r="C877">
        <v>144045015</v>
      </c>
      <c r="D877">
        <v>128122077</v>
      </c>
      <c r="E877">
        <v>1</v>
      </c>
      <c r="F877">
        <v>1</v>
      </c>
      <c r="G877">
        <v>1</v>
      </c>
      <c r="H877">
        <v>3</v>
      </c>
      <c r="I877" t="s">
        <v>596</v>
      </c>
      <c r="J877" t="s">
        <v>599</v>
      </c>
      <c r="K877" t="s">
        <v>597</v>
      </c>
      <c r="L877">
        <v>1346</v>
      </c>
      <c r="N877">
        <v>1009</v>
      </c>
      <c r="O877" t="s">
        <v>598</v>
      </c>
      <c r="P877" t="s">
        <v>598</v>
      </c>
      <c r="Q877">
        <v>1</v>
      </c>
      <c r="W877">
        <v>0</v>
      </c>
      <c r="X877">
        <v>406015753</v>
      </c>
      <c r="Y877">
        <v>20</v>
      </c>
      <c r="AA877">
        <v>181.36</v>
      </c>
      <c r="AB877">
        <v>0</v>
      </c>
      <c r="AC877">
        <v>0</v>
      </c>
      <c r="AD877">
        <v>0</v>
      </c>
      <c r="AE877">
        <v>68.180000000000007</v>
      </c>
      <c r="AF877">
        <v>0</v>
      </c>
      <c r="AG877">
        <v>0</v>
      </c>
      <c r="AH877">
        <v>0</v>
      </c>
      <c r="AI877">
        <v>2.66</v>
      </c>
      <c r="AJ877">
        <v>1</v>
      </c>
      <c r="AK877">
        <v>1</v>
      </c>
      <c r="AL877">
        <v>1</v>
      </c>
      <c r="AN877">
        <v>1</v>
      </c>
      <c r="AO877">
        <v>0</v>
      </c>
      <c r="AP877">
        <v>0</v>
      </c>
      <c r="AQ877">
        <v>0</v>
      </c>
      <c r="AR877">
        <v>0</v>
      </c>
      <c r="AS877" t="s">
        <v>3</v>
      </c>
      <c r="AT877">
        <v>20</v>
      </c>
      <c r="AU877" t="s">
        <v>3</v>
      </c>
      <c r="AV877">
        <v>0</v>
      </c>
      <c r="AW877">
        <v>1</v>
      </c>
      <c r="AX877">
        <v>-1</v>
      </c>
      <c r="AY877">
        <v>0</v>
      </c>
      <c r="AZ877">
        <v>0</v>
      </c>
      <c r="BA877" t="s">
        <v>3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CX877">
        <f>Y877*Source!I601</f>
        <v>0.47600000000000003</v>
      </c>
      <c r="CY877">
        <f>AA877</f>
        <v>181.36</v>
      </c>
      <c r="CZ877">
        <f>AE877</f>
        <v>68.180000000000007</v>
      </c>
      <c r="DA877">
        <f>AI877</f>
        <v>2.66</v>
      </c>
      <c r="DB877">
        <f>ROUND(ROUND(AT877*CZ877,2),2)</f>
        <v>1363.6</v>
      </c>
      <c r="DC877">
        <f>ROUND(ROUND(AT877*AG877,2),2)</f>
        <v>0</v>
      </c>
    </row>
    <row r="878" spans="1:107" x14ac:dyDescent="0.2">
      <c r="A878">
        <f>ROW(Source!A604)</f>
        <v>604</v>
      </c>
      <c r="B878">
        <v>144042116</v>
      </c>
      <c r="C878">
        <v>144045034</v>
      </c>
      <c r="D878">
        <v>128862276</v>
      </c>
      <c r="E878">
        <v>28876687</v>
      </c>
      <c r="F878">
        <v>1</v>
      </c>
      <c r="G878">
        <v>1</v>
      </c>
      <c r="H878">
        <v>1</v>
      </c>
      <c r="I878" t="s">
        <v>1341</v>
      </c>
      <c r="J878" t="s">
        <v>3</v>
      </c>
      <c r="K878" t="s">
        <v>1342</v>
      </c>
      <c r="L878">
        <v>1191</v>
      </c>
      <c r="N878">
        <v>1013</v>
      </c>
      <c r="O878" t="s">
        <v>1125</v>
      </c>
      <c r="P878" t="s">
        <v>1125</v>
      </c>
      <c r="Q878">
        <v>1</v>
      </c>
      <c r="W878">
        <v>0</v>
      </c>
      <c r="X878">
        <v>-814890593</v>
      </c>
      <c r="Y878">
        <v>26.565000000000001</v>
      </c>
      <c r="AA878">
        <v>0</v>
      </c>
      <c r="AB878">
        <v>0</v>
      </c>
      <c r="AC878">
        <v>0</v>
      </c>
      <c r="AD878">
        <v>8.9700000000000006</v>
      </c>
      <c r="AE878">
        <v>0</v>
      </c>
      <c r="AF878">
        <v>0</v>
      </c>
      <c r="AG878">
        <v>0</v>
      </c>
      <c r="AH878">
        <v>8.9700000000000006</v>
      </c>
      <c r="AI878">
        <v>1</v>
      </c>
      <c r="AJ878">
        <v>1</v>
      </c>
      <c r="AK878">
        <v>1</v>
      </c>
      <c r="AL878">
        <v>1</v>
      </c>
      <c r="AN878">
        <v>0</v>
      </c>
      <c r="AO878">
        <v>1</v>
      </c>
      <c r="AP878">
        <v>1</v>
      </c>
      <c r="AQ878">
        <v>0</v>
      </c>
      <c r="AR878">
        <v>0</v>
      </c>
      <c r="AS878" t="s">
        <v>3</v>
      </c>
      <c r="AT878">
        <v>23.1</v>
      </c>
      <c r="AU878" t="s">
        <v>264</v>
      </c>
      <c r="AV878">
        <v>1</v>
      </c>
      <c r="AW878">
        <v>2</v>
      </c>
      <c r="AX878">
        <v>144045043</v>
      </c>
      <c r="AY878">
        <v>1</v>
      </c>
      <c r="AZ878">
        <v>0</v>
      </c>
      <c r="BA878">
        <v>878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CX878">
        <f>Y878*Source!I604</f>
        <v>0.63224700000000011</v>
      </c>
      <c r="CY878">
        <f>AD878</f>
        <v>8.9700000000000006</v>
      </c>
      <c r="CZ878">
        <f>AH878</f>
        <v>8.9700000000000006</v>
      </c>
      <c r="DA878">
        <f>AL878</f>
        <v>1</v>
      </c>
      <c r="DB878">
        <f>ROUND((ROUND(AT878*CZ878,2)*1.15),2)</f>
        <v>238.29</v>
      </c>
      <c r="DC878">
        <f>ROUND((ROUND(AT878*AG878,2)*1.15),2)</f>
        <v>0</v>
      </c>
    </row>
    <row r="879" spans="1:107" x14ac:dyDescent="0.2">
      <c r="A879">
        <f>ROW(Source!A604)</f>
        <v>604</v>
      </c>
      <c r="B879">
        <v>144042116</v>
      </c>
      <c r="C879">
        <v>144045034</v>
      </c>
      <c r="D879">
        <v>128862608</v>
      </c>
      <c r="E879">
        <v>28876687</v>
      </c>
      <c r="F879">
        <v>1</v>
      </c>
      <c r="G879">
        <v>1</v>
      </c>
      <c r="H879">
        <v>1</v>
      </c>
      <c r="I879" t="s">
        <v>1128</v>
      </c>
      <c r="J879" t="s">
        <v>3</v>
      </c>
      <c r="K879" t="s">
        <v>1129</v>
      </c>
      <c r="L879">
        <v>1191</v>
      </c>
      <c r="N879">
        <v>1013</v>
      </c>
      <c r="O879" t="s">
        <v>1125</v>
      </c>
      <c r="P879" t="s">
        <v>1125</v>
      </c>
      <c r="Q879">
        <v>1</v>
      </c>
      <c r="W879">
        <v>0</v>
      </c>
      <c r="X879">
        <v>-1417349443</v>
      </c>
      <c r="Y879">
        <v>0.11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1</v>
      </c>
      <c r="AJ879">
        <v>1</v>
      </c>
      <c r="AK879">
        <v>1</v>
      </c>
      <c r="AL879">
        <v>1</v>
      </c>
      <c r="AN879">
        <v>0</v>
      </c>
      <c r="AO879">
        <v>1</v>
      </c>
      <c r="AP879">
        <v>0</v>
      </c>
      <c r="AQ879">
        <v>0</v>
      </c>
      <c r="AR879">
        <v>0</v>
      </c>
      <c r="AS879" t="s">
        <v>3</v>
      </c>
      <c r="AT879">
        <v>0.11</v>
      </c>
      <c r="AU879" t="s">
        <v>3</v>
      </c>
      <c r="AV879">
        <v>2</v>
      </c>
      <c r="AW879">
        <v>2</v>
      </c>
      <c r="AX879">
        <v>144045044</v>
      </c>
      <c r="AY879">
        <v>1</v>
      </c>
      <c r="AZ879">
        <v>2048</v>
      </c>
      <c r="BA879">
        <v>879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CX879">
        <f>Y879*Source!I604</f>
        <v>2.6180000000000001E-3</v>
      </c>
      <c r="CY879">
        <f>AD879</f>
        <v>0</v>
      </c>
      <c r="CZ879">
        <f>AH879</f>
        <v>0</v>
      </c>
      <c r="DA879">
        <f>AL879</f>
        <v>1</v>
      </c>
      <c r="DB879">
        <f>ROUND(ROUND(AT879*CZ879,2),2)</f>
        <v>0</v>
      </c>
      <c r="DC879">
        <f>ROUND(ROUND(AT879*AG879,2),2)</f>
        <v>0</v>
      </c>
    </row>
    <row r="880" spans="1:107" x14ac:dyDescent="0.2">
      <c r="A880">
        <f>ROW(Source!A604)</f>
        <v>604</v>
      </c>
      <c r="B880">
        <v>144042116</v>
      </c>
      <c r="C880">
        <v>144045034</v>
      </c>
      <c r="D880">
        <v>130404565</v>
      </c>
      <c r="E880">
        <v>1</v>
      </c>
      <c r="F880">
        <v>1</v>
      </c>
      <c r="G880">
        <v>1</v>
      </c>
      <c r="H880">
        <v>2</v>
      </c>
      <c r="I880" t="s">
        <v>1130</v>
      </c>
      <c r="J880" t="s">
        <v>1131</v>
      </c>
      <c r="K880" t="s">
        <v>1132</v>
      </c>
      <c r="L880">
        <v>1368</v>
      </c>
      <c r="N880">
        <v>1011</v>
      </c>
      <c r="O880" t="s">
        <v>550</v>
      </c>
      <c r="P880" t="s">
        <v>550</v>
      </c>
      <c r="Q880">
        <v>1</v>
      </c>
      <c r="W880">
        <v>0</v>
      </c>
      <c r="X880">
        <v>757256372</v>
      </c>
      <c r="Y880">
        <v>1.2500000000000001E-2</v>
      </c>
      <c r="AA880">
        <v>0</v>
      </c>
      <c r="AB880">
        <v>447.64</v>
      </c>
      <c r="AC880">
        <v>443.21</v>
      </c>
      <c r="AD880">
        <v>0</v>
      </c>
      <c r="AE880">
        <v>0</v>
      </c>
      <c r="AF880">
        <v>31.26</v>
      </c>
      <c r="AG880">
        <v>13.5</v>
      </c>
      <c r="AH880">
        <v>0</v>
      </c>
      <c r="AI880">
        <v>1</v>
      </c>
      <c r="AJ880">
        <v>14.32</v>
      </c>
      <c r="AK880">
        <v>32.83</v>
      </c>
      <c r="AL880">
        <v>1</v>
      </c>
      <c r="AN880">
        <v>0</v>
      </c>
      <c r="AO880">
        <v>1</v>
      </c>
      <c r="AP880">
        <v>1</v>
      </c>
      <c r="AQ880">
        <v>0</v>
      </c>
      <c r="AR880">
        <v>0</v>
      </c>
      <c r="AS880" t="s">
        <v>3</v>
      </c>
      <c r="AT880">
        <v>0.01</v>
      </c>
      <c r="AU880" t="s">
        <v>279</v>
      </c>
      <c r="AV880">
        <v>0</v>
      </c>
      <c r="AW880">
        <v>2</v>
      </c>
      <c r="AX880">
        <v>144045045</v>
      </c>
      <c r="AY880">
        <v>1</v>
      </c>
      <c r="AZ880">
        <v>0</v>
      </c>
      <c r="BA880">
        <v>880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CX880">
        <f>Y880*Source!I604</f>
        <v>2.9750000000000002E-4</v>
      </c>
      <c r="CY880">
        <f>AB880</f>
        <v>447.64</v>
      </c>
      <c r="CZ880">
        <f>AF880</f>
        <v>31.26</v>
      </c>
      <c r="DA880">
        <f>AJ880</f>
        <v>14.32</v>
      </c>
      <c r="DB880">
        <f>ROUND((ROUND(AT880*CZ880,2)*1.25),2)</f>
        <v>0.39</v>
      </c>
      <c r="DC880">
        <f>ROUND((ROUND(AT880*AG880,2)*1.25),2)</f>
        <v>0.18</v>
      </c>
    </row>
    <row r="881" spans="1:107" x14ac:dyDescent="0.2">
      <c r="A881">
        <f>ROW(Source!A604)</f>
        <v>604</v>
      </c>
      <c r="B881">
        <v>144042116</v>
      </c>
      <c r="C881">
        <v>144045034</v>
      </c>
      <c r="D881">
        <v>130405149</v>
      </c>
      <c r="E881">
        <v>1</v>
      </c>
      <c r="F881">
        <v>1</v>
      </c>
      <c r="G881">
        <v>1</v>
      </c>
      <c r="H881">
        <v>2</v>
      </c>
      <c r="I881" t="s">
        <v>1144</v>
      </c>
      <c r="J881" t="s">
        <v>1145</v>
      </c>
      <c r="K881" t="s">
        <v>1146</v>
      </c>
      <c r="L881">
        <v>1368</v>
      </c>
      <c r="N881">
        <v>1011</v>
      </c>
      <c r="O881" t="s">
        <v>550</v>
      </c>
      <c r="P881" t="s">
        <v>550</v>
      </c>
      <c r="Q881">
        <v>1</v>
      </c>
      <c r="W881">
        <v>0</v>
      </c>
      <c r="X881">
        <v>1969200529</v>
      </c>
      <c r="Y881">
        <v>0.125</v>
      </c>
      <c r="AA881">
        <v>0</v>
      </c>
      <c r="AB881">
        <v>795.09</v>
      </c>
      <c r="AC881">
        <v>380.83</v>
      </c>
      <c r="AD881">
        <v>0</v>
      </c>
      <c r="AE881">
        <v>0</v>
      </c>
      <c r="AF881">
        <v>65.709999999999994</v>
      </c>
      <c r="AG881">
        <v>11.6</v>
      </c>
      <c r="AH881">
        <v>0</v>
      </c>
      <c r="AI881">
        <v>1</v>
      </c>
      <c r="AJ881">
        <v>12.1</v>
      </c>
      <c r="AK881">
        <v>32.83</v>
      </c>
      <c r="AL881">
        <v>1</v>
      </c>
      <c r="AN881">
        <v>0</v>
      </c>
      <c r="AO881">
        <v>1</v>
      </c>
      <c r="AP881">
        <v>1</v>
      </c>
      <c r="AQ881">
        <v>0</v>
      </c>
      <c r="AR881">
        <v>0</v>
      </c>
      <c r="AS881" t="s">
        <v>3</v>
      </c>
      <c r="AT881">
        <v>0.1</v>
      </c>
      <c r="AU881" t="s">
        <v>279</v>
      </c>
      <c r="AV881">
        <v>0</v>
      </c>
      <c r="AW881">
        <v>2</v>
      </c>
      <c r="AX881">
        <v>144045046</v>
      </c>
      <c r="AY881">
        <v>1</v>
      </c>
      <c r="AZ881">
        <v>0</v>
      </c>
      <c r="BA881">
        <v>881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CX881">
        <f>Y881*Source!I604</f>
        <v>2.9750000000000002E-3</v>
      </c>
      <c r="CY881">
        <f>AB881</f>
        <v>795.09</v>
      </c>
      <c r="CZ881">
        <f>AF881</f>
        <v>65.709999999999994</v>
      </c>
      <c r="DA881">
        <f>AJ881</f>
        <v>12.1</v>
      </c>
      <c r="DB881">
        <f>ROUND((ROUND(AT881*CZ881,2)*1.25),2)</f>
        <v>8.2100000000000009</v>
      </c>
      <c r="DC881">
        <f>ROUND((ROUND(AT881*AG881,2)*1.25),2)</f>
        <v>1.45</v>
      </c>
    </row>
    <row r="882" spans="1:107" x14ac:dyDescent="0.2">
      <c r="A882">
        <f>ROW(Source!A604)</f>
        <v>604</v>
      </c>
      <c r="B882">
        <v>144042116</v>
      </c>
      <c r="C882">
        <v>144045034</v>
      </c>
      <c r="D882">
        <v>130261510</v>
      </c>
      <c r="E882">
        <v>1</v>
      </c>
      <c r="F882">
        <v>1</v>
      </c>
      <c r="G882">
        <v>1</v>
      </c>
      <c r="H882">
        <v>3</v>
      </c>
      <c r="I882" t="s">
        <v>1582</v>
      </c>
      <c r="J882" t="s">
        <v>1583</v>
      </c>
      <c r="K882" t="s">
        <v>1584</v>
      </c>
      <c r="L882">
        <v>1327</v>
      </c>
      <c r="N882">
        <v>1005</v>
      </c>
      <c r="O882" t="s">
        <v>269</v>
      </c>
      <c r="P882" t="s">
        <v>269</v>
      </c>
      <c r="Q882">
        <v>1</v>
      </c>
      <c r="W882">
        <v>0</v>
      </c>
      <c r="X882">
        <v>-1587544996</v>
      </c>
      <c r="Y882">
        <v>0.84</v>
      </c>
      <c r="AA882">
        <v>264.69</v>
      </c>
      <c r="AB882">
        <v>0</v>
      </c>
      <c r="AC882">
        <v>0</v>
      </c>
      <c r="AD882">
        <v>0</v>
      </c>
      <c r="AE882">
        <v>72.319999999999993</v>
      </c>
      <c r="AF882">
        <v>0</v>
      </c>
      <c r="AG882">
        <v>0</v>
      </c>
      <c r="AH882">
        <v>0</v>
      </c>
      <c r="AI882">
        <v>3.66</v>
      </c>
      <c r="AJ882">
        <v>1</v>
      </c>
      <c r="AK882">
        <v>1</v>
      </c>
      <c r="AL882">
        <v>1</v>
      </c>
      <c r="AN882">
        <v>0</v>
      </c>
      <c r="AO882">
        <v>1</v>
      </c>
      <c r="AP882">
        <v>0</v>
      </c>
      <c r="AQ882">
        <v>0</v>
      </c>
      <c r="AR882">
        <v>0</v>
      </c>
      <c r="AS882" t="s">
        <v>3</v>
      </c>
      <c r="AT882">
        <v>0.84</v>
      </c>
      <c r="AU882" t="s">
        <v>3</v>
      </c>
      <c r="AV882">
        <v>0</v>
      </c>
      <c r="AW882">
        <v>2</v>
      </c>
      <c r="AX882">
        <v>144045047</v>
      </c>
      <c r="AY882">
        <v>1</v>
      </c>
      <c r="AZ882">
        <v>0</v>
      </c>
      <c r="BA882">
        <v>882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CX882">
        <f>Y882*Source!I604</f>
        <v>1.9991999999999999E-2</v>
      </c>
      <c r="CY882">
        <f>AA882</f>
        <v>264.69</v>
      </c>
      <c r="CZ882">
        <f>AE882</f>
        <v>72.319999999999993</v>
      </c>
      <c r="DA882">
        <f>AI882</f>
        <v>3.66</v>
      </c>
      <c r="DB882">
        <f>ROUND(ROUND(AT882*CZ882,2),2)</f>
        <v>60.75</v>
      </c>
      <c r="DC882">
        <f>ROUND(ROUND(AT882*AG882,2),2)</f>
        <v>0</v>
      </c>
    </row>
    <row r="883" spans="1:107" x14ac:dyDescent="0.2">
      <c r="A883">
        <f>ROW(Source!A604)</f>
        <v>604</v>
      </c>
      <c r="B883">
        <v>144042116</v>
      </c>
      <c r="C883">
        <v>144045034</v>
      </c>
      <c r="D883">
        <v>130261846</v>
      </c>
      <c r="E883">
        <v>1</v>
      </c>
      <c r="F883">
        <v>1</v>
      </c>
      <c r="G883">
        <v>1</v>
      </c>
      <c r="H883">
        <v>3</v>
      </c>
      <c r="I883" t="s">
        <v>1312</v>
      </c>
      <c r="J883" t="s">
        <v>1313</v>
      </c>
      <c r="K883" t="s">
        <v>1314</v>
      </c>
      <c r="L883">
        <v>1346</v>
      </c>
      <c r="N883">
        <v>1009</v>
      </c>
      <c r="O883" t="s">
        <v>598</v>
      </c>
      <c r="P883" t="s">
        <v>598</v>
      </c>
      <c r="Q883">
        <v>1</v>
      </c>
      <c r="W883">
        <v>0</v>
      </c>
      <c r="X883">
        <v>-1716894207</v>
      </c>
      <c r="Y883">
        <v>0.31</v>
      </c>
      <c r="AA883">
        <v>45.92</v>
      </c>
      <c r="AB883">
        <v>0</v>
      </c>
      <c r="AC883">
        <v>0</v>
      </c>
      <c r="AD883">
        <v>0</v>
      </c>
      <c r="AE883">
        <v>1.82</v>
      </c>
      <c r="AF883">
        <v>0</v>
      </c>
      <c r="AG883">
        <v>0</v>
      </c>
      <c r="AH883">
        <v>0</v>
      </c>
      <c r="AI883">
        <v>25.23</v>
      </c>
      <c r="AJ883">
        <v>1</v>
      </c>
      <c r="AK883">
        <v>1</v>
      </c>
      <c r="AL883">
        <v>1</v>
      </c>
      <c r="AN883">
        <v>0</v>
      </c>
      <c r="AO883">
        <v>1</v>
      </c>
      <c r="AP883">
        <v>0</v>
      </c>
      <c r="AQ883">
        <v>0</v>
      </c>
      <c r="AR883">
        <v>0</v>
      </c>
      <c r="AS883" t="s">
        <v>3</v>
      </c>
      <c r="AT883">
        <v>0.31</v>
      </c>
      <c r="AU883" t="s">
        <v>3</v>
      </c>
      <c r="AV883">
        <v>0</v>
      </c>
      <c r="AW883">
        <v>2</v>
      </c>
      <c r="AX883">
        <v>144045048</v>
      </c>
      <c r="AY883">
        <v>1</v>
      </c>
      <c r="AZ883">
        <v>0</v>
      </c>
      <c r="BA883">
        <v>883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CX883">
        <f>Y883*Source!I604</f>
        <v>7.3780000000000009E-3</v>
      </c>
      <c r="CY883">
        <f>AA883</f>
        <v>45.92</v>
      </c>
      <c r="CZ883">
        <f>AE883</f>
        <v>1.82</v>
      </c>
      <c r="DA883">
        <f>AI883</f>
        <v>25.23</v>
      </c>
      <c r="DB883">
        <f>ROUND(ROUND(AT883*CZ883,2),2)</f>
        <v>0.56000000000000005</v>
      </c>
      <c r="DC883">
        <f>ROUND(ROUND(AT883*AG883,2),2)</f>
        <v>0</v>
      </c>
    </row>
    <row r="884" spans="1:107" x14ac:dyDescent="0.2">
      <c r="A884">
        <f>ROW(Source!A604)</f>
        <v>604</v>
      </c>
      <c r="B884">
        <v>144042116</v>
      </c>
      <c r="C884">
        <v>144045034</v>
      </c>
      <c r="D884">
        <v>130288365</v>
      </c>
      <c r="E884">
        <v>1</v>
      </c>
      <c r="F884">
        <v>1</v>
      </c>
      <c r="G884">
        <v>1</v>
      </c>
      <c r="H884">
        <v>3</v>
      </c>
      <c r="I884" t="s">
        <v>693</v>
      </c>
      <c r="J884" t="s">
        <v>696</v>
      </c>
      <c r="K884" t="s">
        <v>694</v>
      </c>
      <c r="L884">
        <v>1296</v>
      </c>
      <c r="N884">
        <v>1002</v>
      </c>
      <c r="O884" t="s">
        <v>695</v>
      </c>
      <c r="P884" t="s">
        <v>695</v>
      </c>
      <c r="Q884">
        <v>1</v>
      </c>
      <c r="W884">
        <v>0</v>
      </c>
      <c r="X884">
        <v>1754824500</v>
      </c>
      <c r="Y884">
        <v>63.000335999999997</v>
      </c>
      <c r="AA884">
        <v>538.64</v>
      </c>
      <c r="AB884">
        <v>0</v>
      </c>
      <c r="AC884">
        <v>0</v>
      </c>
      <c r="AD884">
        <v>0</v>
      </c>
      <c r="AE884">
        <v>85.77</v>
      </c>
      <c r="AF884">
        <v>0</v>
      </c>
      <c r="AG884">
        <v>0</v>
      </c>
      <c r="AH884">
        <v>0</v>
      </c>
      <c r="AI884">
        <v>6.28</v>
      </c>
      <c r="AJ884">
        <v>1</v>
      </c>
      <c r="AK884">
        <v>1</v>
      </c>
      <c r="AL884">
        <v>1</v>
      </c>
      <c r="AN884">
        <v>0</v>
      </c>
      <c r="AO884">
        <v>0</v>
      </c>
      <c r="AP884">
        <v>0</v>
      </c>
      <c r="AQ884">
        <v>0</v>
      </c>
      <c r="AR884">
        <v>0</v>
      </c>
      <c r="AS884" t="s">
        <v>3</v>
      </c>
      <c r="AT884">
        <v>63.000335999999997</v>
      </c>
      <c r="AU884" t="s">
        <v>3</v>
      </c>
      <c r="AV884">
        <v>0</v>
      </c>
      <c r="AW884">
        <v>1</v>
      </c>
      <c r="AX884">
        <v>-1</v>
      </c>
      <c r="AY884">
        <v>0</v>
      </c>
      <c r="AZ884">
        <v>0</v>
      </c>
      <c r="BA884" t="s">
        <v>3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CX884">
        <f>Y884*Source!I604</f>
        <v>1.4994079968</v>
      </c>
      <c r="CY884">
        <f>AA884</f>
        <v>538.64</v>
      </c>
      <c r="CZ884">
        <f>AE884</f>
        <v>85.77</v>
      </c>
      <c r="DA884">
        <f>AI884</f>
        <v>6.28</v>
      </c>
      <c r="DB884">
        <f>ROUND(ROUND(AT884*CZ884,2),2)</f>
        <v>5403.54</v>
      </c>
      <c r="DC884">
        <f>ROUND(ROUND(AT884*AG884,2),2)</f>
        <v>0</v>
      </c>
    </row>
    <row r="885" spans="1:107" x14ac:dyDescent="0.2">
      <c r="A885">
        <f>ROW(Source!A604)</f>
        <v>604</v>
      </c>
      <c r="B885">
        <v>144042116</v>
      </c>
      <c r="C885">
        <v>144045034</v>
      </c>
      <c r="D885">
        <v>130289765</v>
      </c>
      <c r="E885">
        <v>1</v>
      </c>
      <c r="F885">
        <v>1</v>
      </c>
      <c r="G885">
        <v>1</v>
      </c>
      <c r="H885">
        <v>3</v>
      </c>
      <c r="I885" t="s">
        <v>1585</v>
      </c>
      <c r="J885" t="s">
        <v>1586</v>
      </c>
      <c r="K885" t="s">
        <v>1587</v>
      </c>
      <c r="L885">
        <v>1348</v>
      </c>
      <c r="N885">
        <v>1009</v>
      </c>
      <c r="O885" t="s">
        <v>31</v>
      </c>
      <c r="P885" t="s">
        <v>31</v>
      </c>
      <c r="Q885">
        <v>1000</v>
      </c>
      <c r="W885">
        <v>0</v>
      </c>
      <c r="X885">
        <v>184678972</v>
      </c>
      <c r="Y885">
        <v>5.0000000000000001E-3</v>
      </c>
      <c r="AA885">
        <v>17390.7</v>
      </c>
      <c r="AB885">
        <v>0</v>
      </c>
      <c r="AC885">
        <v>0</v>
      </c>
      <c r="AD885">
        <v>0</v>
      </c>
      <c r="AE885">
        <v>4294</v>
      </c>
      <c r="AF885">
        <v>0</v>
      </c>
      <c r="AG885">
        <v>0</v>
      </c>
      <c r="AH885">
        <v>0</v>
      </c>
      <c r="AI885">
        <v>4.05</v>
      </c>
      <c r="AJ885">
        <v>1</v>
      </c>
      <c r="AK885">
        <v>1</v>
      </c>
      <c r="AL885">
        <v>1</v>
      </c>
      <c r="AN885">
        <v>0</v>
      </c>
      <c r="AO885">
        <v>1</v>
      </c>
      <c r="AP885">
        <v>0</v>
      </c>
      <c r="AQ885">
        <v>0</v>
      </c>
      <c r="AR885">
        <v>0</v>
      </c>
      <c r="AS885" t="s">
        <v>3</v>
      </c>
      <c r="AT885">
        <v>5.0000000000000001E-3</v>
      </c>
      <c r="AU885" t="s">
        <v>3</v>
      </c>
      <c r="AV885">
        <v>0</v>
      </c>
      <c r="AW885">
        <v>2</v>
      </c>
      <c r="AX885">
        <v>144045050</v>
      </c>
      <c r="AY885">
        <v>1</v>
      </c>
      <c r="AZ885">
        <v>0</v>
      </c>
      <c r="BA885">
        <v>885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CX885">
        <f>Y885*Source!I604</f>
        <v>1.1900000000000001E-4</v>
      </c>
      <c r="CY885">
        <f>AA885</f>
        <v>17390.7</v>
      </c>
      <c r="CZ885">
        <f>AE885</f>
        <v>4294</v>
      </c>
      <c r="DA885">
        <f>AI885</f>
        <v>4.05</v>
      </c>
      <c r="DB885">
        <f>ROUND(ROUND(AT885*CZ885,2),2)</f>
        <v>21.47</v>
      </c>
      <c r="DC885">
        <f>ROUND(ROUND(AT885*AG885,2),2)</f>
        <v>0</v>
      </c>
    </row>
    <row r="886" spans="1:107" x14ac:dyDescent="0.2">
      <c r="A886">
        <f>ROW(Source!A606)</f>
        <v>606</v>
      </c>
      <c r="B886">
        <v>144042116</v>
      </c>
      <c r="C886">
        <v>144045052</v>
      </c>
      <c r="D886">
        <v>128862318</v>
      </c>
      <c r="E886">
        <v>28876687</v>
      </c>
      <c r="F886">
        <v>1</v>
      </c>
      <c r="G886">
        <v>1</v>
      </c>
      <c r="H886">
        <v>1</v>
      </c>
      <c r="I886" t="s">
        <v>1547</v>
      </c>
      <c r="J886" t="s">
        <v>3</v>
      </c>
      <c r="K886" t="s">
        <v>1548</v>
      </c>
      <c r="L886">
        <v>1191</v>
      </c>
      <c r="N886">
        <v>1013</v>
      </c>
      <c r="O886" t="s">
        <v>1125</v>
      </c>
      <c r="P886" t="s">
        <v>1125</v>
      </c>
      <c r="Q886">
        <v>1</v>
      </c>
      <c r="W886">
        <v>0</v>
      </c>
      <c r="X886">
        <v>1799141607</v>
      </c>
      <c r="Y886">
        <v>2.3805000000000001</v>
      </c>
      <c r="AA886">
        <v>0</v>
      </c>
      <c r="AB886">
        <v>0</v>
      </c>
      <c r="AC886">
        <v>0</v>
      </c>
      <c r="AD886">
        <v>10.210000000000001</v>
      </c>
      <c r="AE886">
        <v>0</v>
      </c>
      <c r="AF886">
        <v>0</v>
      </c>
      <c r="AG886">
        <v>0</v>
      </c>
      <c r="AH886">
        <v>10.210000000000001</v>
      </c>
      <c r="AI886">
        <v>1</v>
      </c>
      <c r="AJ886">
        <v>1</v>
      </c>
      <c r="AK886">
        <v>1</v>
      </c>
      <c r="AL886">
        <v>1</v>
      </c>
      <c r="AN886">
        <v>0</v>
      </c>
      <c r="AO886">
        <v>1</v>
      </c>
      <c r="AP886">
        <v>1</v>
      </c>
      <c r="AQ886">
        <v>0</v>
      </c>
      <c r="AR886">
        <v>0</v>
      </c>
      <c r="AS886" t="s">
        <v>3</v>
      </c>
      <c r="AT886">
        <v>2.0699999999999998</v>
      </c>
      <c r="AU886" t="s">
        <v>264</v>
      </c>
      <c r="AV886">
        <v>1</v>
      </c>
      <c r="AW886">
        <v>2</v>
      </c>
      <c r="AX886">
        <v>144045061</v>
      </c>
      <c r="AY886">
        <v>1</v>
      </c>
      <c r="AZ886">
        <v>2048</v>
      </c>
      <c r="BA886">
        <v>886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CX886">
        <f>Y886*Source!I606</f>
        <v>3.8564100000000003</v>
      </c>
      <c r="CY886">
        <f>AD886</f>
        <v>10.210000000000001</v>
      </c>
      <c r="CZ886">
        <f>AH886</f>
        <v>10.210000000000001</v>
      </c>
      <c r="DA886">
        <f>AL886</f>
        <v>1</v>
      </c>
      <c r="DB886">
        <f>ROUND((ROUND(AT886*CZ886,2)*1.15),2)</f>
        <v>24.3</v>
      </c>
      <c r="DC886">
        <f>ROUND((ROUND(AT886*AG886,2)*1.15),2)</f>
        <v>0</v>
      </c>
    </row>
    <row r="887" spans="1:107" x14ac:dyDescent="0.2">
      <c r="A887">
        <f>ROW(Source!A606)</f>
        <v>606</v>
      </c>
      <c r="B887">
        <v>144042116</v>
      </c>
      <c r="C887">
        <v>144045052</v>
      </c>
      <c r="D887">
        <v>128862608</v>
      </c>
      <c r="E887">
        <v>28876687</v>
      </c>
      <c r="F887">
        <v>1</v>
      </c>
      <c r="G887">
        <v>1</v>
      </c>
      <c r="H887">
        <v>1</v>
      </c>
      <c r="I887" t="s">
        <v>1128</v>
      </c>
      <c r="J887" t="s">
        <v>3</v>
      </c>
      <c r="K887" t="s">
        <v>1129</v>
      </c>
      <c r="L887">
        <v>1191</v>
      </c>
      <c r="N887">
        <v>1013</v>
      </c>
      <c r="O887" t="s">
        <v>1125</v>
      </c>
      <c r="P887" t="s">
        <v>1125</v>
      </c>
      <c r="Q887">
        <v>1</v>
      </c>
      <c r="W887">
        <v>0</v>
      </c>
      <c r="X887">
        <v>-1417349443</v>
      </c>
      <c r="Y887">
        <v>0.02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1</v>
      </c>
      <c r="AJ887">
        <v>1</v>
      </c>
      <c r="AK887">
        <v>1</v>
      </c>
      <c r="AL887">
        <v>1</v>
      </c>
      <c r="AN887">
        <v>0</v>
      </c>
      <c r="AO887">
        <v>1</v>
      </c>
      <c r="AP887">
        <v>0</v>
      </c>
      <c r="AQ887">
        <v>0</v>
      </c>
      <c r="AR887">
        <v>0</v>
      </c>
      <c r="AS887" t="s">
        <v>3</v>
      </c>
      <c r="AT887">
        <v>0.02</v>
      </c>
      <c r="AU887" t="s">
        <v>3</v>
      </c>
      <c r="AV887">
        <v>2</v>
      </c>
      <c r="AW887">
        <v>2</v>
      </c>
      <c r="AX887">
        <v>144045062</v>
      </c>
      <c r="AY887">
        <v>1</v>
      </c>
      <c r="AZ887">
        <v>2048</v>
      </c>
      <c r="BA887">
        <v>887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CX887">
        <f>Y887*Source!I606</f>
        <v>3.2400000000000005E-2</v>
      </c>
      <c r="CY887">
        <f>AD887</f>
        <v>0</v>
      </c>
      <c r="CZ887">
        <f>AH887</f>
        <v>0</v>
      </c>
      <c r="DA887">
        <f>AL887</f>
        <v>1</v>
      </c>
      <c r="DB887">
        <f>ROUND(ROUND(AT887*CZ887,2),2)</f>
        <v>0</v>
      </c>
      <c r="DC887">
        <f>ROUND(ROUND(AT887*AG887,2),2)</f>
        <v>0</v>
      </c>
    </row>
    <row r="888" spans="1:107" x14ac:dyDescent="0.2">
      <c r="A888">
        <f>ROW(Source!A606)</f>
        <v>606</v>
      </c>
      <c r="B888">
        <v>144042116</v>
      </c>
      <c r="C888">
        <v>144045052</v>
      </c>
      <c r="D888">
        <v>130405149</v>
      </c>
      <c r="E888">
        <v>1</v>
      </c>
      <c r="F888">
        <v>1</v>
      </c>
      <c r="G888">
        <v>1</v>
      </c>
      <c r="H888">
        <v>2</v>
      </c>
      <c r="I888" t="s">
        <v>1144</v>
      </c>
      <c r="J888" t="s">
        <v>1145</v>
      </c>
      <c r="K888" t="s">
        <v>1146</v>
      </c>
      <c r="L888">
        <v>1368</v>
      </c>
      <c r="N888">
        <v>1011</v>
      </c>
      <c r="O888" t="s">
        <v>550</v>
      </c>
      <c r="P888" t="s">
        <v>550</v>
      </c>
      <c r="Q888">
        <v>1</v>
      </c>
      <c r="W888">
        <v>0</v>
      </c>
      <c r="X888">
        <v>1969200529</v>
      </c>
      <c r="Y888">
        <v>2.5000000000000001E-2</v>
      </c>
      <c r="AA888">
        <v>0</v>
      </c>
      <c r="AB888">
        <v>795.09</v>
      </c>
      <c r="AC888">
        <v>380.83</v>
      </c>
      <c r="AD888">
        <v>0</v>
      </c>
      <c r="AE888">
        <v>0</v>
      </c>
      <c r="AF888">
        <v>65.709999999999994</v>
      </c>
      <c r="AG888">
        <v>11.6</v>
      </c>
      <c r="AH888">
        <v>0</v>
      </c>
      <c r="AI888">
        <v>1</v>
      </c>
      <c r="AJ888">
        <v>12.1</v>
      </c>
      <c r="AK888">
        <v>32.83</v>
      </c>
      <c r="AL888">
        <v>1</v>
      </c>
      <c r="AN888">
        <v>0</v>
      </c>
      <c r="AO888">
        <v>1</v>
      </c>
      <c r="AP888">
        <v>1</v>
      </c>
      <c r="AQ888">
        <v>0</v>
      </c>
      <c r="AR888">
        <v>0</v>
      </c>
      <c r="AS888" t="s">
        <v>3</v>
      </c>
      <c r="AT888">
        <v>0.02</v>
      </c>
      <c r="AU888" t="s">
        <v>279</v>
      </c>
      <c r="AV888">
        <v>0</v>
      </c>
      <c r="AW888">
        <v>2</v>
      </c>
      <c r="AX888">
        <v>144045063</v>
      </c>
      <c r="AY888">
        <v>1</v>
      </c>
      <c r="AZ888">
        <v>0</v>
      </c>
      <c r="BA888">
        <v>888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CX888">
        <f>Y888*Source!I606</f>
        <v>4.0500000000000008E-2</v>
      </c>
      <c r="CY888">
        <f>AB888</f>
        <v>795.09</v>
      </c>
      <c r="CZ888">
        <f>AF888</f>
        <v>65.709999999999994</v>
      </c>
      <c r="DA888">
        <f>AJ888</f>
        <v>12.1</v>
      </c>
      <c r="DB888">
        <f>ROUND((ROUND(AT888*CZ888,2)*1.25),2)</f>
        <v>1.64</v>
      </c>
      <c r="DC888">
        <f>ROUND((ROUND(AT888*AG888,2)*1.25),2)</f>
        <v>0.28999999999999998</v>
      </c>
    </row>
    <row r="889" spans="1:107" x14ac:dyDescent="0.2">
      <c r="A889">
        <f>ROW(Source!A606)</f>
        <v>606</v>
      </c>
      <c r="B889">
        <v>144042116</v>
      </c>
      <c r="C889">
        <v>144045052</v>
      </c>
      <c r="D889">
        <v>130405328</v>
      </c>
      <c r="E889">
        <v>1</v>
      </c>
      <c r="F889">
        <v>1</v>
      </c>
      <c r="G889">
        <v>1</v>
      </c>
      <c r="H889">
        <v>2</v>
      </c>
      <c r="I889" t="s">
        <v>1343</v>
      </c>
      <c r="J889" t="s">
        <v>1344</v>
      </c>
      <c r="K889" t="s">
        <v>1345</v>
      </c>
      <c r="L889">
        <v>1368</v>
      </c>
      <c r="N889">
        <v>1011</v>
      </c>
      <c r="O889" t="s">
        <v>550</v>
      </c>
      <c r="P889" t="s">
        <v>550</v>
      </c>
      <c r="Q889">
        <v>1</v>
      </c>
      <c r="W889">
        <v>0</v>
      </c>
      <c r="X889">
        <v>32357839</v>
      </c>
      <c r="Y889">
        <v>0.88749999999999996</v>
      </c>
      <c r="AA889">
        <v>0</v>
      </c>
      <c r="AB889">
        <v>39.119999999999997</v>
      </c>
      <c r="AC889">
        <v>0</v>
      </c>
      <c r="AD889">
        <v>0</v>
      </c>
      <c r="AE889">
        <v>0</v>
      </c>
      <c r="AF889">
        <v>8.1</v>
      </c>
      <c r="AG889">
        <v>0</v>
      </c>
      <c r="AH889">
        <v>0</v>
      </c>
      <c r="AI889">
        <v>1</v>
      </c>
      <c r="AJ889">
        <v>4.83</v>
      </c>
      <c r="AK889">
        <v>32.83</v>
      </c>
      <c r="AL889">
        <v>1</v>
      </c>
      <c r="AN889">
        <v>0</v>
      </c>
      <c r="AO889">
        <v>1</v>
      </c>
      <c r="AP889">
        <v>1</v>
      </c>
      <c r="AQ889">
        <v>0</v>
      </c>
      <c r="AR889">
        <v>0</v>
      </c>
      <c r="AS889" t="s">
        <v>3</v>
      </c>
      <c r="AT889">
        <v>0.71</v>
      </c>
      <c r="AU889" t="s">
        <v>279</v>
      </c>
      <c r="AV889">
        <v>0</v>
      </c>
      <c r="AW889">
        <v>2</v>
      </c>
      <c r="AX889">
        <v>144045064</v>
      </c>
      <c r="AY889">
        <v>1</v>
      </c>
      <c r="AZ889">
        <v>0</v>
      </c>
      <c r="BA889">
        <v>889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CX889">
        <f>Y889*Source!I606</f>
        <v>1.4377500000000001</v>
      </c>
      <c r="CY889">
        <f>AB889</f>
        <v>39.119999999999997</v>
      </c>
      <c r="CZ889">
        <f>AF889</f>
        <v>8.1</v>
      </c>
      <c r="DA889">
        <f>AJ889</f>
        <v>4.83</v>
      </c>
      <c r="DB889">
        <f>ROUND((ROUND(AT889*CZ889,2)*1.25),2)</f>
        <v>7.19</v>
      </c>
      <c r="DC889">
        <f>ROUND((ROUND(AT889*AG889,2)*1.25),2)</f>
        <v>0</v>
      </c>
    </row>
    <row r="890" spans="1:107" x14ac:dyDescent="0.2">
      <c r="A890">
        <f>ROW(Source!A606)</f>
        <v>606</v>
      </c>
      <c r="B890">
        <v>144042116</v>
      </c>
      <c r="C890">
        <v>144045052</v>
      </c>
      <c r="D890">
        <v>130259606</v>
      </c>
      <c r="E890">
        <v>1</v>
      </c>
      <c r="F890">
        <v>1</v>
      </c>
      <c r="G890">
        <v>1</v>
      </c>
      <c r="H890">
        <v>3</v>
      </c>
      <c r="I890" t="s">
        <v>1549</v>
      </c>
      <c r="J890" t="s">
        <v>1550</v>
      </c>
      <c r="K890" t="s">
        <v>1551</v>
      </c>
      <c r="L890">
        <v>1348</v>
      </c>
      <c r="N890">
        <v>1009</v>
      </c>
      <c r="O890" t="s">
        <v>31</v>
      </c>
      <c r="P890" t="s">
        <v>31</v>
      </c>
      <c r="Q890">
        <v>1000</v>
      </c>
      <c r="W890">
        <v>0</v>
      </c>
      <c r="X890">
        <v>924518460</v>
      </c>
      <c r="Y890">
        <v>6.9999999999999994E-5</v>
      </c>
      <c r="AA890">
        <v>92113.04</v>
      </c>
      <c r="AB890">
        <v>0</v>
      </c>
      <c r="AC890">
        <v>0</v>
      </c>
      <c r="AD890">
        <v>0</v>
      </c>
      <c r="AE890">
        <v>10315.01</v>
      </c>
      <c r="AF890">
        <v>0</v>
      </c>
      <c r="AG890">
        <v>0</v>
      </c>
      <c r="AH890">
        <v>0</v>
      </c>
      <c r="AI890">
        <v>8.93</v>
      </c>
      <c r="AJ890">
        <v>1</v>
      </c>
      <c r="AK890">
        <v>1</v>
      </c>
      <c r="AL890">
        <v>1</v>
      </c>
      <c r="AN890">
        <v>0</v>
      </c>
      <c r="AO890">
        <v>1</v>
      </c>
      <c r="AP890">
        <v>0</v>
      </c>
      <c r="AQ890">
        <v>0</v>
      </c>
      <c r="AR890">
        <v>0</v>
      </c>
      <c r="AS890" t="s">
        <v>3</v>
      </c>
      <c r="AT890">
        <v>6.9999999999999994E-5</v>
      </c>
      <c r="AU890" t="s">
        <v>3</v>
      </c>
      <c r="AV890">
        <v>0</v>
      </c>
      <c r="AW890">
        <v>2</v>
      </c>
      <c r="AX890">
        <v>144045065</v>
      </c>
      <c r="AY890">
        <v>1</v>
      </c>
      <c r="AZ890">
        <v>0</v>
      </c>
      <c r="BA890">
        <v>890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CX890">
        <f>Y890*Source!I606</f>
        <v>1.1339999999999999E-4</v>
      </c>
      <c r="CY890">
        <f>AA890</f>
        <v>92113.04</v>
      </c>
      <c r="CZ890">
        <f>AE890</f>
        <v>10315.01</v>
      </c>
      <c r="DA890">
        <f>AI890</f>
        <v>8.93</v>
      </c>
      <c r="DB890">
        <f t="shared" ref="DB890:DB907" si="171">ROUND(ROUND(AT890*CZ890,2),2)</f>
        <v>0.72</v>
      </c>
      <c r="DC890">
        <f t="shared" ref="DC890:DC907" si="172">ROUND(ROUND(AT890*AG890,2),2)</f>
        <v>0</v>
      </c>
    </row>
    <row r="891" spans="1:107" x14ac:dyDescent="0.2">
      <c r="A891">
        <f>ROW(Source!A606)</f>
        <v>606</v>
      </c>
      <c r="B891">
        <v>144042116</v>
      </c>
      <c r="C891">
        <v>144045052</v>
      </c>
      <c r="D891">
        <v>130260706</v>
      </c>
      <c r="E891">
        <v>1</v>
      </c>
      <c r="F891">
        <v>1</v>
      </c>
      <c r="G891">
        <v>1</v>
      </c>
      <c r="H891">
        <v>3</v>
      </c>
      <c r="I891" t="s">
        <v>1552</v>
      </c>
      <c r="J891" t="s">
        <v>1553</v>
      </c>
      <c r="K891" t="s">
        <v>1554</v>
      </c>
      <c r="L891">
        <v>1348</v>
      </c>
      <c r="N891">
        <v>1009</v>
      </c>
      <c r="O891" t="s">
        <v>31</v>
      </c>
      <c r="P891" t="s">
        <v>31</v>
      </c>
      <c r="Q891">
        <v>1000</v>
      </c>
      <c r="W891">
        <v>0</v>
      </c>
      <c r="X891">
        <v>602725004</v>
      </c>
      <c r="Y891">
        <v>3.0000000000000001E-3</v>
      </c>
      <c r="AA891">
        <v>156758.76</v>
      </c>
      <c r="AB891">
        <v>0</v>
      </c>
      <c r="AC891">
        <v>0</v>
      </c>
      <c r="AD891">
        <v>0</v>
      </c>
      <c r="AE891">
        <v>10068</v>
      </c>
      <c r="AF891">
        <v>0</v>
      </c>
      <c r="AG891">
        <v>0</v>
      </c>
      <c r="AH891">
        <v>0</v>
      </c>
      <c r="AI891">
        <v>15.57</v>
      </c>
      <c r="AJ891">
        <v>1</v>
      </c>
      <c r="AK891">
        <v>1</v>
      </c>
      <c r="AL891">
        <v>1</v>
      </c>
      <c r="AN891">
        <v>0</v>
      </c>
      <c r="AO891">
        <v>1</v>
      </c>
      <c r="AP891">
        <v>0</v>
      </c>
      <c r="AQ891">
        <v>0</v>
      </c>
      <c r="AR891">
        <v>0</v>
      </c>
      <c r="AS891" t="s">
        <v>3</v>
      </c>
      <c r="AT891">
        <v>3.0000000000000001E-3</v>
      </c>
      <c r="AU891" t="s">
        <v>3</v>
      </c>
      <c r="AV891">
        <v>0</v>
      </c>
      <c r="AW891">
        <v>2</v>
      </c>
      <c r="AX891">
        <v>144045066</v>
      </c>
      <c r="AY891">
        <v>1</v>
      </c>
      <c r="AZ891">
        <v>0</v>
      </c>
      <c r="BA891">
        <v>891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CX891">
        <f>Y891*Source!I606</f>
        <v>4.8600000000000006E-3</v>
      </c>
      <c r="CY891">
        <f>AA891</f>
        <v>156758.76</v>
      </c>
      <c r="CZ891">
        <f>AE891</f>
        <v>10068</v>
      </c>
      <c r="DA891">
        <f>AI891</f>
        <v>15.57</v>
      </c>
      <c r="DB891">
        <f t="shared" si="171"/>
        <v>30.2</v>
      </c>
      <c r="DC891">
        <f t="shared" si="172"/>
        <v>0</v>
      </c>
    </row>
    <row r="892" spans="1:107" x14ac:dyDescent="0.2">
      <c r="A892">
        <f>ROW(Source!A606)</f>
        <v>606</v>
      </c>
      <c r="B892">
        <v>144042116</v>
      </c>
      <c r="C892">
        <v>144045052</v>
      </c>
      <c r="D892">
        <v>128865342</v>
      </c>
      <c r="E892">
        <v>28876687</v>
      </c>
      <c r="F892">
        <v>1</v>
      </c>
      <c r="G892">
        <v>1</v>
      </c>
      <c r="H892">
        <v>3</v>
      </c>
      <c r="I892" t="s">
        <v>855</v>
      </c>
      <c r="J892" t="s">
        <v>3</v>
      </c>
      <c r="K892" t="s">
        <v>856</v>
      </c>
      <c r="L892">
        <v>1371</v>
      </c>
      <c r="N892">
        <v>1013</v>
      </c>
      <c r="O892" t="s">
        <v>171</v>
      </c>
      <c r="P892" t="s">
        <v>171</v>
      </c>
      <c r="Q892">
        <v>1</v>
      </c>
      <c r="W892">
        <v>0</v>
      </c>
      <c r="X892">
        <v>1244574401</v>
      </c>
      <c r="Y892">
        <v>1.2345680000000001</v>
      </c>
      <c r="AA892">
        <v>9660.01</v>
      </c>
      <c r="AB892">
        <v>0</v>
      </c>
      <c r="AC892">
        <v>0</v>
      </c>
      <c r="AD892">
        <v>0</v>
      </c>
      <c r="AE892">
        <v>1782.29</v>
      </c>
      <c r="AF892">
        <v>0</v>
      </c>
      <c r="AG892">
        <v>0</v>
      </c>
      <c r="AH892">
        <v>0</v>
      </c>
      <c r="AI892">
        <v>5.42</v>
      </c>
      <c r="AJ892">
        <v>1</v>
      </c>
      <c r="AK892">
        <v>1</v>
      </c>
      <c r="AL892">
        <v>1</v>
      </c>
      <c r="AN892">
        <v>1</v>
      </c>
      <c r="AO892">
        <v>0</v>
      </c>
      <c r="AP892">
        <v>0</v>
      </c>
      <c r="AQ892">
        <v>0</v>
      </c>
      <c r="AR892">
        <v>0</v>
      </c>
      <c r="AS892" t="s">
        <v>3</v>
      </c>
      <c r="AT892">
        <v>1.2345680000000001</v>
      </c>
      <c r="AU892" t="s">
        <v>3</v>
      </c>
      <c r="AV892">
        <v>0</v>
      </c>
      <c r="AW892">
        <v>2</v>
      </c>
      <c r="AX892">
        <v>144045067</v>
      </c>
      <c r="AY892">
        <v>2</v>
      </c>
      <c r="AZ892">
        <v>22528</v>
      </c>
      <c r="BA892">
        <v>892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CX892">
        <f>Y892*Source!I606</f>
        <v>2.0000001600000004</v>
      </c>
      <c r="CY892">
        <f>AA892</f>
        <v>9660.01</v>
      </c>
      <c r="CZ892">
        <f>AE892</f>
        <v>1782.29</v>
      </c>
      <c r="DA892">
        <f>AI892</f>
        <v>5.42</v>
      </c>
      <c r="DB892">
        <f t="shared" si="171"/>
        <v>2200.36</v>
      </c>
      <c r="DC892">
        <f t="shared" si="172"/>
        <v>0</v>
      </c>
    </row>
    <row r="893" spans="1:107" x14ac:dyDescent="0.2">
      <c r="A893">
        <f>ROW(Source!A606)</f>
        <v>606</v>
      </c>
      <c r="B893">
        <v>144042116</v>
      </c>
      <c r="C893">
        <v>144045052</v>
      </c>
      <c r="D893">
        <v>130289391</v>
      </c>
      <c r="E893">
        <v>1</v>
      </c>
      <c r="F893">
        <v>1</v>
      </c>
      <c r="G893">
        <v>1</v>
      </c>
      <c r="H893">
        <v>3</v>
      </c>
      <c r="I893" t="s">
        <v>1555</v>
      </c>
      <c r="J893" t="s">
        <v>1556</v>
      </c>
      <c r="K893" t="s">
        <v>1557</v>
      </c>
      <c r="L893">
        <v>1371</v>
      </c>
      <c r="N893">
        <v>1013</v>
      </c>
      <c r="O893" t="s">
        <v>171</v>
      </c>
      <c r="P893" t="s">
        <v>171</v>
      </c>
      <c r="Q893">
        <v>1</v>
      </c>
      <c r="W893">
        <v>0</v>
      </c>
      <c r="X893">
        <v>-1153588630</v>
      </c>
      <c r="Y893">
        <v>0.27</v>
      </c>
      <c r="AA893">
        <v>456.96</v>
      </c>
      <c r="AB893">
        <v>0</v>
      </c>
      <c r="AC893">
        <v>0</v>
      </c>
      <c r="AD893">
        <v>0</v>
      </c>
      <c r="AE893">
        <v>110.11</v>
      </c>
      <c r="AF893">
        <v>0</v>
      </c>
      <c r="AG893">
        <v>0</v>
      </c>
      <c r="AH893">
        <v>0</v>
      </c>
      <c r="AI893">
        <v>4.1500000000000004</v>
      </c>
      <c r="AJ893">
        <v>1</v>
      </c>
      <c r="AK893">
        <v>1</v>
      </c>
      <c r="AL893">
        <v>1</v>
      </c>
      <c r="AN893">
        <v>0</v>
      </c>
      <c r="AO893">
        <v>1</v>
      </c>
      <c r="AP893">
        <v>0</v>
      </c>
      <c r="AQ893">
        <v>0</v>
      </c>
      <c r="AR893">
        <v>0</v>
      </c>
      <c r="AS893" t="s">
        <v>3</v>
      </c>
      <c r="AT893">
        <v>0.27</v>
      </c>
      <c r="AU893" t="s">
        <v>3</v>
      </c>
      <c r="AV893">
        <v>0</v>
      </c>
      <c r="AW893">
        <v>2</v>
      </c>
      <c r="AX893">
        <v>144045068</v>
      </c>
      <c r="AY893">
        <v>1</v>
      </c>
      <c r="AZ893">
        <v>0</v>
      </c>
      <c r="BA893">
        <v>893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CX893">
        <f>Y893*Source!I606</f>
        <v>0.43740000000000007</v>
      </c>
      <c r="CY893">
        <f>AA893</f>
        <v>456.96</v>
      </c>
      <c r="CZ893">
        <f>AE893</f>
        <v>110.11</v>
      </c>
      <c r="DA893">
        <f>AI893</f>
        <v>4.1500000000000004</v>
      </c>
      <c r="DB893">
        <f t="shared" si="171"/>
        <v>29.73</v>
      </c>
      <c r="DC893">
        <f t="shared" si="172"/>
        <v>0</v>
      </c>
    </row>
    <row r="894" spans="1:107" x14ac:dyDescent="0.2">
      <c r="A894">
        <f>ROW(Source!A643)</f>
        <v>643</v>
      </c>
      <c r="B894">
        <v>144042116</v>
      </c>
      <c r="C894">
        <v>144045070</v>
      </c>
      <c r="D894">
        <v>128862293</v>
      </c>
      <c r="E894">
        <v>28876687</v>
      </c>
      <c r="F894">
        <v>1</v>
      </c>
      <c r="G894">
        <v>1</v>
      </c>
      <c r="H894">
        <v>1</v>
      </c>
      <c r="I894" t="s">
        <v>1265</v>
      </c>
      <c r="J894" t="s">
        <v>3</v>
      </c>
      <c r="K894" t="s">
        <v>1266</v>
      </c>
      <c r="L894">
        <v>1191</v>
      </c>
      <c r="N894">
        <v>1013</v>
      </c>
      <c r="O894" t="s">
        <v>1125</v>
      </c>
      <c r="P894" t="s">
        <v>1125</v>
      </c>
      <c r="Q894">
        <v>1</v>
      </c>
      <c r="W894">
        <v>0</v>
      </c>
      <c r="X894">
        <v>-1081351934</v>
      </c>
      <c r="Y894">
        <v>0.22</v>
      </c>
      <c r="AA894">
        <v>0</v>
      </c>
      <c r="AB894">
        <v>0</v>
      </c>
      <c r="AC894">
        <v>0</v>
      </c>
      <c r="AD894">
        <v>9.4</v>
      </c>
      <c r="AE894">
        <v>0</v>
      </c>
      <c r="AF894">
        <v>0</v>
      </c>
      <c r="AG894">
        <v>0</v>
      </c>
      <c r="AH894">
        <v>9.4</v>
      </c>
      <c r="AI894">
        <v>1</v>
      </c>
      <c r="AJ894">
        <v>1</v>
      </c>
      <c r="AK894">
        <v>1</v>
      </c>
      <c r="AL894">
        <v>1</v>
      </c>
      <c r="AN894">
        <v>0</v>
      </c>
      <c r="AO894">
        <v>1</v>
      </c>
      <c r="AP894">
        <v>0</v>
      </c>
      <c r="AQ894">
        <v>0</v>
      </c>
      <c r="AR894">
        <v>0</v>
      </c>
      <c r="AS894" t="s">
        <v>3</v>
      </c>
      <c r="AT894">
        <v>0.22</v>
      </c>
      <c r="AU894" t="s">
        <v>3</v>
      </c>
      <c r="AV894">
        <v>1</v>
      </c>
      <c r="AW894">
        <v>2</v>
      </c>
      <c r="AX894">
        <v>144045075</v>
      </c>
      <c r="AY894">
        <v>1</v>
      </c>
      <c r="AZ894">
        <v>0</v>
      </c>
      <c r="BA894">
        <v>894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CX894">
        <f>Y894*Source!I643</f>
        <v>1.76</v>
      </c>
      <c r="CY894">
        <f>AD894</f>
        <v>9.4</v>
      </c>
      <c r="CZ894">
        <f>AH894</f>
        <v>9.4</v>
      </c>
      <c r="DA894">
        <f>AL894</f>
        <v>1</v>
      </c>
      <c r="DB894">
        <f t="shared" si="171"/>
        <v>2.0699999999999998</v>
      </c>
      <c r="DC894">
        <f t="shared" si="172"/>
        <v>0</v>
      </c>
    </row>
    <row r="895" spans="1:107" x14ac:dyDescent="0.2">
      <c r="A895">
        <f>ROW(Source!A643)</f>
        <v>643</v>
      </c>
      <c r="B895">
        <v>144042116</v>
      </c>
      <c r="C895">
        <v>144045070</v>
      </c>
      <c r="D895">
        <v>128862548</v>
      </c>
      <c r="E895">
        <v>28876687</v>
      </c>
      <c r="F895">
        <v>1</v>
      </c>
      <c r="G895">
        <v>1</v>
      </c>
      <c r="H895">
        <v>3</v>
      </c>
      <c r="I895" t="s">
        <v>1296</v>
      </c>
      <c r="J895" t="s">
        <v>3</v>
      </c>
      <c r="K895" t="s">
        <v>1297</v>
      </c>
      <c r="L895">
        <v>1374</v>
      </c>
      <c r="N895">
        <v>1013</v>
      </c>
      <c r="O895" t="s">
        <v>1298</v>
      </c>
      <c r="P895" t="s">
        <v>1298</v>
      </c>
      <c r="Q895">
        <v>1</v>
      </c>
      <c r="W895">
        <v>0</v>
      </c>
      <c r="X895">
        <v>-1731369543</v>
      </c>
      <c r="Y895">
        <v>0.04</v>
      </c>
      <c r="AA895">
        <v>1</v>
      </c>
      <c r="AB895">
        <v>0</v>
      </c>
      <c r="AC895">
        <v>0</v>
      </c>
      <c r="AD895">
        <v>0</v>
      </c>
      <c r="AE895">
        <v>1</v>
      </c>
      <c r="AF895">
        <v>0</v>
      </c>
      <c r="AG895">
        <v>0</v>
      </c>
      <c r="AH895">
        <v>0</v>
      </c>
      <c r="AI895">
        <v>1</v>
      </c>
      <c r="AJ895">
        <v>1</v>
      </c>
      <c r="AK895">
        <v>1</v>
      </c>
      <c r="AL895">
        <v>1</v>
      </c>
      <c r="AN895">
        <v>0</v>
      </c>
      <c r="AO895">
        <v>1</v>
      </c>
      <c r="AP895">
        <v>0</v>
      </c>
      <c r="AQ895">
        <v>0</v>
      </c>
      <c r="AR895">
        <v>0</v>
      </c>
      <c r="AS895" t="s">
        <v>3</v>
      </c>
      <c r="AT895">
        <v>0.04</v>
      </c>
      <c r="AU895" t="s">
        <v>3</v>
      </c>
      <c r="AV895">
        <v>0</v>
      </c>
      <c r="AW895">
        <v>2</v>
      </c>
      <c r="AX895">
        <v>144045076</v>
      </c>
      <c r="AY895">
        <v>1</v>
      </c>
      <c r="AZ895">
        <v>0</v>
      </c>
      <c r="BA895">
        <v>895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CX895">
        <f>Y895*Source!I643</f>
        <v>0.32</v>
      </c>
      <c r="CY895">
        <f>AA895</f>
        <v>1</v>
      </c>
      <c r="CZ895">
        <f>AE895</f>
        <v>1</v>
      </c>
      <c r="DA895">
        <f>AI895</f>
        <v>1</v>
      </c>
      <c r="DB895">
        <f t="shared" si="171"/>
        <v>0.04</v>
      </c>
      <c r="DC895">
        <f t="shared" si="172"/>
        <v>0</v>
      </c>
    </row>
    <row r="896" spans="1:107" x14ac:dyDescent="0.2">
      <c r="A896">
        <f>ROW(Source!A643)</f>
        <v>643</v>
      </c>
      <c r="B896">
        <v>144042116</v>
      </c>
      <c r="C896">
        <v>144045070</v>
      </c>
      <c r="D896">
        <v>0</v>
      </c>
      <c r="E896">
        <v>0</v>
      </c>
      <c r="F896">
        <v>1</v>
      </c>
      <c r="G896">
        <v>1</v>
      </c>
      <c r="H896">
        <v>3</v>
      </c>
      <c r="I896" t="s">
        <v>865</v>
      </c>
      <c r="J896" t="s">
        <v>3</v>
      </c>
      <c r="K896" t="s">
        <v>866</v>
      </c>
      <c r="L896">
        <v>1371</v>
      </c>
      <c r="N896">
        <v>1013</v>
      </c>
      <c r="O896" t="s">
        <v>171</v>
      </c>
      <c r="P896" t="s">
        <v>171</v>
      </c>
      <c r="Q896">
        <v>1</v>
      </c>
      <c r="W896">
        <v>0</v>
      </c>
      <c r="X896">
        <v>-1124249812</v>
      </c>
      <c r="Y896">
        <v>0.25</v>
      </c>
      <c r="AA896">
        <v>77020.86</v>
      </c>
      <c r="AB896">
        <v>0</v>
      </c>
      <c r="AC896">
        <v>0</v>
      </c>
      <c r="AD896">
        <v>0</v>
      </c>
      <c r="AE896">
        <v>17504.740000000002</v>
      </c>
      <c r="AF896">
        <v>0</v>
      </c>
      <c r="AG896">
        <v>0</v>
      </c>
      <c r="AH896">
        <v>0</v>
      </c>
      <c r="AI896">
        <v>4.4000000000000004</v>
      </c>
      <c r="AJ896">
        <v>1</v>
      </c>
      <c r="AK896">
        <v>1</v>
      </c>
      <c r="AL896">
        <v>1</v>
      </c>
      <c r="AN896">
        <v>0</v>
      </c>
      <c r="AO896">
        <v>0</v>
      </c>
      <c r="AP896">
        <v>0</v>
      </c>
      <c r="AQ896">
        <v>0</v>
      </c>
      <c r="AR896">
        <v>0</v>
      </c>
      <c r="AS896" t="s">
        <v>3</v>
      </c>
      <c r="AT896">
        <v>0.25</v>
      </c>
      <c r="AU896" t="s">
        <v>3</v>
      </c>
      <c r="AV896">
        <v>1</v>
      </c>
      <c r="AW896">
        <v>1</v>
      </c>
      <c r="AX896">
        <v>-1</v>
      </c>
      <c r="AY896">
        <v>0</v>
      </c>
      <c r="AZ896">
        <v>0</v>
      </c>
      <c r="BA896" t="s">
        <v>3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CX896">
        <f>Y896*Source!I643</f>
        <v>2</v>
      </c>
      <c r="CY896">
        <f>AA896</f>
        <v>77020.86</v>
      </c>
      <c r="CZ896">
        <f>AE896</f>
        <v>17504.740000000002</v>
      </c>
      <c r="DA896">
        <f>AI896</f>
        <v>4.4000000000000004</v>
      </c>
      <c r="DB896">
        <f t="shared" si="171"/>
        <v>4376.1899999999996</v>
      </c>
      <c r="DC896">
        <f t="shared" si="172"/>
        <v>0</v>
      </c>
    </row>
    <row r="897" spans="1:107" x14ac:dyDescent="0.2">
      <c r="A897">
        <f>ROW(Source!A643)</f>
        <v>643</v>
      </c>
      <c r="B897">
        <v>144042116</v>
      </c>
      <c r="C897">
        <v>144045070</v>
      </c>
      <c r="D897">
        <v>0</v>
      </c>
      <c r="E897">
        <v>0</v>
      </c>
      <c r="F897">
        <v>1</v>
      </c>
      <c r="G897">
        <v>1</v>
      </c>
      <c r="H897">
        <v>3</v>
      </c>
      <c r="I897" t="s">
        <v>865</v>
      </c>
      <c r="J897" t="s">
        <v>3</v>
      </c>
      <c r="K897" t="s">
        <v>872</v>
      </c>
      <c r="L897">
        <v>1371</v>
      </c>
      <c r="N897">
        <v>1013</v>
      </c>
      <c r="O897" t="s">
        <v>171</v>
      </c>
      <c r="P897" t="s">
        <v>171</v>
      </c>
      <c r="Q897">
        <v>1</v>
      </c>
      <c r="W897">
        <v>0</v>
      </c>
      <c r="X897">
        <v>-1957959233</v>
      </c>
      <c r="Y897">
        <v>0.75</v>
      </c>
      <c r="AA897">
        <v>28526.26</v>
      </c>
      <c r="AB897">
        <v>0</v>
      </c>
      <c r="AC897">
        <v>0</v>
      </c>
      <c r="AD897">
        <v>0</v>
      </c>
      <c r="AE897">
        <v>6483.24</v>
      </c>
      <c r="AF897">
        <v>0</v>
      </c>
      <c r="AG897">
        <v>0</v>
      </c>
      <c r="AH897">
        <v>0</v>
      </c>
      <c r="AI897">
        <v>4.4000000000000004</v>
      </c>
      <c r="AJ897">
        <v>1</v>
      </c>
      <c r="AK897">
        <v>1</v>
      </c>
      <c r="AL897">
        <v>1</v>
      </c>
      <c r="AN897">
        <v>0</v>
      </c>
      <c r="AO897">
        <v>0</v>
      </c>
      <c r="AP897">
        <v>0</v>
      </c>
      <c r="AQ897">
        <v>0</v>
      </c>
      <c r="AR897">
        <v>0</v>
      </c>
      <c r="AS897" t="s">
        <v>3</v>
      </c>
      <c r="AT897">
        <v>0.75</v>
      </c>
      <c r="AU897" t="s">
        <v>3</v>
      </c>
      <c r="AV897">
        <v>1</v>
      </c>
      <c r="AW897">
        <v>1</v>
      </c>
      <c r="AX897">
        <v>-1</v>
      </c>
      <c r="AY897">
        <v>0</v>
      </c>
      <c r="AZ897">
        <v>0</v>
      </c>
      <c r="BA897" t="s">
        <v>3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CX897">
        <f>Y897*Source!I643</f>
        <v>6</v>
      </c>
      <c r="CY897">
        <f>AA897</f>
        <v>28526.26</v>
      </c>
      <c r="CZ897">
        <f>AE897</f>
        <v>6483.24</v>
      </c>
      <c r="DA897">
        <f>AI897</f>
        <v>4.4000000000000004</v>
      </c>
      <c r="DB897">
        <f t="shared" si="171"/>
        <v>4862.43</v>
      </c>
      <c r="DC897">
        <f t="shared" si="172"/>
        <v>0</v>
      </c>
    </row>
    <row r="898" spans="1:107" x14ac:dyDescent="0.2">
      <c r="A898">
        <f>ROW(Source!A646)</f>
        <v>646</v>
      </c>
      <c r="B898">
        <v>144042116</v>
      </c>
      <c r="C898">
        <v>144045079</v>
      </c>
      <c r="D898">
        <v>128862298</v>
      </c>
      <c r="E898">
        <v>28876687</v>
      </c>
      <c r="F898">
        <v>1</v>
      </c>
      <c r="G898">
        <v>1</v>
      </c>
      <c r="H898">
        <v>1</v>
      </c>
      <c r="I898" t="s">
        <v>1280</v>
      </c>
      <c r="J898" t="s">
        <v>3</v>
      </c>
      <c r="K898" t="s">
        <v>1281</v>
      </c>
      <c r="L898">
        <v>1191</v>
      </c>
      <c r="N898">
        <v>1013</v>
      </c>
      <c r="O898" t="s">
        <v>1125</v>
      </c>
      <c r="P898" t="s">
        <v>1125</v>
      </c>
      <c r="Q898">
        <v>1</v>
      </c>
      <c r="W898">
        <v>0</v>
      </c>
      <c r="X898">
        <v>1069510174</v>
      </c>
      <c r="Y898">
        <v>6.2</v>
      </c>
      <c r="AA898">
        <v>0</v>
      </c>
      <c r="AB898">
        <v>0</v>
      </c>
      <c r="AC898">
        <v>0</v>
      </c>
      <c r="AD898">
        <v>9.6199999999999992</v>
      </c>
      <c r="AE898">
        <v>0</v>
      </c>
      <c r="AF898">
        <v>0</v>
      </c>
      <c r="AG898">
        <v>0</v>
      </c>
      <c r="AH898">
        <v>9.6199999999999992</v>
      </c>
      <c r="AI898">
        <v>1</v>
      </c>
      <c r="AJ898">
        <v>1</v>
      </c>
      <c r="AK898">
        <v>1</v>
      </c>
      <c r="AL898">
        <v>1</v>
      </c>
      <c r="AN898">
        <v>0</v>
      </c>
      <c r="AO898">
        <v>1</v>
      </c>
      <c r="AP898">
        <v>0</v>
      </c>
      <c r="AQ898">
        <v>0</v>
      </c>
      <c r="AR898">
        <v>0</v>
      </c>
      <c r="AS898" t="s">
        <v>3</v>
      </c>
      <c r="AT898">
        <v>6.2</v>
      </c>
      <c r="AU898" t="s">
        <v>3</v>
      </c>
      <c r="AV898">
        <v>1</v>
      </c>
      <c r="AW898">
        <v>2</v>
      </c>
      <c r="AX898">
        <v>144045088</v>
      </c>
      <c r="AY898">
        <v>1</v>
      </c>
      <c r="AZ898">
        <v>0</v>
      </c>
      <c r="BA898">
        <v>896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CX898">
        <f>Y898*Source!I646</f>
        <v>18.600000000000001</v>
      </c>
      <c r="CY898">
        <f>AD898</f>
        <v>9.6199999999999992</v>
      </c>
      <c r="CZ898">
        <f>AH898</f>
        <v>9.6199999999999992</v>
      </c>
      <c r="DA898">
        <f>AL898</f>
        <v>1</v>
      </c>
      <c r="DB898">
        <f t="shared" si="171"/>
        <v>59.64</v>
      </c>
      <c r="DC898">
        <f t="shared" si="172"/>
        <v>0</v>
      </c>
    </row>
    <row r="899" spans="1:107" x14ac:dyDescent="0.2">
      <c r="A899">
        <f>ROW(Source!A646)</f>
        <v>646</v>
      </c>
      <c r="B899">
        <v>144042116</v>
      </c>
      <c r="C899">
        <v>144045079</v>
      </c>
      <c r="D899">
        <v>128862608</v>
      </c>
      <c r="E899">
        <v>28876687</v>
      </c>
      <c r="F899">
        <v>1</v>
      </c>
      <c r="G899">
        <v>1</v>
      </c>
      <c r="H899">
        <v>1</v>
      </c>
      <c r="I899" t="s">
        <v>1128</v>
      </c>
      <c r="J899" t="s">
        <v>3</v>
      </c>
      <c r="K899" t="s">
        <v>1129</v>
      </c>
      <c r="L899">
        <v>1191</v>
      </c>
      <c r="N899">
        <v>1013</v>
      </c>
      <c r="O899" t="s">
        <v>1125</v>
      </c>
      <c r="P899" t="s">
        <v>1125</v>
      </c>
      <c r="Q899">
        <v>1</v>
      </c>
      <c r="W899">
        <v>0</v>
      </c>
      <c r="X899">
        <v>-1417349443</v>
      </c>
      <c r="Y899">
        <v>0.25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1</v>
      </c>
      <c r="AJ899">
        <v>1</v>
      </c>
      <c r="AK899">
        <v>1</v>
      </c>
      <c r="AL899">
        <v>1</v>
      </c>
      <c r="AN899">
        <v>0</v>
      </c>
      <c r="AO899">
        <v>1</v>
      </c>
      <c r="AP899">
        <v>0</v>
      </c>
      <c r="AQ899">
        <v>0</v>
      </c>
      <c r="AR899">
        <v>0</v>
      </c>
      <c r="AS899" t="s">
        <v>3</v>
      </c>
      <c r="AT899">
        <v>0.25</v>
      </c>
      <c r="AU899" t="s">
        <v>3</v>
      </c>
      <c r="AV899">
        <v>2</v>
      </c>
      <c r="AW899">
        <v>2</v>
      </c>
      <c r="AX899">
        <v>144045089</v>
      </c>
      <c r="AY899">
        <v>1</v>
      </c>
      <c r="AZ899">
        <v>0</v>
      </c>
      <c r="BA899">
        <v>897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CX899">
        <f>Y899*Source!I646</f>
        <v>0.75</v>
      </c>
      <c r="CY899">
        <f>AD899</f>
        <v>0</v>
      </c>
      <c r="CZ899">
        <f>AH899</f>
        <v>0</v>
      </c>
      <c r="DA899">
        <f>AL899</f>
        <v>1</v>
      </c>
      <c r="DB899">
        <f t="shared" si="171"/>
        <v>0</v>
      </c>
      <c r="DC899">
        <f t="shared" si="172"/>
        <v>0</v>
      </c>
    </row>
    <row r="900" spans="1:107" x14ac:dyDescent="0.2">
      <c r="A900">
        <f>ROW(Source!A646)</f>
        <v>646</v>
      </c>
      <c r="B900">
        <v>144042116</v>
      </c>
      <c r="C900">
        <v>144045079</v>
      </c>
      <c r="D900">
        <v>130404529</v>
      </c>
      <c r="E900">
        <v>1</v>
      </c>
      <c r="F900">
        <v>1</v>
      </c>
      <c r="G900">
        <v>1</v>
      </c>
      <c r="H900">
        <v>2</v>
      </c>
      <c r="I900" t="s">
        <v>1306</v>
      </c>
      <c r="J900" t="s">
        <v>1307</v>
      </c>
      <c r="K900" t="s">
        <v>1308</v>
      </c>
      <c r="L900">
        <v>1368</v>
      </c>
      <c r="N900">
        <v>1011</v>
      </c>
      <c r="O900" t="s">
        <v>550</v>
      </c>
      <c r="P900" t="s">
        <v>550</v>
      </c>
      <c r="Q900">
        <v>1</v>
      </c>
      <c r="W900">
        <v>0</v>
      </c>
      <c r="X900">
        <v>-99217351</v>
      </c>
      <c r="Y900">
        <v>0.25</v>
      </c>
      <c r="AA900">
        <v>0</v>
      </c>
      <c r="AB900">
        <v>673.13</v>
      </c>
      <c r="AC900">
        <v>330.27</v>
      </c>
      <c r="AD900">
        <v>0</v>
      </c>
      <c r="AE900">
        <v>0</v>
      </c>
      <c r="AF900">
        <v>89.99</v>
      </c>
      <c r="AG900">
        <v>10.06</v>
      </c>
      <c r="AH900">
        <v>0</v>
      </c>
      <c r="AI900">
        <v>1</v>
      </c>
      <c r="AJ900">
        <v>7.48</v>
      </c>
      <c r="AK900">
        <v>32.83</v>
      </c>
      <c r="AL900">
        <v>1</v>
      </c>
      <c r="AN900">
        <v>0</v>
      </c>
      <c r="AO900">
        <v>1</v>
      </c>
      <c r="AP900">
        <v>0</v>
      </c>
      <c r="AQ900">
        <v>0</v>
      </c>
      <c r="AR900">
        <v>0</v>
      </c>
      <c r="AS900" t="s">
        <v>3</v>
      </c>
      <c r="AT900">
        <v>0.25</v>
      </c>
      <c r="AU900" t="s">
        <v>3</v>
      </c>
      <c r="AV900">
        <v>0</v>
      </c>
      <c r="AW900">
        <v>2</v>
      </c>
      <c r="AX900">
        <v>144045090</v>
      </c>
      <c r="AY900">
        <v>1</v>
      </c>
      <c r="AZ900">
        <v>0</v>
      </c>
      <c r="BA900">
        <v>898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CX900">
        <f>Y900*Source!I646</f>
        <v>0.75</v>
      </c>
      <c r="CY900">
        <f>AB900</f>
        <v>673.13</v>
      </c>
      <c r="CZ900">
        <f>AF900</f>
        <v>89.99</v>
      </c>
      <c r="DA900">
        <f>AJ900</f>
        <v>7.48</v>
      </c>
      <c r="DB900">
        <f t="shared" si="171"/>
        <v>22.5</v>
      </c>
      <c r="DC900">
        <f t="shared" si="172"/>
        <v>2.52</v>
      </c>
    </row>
    <row r="901" spans="1:107" x14ac:dyDescent="0.2">
      <c r="A901">
        <f>ROW(Source!A646)</f>
        <v>646</v>
      </c>
      <c r="B901">
        <v>144042116</v>
      </c>
      <c r="C901">
        <v>144045079</v>
      </c>
      <c r="D901">
        <v>130261251</v>
      </c>
      <c r="E901">
        <v>1</v>
      </c>
      <c r="F901">
        <v>1</v>
      </c>
      <c r="G901">
        <v>1</v>
      </c>
      <c r="H901">
        <v>3</v>
      </c>
      <c r="I901" t="s">
        <v>1394</v>
      </c>
      <c r="J901" t="s">
        <v>1395</v>
      </c>
      <c r="K901" t="s">
        <v>1396</v>
      </c>
      <c r="L901">
        <v>1348</v>
      </c>
      <c r="N901">
        <v>1009</v>
      </c>
      <c r="O901" t="s">
        <v>31</v>
      </c>
      <c r="P901" t="s">
        <v>31</v>
      </c>
      <c r="Q901">
        <v>1000</v>
      </c>
      <c r="W901">
        <v>0</v>
      </c>
      <c r="X901">
        <v>-275274184</v>
      </c>
      <c r="Y901">
        <v>1.1000000000000001E-3</v>
      </c>
      <c r="AA901">
        <v>68116.399999999994</v>
      </c>
      <c r="AB901">
        <v>0</v>
      </c>
      <c r="AC901">
        <v>0</v>
      </c>
      <c r="AD901">
        <v>0</v>
      </c>
      <c r="AE901">
        <v>12430</v>
      </c>
      <c r="AF901">
        <v>0</v>
      </c>
      <c r="AG901">
        <v>0</v>
      </c>
      <c r="AH901">
        <v>0</v>
      </c>
      <c r="AI901">
        <v>5.48</v>
      </c>
      <c r="AJ901">
        <v>1</v>
      </c>
      <c r="AK901">
        <v>1</v>
      </c>
      <c r="AL901">
        <v>1</v>
      </c>
      <c r="AN901">
        <v>0</v>
      </c>
      <c r="AO901">
        <v>1</v>
      </c>
      <c r="AP901">
        <v>0</v>
      </c>
      <c r="AQ901">
        <v>0</v>
      </c>
      <c r="AR901">
        <v>0</v>
      </c>
      <c r="AS901" t="s">
        <v>3</v>
      </c>
      <c r="AT901">
        <v>1.1000000000000001E-3</v>
      </c>
      <c r="AU901" t="s">
        <v>3</v>
      </c>
      <c r="AV901">
        <v>0</v>
      </c>
      <c r="AW901">
        <v>2</v>
      </c>
      <c r="AX901">
        <v>144045091</v>
      </c>
      <c r="AY901">
        <v>1</v>
      </c>
      <c r="AZ901">
        <v>0</v>
      </c>
      <c r="BA901">
        <v>899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CX901">
        <f>Y901*Source!I646</f>
        <v>3.3E-3</v>
      </c>
      <c r="CY901">
        <f>AA901</f>
        <v>68116.399999999994</v>
      </c>
      <c r="CZ901">
        <f>AE901</f>
        <v>12430</v>
      </c>
      <c r="DA901">
        <f>AI901</f>
        <v>5.48</v>
      </c>
      <c r="DB901">
        <f t="shared" si="171"/>
        <v>13.67</v>
      </c>
      <c r="DC901">
        <f t="shared" si="172"/>
        <v>0</v>
      </c>
    </row>
    <row r="902" spans="1:107" x14ac:dyDescent="0.2">
      <c r="A902">
        <f>ROW(Source!A646)</f>
        <v>646</v>
      </c>
      <c r="B902">
        <v>144042116</v>
      </c>
      <c r="C902">
        <v>144045079</v>
      </c>
      <c r="D902">
        <v>130280366</v>
      </c>
      <c r="E902">
        <v>1</v>
      </c>
      <c r="F902">
        <v>1</v>
      </c>
      <c r="G902">
        <v>1</v>
      </c>
      <c r="H902">
        <v>3</v>
      </c>
      <c r="I902" t="s">
        <v>1631</v>
      </c>
      <c r="J902" t="s">
        <v>1632</v>
      </c>
      <c r="K902" t="s">
        <v>1633</v>
      </c>
      <c r="L902">
        <v>1348</v>
      </c>
      <c r="N902">
        <v>1009</v>
      </c>
      <c r="O902" t="s">
        <v>31</v>
      </c>
      <c r="P902" t="s">
        <v>31</v>
      </c>
      <c r="Q902">
        <v>1000</v>
      </c>
      <c r="W902">
        <v>0</v>
      </c>
      <c r="X902">
        <v>350057717</v>
      </c>
      <c r="Y902">
        <v>3.0000000000000001E-6</v>
      </c>
      <c r="AA902">
        <v>807410</v>
      </c>
      <c r="AB902">
        <v>0</v>
      </c>
      <c r="AC902">
        <v>0</v>
      </c>
      <c r="AD902">
        <v>0</v>
      </c>
      <c r="AE902">
        <v>65750</v>
      </c>
      <c r="AF902">
        <v>0</v>
      </c>
      <c r="AG902">
        <v>0</v>
      </c>
      <c r="AH902">
        <v>0</v>
      </c>
      <c r="AI902">
        <v>12.28</v>
      </c>
      <c r="AJ902">
        <v>1</v>
      </c>
      <c r="AK902">
        <v>1</v>
      </c>
      <c r="AL902">
        <v>1</v>
      </c>
      <c r="AN902">
        <v>0</v>
      </c>
      <c r="AO902">
        <v>1</v>
      </c>
      <c r="AP902">
        <v>0</v>
      </c>
      <c r="AQ902">
        <v>0</v>
      </c>
      <c r="AR902">
        <v>0</v>
      </c>
      <c r="AS902" t="s">
        <v>3</v>
      </c>
      <c r="AT902">
        <v>3.0000000000000001E-6</v>
      </c>
      <c r="AU902" t="s">
        <v>3</v>
      </c>
      <c r="AV902">
        <v>0</v>
      </c>
      <c r="AW902">
        <v>2</v>
      </c>
      <c r="AX902">
        <v>144045092</v>
      </c>
      <c r="AY902">
        <v>1</v>
      </c>
      <c r="AZ902">
        <v>0</v>
      </c>
      <c r="BA902">
        <v>900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CX902">
        <f>Y902*Source!I646</f>
        <v>9.0000000000000002E-6</v>
      </c>
      <c r="CY902">
        <f>AA902</f>
        <v>807410</v>
      </c>
      <c r="CZ902">
        <f>AE902</f>
        <v>65750</v>
      </c>
      <c r="DA902">
        <f>AI902</f>
        <v>12.28</v>
      </c>
      <c r="DB902">
        <f t="shared" si="171"/>
        <v>0.2</v>
      </c>
      <c r="DC902">
        <f t="shared" si="172"/>
        <v>0</v>
      </c>
    </row>
    <row r="903" spans="1:107" x14ac:dyDescent="0.2">
      <c r="A903">
        <f>ROW(Source!A646)</f>
        <v>646</v>
      </c>
      <c r="B903">
        <v>144042116</v>
      </c>
      <c r="C903">
        <v>144045079</v>
      </c>
      <c r="D903">
        <v>130309932</v>
      </c>
      <c r="E903">
        <v>1</v>
      </c>
      <c r="F903">
        <v>1</v>
      </c>
      <c r="G903">
        <v>1</v>
      </c>
      <c r="H903">
        <v>3</v>
      </c>
      <c r="I903" t="s">
        <v>1634</v>
      </c>
      <c r="J903" t="s">
        <v>1635</v>
      </c>
      <c r="K903" t="s">
        <v>1636</v>
      </c>
      <c r="L903">
        <v>1477</v>
      </c>
      <c r="N903">
        <v>1013</v>
      </c>
      <c r="O903" t="s">
        <v>428</v>
      </c>
      <c r="P903" t="s">
        <v>430</v>
      </c>
      <c r="Q903">
        <v>1</v>
      </c>
      <c r="W903">
        <v>0</v>
      </c>
      <c r="X903">
        <v>240845336</v>
      </c>
      <c r="Y903">
        <v>6.9999999999999999E-4</v>
      </c>
      <c r="AA903">
        <v>47828.85</v>
      </c>
      <c r="AB903">
        <v>0</v>
      </c>
      <c r="AC903">
        <v>0</v>
      </c>
      <c r="AD903">
        <v>0</v>
      </c>
      <c r="AE903">
        <v>10534.99</v>
      </c>
      <c r="AF903">
        <v>0</v>
      </c>
      <c r="AG903">
        <v>0</v>
      </c>
      <c r="AH903">
        <v>0</v>
      </c>
      <c r="AI903">
        <v>4.54</v>
      </c>
      <c r="AJ903">
        <v>1</v>
      </c>
      <c r="AK903">
        <v>1</v>
      </c>
      <c r="AL903">
        <v>1</v>
      </c>
      <c r="AN903">
        <v>0</v>
      </c>
      <c r="AO903">
        <v>1</v>
      </c>
      <c r="AP903">
        <v>0</v>
      </c>
      <c r="AQ903">
        <v>0</v>
      </c>
      <c r="AR903">
        <v>0</v>
      </c>
      <c r="AS903" t="s">
        <v>3</v>
      </c>
      <c r="AT903">
        <v>6.9999999999999999E-4</v>
      </c>
      <c r="AU903" t="s">
        <v>3</v>
      </c>
      <c r="AV903">
        <v>0</v>
      </c>
      <c r="AW903">
        <v>2</v>
      </c>
      <c r="AX903">
        <v>144045093</v>
      </c>
      <c r="AY903">
        <v>1</v>
      </c>
      <c r="AZ903">
        <v>0</v>
      </c>
      <c r="BA903">
        <v>901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CX903">
        <f>Y903*Source!I646</f>
        <v>2.0999999999999999E-3</v>
      </c>
      <c r="CY903">
        <f>AA903</f>
        <v>47828.85</v>
      </c>
      <c r="CZ903">
        <f>AE903</f>
        <v>10534.99</v>
      </c>
      <c r="DA903">
        <f>AI903</f>
        <v>4.54</v>
      </c>
      <c r="DB903">
        <f t="shared" si="171"/>
        <v>7.37</v>
      </c>
      <c r="DC903">
        <f t="shared" si="172"/>
        <v>0</v>
      </c>
    </row>
    <row r="904" spans="1:107" x14ac:dyDescent="0.2">
      <c r="A904">
        <f>ROW(Source!A646)</f>
        <v>646</v>
      </c>
      <c r="B904">
        <v>144042116</v>
      </c>
      <c r="C904">
        <v>144045079</v>
      </c>
      <c r="D904">
        <v>128862548</v>
      </c>
      <c r="E904">
        <v>28876687</v>
      </c>
      <c r="F904">
        <v>1</v>
      </c>
      <c r="G904">
        <v>1</v>
      </c>
      <c r="H904">
        <v>3</v>
      </c>
      <c r="I904" t="s">
        <v>1296</v>
      </c>
      <c r="J904" t="s">
        <v>3</v>
      </c>
      <c r="K904" t="s">
        <v>1297</v>
      </c>
      <c r="L904">
        <v>1374</v>
      </c>
      <c r="N904">
        <v>1013</v>
      </c>
      <c r="O904" t="s">
        <v>1298</v>
      </c>
      <c r="P904" t="s">
        <v>1298</v>
      </c>
      <c r="Q904">
        <v>1</v>
      </c>
      <c r="W904">
        <v>0</v>
      </c>
      <c r="X904">
        <v>-1731369543</v>
      </c>
      <c r="Y904">
        <v>1.19</v>
      </c>
      <c r="AA904">
        <v>1</v>
      </c>
      <c r="AB904">
        <v>0</v>
      </c>
      <c r="AC904">
        <v>0</v>
      </c>
      <c r="AD904">
        <v>0</v>
      </c>
      <c r="AE904">
        <v>1</v>
      </c>
      <c r="AF904">
        <v>0</v>
      </c>
      <c r="AG904">
        <v>0</v>
      </c>
      <c r="AH904">
        <v>0</v>
      </c>
      <c r="AI904">
        <v>1</v>
      </c>
      <c r="AJ904">
        <v>1</v>
      </c>
      <c r="AK904">
        <v>1</v>
      </c>
      <c r="AL904">
        <v>1</v>
      </c>
      <c r="AN904">
        <v>0</v>
      </c>
      <c r="AO904">
        <v>1</v>
      </c>
      <c r="AP904">
        <v>0</v>
      </c>
      <c r="AQ904">
        <v>0</v>
      </c>
      <c r="AR904">
        <v>0</v>
      </c>
      <c r="AS904" t="s">
        <v>3</v>
      </c>
      <c r="AT904">
        <v>1.19</v>
      </c>
      <c r="AU904" t="s">
        <v>3</v>
      </c>
      <c r="AV904">
        <v>0</v>
      </c>
      <c r="AW904">
        <v>2</v>
      </c>
      <c r="AX904">
        <v>144045094</v>
      </c>
      <c r="AY904">
        <v>1</v>
      </c>
      <c r="AZ904">
        <v>0</v>
      </c>
      <c r="BA904">
        <v>902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CX904">
        <f>Y904*Source!I646</f>
        <v>3.57</v>
      </c>
      <c r="CY904">
        <f>AA904</f>
        <v>1</v>
      </c>
      <c r="CZ904">
        <f>AE904</f>
        <v>1</v>
      </c>
      <c r="DA904">
        <f>AI904</f>
        <v>1</v>
      </c>
      <c r="DB904">
        <f t="shared" si="171"/>
        <v>1.19</v>
      </c>
      <c r="DC904">
        <f t="shared" si="172"/>
        <v>0</v>
      </c>
    </row>
    <row r="905" spans="1:107" x14ac:dyDescent="0.2">
      <c r="A905">
        <f>ROW(Source!A646)</f>
        <v>646</v>
      </c>
      <c r="B905">
        <v>144042116</v>
      </c>
      <c r="C905">
        <v>144045079</v>
      </c>
      <c r="D905">
        <v>0</v>
      </c>
      <c r="E905">
        <v>0</v>
      </c>
      <c r="F905">
        <v>1</v>
      </c>
      <c r="G905">
        <v>1</v>
      </c>
      <c r="H905">
        <v>3</v>
      </c>
      <c r="I905" t="s">
        <v>881</v>
      </c>
      <c r="J905" t="s">
        <v>3</v>
      </c>
      <c r="K905" t="s">
        <v>882</v>
      </c>
      <c r="L905">
        <v>1371</v>
      </c>
      <c r="N905">
        <v>1013</v>
      </c>
      <c r="O905" t="s">
        <v>171</v>
      </c>
      <c r="P905" t="s">
        <v>171</v>
      </c>
      <c r="Q905">
        <v>1</v>
      </c>
      <c r="W905">
        <v>0</v>
      </c>
      <c r="X905">
        <v>-1801054043</v>
      </c>
      <c r="Y905">
        <v>1</v>
      </c>
      <c r="AA905">
        <v>418701.98</v>
      </c>
      <c r="AB905">
        <v>0</v>
      </c>
      <c r="AC905">
        <v>0</v>
      </c>
      <c r="AD905">
        <v>0</v>
      </c>
      <c r="AE905">
        <v>95159.54</v>
      </c>
      <c r="AF905">
        <v>0</v>
      </c>
      <c r="AG905">
        <v>0</v>
      </c>
      <c r="AH905">
        <v>0</v>
      </c>
      <c r="AI905">
        <v>4.4000000000000004</v>
      </c>
      <c r="AJ905">
        <v>1</v>
      </c>
      <c r="AK905">
        <v>1</v>
      </c>
      <c r="AL905">
        <v>1</v>
      </c>
      <c r="AN905">
        <v>0</v>
      </c>
      <c r="AO905">
        <v>0</v>
      </c>
      <c r="AP905">
        <v>0</v>
      </c>
      <c r="AQ905">
        <v>0</v>
      </c>
      <c r="AR905">
        <v>0</v>
      </c>
      <c r="AS905" t="s">
        <v>3</v>
      </c>
      <c r="AT905">
        <v>1</v>
      </c>
      <c r="AU905" t="s">
        <v>3</v>
      </c>
      <c r="AV905">
        <v>1</v>
      </c>
      <c r="AW905">
        <v>1</v>
      </c>
      <c r="AX905">
        <v>-1</v>
      </c>
      <c r="AY905">
        <v>0</v>
      </c>
      <c r="AZ905">
        <v>0</v>
      </c>
      <c r="BA905" t="s">
        <v>3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CX905">
        <f>Y905*Source!I646</f>
        <v>3</v>
      </c>
      <c r="CY905">
        <f>AA905</f>
        <v>418701.98</v>
      </c>
      <c r="CZ905">
        <f>AE905</f>
        <v>95159.54</v>
      </c>
      <c r="DA905">
        <f>AI905</f>
        <v>4.4000000000000004</v>
      </c>
      <c r="DB905">
        <f t="shared" si="171"/>
        <v>95159.54</v>
      </c>
      <c r="DC905">
        <f t="shared" si="172"/>
        <v>0</v>
      </c>
    </row>
    <row r="906" spans="1:107" x14ac:dyDescent="0.2">
      <c r="A906">
        <f>ROW(Source!A687)</f>
        <v>687</v>
      </c>
      <c r="B906">
        <v>144042116</v>
      </c>
      <c r="C906">
        <v>144045096</v>
      </c>
      <c r="D906">
        <v>128862187</v>
      </c>
      <c r="E906">
        <v>28876687</v>
      </c>
      <c r="F906">
        <v>1</v>
      </c>
      <c r="G906">
        <v>1</v>
      </c>
      <c r="H906">
        <v>1</v>
      </c>
      <c r="I906" t="s">
        <v>1278</v>
      </c>
      <c r="J906" t="s">
        <v>3</v>
      </c>
      <c r="K906" t="s">
        <v>1279</v>
      </c>
      <c r="L906">
        <v>1191</v>
      </c>
      <c r="N906">
        <v>1013</v>
      </c>
      <c r="O906" t="s">
        <v>1125</v>
      </c>
      <c r="P906" t="s">
        <v>1125</v>
      </c>
      <c r="Q906">
        <v>1</v>
      </c>
      <c r="W906">
        <v>0</v>
      </c>
      <c r="X906">
        <v>735429535</v>
      </c>
      <c r="Y906">
        <v>22.82</v>
      </c>
      <c r="AA906">
        <v>0</v>
      </c>
      <c r="AB906">
        <v>0</v>
      </c>
      <c r="AC906">
        <v>0</v>
      </c>
      <c r="AD906">
        <v>7.8</v>
      </c>
      <c r="AE906">
        <v>0</v>
      </c>
      <c r="AF906">
        <v>0</v>
      </c>
      <c r="AG906">
        <v>0</v>
      </c>
      <c r="AH906">
        <v>7.8</v>
      </c>
      <c r="AI906">
        <v>1</v>
      </c>
      <c r="AJ906">
        <v>1</v>
      </c>
      <c r="AK906">
        <v>1</v>
      </c>
      <c r="AL906">
        <v>1</v>
      </c>
      <c r="AN906">
        <v>0</v>
      </c>
      <c r="AO906">
        <v>1</v>
      </c>
      <c r="AP906">
        <v>0</v>
      </c>
      <c r="AQ906">
        <v>0</v>
      </c>
      <c r="AR906">
        <v>0</v>
      </c>
      <c r="AS906" t="s">
        <v>3</v>
      </c>
      <c r="AT906">
        <v>22.82</v>
      </c>
      <c r="AU906" t="s">
        <v>3</v>
      </c>
      <c r="AV906">
        <v>1</v>
      </c>
      <c r="AW906">
        <v>2</v>
      </c>
      <c r="AX906">
        <v>144045099</v>
      </c>
      <c r="AY906">
        <v>1</v>
      </c>
      <c r="AZ906">
        <v>0</v>
      </c>
      <c r="BA906">
        <v>903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CX906">
        <f>Y906*Source!I687</f>
        <v>9.2375360000000004</v>
      </c>
      <c r="CY906">
        <f>AD906</f>
        <v>7.8</v>
      </c>
      <c r="CZ906">
        <f>AH906</f>
        <v>7.8</v>
      </c>
      <c r="DA906">
        <f>AL906</f>
        <v>1</v>
      </c>
      <c r="DB906">
        <f t="shared" si="171"/>
        <v>178</v>
      </c>
      <c r="DC906">
        <f t="shared" si="172"/>
        <v>0</v>
      </c>
    </row>
    <row r="907" spans="1:107" x14ac:dyDescent="0.2">
      <c r="A907">
        <f>ROW(Source!A687)</f>
        <v>687</v>
      </c>
      <c r="B907">
        <v>144042116</v>
      </c>
      <c r="C907">
        <v>144045096</v>
      </c>
      <c r="D907">
        <v>128862661</v>
      </c>
      <c r="E907">
        <v>28876687</v>
      </c>
      <c r="F907">
        <v>1</v>
      </c>
      <c r="G907">
        <v>1</v>
      </c>
      <c r="H907">
        <v>3</v>
      </c>
      <c r="I907" t="s">
        <v>29</v>
      </c>
      <c r="J907" t="s">
        <v>3</v>
      </c>
      <c r="K907" t="s">
        <v>30</v>
      </c>
      <c r="L907">
        <v>1348</v>
      </c>
      <c r="N907">
        <v>1009</v>
      </c>
      <c r="O907" t="s">
        <v>31</v>
      </c>
      <c r="P907" t="s">
        <v>31</v>
      </c>
      <c r="Q907">
        <v>1000</v>
      </c>
      <c r="W907">
        <v>0</v>
      </c>
      <c r="X907">
        <v>2102561428</v>
      </c>
      <c r="Y907">
        <v>4.5999999999999996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1</v>
      </c>
      <c r="AJ907">
        <v>1</v>
      </c>
      <c r="AK907">
        <v>1</v>
      </c>
      <c r="AL907">
        <v>1</v>
      </c>
      <c r="AN907">
        <v>0</v>
      </c>
      <c r="AO907">
        <v>0</v>
      </c>
      <c r="AP907">
        <v>0</v>
      </c>
      <c r="AQ907">
        <v>0</v>
      </c>
      <c r="AR907">
        <v>0</v>
      </c>
      <c r="AS907" t="s">
        <v>3</v>
      </c>
      <c r="AT907">
        <v>4.5999999999999996</v>
      </c>
      <c r="AU907" t="s">
        <v>3</v>
      </c>
      <c r="AV907">
        <v>0</v>
      </c>
      <c r="AW907">
        <v>2</v>
      </c>
      <c r="AX907">
        <v>144045100</v>
      </c>
      <c r="AY907">
        <v>1</v>
      </c>
      <c r="AZ907">
        <v>0</v>
      </c>
      <c r="BA907">
        <v>904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CX907">
        <f>Y907*Source!I687</f>
        <v>1.8620799999999997</v>
      </c>
      <c r="CY907">
        <f>AA907</f>
        <v>0</v>
      </c>
      <c r="CZ907">
        <f>AE907</f>
        <v>0</v>
      </c>
      <c r="DA907">
        <f>AI907</f>
        <v>1</v>
      </c>
      <c r="DB907">
        <f t="shared" si="171"/>
        <v>0</v>
      </c>
      <c r="DC907">
        <f t="shared" si="172"/>
        <v>0</v>
      </c>
    </row>
    <row r="908" spans="1:107" x14ac:dyDescent="0.2">
      <c r="A908">
        <f>ROW(Source!A689)</f>
        <v>689</v>
      </c>
      <c r="B908">
        <v>144042116</v>
      </c>
      <c r="C908">
        <v>144045102</v>
      </c>
      <c r="D908">
        <v>128862263</v>
      </c>
      <c r="E908">
        <v>28876687</v>
      </c>
      <c r="F908">
        <v>1</v>
      </c>
      <c r="G908">
        <v>1</v>
      </c>
      <c r="H908">
        <v>1</v>
      </c>
      <c r="I908" t="s">
        <v>1330</v>
      </c>
      <c r="J908" t="s">
        <v>3</v>
      </c>
      <c r="K908" t="s">
        <v>1331</v>
      </c>
      <c r="L908">
        <v>1191</v>
      </c>
      <c r="N908">
        <v>1013</v>
      </c>
      <c r="O908" t="s">
        <v>1125</v>
      </c>
      <c r="P908" t="s">
        <v>1125</v>
      </c>
      <c r="Q908">
        <v>1</v>
      </c>
      <c r="W908">
        <v>0</v>
      </c>
      <c r="X908">
        <v>-784637506</v>
      </c>
      <c r="Y908">
        <v>23.84</v>
      </c>
      <c r="AA908">
        <v>0</v>
      </c>
      <c r="AB908">
        <v>0</v>
      </c>
      <c r="AC908">
        <v>0</v>
      </c>
      <c r="AD908">
        <v>8.74</v>
      </c>
      <c r="AE908">
        <v>0</v>
      </c>
      <c r="AF908">
        <v>0</v>
      </c>
      <c r="AG908">
        <v>0</v>
      </c>
      <c r="AH908">
        <v>8.74</v>
      </c>
      <c r="AI908">
        <v>1</v>
      </c>
      <c r="AJ908">
        <v>1</v>
      </c>
      <c r="AK908">
        <v>1</v>
      </c>
      <c r="AL908">
        <v>1</v>
      </c>
      <c r="AN908">
        <v>0</v>
      </c>
      <c r="AO908">
        <v>1</v>
      </c>
      <c r="AP908">
        <v>1</v>
      </c>
      <c r="AQ908">
        <v>0</v>
      </c>
      <c r="AR908">
        <v>0</v>
      </c>
      <c r="AS908" t="s">
        <v>3</v>
      </c>
      <c r="AT908">
        <v>29.8</v>
      </c>
      <c r="AU908" t="s">
        <v>23</v>
      </c>
      <c r="AV908">
        <v>1</v>
      </c>
      <c r="AW908">
        <v>2</v>
      </c>
      <c r="AX908">
        <v>144045111</v>
      </c>
      <c r="AY908">
        <v>1</v>
      </c>
      <c r="AZ908">
        <v>2048</v>
      </c>
      <c r="BA908">
        <v>905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CX908">
        <f>Y908*Source!I689</f>
        <v>2.5222720000000001</v>
      </c>
      <c r="CY908">
        <f>AD908</f>
        <v>8.74</v>
      </c>
      <c r="CZ908">
        <f>AH908</f>
        <v>8.74</v>
      </c>
      <c r="DA908">
        <f>AL908</f>
        <v>1</v>
      </c>
      <c r="DB908">
        <f>ROUND((ROUND(AT908*CZ908,2)*0.8),2)</f>
        <v>208.36</v>
      </c>
      <c r="DC908">
        <f>ROUND((ROUND(AT908*AG908,2)*0.8),2)</f>
        <v>0</v>
      </c>
    </row>
    <row r="909" spans="1:107" x14ac:dyDescent="0.2">
      <c r="A909">
        <f>ROW(Source!A689)</f>
        <v>689</v>
      </c>
      <c r="B909">
        <v>144042116</v>
      </c>
      <c r="C909">
        <v>144045102</v>
      </c>
      <c r="D909">
        <v>128862608</v>
      </c>
      <c r="E909">
        <v>28876687</v>
      </c>
      <c r="F909">
        <v>1</v>
      </c>
      <c r="G909">
        <v>1</v>
      </c>
      <c r="H909">
        <v>1</v>
      </c>
      <c r="I909" t="s">
        <v>1128</v>
      </c>
      <c r="J909" t="s">
        <v>3</v>
      </c>
      <c r="K909" t="s">
        <v>1129</v>
      </c>
      <c r="L909">
        <v>1191</v>
      </c>
      <c r="N909">
        <v>1013</v>
      </c>
      <c r="O909" t="s">
        <v>1125</v>
      </c>
      <c r="P909" t="s">
        <v>1125</v>
      </c>
      <c r="Q909">
        <v>1</v>
      </c>
      <c r="W909">
        <v>0</v>
      </c>
      <c r="X909">
        <v>-1417349443</v>
      </c>
      <c r="Y909">
        <v>1.79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1</v>
      </c>
      <c r="AJ909">
        <v>1</v>
      </c>
      <c r="AK909">
        <v>1</v>
      </c>
      <c r="AL909">
        <v>1</v>
      </c>
      <c r="AN909">
        <v>0</v>
      </c>
      <c r="AO909">
        <v>1</v>
      </c>
      <c r="AP909">
        <v>0</v>
      </c>
      <c r="AQ909">
        <v>0</v>
      </c>
      <c r="AR909">
        <v>0</v>
      </c>
      <c r="AS909" t="s">
        <v>3</v>
      </c>
      <c r="AT909">
        <v>1.79</v>
      </c>
      <c r="AU909" t="s">
        <v>3</v>
      </c>
      <c r="AV909">
        <v>2</v>
      </c>
      <c r="AW909">
        <v>2</v>
      </c>
      <c r="AX909">
        <v>144045112</v>
      </c>
      <c r="AY909">
        <v>1</v>
      </c>
      <c r="AZ909">
        <v>2048</v>
      </c>
      <c r="BA909">
        <v>906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CX909">
        <f>Y909*Source!I689</f>
        <v>0.18938200000000002</v>
      </c>
      <c r="CY909">
        <f>AD909</f>
        <v>0</v>
      </c>
      <c r="CZ909">
        <f>AH909</f>
        <v>0</v>
      </c>
      <c r="DA909">
        <f>AL909</f>
        <v>1</v>
      </c>
      <c r="DB909">
        <f>ROUND(ROUND(AT909*CZ909,2),2)</f>
        <v>0</v>
      </c>
      <c r="DC909">
        <f>ROUND(ROUND(AT909*AG909,2),2)</f>
        <v>0</v>
      </c>
    </row>
    <row r="910" spans="1:107" x14ac:dyDescent="0.2">
      <c r="A910">
        <f>ROW(Source!A689)</f>
        <v>689</v>
      </c>
      <c r="B910">
        <v>144042116</v>
      </c>
      <c r="C910">
        <v>144045102</v>
      </c>
      <c r="D910">
        <v>130404404</v>
      </c>
      <c r="E910">
        <v>1</v>
      </c>
      <c r="F910">
        <v>1</v>
      </c>
      <c r="G910">
        <v>1</v>
      </c>
      <c r="H910">
        <v>2</v>
      </c>
      <c r="I910" t="s">
        <v>1141</v>
      </c>
      <c r="J910" t="s">
        <v>1142</v>
      </c>
      <c r="K910" t="s">
        <v>1143</v>
      </c>
      <c r="L910">
        <v>1368</v>
      </c>
      <c r="N910">
        <v>1011</v>
      </c>
      <c r="O910" t="s">
        <v>550</v>
      </c>
      <c r="P910" t="s">
        <v>550</v>
      </c>
      <c r="Q910">
        <v>1</v>
      </c>
      <c r="W910">
        <v>0</v>
      </c>
      <c r="X910">
        <v>-2113614907</v>
      </c>
      <c r="Y910">
        <v>0.85599999999999998</v>
      </c>
      <c r="AA910">
        <v>0</v>
      </c>
      <c r="AB910">
        <v>1023.6</v>
      </c>
      <c r="AC910">
        <v>443.21</v>
      </c>
      <c r="AD910">
        <v>0</v>
      </c>
      <c r="AE910">
        <v>0</v>
      </c>
      <c r="AF910">
        <v>115.4</v>
      </c>
      <c r="AG910">
        <v>13.5</v>
      </c>
      <c r="AH910">
        <v>0</v>
      </c>
      <c r="AI910">
        <v>1</v>
      </c>
      <c r="AJ910">
        <v>8.8699999999999992</v>
      </c>
      <c r="AK910">
        <v>32.83</v>
      </c>
      <c r="AL910">
        <v>1</v>
      </c>
      <c r="AN910">
        <v>0</v>
      </c>
      <c r="AO910">
        <v>1</v>
      </c>
      <c r="AP910">
        <v>1</v>
      </c>
      <c r="AQ910">
        <v>0</v>
      </c>
      <c r="AR910">
        <v>0</v>
      </c>
      <c r="AS910" t="s">
        <v>3</v>
      </c>
      <c r="AT910">
        <v>1.07</v>
      </c>
      <c r="AU910" t="s">
        <v>23</v>
      </c>
      <c r="AV910">
        <v>0</v>
      </c>
      <c r="AW910">
        <v>2</v>
      </c>
      <c r="AX910">
        <v>144045113</v>
      </c>
      <c r="AY910">
        <v>1</v>
      </c>
      <c r="AZ910">
        <v>2048</v>
      </c>
      <c r="BA910">
        <v>907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CX910">
        <f>Y910*Source!I689</f>
        <v>9.0564800000000001E-2</v>
      </c>
      <c r="CY910">
        <f>AB910</f>
        <v>1023.6</v>
      </c>
      <c r="CZ910">
        <f>AF910</f>
        <v>115.4</v>
      </c>
      <c r="DA910">
        <f>AJ910</f>
        <v>8.8699999999999992</v>
      </c>
      <c r="DB910">
        <f>ROUND((ROUND(AT910*CZ910,2)*0.8),2)</f>
        <v>98.78</v>
      </c>
      <c r="DC910">
        <f>ROUND((ROUND(AT910*AG910,2)*0.8),2)</f>
        <v>11.56</v>
      </c>
    </row>
    <row r="911" spans="1:107" x14ac:dyDescent="0.2">
      <c r="A911">
        <f>ROW(Source!A689)</f>
        <v>689</v>
      </c>
      <c r="B911">
        <v>144042116</v>
      </c>
      <c r="C911">
        <v>144045102</v>
      </c>
      <c r="D911">
        <v>130405149</v>
      </c>
      <c r="E911">
        <v>1</v>
      </c>
      <c r="F911">
        <v>1</v>
      </c>
      <c r="G911">
        <v>1</v>
      </c>
      <c r="H911">
        <v>2</v>
      </c>
      <c r="I911" t="s">
        <v>1144</v>
      </c>
      <c r="J911" t="s">
        <v>1145</v>
      </c>
      <c r="K911" t="s">
        <v>1146</v>
      </c>
      <c r="L911">
        <v>1368</v>
      </c>
      <c r="N911">
        <v>1011</v>
      </c>
      <c r="O911" t="s">
        <v>550</v>
      </c>
      <c r="P911" t="s">
        <v>550</v>
      </c>
      <c r="Q911">
        <v>1</v>
      </c>
      <c r="W911">
        <v>0</v>
      </c>
      <c r="X911">
        <v>1969200529</v>
      </c>
      <c r="Y911">
        <v>0.57599999999999996</v>
      </c>
      <c r="AA911">
        <v>0</v>
      </c>
      <c r="AB911">
        <v>795.09</v>
      </c>
      <c r="AC911">
        <v>380.83</v>
      </c>
      <c r="AD911">
        <v>0</v>
      </c>
      <c r="AE911">
        <v>0</v>
      </c>
      <c r="AF911">
        <v>65.709999999999994</v>
      </c>
      <c r="AG911">
        <v>11.6</v>
      </c>
      <c r="AH911">
        <v>0</v>
      </c>
      <c r="AI911">
        <v>1</v>
      </c>
      <c r="AJ911">
        <v>12.1</v>
      </c>
      <c r="AK911">
        <v>32.83</v>
      </c>
      <c r="AL911">
        <v>1</v>
      </c>
      <c r="AN911">
        <v>0</v>
      </c>
      <c r="AO911">
        <v>1</v>
      </c>
      <c r="AP911">
        <v>1</v>
      </c>
      <c r="AQ911">
        <v>0</v>
      </c>
      <c r="AR911">
        <v>0</v>
      </c>
      <c r="AS911" t="s">
        <v>3</v>
      </c>
      <c r="AT911">
        <v>0.72</v>
      </c>
      <c r="AU911" t="s">
        <v>23</v>
      </c>
      <c r="AV911">
        <v>0</v>
      </c>
      <c r="AW911">
        <v>2</v>
      </c>
      <c r="AX911">
        <v>144045114</v>
      </c>
      <c r="AY911">
        <v>1</v>
      </c>
      <c r="AZ911">
        <v>0</v>
      </c>
      <c r="BA911">
        <v>908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CX911">
        <f>Y911*Source!I689</f>
        <v>6.0940799999999996E-2</v>
      </c>
      <c r="CY911">
        <f>AB911</f>
        <v>795.09</v>
      </c>
      <c r="CZ911">
        <f>AF911</f>
        <v>65.709999999999994</v>
      </c>
      <c r="DA911">
        <f>AJ911</f>
        <v>12.1</v>
      </c>
      <c r="DB911">
        <f>ROUND((ROUND(AT911*CZ911,2)*0.8),2)</f>
        <v>37.85</v>
      </c>
      <c r="DC911">
        <f>ROUND((ROUND(AT911*AG911,2)*0.8),2)</f>
        <v>6.68</v>
      </c>
    </row>
    <row r="912" spans="1:107" x14ac:dyDescent="0.2">
      <c r="A912">
        <f>ROW(Source!A689)</f>
        <v>689</v>
      </c>
      <c r="B912">
        <v>144042116</v>
      </c>
      <c r="C912">
        <v>144045102</v>
      </c>
      <c r="D912">
        <v>130405674</v>
      </c>
      <c r="E912">
        <v>1</v>
      </c>
      <c r="F912">
        <v>1</v>
      </c>
      <c r="G912">
        <v>1</v>
      </c>
      <c r="H912">
        <v>2</v>
      </c>
      <c r="I912" t="s">
        <v>1507</v>
      </c>
      <c r="J912" t="s">
        <v>1508</v>
      </c>
      <c r="K912" t="s">
        <v>1509</v>
      </c>
      <c r="L912">
        <v>1368</v>
      </c>
      <c r="N912">
        <v>1011</v>
      </c>
      <c r="O912" t="s">
        <v>550</v>
      </c>
      <c r="P912" t="s">
        <v>550</v>
      </c>
      <c r="Q912">
        <v>1</v>
      </c>
      <c r="W912">
        <v>0</v>
      </c>
      <c r="X912">
        <v>2044589174</v>
      </c>
      <c r="Y912">
        <v>1.048</v>
      </c>
      <c r="AA912">
        <v>0</v>
      </c>
      <c r="AB912">
        <v>10.48</v>
      </c>
      <c r="AC912">
        <v>0</v>
      </c>
      <c r="AD912">
        <v>0</v>
      </c>
      <c r="AE912">
        <v>0</v>
      </c>
      <c r="AF912">
        <v>2.7</v>
      </c>
      <c r="AG912">
        <v>0</v>
      </c>
      <c r="AH912">
        <v>0</v>
      </c>
      <c r="AI912">
        <v>1</v>
      </c>
      <c r="AJ912">
        <v>3.88</v>
      </c>
      <c r="AK912">
        <v>32.83</v>
      </c>
      <c r="AL912">
        <v>1</v>
      </c>
      <c r="AN912">
        <v>0</v>
      </c>
      <c r="AO912">
        <v>1</v>
      </c>
      <c r="AP912">
        <v>1</v>
      </c>
      <c r="AQ912">
        <v>0</v>
      </c>
      <c r="AR912">
        <v>0</v>
      </c>
      <c r="AS912" t="s">
        <v>3</v>
      </c>
      <c r="AT912">
        <v>1.31</v>
      </c>
      <c r="AU912" t="s">
        <v>23</v>
      </c>
      <c r="AV912">
        <v>0</v>
      </c>
      <c r="AW912">
        <v>2</v>
      </c>
      <c r="AX912">
        <v>144045115</v>
      </c>
      <c r="AY912">
        <v>1</v>
      </c>
      <c r="AZ912">
        <v>0</v>
      </c>
      <c r="BA912">
        <v>909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CX912">
        <f>Y912*Source!I689</f>
        <v>0.11087840000000002</v>
      </c>
      <c r="CY912">
        <f>AB912</f>
        <v>10.48</v>
      </c>
      <c r="CZ912">
        <f>AF912</f>
        <v>2.7</v>
      </c>
      <c r="DA912">
        <f>AJ912</f>
        <v>3.88</v>
      </c>
      <c r="DB912">
        <f>ROUND((ROUND(AT912*CZ912,2)*0.8),2)</f>
        <v>2.83</v>
      </c>
      <c r="DC912">
        <f>ROUND((ROUND(AT912*AG912,2)*0.8),2)</f>
        <v>0</v>
      </c>
    </row>
    <row r="913" spans="1:107" x14ac:dyDescent="0.2">
      <c r="A913">
        <f>ROW(Source!A689)</f>
        <v>689</v>
      </c>
      <c r="B913">
        <v>144042116</v>
      </c>
      <c r="C913">
        <v>144045102</v>
      </c>
      <c r="D913">
        <v>130260847</v>
      </c>
      <c r="E913">
        <v>1</v>
      </c>
      <c r="F913">
        <v>1</v>
      </c>
      <c r="G913">
        <v>1</v>
      </c>
      <c r="H913">
        <v>3</v>
      </c>
      <c r="I913" t="s">
        <v>1373</v>
      </c>
      <c r="J913" t="s">
        <v>1374</v>
      </c>
      <c r="K913" t="s">
        <v>1375</v>
      </c>
      <c r="L913">
        <v>1348</v>
      </c>
      <c r="N913">
        <v>1009</v>
      </c>
      <c r="O913" t="s">
        <v>31</v>
      </c>
      <c r="P913" t="s">
        <v>31</v>
      </c>
      <c r="Q913">
        <v>1000</v>
      </c>
      <c r="W913">
        <v>0</v>
      </c>
      <c r="X913">
        <v>1515713270</v>
      </c>
      <c r="Y913">
        <v>0</v>
      </c>
      <c r="AA913">
        <v>97141.58</v>
      </c>
      <c r="AB913">
        <v>0</v>
      </c>
      <c r="AC913">
        <v>0</v>
      </c>
      <c r="AD913">
        <v>0</v>
      </c>
      <c r="AE913">
        <v>11978</v>
      </c>
      <c r="AF913">
        <v>0</v>
      </c>
      <c r="AG913">
        <v>0</v>
      </c>
      <c r="AH913">
        <v>0</v>
      </c>
      <c r="AI913">
        <v>8.11</v>
      </c>
      <c r="AJ913">
        <v>1</v>
      </c>
      <c r="AK913">
        <v>1</v>
      </c>
      <c r="AL913">
        <v>1</v>
      </c>
      <c r="AN913">
        <v>0</v>
      </c>
      <c r="AO913">
        <v>1</v>
      </c>
      <c r="AP913">
        <v>1</v>
      </c>
      <c r="AQ913">
        <v>0</v>
      </c>
      <c r="AR913">
        <v>0</v>
      </c>
      <c r="AS913" t="s">
        <v>3</v>
      </c>
      <c r="AT913">
        <v>2.2100000000000002E-2</v>
      </c>
      <c r="AU913" t="s">
        <v>22</v>
      </c>
      <c r="AV913">
        <v>0</v>
      </c>
      <c r="AW913">
        <v>2</v>
      </c>
      <c r="AX913">
        <v>144045116</v>
      </c>
      <c r="AY913">
        <v>1</v>
      </c>
      <c r="AZ913">
        <v>0</v>
      </c>
      <c r="BA913">
        <v>910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CX913">
        <f>Y913*Source!I689</f>
        <v>0</v>
      </c>
      <c r="CY913">
        <f>AA913</f>
        <v>97141.58</v>
      </c>
      <c r="CZ913">
        <f>AE913</f>
        <v>11978</v>
      </c>
      <c r="DA913">
        <f>AI913</f>
        <v>8.11</v>
      </c>
      <c r="DB913">
        <f>ROUND((ROUND(AT913*CZ913,2)*0),2)</f>
        <v>0</v>
      </c>
      <c r="DC913">
        <f>ROUND((ROUND(AT913*AG913,2)*0),2)</f>
        <v>0</v>
      </c>
    </row>
    <row r="914" spans="1:107" x14ac:dyDescent="0.2">
      <c r="A914">
        <f>ROW(Source!A689)</f>
        <v>689</v>
      </c>
      <c r="B914">
        <v>144042116</v>
      </c>
      <c r="C914">
        <v>144045102</v>
      </c>
      <c r="D914">
        <v>130281329</v>
      </c>
      <c r="E914">
        <v>1</v>
      </c>
      <c r="F914">
        <v>1</v>
      </c>
      <c r="G914">
        <v>1</v>
      </c>
      <c r="H914">
        <v>3</v>
      </c>
      <c r="I914" t="s">
        <v>1510</v>
      </c>
      <c r="J914" t="s">
        <v>1511</v>
      </c>
      <c r="K914" t="s">
        <v>1512</v>
      </c>
      <c r="L914">
        <v>1339</v>
      </c>
      <c r="N914">
        <v>1007</v>
      </c>
      <c r="O914" t="s">
        <v>50</v>
      </c>
      <c r="P914" t="s">
        <v>50</v>
      </c>
      <c r="Q914">
        <v>1</v>
      </c>
      <c r="W914">
        <v>0</v>
      </c>
      <c r="X914">
        <v>815795293</v>
      </c>
      <c r="Y914">
        <v>0</v>
      </c>
      <c r="AA914">
        <v>5216.6400000000003</v>
      </c>
      <c r="AB914">
        <v>0</v>
      </c>
      <c r="AC914">
        <v>0</v>
      </c>
      <c r="AD914">
        <v>0</v>
      </c>
      <c r="AE914">
        <v>1056</v>
      </c>
      <c r="AF914">
        <v>0</v>
      </c>
      <c r="AG914">
        <v>0</v>
      </c>
      <c r="AH914">
        <v>0</v>
      </c>
      <c r="AI914">
        <v>4.9400000000000004</v>
      </c>
      <c r="AJ914">
        <v>1</v>
      </c>
      <c r="AK914">
        <v>1</v>
      </c>
      <c r="AL914">
        <v>1</v>
      </c>
      <c r="AN914">
        <v>0</v>
      </c>
      <c r="AO914">
        <v>1</v>
      </c>
      <c r="AP914">
        <v>1</v>
      </c>
      <c r="AQ914">
        <v>0</v>
      </c>
      <c r="AR914">
        <v>0</v>
      </c>
      <c r="AS914" t="s">
        <v>3</v>
      </c>
      <c r="AT914">
        <v>5.25</v>
      </c>
      <c r="AU914" t="s">
        <v>22</v>
      </c>
      <c r="AV914">
        <v>0</v>
      </c>
      <c r="AW914">
        <v>2</v>
      </c>
      <c r="AX914">
        <v>144045117</v>
      </c>
      <c r="AY914">
        <v>1</v>
      </c>
      <c r="AZ914">
        <v>0</v>
      </c>
      <c r="BA914">
        <v>911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CX914">
        <f>Y914*Source!I689</f>
        <v>0</v>
      </c>
      <c r="CY914">
        <f>AA914</f>
        <v>5216.6400000000003</v>
      </c>
      <c r="CZ914">
        <f>AE914</f>
        <v>1056</v>
      </c>
      <c r="DA914">
        <f>AI914</f>
        <v>4.9400000000000004</v>
      </c>
      <c r="DB914">
        <f>ROUND((ROUND(AT914*CZ914,2)*0),2)</f>
        <v>0</v>
      </c>
      <c r="DC914">
        <f>ROUND((ROUND(AT914*AG914,2)*0),2)</f>
        <v>0</v>
      </c>
    </row>
    <row r="915" spans="1:107" x14ac:dyDescent="0.2">
      <c r="A915">
        <f>ROW(Source!A689)</f>
        <v>689</v>
      </c>
      <c r="B915">
        <v>144042116</v>
      </c>
      <c r="C915">
        <v>144045102</v>
      </c>
      <c r="D915">
        <v>130289540</v>
      </c>
      <c r="E915">
        <v>1</v>
      </c>
      <c r="F915">
        <v>1</v>
      </c>
      <c r="G915">
        <v>1</v>
      </c>
      <c r="H915">
        <v>3</v>
      </c>
      <c r="I915" t="s">
        <v>1513</v>
      </c>
      <c r="J915" t="s">
        <v>1514</v>
      </c>
      <c r="K915" t="s">
        <v>1515</v>
      </c>
      <c r="L915">
        <v>1348</v>
      </c>
      <c r="N915">
        <v>1009</v>
      </c>
      <c r="O915" t="s">
        <v>31</v>
      </c>
      <c r="P915" t="s">
        <v>31</v>
      </c>
      <c r="Q915">
        <v>1000</v>
      </c>
      <c r="W915">
        <v>0</v>
      </c>
      <c r="X915">
        <v>616010032</v>
      </c>
      <c r="Y915">
        <v>0</v>
      </c>
      <c r="AA915">
        <v>64376.1</v>
      </c>
      <c r="AB915">
        <v>0</v>
      </c>
      <c r="AC915">
        <v>0</v>
      </c>
      <c r="AD915">
        <v>0</v>
      </c>
      <c r="AE915">
        <v>15255</v>
      </c>
      <c r="AF915">
        <v>0</v>
      </c>
      <c r="AG915">
        <v>0</v>
      </c>
      <c r="AH915">
        <v>0</v>
      </c>
      <c r="AI915">
        <v>4.22</v>
      </c>
      <c r="AJ915">
        <v>1</v>
      </c>
      <c r="AK915">
        <v>1</v>
      </c>
      <c r="AL915">
        <v>1</v>
      </c>
      <c r="AN915">
        <v>0</v>
      </c>
      <c r="AO915">
        <v>1</v>
      </c>
      <c r="AP915">
        <v>1</v>
      </c>
      <c r="AQ915">
        <v>0</v>
      </c>
      <c r="AR915">
        <v>0</v>
      </c>
      <c r="AS915" t="s">
        <v>3</v>
      </c>
      <c r="AT915">
        <v>7.8E-2</v>
      </c>
      <c r="AU915" t="s">
        <v>22</v>
      </c>
      <c r="AV915">
        <v>0</v>
      </c>
      <c r="AW915">
        <v>2</v>
      </c>
      <c r="AX915">
        <v>144045118</v>
      </c>
      <c r="AY915">
        <v>1</v>
      </c>
      <c r="AZ915">
        <v>0</v>
      </c>
      <c r="BA915">
        <v>912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CX915">
        <f>Y915*Source!I689</f>
        <v>0</v>
      </c>
      <c r="CY915">
        <f>AA915</f>
        <v>64376.1</v>
      </c>
      <c r="CZ915">
        <f>AE915</f>
        <v>15255</v>
      </c>
      <c r="DA915">
        <f>AI915</f>
        <v>4.22</v>
      </c>
      <c r="DB915">
        <f>ROUND((ROUND(AT915*CZ915,2)*0),2)</f>
        <v>0</v>
      </c>
      <c r="DC915">
        <f>ROUND((ROUND(AT915*AG915,2)*0),2)</f>
        <v>0</v>
      </c>
    </row>
    <row r="916" spans="1:107" x14ac:dyDescent="0.2">
      <c r="A916">
        <f>ROW(Source!A690)</f>
        <v>690</v>
      </c>
      <c r="B916">
        <v>144042116</v>
      </c>
      <c r="C916">
        <v>144045119</v>
      </c>
      <c r="D916">
        <v>128862187</v>
      </c>
      <c r="E916">
        <v>28876687</v>
      </c>
      <c r="F916">
        <v>1</v>
      </c>
      <c r="G916">
        <v>1</v>
      </c>
      <c r="H916">
        <v>1</v>
      </c>
      <c r="I916" t="s">
        <v>1278</v>
      </c>
      <c r="J916" t="s">
        <v>3</v>
      </c>
      <c r="K916" t="s">
        <v>1279</v>
      </c>
      <c r="L916">
        <v>1191</v>
      </c>
      <c r="N916">
        <v>1013</v>
      </c>
      <c r="O916" t="s">
        <v>1125</v>
      </c>
      <c r="P916" t="s">
        <v>1125</v>
      </c>
      <c r="Q916">
        <v>1</v>
      </c>
      <c r="W916">
        <v>0</v>
      </c>
      <c r="X916">
        <v>735429535</v>
      </c>
      <c r="Y916">
        <v>7.67</v>
      </c>
      <c r="AA916">
        <v>0</v>
      </c>
      <c r="AB916">
        <v>0</v>
      </c>
      <c r="AC916">
        <v>0</v>
      </c>
      <c r="AD916">
        <v>7.8</v>
      </c>
      <c r="AE916">
        <v>0</v>
      </c>
      <c r="AF916">
        <v>0</v>
      </c>
      <c r="AG916">
        <v>0</v>
      </c>
      <c r="AH916">
        <v>7.8</v>
      </c>
      <c r="AI916">
        <v>1</v>
      </c>
      <c r="AJ916">
        <v>1</v>
      </c>
      <c r="AK916">
        <v>1</v>
      </c>
      <c r="AL916">
        <v>1</v>
      </c>
      <c r="AN916">
        <v>0</v>
      </c>
      <c r="AO916">
        <v>1</v>
      </c>
      <c r="AP916">
        <v>0</v>
      </c>
      <c r="AQ916">
        <v>0</v>
      </c>
      <c r="AR916">
        <v>0</v>
      </c>
      <c r="AS916" t="s">
        <v>3</v>
      </c>
      <c r="AT916">
        <v>7.67</v>
      </c>
      <c r="AU916" t="s">
        <v>3</v>
      </c>
      <c r="AV916">
        <v>1</v>
      </c>
      <c r="AW916">
        <v>2</v>
      </c>
      <c r="AX916">
        <v>144045122</v>
      </c>
      <c r="AY916">
        <v>1</v>
      </c>
      <c r="AZ916">
        <v>0</v>
      </c>
      <c r="BA916">
        <v>913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CX916">
        <f>Y916*Source!I690</f>
        <v>0.81148600000000004</v>
      </c>
      <c r="CY916">
        <f>AD916</f>
        <v>7.8</v>
      </c>
      <c r="CZ916">
        <f>AH916</f>
        <v>7.8</v>
      </c>
      <c r="DA916">
        <f>AL916</f>
        <v>1</v>
      </c>
      <c r="DB916">
        <f t="shared" ref="DB916:DB932" si="173">ROUND(ROUND(AT916*CZ916,2),2)</f>
        <v>59.83</v>
      </c>
      <c r="DC916">
        <f t="shared" ref="DC916:DC932" si="174">ROUND(ROUND(AT916*AG916,2),2)</f>
        <v>0</v>
      </c>
    </row>
    <row r="917" spans="1:107" x14ac:dyDescent="0.2">
      <c r="A917">
        <f>ROW(Source!A690)</f>
        <v>690</v>
      </c>
      <c r="B917">
        <v>144042116</v>
      </c>
      <c r="C917">
        <v>144045119</v>
      </c>
      <c r="D917">
        <v>128862661</v>
      </c>
      <c r="E917">
        <v>28876687</v>
      </c>
      <c r="F917">
        <v>1</v>
      </c>
      <c r="G917">
        <v>1</v>
      </c>
      <c r="H917">
        <v>3</v>
      </c>
      <c r="I917" t="s">
        <v>29</v>
      </c>
      <c r="J917" t="s">
        <v>3</v>
      </c>
      <c r="K917" t="s">
        <v>30</v>
      </c>
      <c r="L917">
        <v>1348</v>
      </c>
      <c r="N917">
        <v>1009</v>
      </c>
      <c r="O917" t="s">
        <v>31</v>
      </c>
      <c r="P917" t="s">
        <v>31</v>
      </c>
      <c r="Q917">
        <v>1000</v>
      </c>
      <c r="W917">
        <v>0</v>
      </c>
      <c r="X917">
        <v>2102561428</v>
      </c>
      <c r="Y917">
        <v>0.7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1</v>
      </c>
      <c r="AJ917">
        <v>1</v>
      </c>
      <c r="AK917">
        <v>1</v>
      </c>
      <c r="AL917">
        <v>1</v>
      </c>
      <c r="AN917">
        <v>0</v>
      </c>
      <c r="AO917">
        <v>0</v>
      </c>
      <c r="AP917">
        <v>0</v>
      </c>
      <c r="AQ917">
        <v>0</v>
      </c>
      <c r="AR917">
        <v>0</v>
      </c>
      <c r="AS917" t="s">
        <v>3</v>
      </c>
      <c r="AT917">
        <v>0.7</v>
      </c>
      <c r="AU917" t="s">
        <v>3</v>
      </c>
      <c r="AV917">
        <v>0</v>
      </c>
      <c r="AW917">
        <v>2</v>
      </c>
      <c r="AX917">
        <v>144045123</v>
      </c>
      <c r="AY917">
        <v>1</v>
      </c>
      <c r="AZ917">
        <v>0</v>
      </c>
      <c r="BA917">
        <v>914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CX917">
        <f>Y917*Source!I690</f>
        <v>7.4060000000000001E-2</v>
      </c>
      <c r="CY917">
        <f>AA917</f>
        <v>0</v>
      </c>
      <c r="CZ917">
        <f>AE917</f>
        <v>0</v>
      </c>
      <c r="DA917">
        <f>AI917</f>
        <v>1</v>
      </c>
      <c r="DB917">
        <f t="shared" si="173"/>
        <v>0</v>
      </c>
      <c r="DC917">
        <f t="shared" si="174"/>
        <v>0</v>
      </c>
    </row>
    <row r="918" spans="1:107" x14ac:dyDescent="0.2">
      <c r="A918">
        <f>ROW(Source!A692)</f>
        <v>692</v>
      </c>
      <c r="B918">
        <v>144042116</v>
      </c>
      <c r="C918">
        <v>144045125</v>
      </c>
      <c r="D918">
        <v>128862205</v>
      </c>
      <c r="E918">
        <v>28876687</v>
      </c>
      <c r="F918">
        <v>1</v>
      </c>
      <c r="G918">
        <v>1</v>
      </c>
      <c r="H918">
        <v>1</v>
      </c>
      <c r="I918" t="s">
        <v>1240</v>
      </c>
      <c r="J918" t="s">
        <v>3</v>
      </c>
      <c r="K918" t="s">
        <v>1241</v>
      </c>
      <c r="L918">
        <v>1191</v>
      </c>
      <c r="N918">
        <v>1013</v>
      </c>
      <c r="O918" t="s">
        <v>1125</v>
      </c>
      <c r="P918" t="s">
        <v>1125</v>
      </c>
      <c r="Q918">
        <v>1</v>
      </c>
      <c r="W918">
        <v>0</v>
      </c>
      <c r="X918">
        <v>-228054128</v>
      </c>
      <c r="Y918">
        <v>17.89</v>
      </c>
      <c r="AA918">
        <v>0</v>
      </c>
      <c r="AB918">
        <v>0</v>
      </c>
      <c r="AC918">
        <v>0</v>
      </c>
      <c r="AD918">
        <v>8.02</v>
      </c>
      <c r="AE918">
        <v>0</v>
      </c>
      <c r="AF918">
        <v>0</v>
      </c>
      <c r="AG918">
        <v>0</v>
      </c>
      <c r="AH918">
        <v>8.02</v>
      </c>
      <c r="AI918">
        <v>1</v>
      </c>
      <c r="AJ918">
        <v>1</v>
      </c>
      <c r="AK918">
        <v>1</v>
      </c>
      <c r="AL918">
        <v>1</v>
      </c>
      <c r="AN918">
        <v>0</v>
      </c>
      <c r="AO918">
        <v>1</v>
      </c>
      <c r="AP918">
        <v>0</v>
      </c>
      <c r="AQ918">
        <v>0</v>
      </c>
      <c r="AR918">
        <v>0</v>
      </c>
      <c r="AS918" t="s">
        <v>3</v>
      </c>
      <c r="AT918">
        <v>17.89</v>
      </c>
      <c r="AU918" t="s">
        <v>3</v>
      </c>
      <c r="AV918">
        <v>1</v>
      </c>
      <c r="AW918">
        <v>2</v>
      </c>
      <c r="AX918">
        <v>144045129</v>
      </c>
      <c r="AY918">
        <v>1</v>
      </c>
      <c r="AZ918">
        <v>0</v>
      </c>
      <c r="BA918">
        <v>915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CX918">
        <f>Y918*Source!I692</f>
        <v>0.35780000000000001</v>
      </c>
      <c r="CY918">
        <f>AD918</f>
        <v>8.02</v>
      </c>
      <c r="CZ918">
        <f>AH918</f>
        <v>8.02</v>
      </c>
      <c r="DA918">
        <f>AL918</f>
        <v>1</v>
      </c>
      <c r="DB918">
        <f t="shared" si="173"/>
        <v>143.47999999999999</v>
      </c>
      <c r="DC918">
        <f t="shared" si="174"/>
        <v>0</v>
      </c>
    </row>
    <row r="919" spans="1:107" x14ac:dyDescent="0.2">
      <c r="A919">
        <f>ROW(Source!A692)</f>
        <v>692</v>
      </c>
      <c r="B919">
        <v>144042116</v>
      </c>
      <c r="C919">
        <v>144045125</v>
      </c>
      <c r="D919">
        <v>128862608</v>
      </c>
      <c r="E919">
        <v>28876687</v>
      </c>
      <c r="F919">
        <v>1</v>
      </c>
      <c r="G919">
        <v>1</v>
      </c>
      <c r="H919">
        <v>1</v>
      </c>
      <c r="I919" t="s">
        <v>1128</v>
      </c>
      <c r="J919" t="s">
        <v>3</v>
      </c>
      <c r="K919" t="s">
        <v>1129</v>
      </c>
      <c r="L919">
        <v>1191</v>
      </c>
      <c r="N919">
        <v>1013</v>
      </c>
      <c r="O919" t="s">
        <v>1125</v>
      </c>
      <c r="P919" t="s">
        <v>1125</v>
      </c>
      <c r="Q919">
        <v>1</v>
      </c>
      <c r="W919">
        <v>0</v>
      </c>
      <c r="X919">
        <v>-1417349443</v>
      </c>
      <c r="Y919">
        <v>0.08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1</v>
      </c>
      <c r="AJ919">
        <v>1</v>
      </c>
      <c r="AK919">
        <v>1</v>
      </c>
      <c r="AL919">
        <v>1</v>
      </c>
      <c r="AN919">
        <v>0</v>
      </c>
      <c r="AO919">
        <v>1</v>
      </c>
      <c r="AP919">
        <v>0</v>
      </c>
      <c r="AQ919">
        <v>0</v>
      </c>
      <c r="AR919">
        <v>0</v>
      </c>
      <c r="AS919" t="s">
        <v>3</v>
      </c>
      <c r="AT919">
        <v>0.08</v>
      </c>
      <c r="AU919" t="s">
        <v>3</v>
      </c>
      <c r="AV919">
        <v>2</v>
      </c>
      <c r="AW919">
        <v>2</v>
      </c>
      <c r="AX919">
        <v>144045130</v>
      </c>
      <c r="AY919">
        <v>1</v>
      </c>
      <c r="AZ919">
        <v>0</v>
      </c>
      <c r="BA919">
        <v>916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CX919">
        <f>Y919*Source!I692</f>
        <v>1.6000000000000001E-3</v>
      </c>
      <c r="CY919">
        <f>AD919</f>
        <v>0</v>
      </c>
      <c r="CZ919">
        <f>AH919</f>
        <v>0</v>
      </c>
      <c r="DA919">
        <f>AL919</f>
        <v>1</v>
      </c>
      <c r="DB919">
        <f t="shared" si="173"/>
        <v>0</v>
      </c>
      <c r="DC919">
        <f t="shared" si="174"/>
        <v>0</v>
      </c>
    </row>
    <row r="920" spans="1:107" x14ac:dyDescent="0.2">
      <c r="A920">
        <f>ROW(Source!A692)</f>
        <v>692</v>
      </c>
      <c r="B920">
        <v>144042116</v>
      </c>
      <c r="C920">
        <v>144045125</v>
      </c>
      <c r="D920">
        <v>130404565</v>
      </c>
      <c r="E920">
        <v>1</v>
      </c>
      <c r="F920">
        <v>1</v>
      </c>
      <c r="G920">
        <v>1</v>
      </c>
      <c r="H920">
        <v>2</v>
      </c>
      <c r="I920" t="s">
        <v>1130</v>
      </c>
      <c r="J920" t="s">
        <v>1131</v>
      </c>
      <c r="K920" t="s">
        <v>1132</v>
      </c>
      <c r="L920">
        <v>1368</v>
      </c>
      <c r="N920">
        <v>1011</v>
      </c>
      <c r="O920" t="s">
        <v>550</v>
      </c>
      <c r="P920" t="s">
        <v>550</v>
      </c>
      <c r="Q920">
        <v>1</v>
      </c>
      <c r="W920">
        <v>0</v>
      </c>
      <c r="X920">
        <v>757256372</v>
      </c>
      <c r="Y920">
        <v>0.08</v>
      </c>
      <c r="AA920">
        <v>0</v>
      </c>
      <c r="AB920">
        <v>447.64</v>
      </c>
      <c r="AC920">
        <v>443.21</v>
      </c>
      <c r="AD920">
        <v>0</v>
      </c>
      <c r="AE920">
        <v>0</v>
      </c>
      <c r="AF920">
        <v>31.26</v>
      </c>
      <c r="AG920">
        <v>13.5</v>
      </c>
      <c r="AH920">
        <v>0</v>
      </c>
      <c r="AI920">
        <v>1</v>
      </c>
      <c r="AJ920">
        <v>14.32</v>
      </c>
      <c r="AK920">
        <v>32.83</v>
      </c>
      <c r="AL920">
        <v>1</v>
      </c>
      <c r="AN920">
        <v>0</v>
      </c>
      <c r="AO920">
        <v>1</v>
      </c>
      <c r="AP920">
        <v>0</v>
      </c>
      <c r="AQ920">
        <v>0</v>
      </c>
      <c r="AR920">
        <v>0</v>
      </c>
      <c r="AS920" t="s">
        <v>3</v>
      </c>
      <c r="AT920">
        <v>0.08</v>
      </c>
      <c r="AU920" t="s">
        <v>3</v>
      </c>
      <c r="AV920">
        <v>0</v>
      </c>
      <c r="AW920">
        <v>2</v>
      </c>
      <c r="AX920">
        <v>144045131</v>
      </c>
      <c r="AY920">
        <v>1</v>
      </c>
      <c r="AZ920">
        <v>0</v>
      </c>
      <c r="BA920">
        <v>917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CX920">
        <f>Y920*Source!I692</f>
        <v>1.6000000000000001E-3</v>
      </c>
      <c r="CY920">
        <f>AB920</f>
        <v>447.64</v>
      </c>
      <c r="CZ920">
        <f>AF920</f>
        <v>31.26</v>
      </c>
      <c r="DA920">
        <f>AJ920</f>
        <v>14.32</v>
      </c>
      <c r="DB920">
        <f t="shared" si="173"/>
        <v>2.5</v>
      </c>
      <c r="DC920">
        <f t="shared" si="174"/>
        <v>1.08</v>
      </c>
    </row>
    <row r="921" spans="1:107" x14ac:dyDescent="0.2">
      <c r="A921">
        <f>ROW(Source!A693)</f>
        <v>693</v>
      </c>
      <c r="B921">
        <v>144042116</v>
      </c>
      <c r="C921">
        <v>144045132</v>
      </c>
      <c r="D921">
        <v>128862187</v>
      </c>
      <c r="E921">
        <v>28876687</v>
      </c>
      <c r="F921">
        <v>1</v>
      </c>
      <c r="G921">
        <v>1</v>
      </c>
      <c r="H921">
        <v>1</v>
      </c>
      <c r="I921" t="s">
        <v>1278</v>
      </c>
      <c r="J921" t="s">
        <v>3</v>
      </c>
      <c r="K921" t="s">
        <v>1279</v>
      </c>
      <c r="L921">
        <v>1191</v>
      </c>
      <c r="N921">
        <v>1013</v>
      </c>
      <c r="O921" t="s">
        <v>1125</v>
      </c>
      <c r="P921" t="s">
        <v>1125</v>
      </c>
      <c r="Q921">
        <v>1</v>
      </c>
      <c r="W921">
        <v>0</v>
      </c>
      <c r="X921">
        <v>735429535</v>
      </c>
      <c r="Y921">
        <v>2.54</v>
      </c>
      <c r="AA921">
        <v>0</v>
      </c>
      <c r="AB921">
        <v>0</v>
      </c>
      <c r="AC921">
        <v>0</v>
      </c>
      <c r="AD921">
        <v>7.8</v>
      </c>
      <c r="AE921">
        <v>0</v>
      </c>
      <c r="AF921">
        <v>0</v>
      </c>
      <c r="AG921">
        <v>0</v>
      </c>
      <c r="AH921">
        <v>7.8</v>
      </c>
      <c r="AI921">
        <v>1</v>
      </c>
      <c r="AJ921">
        <v>1</v>
      </c>
      <c r="AK921">
        <v>1</v>
      </c>
      <c r="AL921">
        <v>1</v>
      </c>
      <c r="AN921">
        <v>0</v>
      </c>
      <c r="AO921">
        <v>1</v>
      </c>
      <c r="AP921">
        <v>0</v>
      </c>
      <c r="AQ921">
        <v>0</v>
      </c>
      <c r="AR921">
        <v>0</v>
      </c>
      <c r="AS921" t="s">
        <v>3</v>
      </c>
      <c r="AT921">
        <v>2.54</v>
      </c>
      <c r="AU921" t="s">
        <v>3</v>
      </c>
      <c r="AV921">
        <v>1</v>
      </c>
      <c r="AW921">
        <v>2</v>
      </c>
      <c r="AX921">
        <v>144045135</v>
      </c>
      <c r="AY921">
        <v>1</v>
      </c>
      <c r="AZ921">
        <v>0</v>
      </c>
      <c r="BA921">
        <v>918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CX921">
        <f>Y921*Source!I693</f>
        <v>0.20320000000000002</v>
      </c>
      <c r="CY921">
        <f>AD921</f>
        <v>7.8</v>
      </c>
      <c r="CZ921">
        <f>AH921</f>
        <v>7.8</v>
      </c>
      <c r="DA921">
        <f>AL921</f>
        <v>1</v>
      </c>
      <c r="DB921">
        <f t="shared" si="173"/>
        <v>19.809999999999999</v>
      </c>
      <c r="DC921">
        <f t="shared" si="174"/>
        <v>0</v>
      </c>
    </row>
    <row r="922" spans="1:107" x14ac:dyDescent="0.2">
      <c r="A922">
        <f>ROW(Source!A693)</f>
        <v>693</v>
      </c>
      <c r="B922">
        <v>144042116</v>
      </c>
      <c r="C922">
        <v>144045132</v>
      </c>
      <c r="D922">
        <v>128862661</v>
      </c>
      <c r="E922">
        <v>28876687</v>
      </c>
      <c r="F922">
        <v>1</v>
      </c>
      <c r="G922">
        <v>1</v>
      </c>
      <c r="H922">
        <v>3</v>
      </c>
      <c r="I922" t="s">
        <v>29</v>
      </c>
      <c r="J922" t="s">
        <v>3</v>
      </c>
      <c r="K922" t="s">
        <v>30</v>
      </c>
      <c r="L922">
        <v>1348</v>
      </c>
      <c r="N922">
        <v>1009</v>
      </c>
      <c r="O922" t="s">
        <v>31</v>
      </c>
      <c r="P922" t="s">
        <v>31</v>
      </c>
      <c r="Q922">
        <v>1000</v>
      </c>
      <c r="W922">
        <v>0</v>
      </c>
      <c r="X922">
        <v>2102561428</v>
      </c>
      <c r="Y922">
        <v>4.0000000000000001E-3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1</v>
      </c>
      <c r="AJ922">
        <v>1</v>
      </c>
      <c r="AK922">
        <v>1</v>
      </c>
      <c r="AL922">
        <v>1</v>
      </c>
      <c r="AN922">
        <v>0</v>
      </c>
      <c r="AO922">
        <v>0</v>
      </c>
      <c r="AP922">
        <v>0</v>
      </c>
      <c r="AQ922">
        <v>0</v>
      </c>
      <c r="AR922">
        <v>0</v>
      </c>
      <c r="AS922" t="s">
        <v>3</v>
      </c>
      <c r="AT922">
        <v>4.0000000000000001E-3</v>
      </c>
      <c r="AU922" t="s">
        <v>3</v>
      </c>
      <c r="AV922">
        <v>0</v>
      </c>
      <c r="AW922">
        <v>2</v>
      </c>
      <c r="AX922">
        <v>144045136</v>
      </c>
      <c r="AY922">
        <v>1</v>
      </c>
      <c r="AZ922">
        <v>0</v>
      </c>
      <c r="BA922">
        <v>919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CX922">
        <f>Y922*Source!I693</f>
        <v>3.2000000000000003E-4</v>
      </c>
      <c r="CY922">
        <f>AA922</f>
        <v>0</v>
      </c>
      <c r="CZ922">
        <f>AE922</f>
        <v>0</v>
      </c>
      <c r="DA922">
        <f>AI922</f>
        <v>1</v>
      </c>
      <c r="DB922">
        <f t="shared" si="173"/>
        <v>0</v>
      </c>
      <c r="DC922">
        <f t="shared" si="174"/>
        <v>0</v>
      </c>
    </row>
    <row r="923" spans="1:107" x14ac:dyDescent="0.2">
      <c r="A923">
        <f>ROW(Source!A695)</f>
        <v>695</v>
      </c>
      <c r="B923">
        <v>144042116</v>
      </c>
      <c r="C923">
        <v>144045138</v>
      </c>
      <c r="D923">
        <v>128862221</v>
      </c>
      <c r="E923">
        <v>28876687</v>
      </c>
      <c r="F923">
        <v>1</v>
      </c>
      <c r="G923">
        <v>1</v>
      </c>
      <c r="H923">
        <v>1</v>
      </c>
      <c r="I923" t="s">
        <v>1238</v>
      </c>
      <c r="J923" t="s">
        <v>3</v>
      </c>
      <c r="K923" t="s">
        <v>1239</v>
      </c>
      <c r="L923">
        <v>1191</v>
      </c>
      <c r="N923">
        <v>1013</v>
      </c>
      <c r="O923" t="s">
        <v>1125</v>
      </c>
      <c r="P923" t="s">
        <v>1125</v>
      </c>
      <c r="Q923">
        <v>1</v>
      </c>
      <c r="W923">
        <v>0</v>
      </c>
      <c r="X923">
        <v>-509590494</v>
      </c>
      <c r="Y923">
        <v>128.72999999999999</v>
      </c>
      <c r="AA923">
        <v>0</v>
      </c>
      <c r="AB923">
        <v>0</v>
      </c>
      <c r="AC923">
        <v>0</v>
      </c>
      <c r="AD923">
        <v>8.17</v>
      </c>
      <c r="AE923">
        <v>0</v>
      </c>
      <c r="AF923">
        <v>0</v>
      </c>
      <c r="AG923">
        <v>0</v>
      </c>
      <c r="AH923">
        <v>8.17</v>
      </c>
      <c r="AI923">
        <v>1</v>
      </c>
      <c r="AJ923">
        <v>1</v>
      </c>
      <c r="AK923">
        <v>1</v>
      </c>
      <c r="AL923">
        <v>1</v>
      </c>
      <c r="AN923">
        <v>0</v>
      </c>
      <c r="AO923">
        <v>1</v>
      </c>
      <c r="AP923">
        <v>0</v>
      </c>
      <c r="AQ923">
        <v>0</v>
      </c>
      <c r="AR923">
        <v>0</v>
      </c>
      <c r="AS923" t="s">
        <v>3</v>
      </c>
      <c r="AT923">
        <v>128.72999999999999</v>
      </c>
      <c r="AU923" t="s">
        <v>3</v>
      </c>
      <c r="AV923">
        <v>1</v>
      </c>
      <c r="AW923">
        <v>2</v>
      </c>
      <c r="AX923">
        <v>144045145</v>
      </c>
      <c r="AY923">
        <v>1</v>
      </c>
      <c r="AZ923">
        <v>0</v>
      </c>
      <c r="BA923">
        <v>920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CX923">
        <f>Y923*Source!I695</f>
        <v>7.7237999999999989</v>
      </c>
      <c r="CY923">
        <f>AD923</f>
        <v>8.17</v>
      </c>
      <c r="CZ923">
        <f>AH923</f>
        <v>8.17</v>
      </c>
      <c r="DA923">
        <f>AL923</f>
        <v>1</v>
      </c>
      <c r="DB923">
        <f t="shared" si="173"/>
        <v>1051.72</v>
      </c>
      <c r="DC923">
        <f t="shared" si="174"/>
        <v>0</v>
      </c>
    </row>
    <row r="924" spans="1:107" x14ac:dyDescent="0.2">
      <c r="A924">
        <f>ROW(Source!A695)</f>
        <v>695</v>
      </c>
      <c r="B924">
        <v>144042116</v>
      </c>
      <c r="C924">
        <v>144045138</v>
      </c>
      <c r="D924">
        <v>128862608</v>
      </c>
      <c r="E924">
        <v>28876687</v>
      </c>
      <c r="F924">
        <v>1</v>
      </c>
      <c r="G924">
        <v>1</v>
      </c>
      <c r="H924">
        <v>1</v>
      </c>
      <c r="I924" t="s">
        <v>1128</v>
      </c>
      <c r="J924" t="s">
        <v>3</v>
      </c>
      <c r="K924" t="s">
        <v>1129</v>
      </c>
      <c r="L924">
        <v>1191</v>
      </c>
      <c r="N924">
        <v>1013</v>
      </c>
      <c r="O924" t="s">
        <v>1125</v>
      </c>
      <c r="P924" t="s">
        <v>1125</v>
      </c>
      <c r="Q924">
        <v>1</v>
      </c>
      <c r="W924">
        <v>0</v>
      </c>
      <c r="X924">
        <v>-1417349443</v>
      </c>
      <c r="Y924">
        <v>0.7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1</v>
      </c>
      <c r="AJ924">
        <v>1</v>
      </c>
      <c r="AK924">
        <v>1</v>
      </c>
      <c r="AL924">
        <v>1</v>
      </c>
      <c r="AN924">
        <v>0</v>
      </c>
      <c r="AO924">
        <v>1</v>
      </c>
      <c r="AP924">
        <v>0</v>
      </c>
      <c r="AQ924">
        <v>0</v>
      </c>
      <c r="AR924">
        <v>0</v>
      </c>
      <c r="AS924" t="s">
        <v>3</v>
      </c>
      <c r="AT924">
        <v>0.7</v>
      </c>
      <c r="AU924" t="s">
        <v>3</v>
      </c>
      <c r="AV924">
        <v>2</v>
      </c>
      <c r="AW924">
        <v>2</v>
      </c>
      <c r="AX924">
        <v>144045146</v>
      </c>
      <c r="AY924">
        <v>1</v>
      </c>
      <c r="AZ924">
        <v>0</v>
      </c>
      <c r="BA924">
        <v>921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CX924">
        <f>Y924*Source!I695</f>
        <v>4.1999999999999996E-2</v>
      </c>
      <c r="CY924">
        <f>AD924</f>
        <v>0</v>
      </c>
      <c r="CZ924">
        <f>AH924</f>
        <v>0</v>
      </c>
      <c r="DA924">
        <f>AL924</f>
        <v>1</v>
      </c>
      <c r="DB924">
        <f t="shared" si="173"/>
        <v>0</v>
      </c>
      <c r="DC924">
        <f t="shared" si="174"/>
        <v>0</v>
      </c>
    </row>
    <row r="925" spans="1:107" x14ac:dyDescent="0.2">
      <c r="A925">
        <f>ROW(Source!A695)</f>
        <v>695</v>
      </c>
      <c r="B925">
        <v>144042116</v>
      </c>
      <c r="C925">
        <v>144045138</v>
      </c>
      <c r="D925">
        <v>130404565</v>
      </c>
      <c r="E925">
        <v>1</v>
      </c>
      <c r="F925">
        <v>1</v>
      </c>
      <c r="G925">
        <v>1</v>
      </c>
      <c r="H925">
        <v>2</v>
      </c>
      <c r="I925" t="s">
        <v>1130</v>
      </c>
      <c r="J925" t="s">
        <v>1131</v>
      </c>
      <c r="K925" t="s">
        <v>1132</v>
      </c>
      <c r="L925">
        <v>1368</v>
      </c>
      <c r="N925">
        <v>1011</v>
      </c>
      <c r="O925" t="s">
        <v>550</v>
      </c>
      <c r="P925" t="s">
        <v>550</v>
      </c>
      <c r="Q925">
        <v>1</v>
      </c>
      <c r="W925">
        <v>0</v>
      </c>
      <c r="X925">
        <v>757256372</v>
      </c>
      <c r="Y925">
        <v>0.7</v>
      </c>
      <c r="AA925">
        <v>0</v>
      </c>
      <c r="AB925">
        <v>447.64</v>
      </c>
      <c r="AC925">
        <v>443.21</v>
      </c>
      <c r="AD925">
        <v>0</v>
      </c>
      <c r="AE925">
        <v>0</v>
      </c>
      <c r="AF925">
        <v>31.26</v>
      </c>
      <c r="AG925">
        <v>13.5</v>
      </c>
      <c r="AH925">
        <v>0</v>
      </c>
      <c r="AI925">
        <v>1</v>
      </c>
      <c r="AJ925">
        <v>14.32</v>
      </c>
      <c r="AK925">
        <v>32.83</v>
      </c>
      <c r="AL925">
        <v>1</v>
      </c>
      <c r="AN925">
        <v>0</v>
      </c>
      <c r="AO925">
        <v>1</v>
      </c>
      <c r="AP925">
        <v>0</v>
      </c>
      <c r="AQ925">
        <v>0</v>
      </c>
      <c r="AR925">
        <v>0</v>
      </c>
      <c r="AS925" t="s">
        <v>3</v>
      </c>
      <c r="AT925">
        <v>0.7</v>
      </c>
      <c r="AU925" t="s">
        <v>3</v>
      </c>
      <c r="AV925">
        <v>0</v>
      </c>
      <c r="AW925">
        <v>2</v>
      </c>
      <c r="AX925">
        <v>144045147</v>
      </c>
      <c r="AY925">
        <v>1</v>
      </c>
      <c r="AZ925">
        <v>0</v>
      </c>
      <c r="BA925">
        <v>922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CX925">
        <f>Y925*Source!I695</f>
        <v>4.1999999999999996E-2</v>
      </c>
      <c r="CY925">
        <f>AB925</f>
        <v>447.64</v>
      </c>
      <c r="CZ925">
        <f>AF925</f>
        <v>31.26</v>
      </c>
      <c r="DA925">
        <f>AJ925</f>
        <v>14.32</v>
      </c>
      <c r="DB925">
        <f t="shared" si="173"/>
        <v>21.88</v>
      </c>
      <c r="DC925">
        <f t="shared" si="174"/>
        <v>9.4499999999999993</v>
      </c>
    </row>
    <row r="926" spans="1:107" x14ac:dyDescent="0.2">
      <c r="A926">
        <f>ROW(Source!A695)</f>
        <v>695</v>
      </c>
      <c r="B926">
        <v>144042116</v>
      </c>
      <c r="C926">
        <v>144045138</v>
      </c>
      <c r="D926">
        <v>130405346</v>
      </c>
      <c r="E926">
        <v>1</v>
      </c>
      <c r="F926">
        <v>1</v>
      </c>
      <c r="G926">
        <v>1</v>
      </c>
      <c r="H926">
        <v>2</v>
      </c>
      <c r="I926" t="s">
        <v>1133</v>
      </c>
      <c r="J926" t="s">
        <v>1134</v>
      </c>
      <c r="K926" t="s">
        <v>1135</v>
      </c>
      <c r="L926">
        <v>1368</v>
      </c>
      <c r="N926">
        <v>1011</v>
      </c>
      <c r="O926" t="s">
        <v>550</v>
      </c>
      <c r="P926" t="s">
        <v>550</v>
      </c>
      <c r="Q926">
        <v>1</v>
      </c>
      <c r="W926">
        <v>0</v>
      </c>
      <c r="X926">
        <v>-851536864</v>
      </c>
      <c r="Y926">
        <v>1.45</v>
      </c>
      <c r="AA926">
        <v>0</v>
      </c>
      <c r="AB926">
        <v>132.28</v>
      </c>
      <c r="AC926">
        <v>0</v>
      </c>
      <c r="AD926">
        <v>0</v>
      </c>
      <c r="AE926">
        <v>0</v>
      </c>
      <c r="AF926">
        <v>48.81</v>
      </c>
      <c r="AG926">
        <v>0</v>
      </c>
      <c r="AH926">
        <v>0</v>
      </c>
      <c r="AI926">
        <v>1</v>
      </c>
      <c r="AJ926">
        <v>2.71</v>
      </c>
      <c r="AK926">
        <v>32.83</v>
      </c>
      <c r="AL926">
        <v>1</v>
      </c>
      <c r="AN926">
        <v>0</v>
      </c>
      <c r="AO926">
        <v>1</v>
      </c>
      <c r="AP926">
        <v>0</v>
      </c>
      <c r="AQ926">
        <v>0</v>
      </c>
      <c r="AR926">
        <v>0</v>
      </c>
      <c r="AS926" t="s">
        <v>3</v>
      </c>
      <c r="AT926">
        <v>1.45</v>
      </c>
      <c r="AU926" t="s">
        <v>3</v>
      </c>
      <c r="AV926">
        <v>0</v>
      </c>
      <c r="AW926">
        <v>2</v>
      </c>
      <c r="AX926">
        <v>144045148</v>
      </c>
      <c r="AY926">
        <v>1</v>
      </c>
      <c r="AZ926">
        <v>0</v>
      </c>
      <c r="BA926">
        <v>923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CX926">
        <f>Y926*Source!I695</f>
        <v>8.6999999999999994E-2</v>
      </c>
      <c r="CY926">
        <f>AB926</f>
        <v>132.28</v>
      </c>
      <c r="CZ926">
        <f>AF926</f>
        <v>48.81</v>
      </c>
      <c r="DA926">
        <f>AJ926</f>
        <v>2.71</v>
      </c>
      <c r="DB926">
        <f t="shared" si="173"/>
        <v>70.77</v>
      </c>
      <c r="DC926">
        <f t="shared" si="174"/>
        <v>0</v>
      </c>
    </row>
    <row r="927" spans="1:107" x14ac:dyDescent="0.2">
      <c r="A927">
        <f>ROW(Source!A695)</f>
        <v>695</v>
      </c>
      <c r="B927">
        <v>144042116</v>
      </c>
      <c r="C927">
        <v>144045138</v>
      </c>
      <c r="D927">
        <v>130405700</v>
      </c>
      <c r="E927">
        <v>1</v>
      </c>
      <c r="F927">
        <v>1</v>
      </c>
      <c r="G927">
        <v>1</v>
      </c>
      <c r="H927">
        <v>2</v>
      </c>
      <c r="I927" t="s">
        <v>1136</v>
      </c>
      <c r="J927" t="s">
        <v>1137</v>
      </c>
      <c r="K927" t="s">
        <v>1138</v>
      </c>
      <c r="L927">
        <v>1368</v>
      </c>
      <c r="N927">
        <v>1011</v>
      </c>
      <c r="O927" t="s">
        <v>550</v>
      </c>
      <c r="P927" t="s">
        <v>550</v>
      </c>
      <c r="Q927">
        <v>1</v>
      </c>
      <c r="W927">
        <v>0</v>
      </c>
      <c r="X927">
        <v>1201305725</v>
      </c>
      <c r="Y927">
        <v>2.89</v>
      </c>
      <c r="AA927">
        <v>0</v>
      </c>
      <c r="AB927">
        <v>5.58</v>
      </c>
      <c r="AC927">
        <v>0</v>
      </c>
      <c r="AD927">
        <v>0</v>
      </c>
      <c r="AE927">
        <v>0</v>
      </c>
      <c r="AF927">
        <v>1.53</v>
      </c>
      <c r="AG927">
        <v>0</v>
      </c>
      <c r="AH927">
        <v>0</v>
      </c>
      <c r="AI927">
        <v>1</v>
      </c>
      <c r="AJ927">
        <v>3.65</v>
      </c>
      <c r="AK927">
        <v>32.83</v>
      </c>
      <c r="AL927">
        <v>1</v>
      </c>
      <c r="AN927">
        <v>0</v>
      </c>
      <c r="AO927">
        <v>1</v>
      </c>
      <c r="AP927">
        <v>0</v>
      </c>
      <c r="AQ927">
        <v>0</v>
      </c>
      <c r="AR927">
        <v>0</v>
      </c>
      <c r="AS927" t="s">
        <v>3</v>
      </c>
      <c r="AT927">
        <v>2.89</v>
      </c>
      <c r="AU927" t="s">
        <v>3</v>
      </c>
      <c r="AV927">
        <v>0</v>
      </c>
      <c r="AW927">
        <v>2</v>
      </c>
      <c r="AX927">
        <v>144045149</v>
      </c>
      <c r="AY927">
        <v>1</v>
      </c>
      <c r="AZ927">
        <v>0</v>
      </c>
      <c r="BA927">
        <v>924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CX927">
        <f>Y927*Source!I695</f>
        <v>0.1734</v>
      </c>
      <c r="CY927">
        <f>AB927</f>
        <v>5.58</v>
      </c>
      <c r="CZ927">
        <f>AF927</f>
        <v>1.53</v>
      </c>
      <c r="DA927">
        <f>AJ927</f>
        <v>3.65</v>
      </c>
      <c r="DB927">
        <f t="shared" si="173"/>
        <v>4.42</v>
      </c>
      <c r="DC927">
        <f t="shared" si="174"/>
        <v>0</v>
      </c>
    </row>
    <row r="928" spans="1:107" x14ac:dyDescent="0.2">
      <c r="A928">
        <f>ROW(Source!A695)</f>
        <v>695</v>
      </c>
      <c r="B928">
        <v>144042116</v>
      </c>
      <c r="C928">
        <v>144045138</v>
      </c>
      <c r="D928">
        <v>128862661</v>
      </c>
      <c r="E928">
        <v>28876687</v>
      </c>
      <c r="F928">
        <v>1</v>
      </c>
      <c r="G928">
        <v>1</v>
      </c>
      <c r="H928">
        <v>3</v>
      </c>
      <c r="I928" t="s">
        <v>29</v>
      </c>
      <c r="J928" t="s">
        <v>3</v>
      </c>
      <c r="K928" t="s">
        <v>30</v>
      </c>
      <c r="L928">
        <v>1348</v>
      </c>
      <c r="N928">
        <v>1009</v>
      </c>
      <c r="O928" t="s">
        <v>31</v>
      </c>
      <c r="P928" t="s">
        <v>31</v>
      </c>
      <c r="Q928">
        <v>1000</v>
      </c>
      <c r="W928">
        <v>0</v>
      </c>
      <c r="X928">
        <v>2102561428</v>
      </c>
      <c r="Y928">
        <v>10.66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1</v>
      </c>
      <c r="AJ928">
        <v>1</v>
      </c>
      <c r="AK928">
        <v>1</v>
      </c>
      <c r="AL928">
        <v>1</v>
      </c>
      <c r="AN928">
        <v>0</v>
      </c>
      <c r="AO928">
        <v>0</v>
      </c>
      <c r="AP928">
        <v>0</v>
      </c>
      <c r="AQ928">
        <v>0</v>
      </c>
      <c r="AR928">
        <v>0</v>
      </c>
      <c r="AS928" t="s">
        <v>3</v>
      </c>
      <c r="AT928">
        <v>10.66</v>
      </c>
      <c r="AU928" t="s">
        <v>3</v>
      </c>
      <c r="AV928">
        <v>0</v>
      </c>
      <c r="AW928">
        <v>2</v>
      </c>
      <c r="AX928">
        <v>144045150</v>
      </c>
      <c r="AY928">
        <v>1</v>
      </c>
      <c r="AZ928">
        <v>0</v>
      </c>
      <c r="BA928">
        <v>925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CX928">
        <f>Y928*Source!I695</f>
        <v>0.63959999999999995</v>
      </c>
      <c r="CY928">
        <f>AA928</f>
        <v>0</v>
      </c>
      <c r="CZ928">
        <f>AE928</f>
        <v>0</v>
      </c>
      <c r="DA928">
        <f>AI928</f>
        <v>1</v>
      </c>
      <c r="DB928">
        <f t="shared" si="173"/>
        <v>0</v>
      </c>
      <c r="DC928">
        <f t="shared" si="174"/>
        <v>0</v>
      </c>
    </row>
    <row r="929" spans="1:107" x14ac:dyDescent="0.2">
      <c r="A929">
        <f>ROW(Source!A697)</f>
        <v>697</v>
      </c>
      <c r="B929">
        <v>144042116</v>
      </c>
      <c r="C929">
        <v>144045152</v>
      </c>
      <c r="D929">
        <v>128862205</v>
      </c>
      <c r="E929">
        <v>28876687</v>
      </c>
      <c r="F929">
        <v>1</v>
      </c>
      <c r="G929">
        <v>1</v>
      </c>
      <c r="H929">
        <v>1</v>
      </c>
      <c r="I929" t="s">
        <v>1240</v>
      </c>
      <c r="J929" t="s">
        <v>3</v>
      </c>
      <c r="K929" t="s">
        <v>1241</v>
      </c>
      <c r="L929">
        <v>1191</v>
      </c>
      <c r="N929">
        <v>1013</v>
      </c>
      <c r="O929" t="s">
        <v>1125</v>
      </c>
      <c r="P929" t="s">
        <v>1125</v>
      </c>
      <c r="Q929">
        <v>1</v>
      </c>
      <c r="W929">
        <v>0</v>
      </c>
      <c r="X929">
        <v>-228054128</v>
      </c>
      <c r="Y929">
        <v>46.11</v>
      </c>
      <c r="AA929">
        <v>0</v>
      </c>
      <c r="AB929">
        <v>0</v>
      </c>
      <c r="AC929">
        <v>0</v>
      </c>
      <c r="AD929">
        <v>8.02</v>
      </c>
      <c r="AE929">
        <v>0</v>
      </c>
      <c r="AF929">
        <v>0</v>
      </c>
      <c r="AG929">
        <v>0</v>
      </c>
      <c r="AH929">
        <v>8.02</v>
      </c>
      <c r="AI929">
        <v>1</v>
      </c>
      <c r="AJ929">
        <v>1</v>
      </c>
      <c r="AK929">
        <v>1</v>
      </c>
      <c r="AL929">
        <v>1</v>
      </c>
      <c r="AN929">
        <v>0</v>
      </c>
      <c r="AO929">
        <v>1</v>
      </c>
      <c r="AP929">
        <v>0</v>
      </c>
      <c r="AQ929">
        <v>0</v>
      </c>
      <c r="AR929">
        <v>0</v>
      </c>
      <c r="AS929" t="s">
        <v>3</v>
      </c>
      <c r="AT929">
        <v>46.11</v>
      </c>
      <c r="AU929" t="s">
        <v>3</v>
      </c>
      <c r="AV929">
        <v>1</v>
      </c>
      <c r="AW929">
        <v>2</v>
      </c>
      <c r="AX929">
        <v>144045157</v>
      </c>
      <c r="AY929">
        <v>1</v>
      </c>
      <c r="AZ929">
        <v>0</v>
      </c>
      <c r="BA929">
        <v>926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0</v>
      </c>
      <c r="BV929">
        <v>0</v>
      </c>
      <c r="BW929">
        <v>0</v>
      </c>
      <c r="CX929">
        <f>Y929*Source!I697</f>
        <v>5.3118720000000001</v>
      </c>
      <c r="CY929">
        <f>AD929</f>
        <v>8.02</v>
      </c>
      <c r="CZ929">
        <f>AH929</f>
        <v>8.02</v>
      </c>
      <c r="DA929">
        <f>AL929</f>
        <v>1</v>
      </c>
      <c r="DB929">
        <f t="shared" si="173"/>
        <v>369.8</v>
      </c>
      <c r="DC929">
        <f t="shared" si="174"/>
        <v>0</v>
      </c>
    </row>
    <row r="930" spans="1:107" x14ac:dyDescent="0.2">
      <c r="A930">
        <f>ROW(Source!A697)</f>
        <v>697</v>
      </c>
      <c r="B930">
        <v>144042116</v>
      </c>
      <c r="C930">
        <v>144045152</v>
      </c>
      <c r="D930">
        <v>128862608</v>
      </c>
      <c r="E930">
        <v>28876687</v>
      </c>
      <c r="F930">
        <v>1</v>
      </c>
      <c r="G930">
        <v>1</v>
      </c>
      <c r="H930">
        <v>1</v>
      </c>
      <c r="I930" t="s">
        <v>1128</v>
      </c>
      <c r="J930" t="s">
        <v>3</v>
      </c>
      <c r="K930" t="s">
        <v>1129</v>
      </c>
      <c r="L930">
        <v>1191</v>
      </c>
      <c r="N930">
        <v>1013</v>
      </c>
      <c r="O930" t="s">
        <v>1125</v>
      </c>
      <c r="P930" t="s">
        <v>1125</v>
      </c>
      <c r="Q930">
        <v>1</v>
      </c>
      <c r="W930">
        <v>0</v>
      </c>
      <c r="X930">
        <v>-1417349443</v>
      </c>
      <c r="Y930">
        <v>0.93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1</v>
      </c>
      <c r="AJ930">
        <v>1</v>
      </c>
      <c r="AK930">
        <v>1</v>
      </c>
      <c r="AL930">
        <v>1</v>
      </c>
      <c r="AN930">
        <v>0</v>
      </c>
      <c r="AO930">
        <v>1</v>
      </c>
      <c r="AP930">
        <v>0</v>
      </c>
      <c r="AQ930">
        <v>0</v>
      </c>
      <c r="AR930">
        <v>0</v>
      </c>
      <c r="AS930" t="s">
        <v>3</v>
      </c>
      <c r="AT930">
        <v>0.93</v>
      </c>
      <c r="AU930" t="s">
        <v>3</v>
      </c>
      <c r="AV930">
        <v>2</v>
      </c>
      <c r="AW930">
        <v>2</v>
      </c>
      <c r="AX930">
        <v>144045158</v>
      </c>
      <c r="AY930">
        <v>1</v>
      </c>
      <c r="AZ930">
        <v>0</v>
      </c>
      <c r="BA930">
        <v>927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CX930">
        <f>Y930*Source!I697</f>
        <v>0.10713600000000001</v>
      </c>
      <c r="CY930">
        <f>AD930</f>
        <v>0</v>
      </c>
      <c r="CZ930">
        <f>AH930</f>
        <v>0</v>
      </c>
      <c r="DA930">
        <f>AL930</f>
        <v>1</v>
      </c>
      <c r="DB930">
        <f t="shared" si="173"/>
        <v>0</v>
      </c>
      <c r="DC930">
        <f t="shared" si="174"/>
        <v>0</v>
      </c>
    </row>
    <row r="931" spans="1:107" x14ac:dyDescent="0.2">
      <c r="A931">
        <f>ROW(Source!A697)</f>
        <v>697</v>
      </c>
      <c r="B931">
        <v>144042116</v>
      </c>
      <c r="C931">
        <v>144045152</v>
      </c>
      <c r="D931">
        <v>130404565</v>
      </c>
      <c r="E931">
        <v>1</v>
      </c>
      <c r="F931">
        <v>1</v>
      </c>
      <c r="G931">
        <v>1</v>
      </c>
      <c r="H931">
        <v>2</v>
      </c>
      <c r="I931" t="s">
        <v>1130</v>
      </c>
      <c r="J931" t="s">
        <v>1131</v>
      </c>
      <c r="K931" t="s">
        <v>1132</v>
      </c>
      <c r="L931">
        <v>1368</v>
      </c>
      <c r="N931">
        <v>1011</v>
      </c>
      <c r="O931" t="s">
        <v>550</v>
      </c>
      <c r="P931" t="s">
        <v>550</v>
      </c>
      <c r="Q931">
        <v>1</v>
      </c>
      <c r="W931">
        <v>0</v>
      </c>
      <c r="X931">
        <v>757256372</v>
      </c>
      <c r="Y931">
        <v>0.93</v>
      </c>
      <c r="AA931">
        <v>0</v>
      </c>
      <c r="AB931">
        <v>447.64</v>
      </c>
      <c r="AC931">
        <v>443.21</v>
      </c>
      <c r="AD931">
        <v>0</v>
      </c>
      <c r="AE931">
        <v>0</v>
      </c>
      <c r="AF931">
        <v>31.26</v>
      </c>
      <c r="AG931">
        <v>13.5</v>
      </c>
      <c r="AH931">
        <v>0</v>
      </c>
      <c r="AI931">
        <v>1</v>
      </c>
      <c r="AJ931">
        <v>14.32</v>
      </c>
      <c r="AK931">
        <v>32.83</v>
      </c>
      <c r="AL931">
        <v>1</v>
      </c>
      <c r="AN931">
        <v>0</v>
      </c>
      <c r="AO931">
        <v>1</v>
      </c>
      <c r="AP931">
        <v>0</v>
      </c>
      <c r="AQ931">
        <v>0</v>
      </c>
      <c r="AR931">
        <v>0</v>
      </c>
      <c r="AS931" t="s">
        <v>3</v>
      </c>
      <c r="AT931">
        <v>0.93</v>
      </c>
      <c r="AU931" t="s">
        <v>3</v>
      </c>
      <c r="AV931">
        <v>0</v>
      </c>
      <c r="AW931">
        <v>2</v>
      </c>
      <c r="AX931">
        <v>144045159</v>
      </c>
      <c r="AY931">
        <v>1</v>
      </c>
      <c r="AZ931">
        <v>0</v>
      </c>
      <c r="BA931">
        <v>928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0</v>
      </c>
      <c r="BV931">
        <v>0</v>
      </c>
      <c r="BW931">
        <v>0</v>
      </c>
      <c r="CX931">
        <f>Y931*Source!I697</f>
        <v>0.10713600000000001</v>
      </c>
      <c r="CY931">
        <f>AB931</f>
        <v>447.64</v>
      </c>
      <c r="CZ931">
        <f>AF931</f>
        <v>31.26</v>
      </c>
      <c r="DA931">
        <f>AJ931</f>
        <v>14.32</v>
      </c>
      <c r="DB931">
        <f t="shared" si="173"/>
        <v>29.07</v>
      </c>
      <c r="DC931">
        <f t="shared" si="174"/>
        <v>12.56</v>
      </c>
    </row>
    <row r="932" spans="1:107" x14ac:dyDescent="0.2">
      <c r="A932">
        <f>ROW(Source!A697)</f>
        <v>697</v>
      </c>
      <c r="B932">
        <v>144042116</v>
      </c>
      <c r="C932">
        <v>144045152</v>
      </c>
      <c r="D932">
        <v>128862661</v>
      </c>
      <c r="E932">
        <v>28876687</v>
      </c>
      <c r="F932">
        <v>1</v>
      </c>
      <c r="G932">
        <v>1</v>
      </c>
      <c r="H932">
        <v>3</v>
      </c>
      <c r="I932" t="s">
        <v>29</v>
      </c>
      <c r="J932" t="s">
        <v>3</v>
      </c>
      <c r="K932" t="s">
        <v>30</v>
      </c>
      <c r="L932">
        <v>1348</v>
      </c>
      <c r="N932">
        <v>1009</v>
      </c>
      <c r="O932" t="s">
        <v>31</v>
      </c>
      <c r="P932" t="s">
        <v>31</v>
      </c>
      <c r="Q932">
        <v>1000</v>
      </c>
      <c r="W932">
        <v>0</v>
      </c>
      <c r="X932">
        <v>2102561428</v>
      </c>
      <c r="Y932">
        <v>3.42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1</v>
      </c>
      <c r="AJ932">
        <v>1</v>
      </c>
      <c r="AK932">
        <v>1</v>
      </c>
      <c r="AL932">
        <v>1</v>
      </c>
      <c r="AN932">
        <v>0</v>
      </c>
      <c r="AO932">
        <v>0</v>
      </c>
      <c r="AP932">
        <v>0</v>
      </c>
      <c r="AQ932">
        <v>0</v>
      </c>
      <c r="AR932">
        <v>0</v>
      </c>
      <c r="AS932" t="s">
        <v>3</v>
      </c>
      <c r="AT932">
        <v>3.42</v>
      </c>
      <c r="AU932" t="s">
        <v>3</v>
      </c>
      <c r="AV932">
        <v>0</v>
      </c>
      <c r="AW932">
        <v>2</v>
      </c>
      <c r="AX932">
        <v>144045160</v>
      </c>
      <c r="AY932">
        <v>1</v>
      </c>
      <c r="AZ932">
        <v>0</v>
      </c>
      <c r="BA932">
        <v>929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CX932">
        <f>Y932*Source!I697</f>
        <v>0.393984</v>
      </c>
      <c r="CY932">
        <f>AA932</f>
        <v>0</v>
      </c>
      <c r="CZ932">
        <f>AE932</f>
        <v>0</v>
      </c>
      <c r="DA932">
        <f>AI932</f>
        <v>1</v>
      </c>
      <c r="DB932">
        <f t="shared" si="173"/>
        <v>0</v>
      </c>
      <c r="DC932">
        <f t="shared" si="174"/>
        <v>0</v>
      </c>
    </row>
    <row r="933" spans="1:107" x14ac:dyDescent="0.2">
      <c r="A933">
        <f>ROW(Source!A699)</f>
        <v>699</v>
      </c>
      <c r="B933">
        <v>144042116</v>
      </c>
      <c r="C933">
        <v>144045162</v>
      </c>
      <c r="D933">
        <v>128862245</v>
      </c>
      <c r="E933">
        <v>28876687</v>
      </c>
      <c r="F933">
        <v>1</v>
      </c>
      <c r="G933">
        <v>1</v>
      </c>
      <c r="H933">
        <v>1</v>
      </c>
      <c r="I933" t="s">
        <v>1516</v>
      </c>
      <c r="J933" t="s">
        <v>3</v>
      </c>
      <c r="K933" t="s">
        <v>1517</v>
      </c>
      <c r="L933">
        <v>1191</v>
      </c>
      <c r="N933">
        <v>1013</v>
      </c>
      <c r="O933" t="s">
        <v>1125</v>
      </c>
      <c r="P933" t="s">
        <v>1125</v>
      </c>
      <c r="Q933">
        <v>1</v>
      </c>
      <c r="W933">
        <v>0</v>
      </c>
      <c r="X933">
        <v>-608433632</v>
      </c>
      <c r="Y933">
        <v>85.168999999999997</v>
      </c>
      <c r="AA933">
        <v>0</v>
      </c>
      <c r="AB933">
        <v>0</v>
      </c>
      <c r="AC933">
        <v>0</v>
      </c>
      <c r="AD933">
        <v>8.4600000000000009</v>
      </c>
      <c r="AE933">
        <v>0</v>
      </c>
      <c r="AF933">
        <v>0</v>
      </c>
      <c r="AG933">
        <v>0</v>
      </c>
      <c r="AH933">
        <v>8.4600000000000009</v>
      </c>
      <c r="AI933">
        <v>1</v>
      </c>
      <c r="AJ933">
        <v>1</v>
      </c>
      <c r="AK933">
        <v>1</v>
      </c>
      <c r="AL933">
        <v>1</v>
      </c>
      <c r="AN933">
        <v>0</v>
      </c>
      <c r="AO933">
        <v>1</v>
      </c>
      <c r="AP933">
        <v>1</v>
      </c>
      <c r="AQ933">
        <v>0</v>
      </c>
      <c r="AR933">
        <v>0</v>
      </c>
      <c r="AS933" t="s">
        <v>3</v>
      </c>
      <c r="AT933">
        <v>121.67</v>
      </c>
      <c r="AU933" t="s">
        <v>60</v>
      </c>
      <c r="AV933">
        <v>1</v>
      </c>
      <c r="AW933">
        <v>2</v>
      </c>
      <c r="AX933">
        <v>144045171</v>
      </c>
      <c r="AY933">
        <v>1</v>
      </c>
      <c r="AZ933">
        <v>0</v>
      </c>
      <c r="BA933">
        <v>930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0</v>
      </c>
      <c r="BV933">
        <v>0</v>
      </c>
      <c r="BW933">
        <v>0</v>
      </c>
      <c r="CX933">
        <f>Y933*Source!I699</f>
        <v>2.1803264000000002</v>
      </c>
      <c r="CY933">
        <f>AD933</f>
        <v>8.4600000000000009</v>
      </c>
      <c r="CZ933">
        <f>AH933</f>
        <v>8.4600000000000009</v>
      </c>
      <c r="DA933">
        <f>AL933</f>
        <v>1</v>
      </c>
      <c r="DB933">
        <f>ROUND((ROUND(AT933*CZ933,2)*0.7),2)</f>
        <v>720.53</v>
      </c>
      <c r="DC933">
        <f>ROUND((ROUND(AT933*AG933,2)*0.7),2)</f>
        <v>0</v>
      </c>
    </row>
    <row r="934" spans="1:107" x14ac:dyDescent="0.2">
      <c r="A934">
        <f>ROW(Source!A699)</f>
        <v>699</v>
      </c>
      <c r="B934">
        <v>144042116</v>
      </c>
      <c r="C934">
        <v>144045162</v>
      </c>
      <c r="D934">
        <v>128862608</v>
      </c>
      <c r="E934">
        <v>28876687</v>
      </c>
      <c r="F934">
        <v>1</v>
      </c>
      <c r="G934">
        <v>1</v>
      </c>
      <c r="H934">
        <v>1</v>
      </c>
      <c r="I934" t="s">
        <v>1128</v>
      </c>
      <c r="J934" t="s">
        <v>3</v>
      </c>
      <c r="K934" t="s">
        <v>1129</v>
      </c>
      <c r="L934">
        <v>1191</v>
      </c>
      <c r="N934">
        <v>1013</v>
      </c>
      <c r="O934" t="s">
        <v>1125</v>
      </c>
      <c r="P934" t="s">
        <v>1125</v>
      </c>
      <c r="Q934">
        <v>1</v>
      </c>
      <c r="W934">
        <v>0</v>
      </c>
      <c r="X934">
        <v>-1417349443</v>
      </c>
      <c r="Y934">
        <v>12.51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1</v>
      </c>
      <c r="AJ934">
        <v>1</v>
      </c>
      <c r="AK934">
        <v>1</v>
      </c>
      <c r="AL934">
        <v>1</v>
      </c>
      <c r="AN934">
        <v>0</v>
      </c>
      <c r="AO934">
        <v>1</v>
      </c>
      <c r="AP934">
        <v>0</v>
      </c>
      <c r="AQ934">
        <v>0</v>
      </c>
      <c r="AR934">
        <v>0</v>
      </c>
      <c r="AS934" t="s">
        <v>3</v>
      </c>
      <c r="AT934">
        <v>12.51</v>
      </c>
      <c r="AU934" t="s">
        <v>3</v>
      </c>
      <c r="AV934">
        <v>2</v>
      </c>
      <c r="AW934">
        <v>2</v>
      </c>
      <c r="AX934">
        <v>144045172</v>
      </c>
      <c r="AY934">
        <v>1</v>
      </c>
      <c r="AZ934">
        <v>2048</v>
      </c>
      <c r="BA934">
        <v>931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CX934">
        <f>Y934*Source!I699</f>
        <v>0.32025599999999999</v>
      </c>
      <c r="CY934">
        <f>AD934</f>
        <v>0</v>
      </c>
      <c r="CZ934">
        <f>AH934</f>
        <v>0</v>
      </c>
      <c r="DA934">
        <f>AL934</f>
        <v>1</v>
      </c>
      <c r="DB934">
        <f>ROUND(ROUND(AT934*CZ934,2),2)</f>
        <v>0</v>
      </c>
      <c r="DC934">
        <f>ROUND(ROUND(AT934*AG934,2),2)</f>
        <v>0</v>
      </c>
    </row>
    <row r="935" spans="1:107" x14ac:dyDescent="0.2">
      <c r="A935">
        <f>ROW(Source!A699)</f>
        <v>699</v>
      </c>
      <c r="B935">
        <v>144042116</v>
      </c>
      <c r="C935">
        <v>144045162</v>
      </c>
      <c r="D935">
        <v>130404356</v>
      </c>
      <c r="E935">
        <v>1</v>
      </c>
      <c r="F935">
        <v>1</v>
      </c>
      <c r="G935">
        <v>1</v>
      </c>
      <c r="H935">
        <v>2</v>
      </c>
      <c r="I935" t="s">
        <v>1267</v>
      </c>
      <c r="J935" t="s">
        <v>1268</v>
      </c>
      <c r="K935" t="s">
        <v>1269</v>
      </c>
      <c r="L935">
        <v>1368</v>
      </c>
      <c r="N935">
        <v>1011</v>
      </c>
      <c r="O935" t="s">
        <v>550</v>
      </c>
      <c r="P935" t="s">
        <v>550</v>
      </c>
      <c r="Q935">
        <v>1</v>
      </c>
      <c r="W935">
        <v>0</v>
      </c>
      <c r="X935">
        <v>-927922530</v>
      </c>
      <c r="Y935">
        <v>6.7830000000000004</v>
      </c>
      <c r="AA935">
        <v>0</v>
      </c>
      <c r="AB935">
        <v>730.08</v>
      </c>
      <c r="AC935">
        <v>443.21</v>
      </c>
      <c r="AD935">
        <v>0</v>
      </c>
      <c r="AE935">
        <v>0</v>
      </c>
      <c r="AF935">
        <v>86.4</v>
      </c>
      <c r="AG935">
        <v>13.5</v>
      </c>
      <c r="AH935">
        <v>0</v>
      </c>
      <c r="AI935">
        <v>1</v>
      </c>
      <c r="AJ935">
        <v>8.4499999999999993</v>
      </c>
      <c r="AK935">
        <v>32.83</v>
      </c>
      <c r="AL935">
        <v>1</v>
      </c>
      <c r="AN935">
        <v>0</v>
      </c>
      <c r="AO935">
        <v>1</v>
      </c>
      <c r="AP935">
        <v>1</v>
      </c>
      <c r="AQ935">
        <v>0</v>
      </c>
      <c r="AR935">
        <v>0</v>
      </c>
      <c r="AS935" t="s">
        <v>3</v>
      </c>
      <c r="AT935">
        <v>9.69</v>
      </c>
      <c r="AU935" t="s">
        <v>60</v>
      </c>
      <c r="AV935">
        <v>0</v>
      </c>
      <c r="AW935">
        <v>2</v>
      </c>
      <c r="AX935">
        <v>144045173</v>
      </c>
      <c r="AY935">
        <v>1</v>
      </c>
      <c r="AZ935">
        <v>2048</v>
      </c>
      <c r="BA935">
        <v>932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CX935">
        <f>Y935*Source!I699</f>
        <v>0.17364480000000002</v>
      </c>
      <c r="CY935">
        <f>AB935</f>
        <v>730.08</v>
      </c>
      <c r="CZ935">
        <f>AF935</f>
        <v>86.4</v>
      </c>
      <c r="DA935">
        <f>AJ935</f>
        <v>8.4499999999999993</v>
      </c>
      <c r="DB935">
        <f>ROUND((ROUND(AT935*CZ935,2)*0.7),2)</f>
        <v>586.04999999999995</v>
      </c>
      <c r="DC935">
        <f>ROUND((ROUND(AT935*AG935,2)*0.7),2)</f>
        <v>91.57</v>
      </c>
    </row>
    <row r="936" spans="1:107" x14ac:dyDescent="0.2">
      <c r="A936">
        <f>ROW(Source!A699)</f>
        <v>699</v>
      </c>
      <c r="B936">
        <v>144042116</v>
      </c>
      <c r="C936">
        <v>144045162</v>
      </c>
      <c r="D936">
        <v>130404404</v>
      </c>
      <c r="E936">
        <v>1</v>
      </c>
      <c r="F936">
        <v>1</v>
      </c>
      <c r="G936">
        <v>1</v>
      </c>
      <c r="H936">
        <v>2</v>
      </c>
      <c r="I936" t="s">
        <v>1141</v>
      </c>
      <c r="J936" t="s">
        <v>1142</v>
      </c>
      <c r="K936" t="s">
        <v>1143</v>
      </c>
      <c r="L936">
        <v>1368</v>
      </c>
      <c r="N936">
        <v>1011</v>
      </c>
      <c r="O936" t="s">
        <v>550</v>
      </c>
      <c r="P936" t="s">
        <v>550</v>
      </c>
      <c r="Q936">
        <v>1</v>
      </c>
      <c r="W936">
        <v>0</v>
      </c>
      <c r="X936">
        <v>-2113614907</v>
      </c>
      <c r="Y936">
        <v>0.79100000000000004</v>
      </c>
      <c r="AA936">
        <v>0</v>
      </c>
      <c r="AB936">
        <v>1023.6</v>
      </c>
      <c r="AC936">
        <v>443.21</v>
      </c>
      <c r="AD936">
        <v>0</v>
      </c>
      <c r="AE936">
        <v>0</v>
      </c>
      <c r="AF936">
        <v>115.4</v>
      </c>
      <c r="AG936">
        <v>13.5</v>
      </c>
      <c r="AH936">
        <v>0</v>
      </c>
      <c r="AI936">
        <v>1</v>
      </c>
      <c r="AJ936">
        <v>8.8699999999999992</v>
      </c>
      <c r="AK936">
        <v>32.83</v>
      </c>
      <c r="AL936">
        <v>1</v>
      </c>
      <c r="AN936">
        <v>0</v>
      </c>
      <c r="AO936">
        <v>1</v>
      </c>
      <c r="AP936">
        <v>1</v>
      </c>
      <c r="AQ936">
        <v>0</v>
      </c>
      <c r="AR936">
        <v>0</v>
      </c>
      <c r="AS936" t="s">
        <v>3</v>
      </c>
      <c r="AT936">
        <v>1.1299999999999999</v>
      </c>
      <c r="AU936" t="s">
        <v>60</v>
      </c>
      <c r="AV936">
        <v>0</v>
      </c>
      <c r="AW936">
        <v>2</v>
      </c>
      <c r="AX936">
        <v>144045174</v>
      </c>
      <c r="AY936">
        <v>1</v>
      </c>
      <c r="AZ936">
        <v>2048</v>
      </c>
      <c r="BA936">
        <v>933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CX936">
        <f>Y936*Source!I699</f>
        <v>2.0249600000000003E-2</v>
      </c>
      <c r="CY936">
        <f>AB936</f>
        <v>1023.6</v>
      </c>
      <c r="CZ936">
        <f>AF936</f>
        <v>115.4</v>
      </c>
      <c r="DA936">
        <f>AJ936</f>
        <v>8.8699999999999992</v>
      </c>
      <c r="DB936">
        <f>ROUND((ROUND(AT936*CZ936,2)*0.7),2)</f>
        <v>91.28</v>
      </c>
      <c r="DC936">
        <f>ROUND((ROUND(AT936*AG936,2)*0.7),2)</f>
        <v>10.68</v>
      </c>
    </row>
    <row r="937" spans="1:107" x14ac:dyDescent="0.2">
      <c r="A937">
        <f>ROW(Source!A699)</f>
        <v>699</v>
      </c>
      <c r="B937">
        <v>144042116</v>
      </c>
      <c r="C937">
        <v>144045162</v>
      </c>
      <c r="D937">
        <v>130405149</v>
      </c>
      <c r="E937">
        <v>1</v>
      </c>
      <c r="F937">
        <v>1</v>
      </c>
      <c r="G937">
        <v>1</v>
      </c>
      <c r="H937">
        <v>2</v>
      </c>
      <c r="I937" t="s">
        <v>1144</v>
      </c>
      <c r="J937" t="s">
        <v>1145</v>
      </c>
      <c r="K937" t="s">
        <v>1146</v>
      </c>
      <c r="L937">
        <v>1368</v>
      </c>
      <c r="N937">
        <v>1011</v>
      </c>
      <c r="O937" t="s">
        <v>550</v>
      </c>
      <c r="P937" t="s">
        <v>550</v>
      </c>
      <c r="Q937">
        <v>1</v>
      </c>
      <c r="W937">
        <v>0</v>
      </c>
      <c r="X937">
        <v>1969200529</v>
      </c>
      <c r="Y937">
        <v>1.1830000000000001</v>
      </c>
      <c r="AA937">
        <v>0</v>
      </c>
      <c r="AB937">
        <v>795.09</v>
      </c>
      <c r="AC937">
        <v>380.83</v>
      </c>
      <c r="AD937">
        <v>0</v>
      </c>
      <c r="AE937">
        <v>0</v>
      </c>
      <c r="AF937">
        <v>65.709999999999994</v>
      </c>
      <c r="AG937">
        <v>11.6</v>
      </c>
      <c r="AH937">
        <v>0</v>
      </c>
      <c r="AI937">
        <v>1</v>
      </c>
      <c r="AJ937">
        <v>12.1</v>
      </c>
      <c r="AK937">
        <v>32.83</v>
      </c>
      <c r="AL937">
        <v>1</v>
      </c>
      <c r="AN937">
        <v>0</v>
      </c>
      <c r="AO937">
        <v>1</v>
      </c>
      <c r="AP937">
        <v>1</v>
      </c>
      <c r="AQ937">
        <v>0</v>
      </c>
      <c r="AR937">
        <v>0</v>
      </c>
      <c r="AS937" t="s">
        <v>3</v>
      </c>
      <c r="AT937">
        <v>1.69</v>
      </c>
      <c r="AU937" t="s">
        <v>60</v>
      </c>
      <c r="AV937">
        <v>0</v>
      </c>
      <c r="AW937">
        <v>2</v>
      </c>
      <c r="AX937">
        <v>144045175</v>
      </c>
      <c r="AY937">
        <v>1</v>
      </c>
      <c r="AZ937">
        <v>2048</v>
      </c>
      <c r="BA937">
        <v>934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CX937">
        <f>Y937*Source!I699</f>
        <v>3.0284800000000004E-2</v>
      </c>
      <c r="CY937">
        <f>AB937</f>
        <v>795.09</v>
      </c>
      <c r="CZ937">
        <f>AF937</f>
        <v>65.709999999999994</v>
      </c>
      <c r="DA937">
        <f>AJ937</f>
        <v>12.1</v>
      </c>
      <c r="DB937">
        <f>ROUND((ROUND(AT937*CZ937,2)*0.7),2)</f>
        <v>77.739999999999995</v>
      </c>
      <c r="DC937">
        <f>ROUND((ROUND(AT937*AG937,2)*0.7),2)</f>
        <v>13.72</v>
      </c>
    </row>
    <row r="938" spans="1:107" x14ac:dyDescent="0.2">
      <c r="A938">
        <f>ROW(Source!A699)</f>
        <v>699</v>
      </c>
      <c r="B938">
        <v>144042116</v>
      </c>
      <c r="C938">
        <v>144045162</v>
      </c>
      <c r="D938">
        <v>130259177</v>
      </c>
      <c r="E938">
        <v>1</v>
      </c>
      <c r="F938">
        <v>1</v>
      </c>
      <c r="G938">
        <v>1</v>
      </c>
      <c r="H938">
        <v>3</v>
      </c>
      <c r="I938" t="s">
        <v>1538</v>
      </c>
      <c r="J938" t="s">
        <v>1539</v>
      </c>
      <c r="K938" t="s">
        <v>1540</v>
      </c>
      <c r="L938">
        <v>1346</v>
      </c>
      <c r="N938">
        <v>1009</v>
      </c>
      <c r="O938" t="s">
        <v>598</v>
      </c>
      <c r="P938" t="s">
        <v>598</v>
      </c>
      <c r="Q938">
        <v>1</v>
      </c>
      <c r="W938">
        <v>0</v>
      </c>
      <c r="X938">
        <v>-1052424831</v>
      </c>
      <c r="Y938">
        <v>0</v>
      </c>
      <c r="AA938">
        <v>54.51</v>
      </c>
      <c r="AB938">
        <v>0</v>
      </c>
      <c r="AC938">
        <v>0</v>
      </c>
      <c r="AD938">
        <v>0</v>
      </c>
      <c r="AE938">
        <v>9.0399999999999991</v>
      </c>
      <c r="AF938">
        <v>0</v>
      </c>
      <c r="AG938">
        <v>0</v>
      </c>
      <c r="AH938">
        <v>0</v>
      </c>
      <c r="AI938">
        <v>6.03</v>
      </c>
      <c r="AJ938">
        <v>1</v>
      </c>
      <c r="AK938">
        <v>1</v>
      </c>
      <c r="AL938">
        <v>1</v>
      </c>
      <c r="AN938">
        <v>0</v>
      </c>
      <c r="AO938">
        <v>1</v>
      </c>
      <c r="AP938">
        <v>1</v>
      </c>
      <c r="AQ938">
        <v>0</v>
      </c>
      <c r="AR938">
        <v>0</v>
      </c>
      <c r="AS938" t="s">
        <v>3</v>
      </c>
      <c r="AT938">
        <v>173</v>
      </c>
      <c r="AU938" t="s">
        <v>22</v>
      </c>
      <c r="AV938">
        <v>0</v>
      </c>
      <c r="AW938">
        <v>2</v>
      </c>
      <c r="AX938">
        <v>144045177</v>
      </c>
      <c r="AY938">
        <v>1</v>
      </c>
      <c r="AZ938">
        <v>0</v>
      </c>
      <c r="BA938">
        <v>936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CX938">
        <f>Y938*Source!I699</f>
        <v>0</v>
      </c>
      <c r="CY938">
        <f>AA938</f>
        <v>54.51</v>
      </c>
      <c r="CZ938">
        <f>AE938</f>
        <v>9.0399999999999991</v>
      </c>
      <c r="DA938">
        <f>AI938</f>
        <v>6.03</v>
      </c>
      <c r="DB938">
        <f>ROUND((ROUND(AT938*CZ938,2)*0),2)</f>
        <v>0</v>
      </c>
      <c r="DC938">
        <f>ROUND((ROUND(AT938*AG938,2)*0),2)</f>
        <v>0</v>
      </c>
    </row>
    <row r="939" spans="1:107" x14ac:dyDescent="0.2">
      <c r="A939">
        <f>ROW(Source!A699)</f>
        <v>699</v>
      </c>
      <c r="B939">
        <v>144042116</v>
      </c>
      <c r="C939">
        <v>144045162</v>
      </c>
      <c r="D939">
        <v>130261266</v>
      </c>
      <c r="E939">
        <v>1</v>
      </c>
      <c r="F939">
        <v>1</v>
      </c>
      <c r="G939">
        <v>1</v>
      </c>
      <c r="H939">
        <v>3</v>
      </c>
      <c r="I939" t="s">
        <v>1637</v>
      </c>
      <c r="J939" t="s">
        <v>1638</v>
      </c>
      <c r="K939" t="s">
        <v>1639</v>
      </c>
      <c r="L939">
        <v>1348</v>
      </c>
      <c r="N939">
        <v>1009</v>
      </c>
      <c r="O939" t="s">
        <v>31</v>
      </c>
      <c r="P939" t="s">
        <v>31</v>
      </c>
      <c r="Q939">
        <v>1000</v>
      </c>
      <c r="W939">
        <v>0</v>
      </c>
      <c r="X939">
        <v>-1847391116</v>
      </c>
      <c r="Y939">
        <v>0</v>
      </c>
      <c r="AA939">
        <v>109547.88</v>
      </c>
      <c r="AB939">
        <v>0</v>
      </c>
      <c r="AC939">
        <v>0</v>
      </c>
      <c r="AD939">
        <v>0</v>
      </c>
      <c r="AE939">
        <v>17555.75</v>
      </c>
      <c r="AF939">
        <v>0</v>
      </c>
      <c r="AG939">
        <v>0</v>
      </c>
      <c r="AH939">
        <v>0</v>
      </c>
      <c r="AI939">
        <v>6.24</v>
      </c>
      <c r="AJ939">
        <v>1</v>
      </c>
      <c r="AK939">
        <v>1</v>
      </c>
      <c r="AL939">
        <v>1</v>
      </c>
      <c r="AN939">
        <v>0</v>
      </c>
      <c r="AO939">
        <v>1</v>
      </c>
      <c r="AP939">
        <v>1</v>
      </c>
      <c r="AQ939">
        <v>0</v>
      </c>
      <c r="AR939">
        <v>0</v>
      </c>
      <c r="AS939" t="s">
        <v>3</v>
      </c>
      <c r="AT939">
        <v>1.6000000000000001E-3</v>
      </c>
      <c r="AU939" t="s">
        <v>22</v>
      </c>
      <c r="AV939">
        <v>0</v>
      </c>
      <c r="AW939">
        <v>2</v>
      </c>
      <c r="AX939">
        <v>144045178</v>
      </c>
      <c r="AY939">
        <v>1</v>
      </c>
      <c r="AZ939">
        <v>0</v>
      </c>
      <c r="BA939">
        <v>937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CX939">
        <f>Y939*Source!I699</f>
        <v>0</v>
      </c>
      <c r="CY939">
        <f>AA939</f>
        <v>109547.88</v>
      </c>
      <c r="CZ939">
        <f>AE939</f>
        <v>17555.75</v>
      </c>
      <c r="DA939">
        <f>AI939</f>
        <v>6.24</v>
      </c>
      <c r="DB939">
        <f>ROUND((ROUND(AT939*CZ939,2)*0),2)</f>
        <v>0</v>
      </c>
      <c r="DC939">
        <f>ROUND((ROUND(AT939*AG939,2)*0),2)</f>
        <v>0</v>
      </c>
    </row>
    <row r="940" spans="1:107" x14ac:dyDescent="0.2">
      <c r="A940">
        <f>ROW(Source!A699)</f>
        <v>699</v>
      </c>
      <c r="B940">
        <v>144042116</v>
      </c>
      <c r="C940">
        <v>144045162</v>
      </c>
      <c r="D940">
        <v>130263611</v>
      </c>
      <c r="E940">
        <v>1</v>
      </c>
      <c r="F940">
        <v>1</v>
      </c>
      <c r="G940">
        <v>1</v>
      </c>
      <c r="H940">
        <v>3</v>
      </c>
      <c r="I940" t="s">
        <v>1376</v>
      </c>
      <c r="J940" t="s">
        <v>1377</v>
      </c>
      <c r="K940" t="s">
        <v>1378</v>
      </c>
      <c r="L940">
        <v>1339</v>
      </c>
      <c r="N940">
        <v>1007</v>
      </c>
      <c r="O940" t="s">
        <v>50</v>
      </c>
      <c r="P940" t="s">
        <v>50</v>
      </c>
      <c r="Q940">
        <v>1</v>
      </c>
      <c r="W940">
        <v>0</v>
      </c>
      <c r="X940">
        <v>154482386</v>
      </c>
      <c r="Y940">
        <v>0</v>
      </c>
      <c r="AA940">
        <v>3151.04</v>
      </c>
      <c r="AB940">
        <v>0</v>
      </c>
      <c r="AC940">
        <v>0</v>
      </c>
      <c r="AD940">
        <v>0</v>
      </c>
      <c r="AE940">
        <v>458</v>
      </c>
      <c r="AF940">
        <v>0</v>
      </c>
      <c r="AG940">
        <v>0</v>
      </c>
      <c r="AH940">
        <v>0</v>
      </c>
      <c r="AI940">
        <v>6.88</v>
      </c>
      <c r="AJ940">
        <v>1</v>
      </c>
      <c r="AK940">
        <v>1</v>
      </c>
      <c r="AL940">
        <v>1</v>
      </c>
      <c r="AN940">
        <v>0</v>
      </c>
      <c r="AO940">
        <v>1</v>
      </c>
      <c r="AP940">
        <v>1</v>
      </c>
      <c r="AQ940">
        <v>0</v>
      </c>
      <c r="AR940">
        <v>0</v>
      </c>
      <c r="AS940" t="s">
        <v>3</v>
      </c>
      <c r="AT940">
        <v>0.16700000000000001</v>
      </c>
      <c r="AU940" t="s">
        <v>22</v>
      </c>
      <c r="AV940">
        <v>0</v>
      </c>
      <c r="AW940">
        <v>2</v>
      </c>
      <c r="AX940">
        <v>144045179</v>
      </c>
      <c r="AY940">
        <v>1</v>
      </c>
      <c r="AZ940">
        <v>0</v>
      </c>
      <c r="BA940">
        <v>938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CX940">
        <f>Y940*Source!I699</f>
        <v>0</v>
      </c>
      <c r="CY940">
        <f>AA940</f>
        <v>3151.04</v>
      </c>
      <c r="CZ940">
        <f>AE940</f>
        <v>458</v>
      </c>
      <c r="DA940">
        <f>AI940</f>
        <v>6.88</v>
      </c>
      <c r="DB940">
        <f>ROUND((ROUND(AT940*CZ940,2)*0),2)</f>
        <v>0</v>
      </c>
      <c r="DC940">
        <f>ROUND((ROUND(AT940*AG940,2)*0),2)</f>
        <v>0</v>
      </c>
    </row>
    <row r="941" spans="1:107" x14ac:dyDescent="0.2">
      <c r="A941">
        <f>ROW(Source!A700)</f>
        <v>700</v>
      </c>
      <c r="B941">
        <v>144042116</v>
      </c>
      <c r="C941">
        <v>144045181</v>
      </c>
      <c r="D941">
        <v>128862197</v>
      </c>
      <c r="E941">
        <v>28876687</v>
      </c>
      <c r="F941">
        <v>1</v>
      </c>
      <c r="G941">
        <v>1</v>
      </c>
      <c r="H941">
        <v>1</v>
      </c>
      <c r="I941" t="s">
        <v>1276</v>
      </c>
      <c r="J941" t="s">
        <v>3</v>
      </c>
      <c r="K941" t="s">
        <v>1277</v>
      </c>
      <c r="L941">
        <v>1191</v>
      </c>
      <c r="N941">
        <v>1013</v>
      </c>
      <c r="O941" t="s">
        <v>1125</v>
      </c>
      <c r="P941" t="s">
        <v>1125</v>
      </c>
      <c r="Q941">
        <v>1</v>
      </c>
      <c r="W941">
        <v>0</v>
      </c>
      <c r="X941">
        <v>-1366118074</v>
      </c>
      <c r="Y941">
        <v>36.28</v>
      </c>
      <c r="AA941">
        <v>0</v>
      </c>
      <c r="AB941">
        <v>0</v>
      </c>
      <c r="AC941">
        <v>0</v>
      </c>
      <c r="AD941">
        <v>7.94</v>
      </c>
      <c r="AE941">
        <v>0</v>
      </c>
      <c r="AF941">
        <v>0</v>
      </c>
      <c r="AG941">
        <v>0</v>
      </c>
      <c r="AH941">
        <v>7.94</v>
      </c>
      <c r="AI941">
        <v>1</v>
      </c>
      <c r="AJ941">
        <v>1</v>
      </c>
      <c r="AK941">
        <v>1</v>
      </c>
      <c r="AL941">
        <v>1</v>
      </c>
      <c r="AN941">
        <v>0</v>
      </c>
      <c r="AO941">
        <v>1</v>
      </c>
      <c r="AP941">
        <v>0</v>
      </c>
      <c r="AQ941">
        <v>0</v>
      </c>
      <c r="AR941">
        <v>0</v>
      </c>
      <c r="AS941" t="s">
        <v>3</v>
      </c>
      <c r="AT941">
        <v>36.28</v>
      </c>
      <c r="AU941" t="s">
        <v>3</v>
      </c>
      <c r="AV941">
        <v>1</v>
      </c>
      <c r="AW941">
        <v>2</v>
      </c>
      <c r="AX941">
        <v>144045184</v>
      </c>
      <c r="AY941">
        <v>1</v>
      </c>
      <c r="AZ941">
        <v>0</v>
      </c>
      <c r="BA941">
        <v>940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CX941">
        <f>Y941*Source!I700</f>
        <v>1.16096</v>
      </c>
      <c r="CY941">
        <f>AD941</f>
        <v>7.94</v>
      </c>
      <c r="CZ941">
        <f>AH941</f>
        <v>7.94</v>
      </c>
      <c r="DA941">
        <f>AL941</f>
        <v>1</v>
      </c>
      <c r="DB941">
        <f t="shared" ref="DB941:DB948" si="175">ROUND(ROUND(AT941*CZ941,2),2)</f>
        <v>288.06</v>
      </c>
      <c r="DC941">
        <f t="shared" ref="DC941:DC948" si="176">ROUND(ROUND(AT941*AG941,2),2)</f>
        <v>0</v>
      </c>
    </row>
    <row r="942" spans="1:107" x14ac:dyDescent="0.2">
      <c r="A942">
        <f>ROW(Source!A700)</f>
        <v>700</v>
      </c>
      <c r="B942">
        <v>144042116</v>
      </c>
      <c r="C942">
        <v>144045181</v>
      </c>
      <c r="D942">
        <v>128862661</v>
      </c>
      <c r="E942">
        <v>28876687</v>
      </c>
      <c r="F942">
        <v>1</v>
      </c>
      <c r="G942">
        <v>1</v>
      </c>
      <c r="H942">
        <v>3</v>
      </c>
      <c r="I942" t="s">
        <v>29</v>
      </c>
      <c r="J942" t="s">
        <v>3</v>
      </c>
      <c r="K942" t="s">
        <v>30</v>
      </c>
      <c r="L942">
        <v>1348</v>
      </c>
      <c r="N942">
        <v>1009</v>
      </c>
      <c r="O942" t="s">
        <v>31</v>
      </c>
      <c r="P942" t="s">
        <v>31</v>
      </c>
      <c r="Q942">
        <v>1000</v>
      </c>
      <c r="W942">
        <v>0</v>
      </c>
      <c r="X942">
        <v>2102561428</v>
      </c>
      <c r="Y942">
        <v>1.18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1</v>
      </c>
      <c r="AJ942">
        <v>1</v>
      </c>
      <c r="AK942">
        <v>1</v>
      </c>
      <c r="AL942">
        <v>1</v>
      </c>
      <c r="AN942">
        <v>0</v>
      </c>
      <c r="AO942">
        <v>0</v>
      </c>
      <c r="AP942">
        <v>0</v>
      </c>
      <c r="AQ942">
        <v>0</v>
      </c>
      <c r="AR942">
        <v>0</v>
      </c>
      <c r="AS942" t="s">
        <v>3</v>
      </c>
      <c r="AT942">
        <v>1.18</v>
      </c>
      <c r="AU942" t="s">
        <v>3</v>
      </c>
      <c r="AV942">
        <v>0</v>
      </c>
      <c r="AW942">
        <v>2</v>
      </c>
      <c r="AX942">
        <v>144045185</v>
      </c>
      <c r="AY942">
        <v>1</v>
      </c>
      <c r="AZ942">
        <v>0</v>
      </c>
      <c r="BA942">
        <v>941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0</v>
      </c>
      <c r="BV942">
        <v>0</v>
      </c>
      <c r="BW942">
        <v>0</v>
      </c>
      <c r="CX942">
        <f>Y942*Source!I700</f>
        <v>3.7760000000000002E-2</v>
      </c>
      <c r="CY942">
        <f>AA942</f>
        <v>0</v>
      </c>
      <c r="CZ942">
        <f>AE942</f>
        <v>0</v>
      </c>
      <c r="DA942">
        <f>AI942</f>
        <v>1</v>
      </c>
      <c r="DB942">
        <f t="shared" si="175"/>
        <v>0</v>
      </c>
      <c r="DC942">
        <f t="shared" si="176"/>
        <v>0</v>
      </c>
    </row>
    <row r="943" spans="1:107" x14ac:dyDescent="0.2">
      <c r="A943">
        <f>ROW(Source!A702)</f>
        <v>702</v>
      </c>
      <c r="B943">
        <v>144042116</v>
      </c>
      <c r="C943">
        <v>144045187</v>
      </c>
      <c r="D943">
        <v>128862205</v>
      </c>
      <c r="E943">
        <v>28876687</v>
      </c>
      <c r="F943">
        <v>1</v>
      </c>
      <c r="G943">
        <v>1</v>
      </c>
      <c r="H943">
        <v>1</v>
      </c>
      <c r="I943" t="s">
        <v>1240</v>
      </c>
      <c r="J943" t="s">
        <v>3</v>
      </c>
      <c r="K943" t="s">
        <v>1241</v>
      </c>
      <c r="L943">
        <v>1191</v>
      </c>
      <c r="N943">
        <v>1013</v>
      </c>
      <c r="O943" t="s">
        <v>1125</v>
      </c>
      <c r="P943" t="s">
        <v>1125</v>
      </c>
      <c r="Q943">
        <v>1</v>
      </c>
      <c r="W943">
        <v>0</v>
      </c>
      <c r="X943">
        <v>-228054128</v>
      </c>
      <c r="Y943">
        <v>449.6</v>
      </c>
      <c r="AA943">
        <v>0</v>
      </c>
      <c r="AB943">
        <v>0</v>
      </c>
      <c r="AC943">
        <v>0</v>
      </c>
      <c r="AD943">
        <v>8.02</v>
      </c>
      <c r="AE943">
        <v>0</v>
      </c>
      <c r="AF943">
        <v>0</v>
      </c>
      <c r="AG943">
        <v>0</v>
      </c>
      <c r="AH943">
        <v>8.02</v>
      </c>
      <c r="AI943">
        <v>1</v>
      </c>
      <c r="AJ943">
        <v>1</v>
      </c>
      <c r="AK943">
        <v>1</v>
      </c>
      <c r="AL943">
        <v>1</v>
      </c>
      <c r="AN943">
        <v>0</v>
      </c>
      <c r="AO943">
        <v>1</v>
      </c>
      <c r="AP943">
        <v>0</v>
      </c>
      <c r="AQ943">
        <v>0</v>
      </c>
      <c r="AR943">
        <v>0</v>
      </c>
      <c r="AS943" t="s">
        <v>3</v>
      </c>
      <c r="AT943">
        <v>449.6</v>
      </c>
      <c r="AU943" t="s">
        <v>3</v>
      </c>
      <c r="AV943">
        <v>1</v>
      </c>
      <c r="AW943">
        <v>2</v>
      </c>
      <c r="AX943">
        <v>144045192</v>
      </c>
      <c r="AY943">
        <v>1</v>
      </c>
      <c r="AZ943">
        <v>0</v>
      </c>
      <c r="BA943">
        <v>942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0</v>
      </c>
      <c r="BV943">
        <v>0</v>
      </c>
      <c r="BW943">
        <v>0</v>
      </c>
      <c r="CX943">
        <f>Y943*Source!I702</f>
        <v>8.9920000000000009</v>
      </c>
      <c r="CY943">
        <f>AD943</f>
        <v>8.02</v>
      </c>
      <c r="CZ943">
        <f>AH943</f>
        <v>8.02</v>
      </c>
      <c r="DA943">
        <f>AL943</f>
        <v>1</v>
      </c>
      <c r="DB943">
        <f t="shared" si="175"/>
        <v>3605.79</v>
      </c>
      <c r="DC943">
        <f t="shared" si="176"/>
        <v>0</v>
      </c>
    </row>
    <row r="944" spans="1:107" x14ac:dyDescent="0.2">
      <c r="A944">
        <f>ROW(Source!A702)</f>
        <v>702</v>
      </c>
      <c r="B944">
        <v>144042116</v>
      </c>
      <c r="C944">
        <v>144045187</v>
      </c>
      <c r="D944">
        <v>130405346</v>
      </c>
      <c r="E944">
        <v>1</v>
      </c>
      <c r="F944">
        <v>1</v>
      </c>
      <c r="G944">
        <v>1</v>
      </c>
      <c r="H944">
        <v>2</v>
      </c>
      <c r="I944" t="s">
        <v>1133</v>
      </c>
      <c r="J944" t="s">
        <v>1134</v>
      </c>
      <c r="K944" t="s">
        <v>1135</v>
      </c>
      <c r="L944">
        <v>1368</v>
      </c>
      <c r="N944">
        <v>1011</v>
      </c>
      <c r="O944" t="s">
        <v>550</v>
      </c>
      <c r="P944" t="s">
        <v>550</v>
      </c>
      <c r="Q944">
        <v>1</v>
      </c>
      <c r="W944">
        <v>0</v>
      </c>
      <c r="X944">
        <v>-851536864</v>
      </c>
      <c r="Y944">
        <v>3.97</v>
      </c>
      <c r="AA944">
        <v>0</v>
      </c>
      <c r="AB944">
        <v>132.28</v>
      </c>
      <c r="AC944">
        <v>0</v>
      </c>
      <c r="AD944">
        <v>0</v>
      </c>
      <c r="AE944">
        <v>0</v>
      </c>
      <c r="AF944">
        <v>48.81</v>
      </c>
      <c r="AG944">
        <v>0</v>
      </c>
      <c r="AH944">
        <v>0</v>
      </c>
      <c r="AI944">
        <v>1</v>
      </c>
      <c r="AJ944">
        <v>2.71</v>
      </c>
      <c r="AK944">
        <v>32.83</v>
      </c>
      <c r="AL944">
        <v>1</v>
      </c>
      <c r="AN944">
        <v>0</v>
      </c>
      <c r="AO944">
        <v>1</v>
      </c>
      <c r="AP944">
        <v>0</v>
      </c>
      <c r="AQ944">
        <v>0</v>
      </c>
      <c r="AR944">
        <v>0</v>
      </c>
      <c r="AS944" t="s">
        <v>3</v>
      </c>
      <c r="AT944">
        <v>3.97</v>
      </c>
      <c r="AU944" t="s">
        <v>3</v>
      </c>
      <c r="AV944">
        <v>0</v>
      </c>
      <c r="AW944">
        <v>2</v>
      </c>
      <c r="AX944">
        <v>144045193</v>
      </c>
      <c r="AY944">
        <v>1</v>
      </c>
      <c r="AZ944">
        <v>0</v>
      </c>
      <c r="BA944">
        <v>943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0</v>
      </c>
      <c r="BV944">
        <v>0</v>
      </c>
      <c r="BW944">
        <v>0</v>
      </c>
      <c r="CX944">
        <f>Y944*Source!I702</f>
        <v>7.9400000000000012E-2</v>
      </c>
      <c r="CY944">
        <f>AB944</f>
        <v>132.28</v>
      </c>
      <c r="CZ944">
        <f>AF944</f>
        <v>48.81</v>
      </c>
      <c r="DA944">
        <f>AJ944</f>
        <v>2.71</v>
      </c>
      <c r="DB944">
        <f t="shared" si="175"/>
        <v>193.78</v>
      </c>
      <c r="DC944">
        <f t="shared" si="176"/>
        <v>0</v>
      </c>
    </row>
    <row r="945" spans="1:107" x14ac:dyDescent="0.2">
      <c r="A945">
        <f>ROW(Source!A702)</f>
        <v>702</v>
      </c>
      <c r="B945">
        <v>144042116</v>
      </c>
      <c r="C945">
        <v>144045187</v>
      </c>
      <c r="D945">
        <v>130405700</v>
      </c>
      <c r="E945">
        <v>1</v>
      </c>
      <c r="F945">
        <v>1</v>
      </c>
      <c r="G945">
        <v>1</v>
      </c>
      <c r="H945">
        <v>2</v>
      </c>
      <c r="I945" t="s">
        <v>1136</v>
      </c>
      <c r="J945" t="s">
        <v>1137</v>
      </c>
      <c r="K945" t="s">
        <v>1138</v>
      </c>
      <c r="L945">
        <v>1368</v>
      </c>
      <c r="N945">
        <v>1011</v>
      </c>
      <c r="O945" t="s">
        <v>550</v>
      </c>
      <c r="P945" t="s">
        <v>550</v>
      </c>
      <c r="Q945">
        <v>1</v>
      </c>
      <c r="W945">
        <v>0</v>
      </c>
      <c r="X945">
        <v>1201305725</v>
      </c>
      <c r="Y945">
        <v>7.93</v>
      </c>
      <c r="AA945">
        <v>0</v>
      </c>
      <c r="AB945">
        <v>5.58</v>
      </c>
      <c r="AC945">
        <v>0</v>
      </c>
      <c r="AD945">
        <v>0</v>
      </c>
      <c r="AE945">
        <v>0</v>
      </c>
      <c r="AF945">
        <v>1.53</v>
      </c>
      <c r="AG945">
        <v>0</v>
      </c>
      <c r="AH945">
        <v>0</v>
      </c>
      <c r="AI945">
        <v>1</v>
      </c>
      <c r="AJ945">
        <v>3.65</v>
      </c>
      <c r="AK945">
        <v>32.83</v>
      </c>
      <c r="AL945">
        <v>1</v>
      </c>
      <c r="AN945">
        <v>0</v>
      </c>
      <c r="AO945">
        <v>1</v>
      </c>
      <c r="AP945">
        <v>0</v>
      </c>
      <c r="AQ945">
        <v>0</v>
      </c>
      <c r="AR945">
        <v>0</v>
      </c>
      <c r="AS945" t="s">
        <v>3</v>
      </c>
      <c r="AT945">
        <v>7.93</v>
      </c>
      <c r="AU945" t="s">
        <v>3</v>
      </c>
      <c r="AV945">
        <v>0</v>
      </c>
      <c r="AW945">
        <v>2</v>
      </c>
      <c r="AX945">
        <v>144045194</v>
      </c>
      <c r="AY945">
        <v>1</v>
      </c>
      <c r="AZ945">
        <v>0</v>
      </c>
      <c r="BA945">
        <v>944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CX945">
        <f>Y945*Source!I702</f>
        <v>0.15859999999999999</v>
      </c>
      <c r="CY945">
        <f>AB945</f>
        <v>5.58</v>
      </c>
      <c r="CZ945">
        <f>AF945</f>
        <v>1.53</v>
      </c>
      <c r="DA945">
        <f>AJ945</f>
        <v>3.65</v>
      </c>
      <c r="DB945">
        <f t="shared" si="175"/>
        <v>12.13</v>
      </c>
      <c r="DC945">
        <f t="shared" si="176"/>
        <v>0</v>
      </c>
    </row>
    <row r="946" spans="1:107" x14ac:dyDescent="0.2">
      <c r="A946">
        <f>ROW(Source!A702)</f>
        <v>702</v>
      </c>
      <c r="B946">
        <v>144042116</v>
      </c>
      <c r="C946">
        <v>144045187</v>
      </c>
      <c r="D946">
        <v>128862661</v>
      </c>
      <c r="E946">
        <v>28876687</v>
      </c>
      <c r="F946">
        <v>1</v>
      </c>
      <c r="G946">
        <v>1</v>
      </c>
      <c r="H946">
        <v>3</v>
      </c>
      <c r="I946" t="s">
        <v>29</v>
      </c>
      <c r="J946" t="s">
        <v>3</v>
      </c>
      <c r="K946" t="s">
        <v>30</v>
      </c>
      <c r="L946">
        <v>1348</v>
      </c>
      <c r="N946">
        <v>1009</v>
      </c>
      <c r="O946" t="s">
        <v>31</v>
      </c>
      <c r="P946" t="s">
        <v>31</v>
      </c>
      <c r="Q946">
        <v>1000</v>
      </c>
      <c r="W946">
        <v>0</v>
      </c>
      <c r="X946">
        <v>2102561428</v>
      </c>
      <c r="Y946">
        <v>10.6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1</v>
      </c>
      <c r="AJ946">
        <v>1</v>
      </c>
      <c r="AK946">
        <v>1</v>
      </c>
      <c r="AL946">
        <v>1</v>
      </c>
      <c r="AN946">
        <v>0</v>
      </c>
      <c r="AO946">
        <v>0</v>
      </c>
      <c r="AP946">
        <v>0</v>
      </c>
      <c r="AQ946">
        <v>0</v>
      </c>
      <c r="AR946">
        <v>0</v>
      </c>
      <c r="AS946" t="s">
        <v>3</v>
      </c>
      <c r="AT946">
        <v>10.6</v>
      </c>
      <c r="AU946" t="s">
        <v>3</v>
      </c>
      <c r="AV946">
        <v>0</v>
      </c>
      <c r="AW946">
        <v>2</v>
      </c>
      <c r="AX946">
        <v>144045195</v>
      </c>
      <c r="AY946">
        <v>1</v>
      </c>
      <c r="AZ946">
        <v>0</v>
      </c>
      <c r="BA946">
        <v>945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0</v>
      </c>
      <c r="BV946">
        <v>0</v>
      </c>
      <c r="BW946">
        <v>0</v>
      </c>
      <c r="CX946">
        <f>Y946*Source!I702</f>
        <v>0.21199999999999999</v>
      </c>
      <c r="CY946">
        <f>AA946</f>
        <v>0</v>
      </c>
      <c r="CZ946">
        <f>AE946</f>
        <v>0</v>
      </c>
      <c r="DA946">
        <f>AI946</f>
        <v>1</v>
      </c>
      <c r="DB946">
        <f t="shared" si="175"/>
        <v>0</v>
      </c>
      <c r="DC946">
        <f t="shared" si="176"/>
        <v>0</v>
      </c>
    </row>
    <row r="947" spans="1:107" x14ac:dyDescent="0.2">
      <c r="A947">
        <f>ROW(Source!A704)</f>
        <v>704</v>
      </c>
      <c r="B947">
        <v>144042116</v>
      </c>
      <c r="C947">
        <v>144045197</v>
      </c>
      <c r="D947">
        <v>128862111</v>
      </c>
      <c r="E947">
        <v>28876687</v>
      </c>
      <c r="F947">
        <v>1</v>
      </c>
      <c r="G947">
        <v>1</v>
      </c>
      <c r="H947">
        <v>1</v>
      </c>
      <c r="I947" t="s">
        <v>1299</v>
      </c>
      <c r="J947" t="s">
        <v>3</v>
      </c>
      <c r="K947" t="s">
        <v>1300</v>
      </c>
      <c r="L947">
        <v>1191</v>
      </c>
      <c r="N947">
        <v>1013</v>
      </c>
      <c r="O947" t="s">
        <v>1125</v>
      </c>
      <c r="P947" t="s">
        <v>1125</v>
      </c>
      <c r="Q947">
        <v>1</v>
      </c>
      <c r="W947">
        <v>0</v>
      </c>
      <c r="X947">
        <v>-576067263</v>
      </c>
      <c r="Y947">
        <v>1.03</v>
      </c>
      <c r="AA947">
        <v>0</v>
      </c>
      <c r="AB947">
        <v>0</v>
      </c>
      <c r="AC947">
        <v>0</v>
      </c>
      <c r="AD947">
        <v>7.19</v>
      </c>
      <c r="AE947">
        <v>0</v>
      </c>
      <c r="AF947">
        <v>0</v>
      </c>
      <c r="AG947">
        <v>0</v>
      </c>
      <c r="AH947">
        <v>7.19</v>
      </c>
      <c r="AI947">
        <v>1</v>
      </c>
      <c r="AJ947">
        <v>1</v>
      </c>
      <c r="AK947">
        <v>1</v>
      </c>
      <c r="AL947">
        <v>1</v>
      </c>
      <c r="AN947">
        <v>0</v>
      </c>
      <c r="AO947">
        <v>1</v>
      </c>
      <c r="AP947">
        <v>0</v>
      </c>
      <c r="AQ947">
        <v>0</v>
      </c>
      <c r="AR947">
        <v>0</v>
      </c>
      <c r="AS947" t="s">
        <v>3</v>
      </c>
      <c r="AT947">
        <v>1.03</v>
      </c>
      <c r="AU947" t="s">
        <v>3</v>
      </c>
      <c r="AV947">
        <v>1</v>
      </c>
      <c r="AW947">
        <v>2</v>
      </c>
      <c r="AX947">
        <v>144045200</v>
      </c>
      <c r="AY947">
        <v>1</v>
      </c>
      <c r="AZ947">
        <v>0</v>
      </c>
      <c r="BA947">
        <v>946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0</v>
      </c>
      <c r="BV947">
        <v>0</v>
      </c>
      <c r="BW947">
        <v>0</v>
      </c>
      <c r="CX947">
        <f>Y947*Source!I704</f>
        <v>4.3463981199999999</v>
      </c>
      <c r="CY947">
        <f>AD947</f>
        <v>7.19</v>
      </c>
      <c r="CZ947">
        <f>AH947</f>
        <v>7.19</v>
      </c>
      <c r="DA947">
        <f>AL947</f>
        <v>1</v>
      </c>
      <c r="DB947">
        <f t="shared" si="175"/>
        <v>7.41</v>
      </c>
      <c r="DC947">
        <f t="shared" si="176"/>
        <v>0</v>
      </c>
    </row>
    <row r="948" spans="1:107" x14ac:dyDescent="0.2">
      <c r="A948">
        <f>ROW(Source!A704)</f>
        <v>704</v>
      </c>
      <c r="B948">
        <v>144042116</v>
      </c>
      <c r="C948">
        <v>144045197</v>
      </c>
      <c r="D948">
        <v>130261811</v>
      </c>
      <c r="E948">
        <v>1</v>
      </c>
      <c r="F948">
        <v>1</v>
      </c>
      <c r="G948">
        <v>1</v>
      </c>
      <c r="H948">
        <v>3</v>
      </c>
      <c r="I948" t="s">
        <v>1301</v>
      </c>
      <c r="J948" t="s">
        <v>1302</v>
      </c>
      <c r="K948" t="s">
        <v>1303</v>
      </c>
      <c r="L948">
        <v>1425</v>
      </c>
      <c r="N948">
        <v>1013</v>
      </c>
      <c r="O948" t="s">
        <v>88</v>
      </c>
      <c r="P948" t="s">
        <v>88</v>
      </c>
      <c r="Q948">
        <v>1</v>
      </c>
      <c r="W948">
        <v>0</v>
      </c>
      <c r="X948">
        <v>-1485006943</v>
      </c>
      <c r="Y948">
        <v>0.2</v>
      </c>
      <c r="AA948">
        <v>463.3</v>
      </c>
      <c r="AB948">
        <v>0</v>
      </c>
      <c r="AC948">
        <v>0</v>
      </c>
      <c r="AD948">
        <v>0</v>
      </c>
      <c r="AE948">
        <v>82</v>
      </c>
      <c r="AF948">
        <v>0</v>
      </c>
      <c r="AG948">
        <v>0</v>
      </c>
      <c r="AH948">
        <v>0</v>
      </c>
      <c r="AI948">
        <v>5.65</v>
      </c>
      <c r="AJ948">
        <v>1</v>
      </c>
      <c r="AK948">
        <v>1</v>
      </c>
      <c r="AL948">
        <v>1</v>
      </c>
      <c r="AN948">
        <v>0</v>
      </c>
      <c r="AO948">
        <v>1</v>
      </c>
      <c r="AP948">
        <v>0</v>
      </c>
      <c r="AQ948">
        <v>0</v>
      </c>
      <c r="AR948">
        <v>0</v>
      </c>
      <c r="AS948" t="s">
        <v>3</v>
      </c>
      <c r="AT948">
        <v>0.2</v>
      </c>
      <c r="AU948" t="s">
        <v>3</v>
      </c>
      <c r="AV948">
        <v>0</v>
      </c>
      <c r="AW948">
        <v>2</v>
      </c>
      <c r="AX948">
        <v>144045201</v>
      </c>
      <c r="AY948">
        <v>1</v>
      </c>
      <c r="AZ948">
        <v>0</v>
      </c>
      <c r="BA948">
        <v>947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0</v>
      </c>
      <c r="CX948">
        <f>Y948*Source!I704</f>
        <v>0.84396080000000007</v>
      </c>
      <c r="CY948">
        <f>AA948</f>
        <v>463.3</v>
      </c>
      <c r="CZ948">
        <f>AE948</f>
        <v>82</v>
      </c>
      <c r="DA948">
        <f>AI948</f>
        <v>5.65</v>
      </c>
      <c r="DB948">
        <f t="shared" si="175"/>
        <v>16.399999999999999</v>
      </c>
      <c r="DC948">
        <f t="shared" si="176"/>
        <v>0</v>
      </c>
    </row>
    <row r="949" spans="1:107" x14ac:dyDescent="0.2">
      <c r="A949">
        <f>ROW(Source!A742)</f>
        <v>742</v>
      </c>
      <c r="B949">
        <v>144042116</v>
      </c>
      <c r="C949">
        <v>144045204</v>
      </c>
      <c r="D949">
        <v>128862298</v>
      </c>
      <c r="E949">
        <v>28876687</v>
      </c>
      <c r="F949">
        <v>1</v>
      </c>
      <c r="G949">
        <v>1</v>
      </c>
      <c r="H949">
        <v>1</v>
      </c>
      <c r="I949" t="s">
        <v>1280</v>
      </c>
      <c r="J949" t="s">
        <v>3</v>
      </c>
      <c r="K949" t="s">
        <v>1281</v>
      </c>
      <c r="L949">
        <v>1191</v>
      </c>
      <c r="N949">
        <v>1013</v>
      </c>
      <c r="O949" t="s">
        <v>1125</v>
      </c>
      <c r="P949" t="s">
        <v>1125</v>
      </c>
      <c r="Q949">
        <v>1</v>
      </c>
      <c r="W949">
        <v>0</v>
      </c>
      <c r="X949">
        <v>1069510174</v>
      </c>
      <c r="Y949">
        <v>18.768000000000001</v>
      </c>
      <c r="AA949">
        <v>0</v>
      </c>
      <c r="AB949">
        <v>0</v>
      </c>
      <c r="AC949">
        <v>0</v>
      </c>
      <c r="AD949">
        <v>9.6199999999999992</v>
      </c>
      <c r="AE949">
        <v>0</v>
      </c>
      <c r="AF949">
        <v>0</v>
      </c>
      <c r="AG949">
        <v>0</v>
      </c>
      <c r="AH949">
        <v>9.6199999999999992</v>
      </c>
      <c r="AI949">
        <v>1</v>
      </c>
      <c r="AJ949">
        <v>1</v>
      </c>
      <c r="AK949">
        <v>1</v>
      </c>
      <c r="AL949">
        <v>1</v>
      </c>
      <c r="AN949">
        <v>0</v>
      </c>
      <c r="AO949">
        <v>1</v>
      </c>
      <c r="AP949">
        <v>1</v>
      </c>
      <c r="AQ949">
        <v>0</v>
      </c>
      <c r="AR949">
        <v>0</v>
      </c>
      <c r="AS949" t="s">
        <v>3</v>
      </c>
      <c r="AT949">
        <v>16.32</v>
      </c>
      <c r="AU949" t="s">
        <v>264</v>
      </c>
      <c r="AV949">
        <v>1</v>
      </c>
      <c r="AW949">
        <v>2</v>
      </c>
      <c r="AX949">
        <v>144045211</v>
      </c>
      <c r="AY949">
        <v>1</v>
      </c>
      <c r="AZ949">
        <v>2048</v>
      </c>
      <c r="BA949">
        <v>948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0</v>
      </c>
      <c r="BV949">
        <v>0</v>
      </c>
      <c r="BW949">
        <v>0</v>
      </c>
      <c r="CX949">
        <f>Y949*Source!I742</f>
        <v>7.5972863999999998</v>
      </c>
      <c r="CY949">
        <f>AD949</f>
        <v>9.6199999999999992</v>
      </c>
      <c r="CZ949">
        <f>AH949</f>
        <v>9.6199999999999992</v>
      </c>
      <c r="DA949">
        <f>AL949</f>
        <v>1</v>
      </c>
      <c r="DB949">
        <f>ROUND((ROUND(AT949*CZ949,2)*1.15),2)</f>
        <v>180.55</v>
      </c>
      <c r="DC949">
        <f>ROUND((ROUND(AT949*AG949,2)*1.15),2)</f>
        <v>0</v>
      </c>
    </row>
    <row r="950" spans="1:107" x14ac:dyDescent="0.2">
      <c r="A950">
        <f>ROW(Source!A742)</f>
        <v>742</v>
      </c>
      <c r="B950">
        <v>144042116</v>
      </c>
      <c r="C950">
        <v>144045204</v>
      </c>
      <c r="D950">
        <v>128862608</v>
      </c>
      <c r="E950">
        <v>28876687</v>
      </c>
      <c r="F950">
        <v>1</v>
      </c>
      <c r="G950">
        <v>1</v>
      </c>
      <c r="H950">
        <v>1</v>
      </c>
      <c r="I950" t="s">
        <v>1128</v>
      </c>
      <c r="J950" t="s">
        <v>3</v>
      </c>
      <c r="K950" t="s">
        <v>1129</v>
      </c>
      <c r="L950">
        <v>1191</v>
      </c>
      <c r="N950">
        <v>1013</v>
      </c>
      <c r="O950" t="s">
        <v>1125</v>
      </c>
      <c r="P950" t="s">
        <v>1125</v>
      </c>
      <c r="Q950">
        <v>1</v>
      </c>
      <c r="W950">
        <v>0</v>
      </c>
      <c r="X950">
        <v>-1417349443</v>
      </c>
      <c r="Y950">
        <v>0.03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1</v>
      </c>
      <c r="AJ950">
        <v>1</v>
      </c>
      <c r="AK950">
        <v>1</v>
      </c>
      <c r="AL950">
        <v>1</v>
      </c>
      <c r="AN950">
        <v>0</v>
      </c>
      <c r="AO950">
        <v>1</v>
      </c>
      <c r="AP950">
        <v>0</v>
      </c>
      <c r="AQ950">
        <v>0</v>
      </c>
      <c r="AR950">
        <v>0</v>
      </c>
      <c r="AS950" t="s">
        <v>3</v>
      </c>
      <c r="AT950">
        <v>0.03</v>
      </c>
      <c r="AU950" t="s">
        <v>3</v>
      </c>
      <c r="AV950">
        <v>2</v>
      </c>
      <c r="AW950">
        <v>2</v>
      </c>
      <c r="AX950">
        <v>144045212</v>
      </c>
      <c r="AY950">
        <v>1</v>
      </c>
      <c r="AZ950">
        <v>2048</v>
      </c>
      <c r="BA950">
        <v>949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0</v>
      </c>
      <c r="BS950">
        <v>0</v>
      </c>
      <c r="BT950">
        <v>0</v>
      </c>
      <c r="BU950">
        <v>0</v>
      </c>
      <c r="BV950">
        <v>0</v>
      </c>
      <c r="BW950">
        <v>0</v>
      </c>
      <c r="CX950">
        <f>Y950*Source!I742</f>
        <v>1.2143999999999999E-2</v>
      </c>
      <c r="CY950">
        <f>AD950</f>
        <v>0</v>
      </c>
      <c r="CZ950">
        <f>AH950</f>
        <v>0</v>
      </c>
      <c r="DA950">
        <f>AL950</f>
        <v>1</v>
      </c>
      <c r="DB950">
        <f>ROUND(ROUND(AT950*CZ950,2),2)</f>
        <v>0</v>
      </c>
      <c r="DC950">
        <f>ROUND(ROUND(AT950*AG950,2),2)</f>
        <v>0</v>
      </c>
    </row>
    <row r="951" spans="1:107" x14ac:dyDescent="0.2">
      <c r="A951">
        <f>ROW(Source!A742)</f>
        <v>742</v>
      </c>
      <c r="B951">
        <v>144042116</v>
      </c>
      <c r="C951">
        <v>144045204</v>
      </c>
      <c r="D951">
        <v>130404565</v>
      </c>
      <c r="E951">
        <v>1</v>
      </c>
      <c r="F951">
        <v>1</v>
      </c>
      <c r="G951">
        <v>1</v>
      </c>
      <c r="H951">
        <v>2</v>
      </c>
      <c r="I951" t="s">
        <v>1130</v>
      </c>
      <c r="J951" t="s">
        <v>1131</v>
      </c>
      <c r="K951" t="s">
        <v>1132</v>
      </c>
      <c r="L951">
        <v>1368</v>
      </c>
      <c r="N951">
        <v>1011</v>
      </c>
      <c r="O951" t="s">
        <v>550</v>
      </c>
      <c r="P951" t="s">
        <v>550</v>
      </c>
      <c r="Q951">
        <v>1</v>
      </c>
      <c r="W951">
        <v>0</v>
      </c>
      <c r="X951">
        <v>757256372</v>
      </c>
      <c r="Y951">
        <v>1.2500000000000001E-2</v>
      </c>
      <c r="AA951">
        <v>0</v>
      </c>
      <c r="AB951">
        <v>447.64</v>
      </c>
      <c r="AC951">
        <v>443.21</v>
      </c>
      <c r="AD951">
        <v>0</v>
      </c>
      <c r="AE951">
        <v>0</v>
      </c>
      <c r="AF951">
        <v>31.26</v>
      </c>
      <c r="AG951">
        <v>13.5</v>
      </c>
      <c r="AH951">
        <v>0</v>
      </c>
      <c r="AI951">
        <v>1</v>
      </c>
      <c r="AJ951">
        <v>14.32</v>
      </c>
      <c r="AK951">
        <v>32.83</v>
      </c>
      <c r="AL951">
        <v>1</v>
      </c>
      <c r="AN951">
        <v>0</v>
      </c>
      <c r="AO951">
        <v>1</v>
      </c>
      <c r="AP951">
        <v>1</v>
      </c>
      <c r="AQ951">
        <v>0</v>
      </c>
      <c r="AR951">
        <v>0</v>
      </c>
      <c r="AS951" t="s">
        <v>3</v>
      </c>
      <c r="AT951">
        <v>0.01</v>
      </c>
      <c r="AU951" t="s">
        <v>279</v>
      </c>
      <c r="AV951">
        <v>0</v>
      </c>
      <c r="AW951">
        <v>2</v>
      </c>
      <c r="AX951">
        <v>144045213</v>
      </c>
      <c r="AY951">
        <v>1</v>
      </c>
      <c r="AZ951">
        <v>0</v>
      </c>
      <c r="BA951">
        <v>950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0</v>
      </c>
      <c r="BS951">
        <v>0</v>
      </c>
      <c r="BT951">
        <v>0</v>
      </c>
      <c r="BU951">
        <v>0</v>
      </c>
      <c r="BV951">
        <v>0</v>
      </c>
      <c r="BW951">
        <v>0</v>
      </c>
      <c r="CX951">
        <f>Y951*Source!I742</f>
        <v>5.0600000000000003E-3</v>
      </c>
      <c r="CY951">
        <f>AB951</f>
        <v>447.64</v>
      </c>
      <c r="CZ951">
        <f>AF951</f>
        <v>31.26</v>
      </c>
      <c r="DA951">
        <f>AJ951</f>
        <v>14.32</v>
      </c>
      <c r="DB951">
        <f>ROUND((ROUND(AT951*CZ951,2)*1.25),2)</f>
        <v>0.39</v>
      </c>
      <c r="DC951">
        <f>ROUND((ROUND(AT951*AG951,2)*1.25),2)</f>
        <v>0.18</v>
      </c>
    </row>
    <row r="952" spans="1:107" x14ac:dyDescent="0.2">
      <c r="A952">
        <f>ROW(Source!A742)</f>
        <v>742</v>
      </c>
      <c r="B952">
        <v>144042116</v>
      </c>
      <c r="C952">
        <v>144045204</v>
      </c>
      <c r="D952">
        <v>130405149</v>
      </c>
      <c r="E952">
        <v>1</v>
      </c>
      <c r="F952">
        <v>1</v>
      </c>
      <c r="G952">
        <v>1</v>
      </c>
      <c r="H952">
        <v>2</v>
      </c>
      <c r="I952" t="s">
        <v>1144</v>
      </c>
      <c r="J952" t="s">
        <v>1145</v>
      </c>
      <c r="K952" t="s">
        <v>1146</v>
      </c>
      <c r="L952">
        <v>1368</v>
      </c>
      <c r="N952">
        <v>1011</v>
      </c>
      <c r="O952" t="s">
        <v>550</v>
      </c>
      <c r="P952" t="s">
        <v>550</v>
      </c>
      <c r="Q952">
        <v>1</v>
      </c>
      <c r="W952">
        <v>0</v>
      </c>
      <c r="X952">
        <v>1969200529</v>
      </c>
      <c r="Y952">
        <v>2.5000000000000001E-2</v>
      </c>
      <c r="AA952">
        <v>0</v>
      </c>
      <c r="AB952">
        <v>795.09</v>
      </c>
      <c r="AC952">
        <v>380.83</v>
      </c>
      <c r="AD952">
        <v>0</v>
      </c>
      <c r="AE952">
        <v>0</v>
      </c>
      <c r="AF952">
        <v>65.709999999999994</v>
      </c>
      <c r="AG952">
        <v>11.6</v>
      </c>
      <c r="AH952">
        <v>0</v>
      </c>
      <c r="AI952">
        <v>1</v>
      </c>
      <c r="AJ952">
        <v>12.1</v>
      </c>
      <c r="AK952">
        <v>32.83</v>
      </c>
      <c r="AL952">
        <v>1</v>
      </c>
      <c r="AN952">
        <v>0</v>
      </c>
      <c r="AO952">
        <v>1</v>
      </c>
      <c r="AP952">
        <v>1</v>
      </c>
      <c r="AQ952">
        <v>0</v>
      </c>
      <c r="AR952">
        <v>0</v>
      </c>
      <c r="AS952" t="s">
        <v>3</v>
      </c>
      <c r="AT952">
        <v>0.02</v>
      </c>
      <c r="AU952" t="s">
        <v>279</v>
      </c>
      <c r="AV952">
        <v>0</v>
      </c>
      <c r="AW952">
        <v>2</v>
      </c>
      <c r="AX952">
        <v>144045214</v>
      </c>
      <c r="AY952">
        <v>1</v>
      </c>
      <c r="AZ952">
        <v>0</v>
      </c>
      <c r="BA952">
        <v>951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CX952">
        <f>Y952*Source!I742</f>
        <v>1.0120000000000001E-2</v>
      </c>
      <c r="CY952">
        <f>AB952</f>
        <v>795.09</v>
      </c>
      <c r="CZ952">
        <f>AF952</f>
        <v>65.709999999999994</v>
      </c>
      <c r="DA952">
        <f>AJ952</f>
        <v>12.1</v>
      </c>
      <c r="DB952">
        <f>ROUND((ROUND(AT952*CZ952,2)*1.25),2)</f>
        <v>1.64</v>
      </c>
      <c r="DC952">
        <f>ROUND((ROUND(AT952*AG952,2)*1.25),2)</f>
        <v>0.28999999999999998</v>
      </c>
    </row>
    <row r="953" spans="1:107" x14ac:dyDescent="0.2">
      <c r="A953">
        <f>ROW(Source!A742)</f>
        <v>742</v>
      </c>
      <c r="B953">
        <v>144042116</v>
      </c>
      <c r="C953">
        <v>144045204</v>
      </c>
      <c r="D953">
        <v>130261846</v>
      </c>
      <c r="E953">
        <v>1</v>
      </c>
      <c r="F953">
        <v>1</v>
      </c>
      <c r="G953">
        <v>1</v>
      </c>
      <c r="H953">
        <v>3</v>
      </c>
      <c r="I953" t="s">
        <v>1312</v>
      </c>
      <c r="J953" t="s">
        <v>1313</v>
      </c>
      <c r="K953" t="s">
        <v>1314</v>
      </c>
      <c r="L953">
        <v>1346</v>
      </c>
      <c r="N953">
        <v>1009</v>
      </c>
      <c r="O953" t="s">
        <v>598</v>
      </c>
      <c r="P953" t="s">
        <v>598</v>
      </c>
      <c r="Q953">
        <v>1</v>
      </c>
      <c r="W953">
        <v>0</v>
      </c>
      <c r="X953">
        <v>-1716894207</v>
      </c>
      <c r="Y953">
        <v>0.2</v>
      </c>
      <c r="AA953">
        <v>45.92</v>
      </c>
      <c r="AB953">
        <v>0</v>
      </c>
      <c r="AC953">
        <v>0</v>
      </c>
      <c r="AD953">
        <v>0</v>
      </c>
      <c r="AE953">
        <v>1.82</v>
      </c>
      <c r="AF953">
        <v>0</v>
      </c>
      <c r="AG953">
        <v>0</v>
      </c>
      <c r="AH953">
        <v>0</v>
      </c>
      <c r="AI953">
        <v>25.23</v>
      </c>
      <c r="AJ953">
        <v>1</v>
      </c>
      <c r="AK953">
        <v>1</v>
      </c>
      <c r="AL953">
        <v>1</v>
      </c>
      <c r="AN953">
        <v>0</v>
      </c>
      <c r="AO953">
        <v>1</v>
      </c>
      <c r="AP953">
        <v>0</v>
      </c>
      <c r="AQ953">
        <v>0</v>
      </c>
      <c r="AR953">
        <v>0</v>
      </c>
      <c r="AS953" t="s">
        <v>3</v>
      </c>
      <c r="AT953">
        <v>0.2</v>
      </c>
      <c r="AU953" t="s">
        <v>3</v>
      </c>
      <c r="AV953">
        <v>0</v>
      </c>
      <c r="AW953">
        <v>2</v>
      </c>
      <c r="AX953">
        <v>144045215</v>
      </c>
      <c r="AY953">
        <v>1</v>
      </c>
      <c r="AZ953">
        <v>0</v>
      </c>
      <c r="BA953">
        <v>952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CX953">
        <f>Y953*Source!I742</f>
        <v>8.0960000000000004E-2</v>
      </c>
      <c r="CY953">
        <f>AA953</f>
        <v>45.92</v>
      </c>
      <c r="CZ953">
        <f>AE953</f>
        <v>1.82</v>
      </c>
      <c r="DA953">
        <f>AI953</f>
        <v>25.23</v>
      </c>
      <c r="DB953">
        <f t="shared" ref="DB953:DB962" si="177">ROUND(ROUND(AT953*CZ953,2),2)</f>
        <v>0.36</v>
      </c>
      <c r="DC953">
        <f t="shared" ref="DC953:DC962" si="178">ROUND(ROUND(AT953*AG953,2),2)</f>
        <v>0</v>
      </c>
    </row>
    <row r="954" spans="1:107" x14ac:dyDescent="0.2">
      <c r="A954">
        <f>ROW(Source!A742)</f>
        <v>742</v>
      </c>
      <c r="B954">
        <v>144042116</v>
      </c>
      <c r="C954">
        <v>144045204</v>
      </c>
      <c r="D954">
        <v>128122077</v>
      </c>
      <c r="E954">
        <v>1</v>
      </c>
      <c r="F954">
        <v>1</v>
      </c>
      <c r="G954">
        <v>1</v>
      </c>
      <c r="H954">
        <v>3</v>
      </c>
      <c r="I954" t="s">
        <v>596</v>
      </c>
      <c r="J954" t="s">
        <v>599</v>
      </c>
      <c r="K954" t="s">
        <v>597</v>
      </c>
      <c r="L954">
        <v>1346</v>
      </c>
      <c r="N954">
        <v>1009</v>
      </c>
      <c r="O954" t="s">
        <v>598</v>
      </c>
      <c r="P954" t="s">
        <v>598</v>
      </c>
      <c r="Q954">
        <v>1</v>
      </c>
      <c r="W954">
        <v>0</v>
      </c>
      <c r="X954">
        <v>406015753</v>
      </c>
      <c r="Y954">
        <v>20</v>
      </c>
      <c r="AA954">
        <v>181.36</v>
      </c>
      <c r="AB954">
        <v>0</v>
      </c>
      <c r="AC954">
        <v>0</v>
      </c>
      <c r="AD954">
        <v>0</v>
      </c>
      <c r="AE954">
        <v>68.180000000000007</v>
      </c>
      <c r="AF954">
        <v>0</v>
      </c>
      <c r="AG954">
        <v>0</v>
      </c>
      <c r="AH954">
        <v>0</v>
      </c>
      <c r="AI954">
        <v>2.66</v>
      </c>
      <c r="AJ954">
        <v>1</v>
      </c>
      <c r="AK954">
        <v>1</v>
      </c>
      <c r="AL954">
        <v>1</v>
      </c>
      <c r="AN954">
        <v>0</v>
      </c>
      <c r="AO954">
        <v>0</v>
      </c>
      <c r="AP954">
        <v>0</v>
      </c>
      <c r="AQ954">
        <v>0</v>
      </c>
      <c r="AR954">
        <v>0</v>
      </c>
      <c r="AS954" t="s">
        <v>3</v>
      </c>
      <c r="AT954">
        <v>20</v>
      </c>
      <c r="AU954" t="s">
        <v>3</v>
      </c>
      <c r="AV954">
        <v>0</v>
      </c>
      <c r="AW954">
        <v>1</v>
      </c>
      <c r="AX954">
        <v>-1</v>
      </c>
      <c r="AY954">
        <v>0</v>
      </c>
      <c r="AZ954">
        <v>0</v>
      </c>
      <c r="BA954" t="s">
        <v>3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0</v>
      </c>
      <c r="BS954">
        <v>0</v>
      </c>
      <c r="BT954">
        <v>0</v>
      </c>
      <c r="BU954">
        <v>0</v>
      </c>
      <c r="BV954">
        <v>0</v>
      </c>
      <c r="BW954">
        <v>0</v>
      </c>
      <c r="CX954">
        <f>Y954*Source!I742</f>
        <v>8.0960000000000001</v>
      </c>
      <c r="CY954">
        <f>AA954</f>
        <v>181.36</v>
      </c>
      <c r="CZ954">
        <f>AE954</f>
        <v>68.180000000000007</v>
      </c>
      <c r="DA954">
        <f>AI954</f>
        <v>2.66</v>
      </c>
      <c r="DB954">
        <f t="shared" si="177"/>
        <v>1363.6</v>
      </c>
      <c r="DC954">
        <f t="shared" si="178"/>
        <v>0</v>
      </c>
    </row>
    <row r="955" spans="1:107" x14ac:dyDescent="0.2">
      <c r="A955">
        <f>ROW(Source!A744)</f>
        <v>744</v>
      </c>
      <c r="B955">
        <v>144042116</v>
      </c>
      <c r="C955">
        <v>144045218</v>
      </c>
      <c r="D955">
        <v>128862276</v>
      </c>
      <c r="E955">
        <v>28876687</v>
      </c>
      <c r="F955">
        <v>1</v>
      </c>
      <c r="G955">
        <v>1</v>
      </c>
      <c r="H955">
        <v>1</v>
      </c>
      <c r="I955" t="s">
        <v>1341</v>
      </c>
      <c r="J955" t="s">
        <v>3</v>
      </c>
      <c r="K955" t="s">
        <v>1342</v>
      </c>
      <c r="L955">
        <v>1191</v>
      </c>
      <c r="N955">
        <v>1013</v>
      </c>
      <c r="O955" t="s">
        <v>1125</v>
      </c>
      <c r="P955" t="s">
        <v>1125</v>
      </c>
      <c r="Q955">
        <v>1</v>
      </c>
      <c r="W955">
        <v>0</v>
      </c>
      <c r="X955">
        <v>-814890593</v>
      </c>
      <c r="Y955">
        <v>23.1</v>
      </c>
      <c r="AA955">
        <v>0</v>
      </c>
      <c r="AB955">
        <v>0</v>
      </c>
      <c r="AC955">
        <v>0</v>
      </c>
      <c r="AD955">
        <v>8.9700000000000006</v>
      </c>
      <c r="AE955">
        <v>0</v>
      </c>
      <c r="AF955">
        <v>0</v>
      </c>
      <c r="AG955">
        <v>0</v>
      </c>
      <c r="AH955">
        <v>8.9700000000000006</v>
      </c>
      <c r="AI955">
        <v>1</v>
      </c>
      <c r="AJ955">
        <v>1</v>
      </c>
      <c r="AK955">
        <v>1</v>
      </c>
      <c r="AL955">
        <v>1</v>
      </c>
      <c r="AN955">
        <v>0</v>
      </c>
      <c r="AO955">
        <v>1</v>
      </c>
      <c r="AP955">
        <v>0</v>
      </c>
      <c r="AQ955">
        <v>0</v>
      </c>
      <c r="AR955">
        <v>0</v>
      </c>
      <c r="AS955" t="s">
        <v>3</v>
      </c>
      <c r="AT955">
        <v>23.1</v>
      </c>
      <c r="AU955" t="s">
        <v>3</v>
      </c>
      <c r="AV955">
        <v>1</v>
      </c>
      <c r="AW955">
        <v>2</v>
      </c>
      <c r="AX955">
        <v>144045227</v>
      </c>
      <c r="AY955">
        <v>1</v>
      </c>
      <c r="AZ955">
        <v>0</v>
      </c>
      <c r="BA955">
        <v>954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CX955">
        <f>Y955*Source!I744</f>
        <v>9.3508800000000001</v>
      </c>
      <c r="CY955">
        <f>AD955</f>
        <v>8.9700000000000006</v>
      </c>
      <c r="CZ955">
        <f>AH955</f>
        <v>8.9700000000000006</v>
      </c>
      <c r="DA955">
        <f>AL955</f>
        <v>1</v>
      </c>
      <c r="DB955">
        <f t="shared" si="177"/>
        <v>207.21</v>
      </c>
      <c r="DC955">
        <f t="shared" si="178"/>
        <v>0</v>
      </c>
    </row>
    <row r="956" spans="1:107" x14ac:dyDescent="0.2">
      <c r="A956">
        <f>ROW(Source!A744)</f>
        <v>744</v>
      </c>
      <c r="B956">
        <v>144042116</v>
      </c>
      <c r="C956">
        <v>144045218</v>
      </c>
      <c r="D956">
        <v>128862608</v>
      </c>
      <c r="E956">
        <v>28876687</v>
      </c>
      <c r="F956">
        <v>1</v>
      </c>
      <c r="G956">
        <v>1</v>
      </c>
      <c r="H956">
        <v>1</v>
      </c>
      <c r="I956" t="s">
        <v>1128</v>
      </c>
      <c r="J956" t="s">
        <v>3</v>
      </c>
      <c r="K956" t="s">
        <v>1129</v>
      </c>
      <c r="L956">
        <v>1191</v>
      </c>
      <c r="N956">
        <v>1013</v>
      </c>
      <c r="O956" t="s">
        <v>1125</v>
      </c>
      <c r="P956" t="s">
        <v>1125</v>
      </c>
      <c r="Q956">
        <v>1</v>
      </c>
      <c r="W956">
        <v>0</v>
      </c>
      <c r="X956">
        <v>-1417349443</v>
      </c>
      <c r="Y956">
        <v>0.11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1</v>
      </c>
      <c r="AJ956">
        <v>1</v>
      </c>
      <c r="AK956">
        <v>1</v>
      </c>
      <c r="AL956">
        <v>1</v>
      </c>
      <c r="AN956">
        <v>0</v>
      </c>
      <c r="AO956">
        <v>1</v>
      </c>
      <c r="AP956">
        <v>0</v>
      </c>
      <c r="AQ956">
        <v>0</v>
      </c>
      <c r="AR956">
        <v>0</v>
      </c>
      <c r="AS956" t="s">
        <v>3</v>
      </c>
      <c r="AT956">
        <v>0.11</v>
      </c>
      <c r="AU956" t="s">
        <v>3</v>
      </c>
      <c r="AV956">
        <v>2</v>
      </c>
      <c r="AW956">
        <v>2</v>
      </c>
      <c r="AX956">
        <v>144045228</v>
      </c>
      <c r="AY956">
        <v>1</v>
      </c>
      <c r="AZ956">
        <v>0</v>
      </c>
      <c r="BA956">
        <v>955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0</v>
      </c>
      <c r="BS956">
        <v>0</v>
      </c>
      <c r="BT956">
        <v>0</v>
      </c>
      <c r="BU956">
        <v>0</v>
      </c>
      <c r="BV956">
        <v>0</v>
      </c>
      <c r="BW956">
        <v>0</v>
      </c>
      <c r="CX956">
        <f>Y956*Source!I744</f>
        <v>4.4527999999999998E-2</v>
      </c>
      <c r="CY956">
        <f>AD956</f>
        <v>0</v>
      </c>
      <c r="CZ956">
        <f>AH956</f>
        <v>0</v>
      </c>
      <c r="DA956">
        <f>AL956</f>
        <v>1</v>
      </c>
      <c r="DB956">
        <f t="shared" si="177"/>
        <v>0</v>
      </c>
      <c r="DC956">
        <f t="shared" si="178"/>
        <v>0</v>
      </c>
    </row>
    <row r="957" spans="1:107" x14ac:dyDescent="0.2">
      <c r="A957">
        <f>ROW(Source!A744)</f>
        <v>744</v>
      </c>
      <c r="B957">
        <v>144042116</v>
      </c>
      <c r="C957">
        <v>144045218</v>
      </c>
      <c r="D957">
        <v>130404565</v>
      </c>
      <c r="E957">
        <v>1</v>
      </c>
      <c r="F957">
        <v>1</v>
      </c>
      <c r="G957">
        <v>1</v>
      </c>
      <c r="H957">
        <v>2</v>
      </c>
      <c r="I957" t="s">
        <v>1130</v>
      </c>
      <c r="J957" t="s">
        <v>1131</v>
      </c>
      <c r="K957" t="s">
        <v>1132</v>
      </c>
      <c r="L957">
        <v>1368</v>
      </c>
      <c r="N957">
        <v>1011</v>
      </c>
      <c r="O957" t="s">
        <v>550</v>
      </c>
      <c r="P957" t="s">
        <v>550</v>
      </c>
      <c r="Q957">
        <v>1</v>
      </c>
      <c r="W957">
        <v>0</v>
      </c>
      <c r="X957">
        <v>757256372</v>
      </c>
      <c r="Y957">
        <v>0.01</v>
      </c>
      <c r="AA957">
        <v>0</v>
      </c>
      <c r="AB957">
        <v>447.64</v>
      </c>
      <c r="AC957">
        <v>443.21</v>
      </c>
      <c r="AD957">
        <v>0</v>
      </c>
      <c r="AE957">
        <v>0</v>
      </c>
      <c r="AF957">
        <v>31.26</v>
      </c>
      <c r="AG957">
        <v>13.5</v>
      </c>
      <c r="AH957">
        <v>0</v>
      </c>
      <c r="AI957">
        <v>1</v>
      </c>
      <c r="AJ957">
        <v>14.32</v>
      </c>
      <c r="AK957">
        <v>32.83</v>
      </c>
      <c r="AL957">
        <v>1</v>
      </c>
      <c r="AN957">
        <v>0</v>
      </c>
      <c r="AO957">
        <v>1</v>
      </c>
      <c r="AP957">
        <v>0</v>
      </c>
      <c r="AQ957">
        <v>0</v>
      </c>
      <c r="AR957">
        <v>0</v>
      </c>
      <c r="AS957" t="s">
        <v>3</v>
      </c>
      <c r="AT957">
        <v>0.01</v>
      </c>
      <c r="AU957" t="s">
        <v>3</v>
      </c>
      <c r="AV957">
        <v>0</v>
      </c>
      <c r="AW957">
        <v>2</v>
      </c>
      <c r="AX957">
        <v>144045229</v>
      </c>
      <c r="AY957">
        <v>1</v>
      </c>
      <c r="AZ957">
        <v>0</v>
      </c>
      <c r="BA957">
        <v>956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CX957">
        <f>Y957*Source!I744</f>
        <v>4.0480000000000004E-3</v>
      </c>
      <c r="CY957">
        <f>AB957</f>
        <v>447.64</v>
      </c>
      <c r="CZ957">
        <f>AF957</f>
        <v>31.26</v>
      </c>
      <c r="DA957">
        <f>AJ957</f>
        <v>14.32</v>
      </c>
      <c r="DB957">
        <f t="shared" si="177"/>
        <v>0.31</v>
      </c>
      <c r="DC957">
        <f t="shared" si="178"/>
        <v>0.14000000000000001</v>
      </c>
    </row>
    <row r="958" spans="1:107" x14ac:dyDescent="0.2">
      <c r="A958">
        <f>ROW(Source!A744)</f>
        <v>744</v>
      </c>
      <c r="B958">
        <v>144042116</v>
      </c>
      <c r="C958">
        <v>144045218</v>
      </c>
      <c r="D958">
        <v>130405149</v>
      </c>
      <c r="E958">
        <v>1</v>
      </c>
      <c r="F958">
        <v>1</v>
      </c>
      <c r="G958">
        <v>1</v>
      </c>
      <c r="H958">
        <v>2</v>
      </c>
      <c r="I958" t="s">
        <v>1144</v>
      </c>
      <c r="J958" t="s">
        <v>1145</v>
      </c>
      <c r="K958" t="s">
        <v>1146</v>
      </c>
      <c r="L958">
        <v>1368</v>
      </c>
      <c r="N958">
        <v>1011</v>
      </c>
      <c r="O958" t="s">
        <v>550</v>
      </c>
      <c r="P958" t="s">
        <v>550</v>
      </c>
      <c r="Q958">
        <v>1</v>
      </c>
      <c r="W958">
        <v>0</v>
      </c>
      <c r="X958">
        <v>1969200529</v>
      </c>
      <c r="Y958">
        <v>0.1</v>
      </c>
      <c r="AA958">
        <v>0</v>
      </c>
      <c r="AB958">
        <v>795.09</v>
      </c>
      <c r="AC958">
        <v>380.83</v>
      </c>
      <c r="AD958">
        <v>0</v>
      </c>
      <c r="AE958">
        <v>0</v>
      </c>
      <c r="AF958">
        <v>65.709999999999994</v>
      </c>
      <c r="AG958">
        <v>11.6</v>
      </c>
      <c r="AH958">
        <v>0</v>
      </c>
      <c r="AI958">
        <v>1</v>
      </c>
      <c r="AJ958">
        <v>12.1</v>
      </c>
      <c r="AK958">
        <v>32.83</v>
      </c>
      <c r="AL958">
        <v>1</v>
      </c>
      <c r="AN958">
        <v>0</v>
      </c>
      <c r="AO958">
        <v>1</v>
      </c>
      <c r="AP958">
        <v>0</v>
      </c>
      <c r="AQ958">
        <v>0</v>
      </c>
      <c r="AR958">
        <v>0</v>
      </c>
      <c r="AS958" t="s">
        <v>3</v>
      </c>
      <c r="AT958">
        <v>0.1</v>
      </c>
      <c r="AU958" t="s">
        <v>3</v>
      </c>
      <c r="AV958">
        <v>0</v>
      </c>
      <c r="AW958">
        <v>2</v>
      </c>
      <c r="AX958">
        <v>144045230</v>
      </c>
      <c r="AY958">
        <v>1</v>
      </c>
      <c r="AZ958">
        <v>0</v>
      </c>
      <c r="BA958">
        <v>957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0</v>
      </c>
      <c r="CX958">
        <f>Y958*Source!I744</f>
        <v>4.0480000000000002E-2</v>
      </c>
      <c r="CY958">
        <f>AB958</f>
        <v>795.09</v>
      </c>
      <c r="CZ958">
        <f>AF958</f>
        <v>65.709999999999994</v>
      </c>
      <c r="DA958">
        <f>AJ958</f>
        <v>12.1</v>
      </c>
      <c r="DB958">
        <f t="shared" si="177"/>
        <v>6.57</v>
      </c>
      <c r="DC958">
        <f t="shared" si="178"/>
        <v>1.1599999999999999</v>
      </c>
    </row>
    <row r="959" spans="1:107" x14ac:dyDescent="0.2">
      <c r="A959">
        <f>ROW(Source!A744)</f>
        <v>744</v>
      </c>
      <c r="B959">
        <v>144042116</v>
      </c>
      <c r="C959">
        <v>144045218</v>
      </c>
      <c r="D959">
        <v>130261510</v>
      </c>
      <c r="E959">
        <v>1</v>
      </c>
      <c r="F959">
        <v>1</v>
      </c>
      <c r="G959">
        <v>1</v>
      </c>
      <c r="H959">
        <v>3</v>
      </c>
      <c r="I959" t="s">
        <v>1582</v>
      </c>
      <c r="J959" t="s">
        <v>1583</v>
      </c>
      <c r="K959" t="s">
        <v>1584</v>
      </c>
      <c r="L959">
        <v>1327</v>
      </c>
      <c r="N959">
        <v>1005</v>
      </c>
      <c r="O959" t="s">
        <v>269</v>
      </c>
      <c r="P959" t="s">
        <v>269</v>
      </c>
      <c r="Q959">
        <v>1</v>
      </c>
      <c r="W959">
        <v>0</v>
      </c>
      <c r="X959">
        <v>-1587544996</v>
      </c>
      <c r="Y959">
        <v>0.84</v>
      </c>
      <c r="AA959">
        <v>264.69</v>
      </c>
      <c r="AB959">
        <v>0</v>
      </c>
      <c r="AC959">
        <v>0</v>
      </c>
      <c r="AD959">
        <v>0</v>
      </c>
      <c r="AE959">
        <v>72.319999999999993</v>
      </c>
      <c r="AF959">
        <v>0</v>
      </c>
      <c r="AG959">
        <v>0</v>
      </c>
      <c r="AH959">
        <v>0</v>
      </c>
      <c r="AI959">
        <v>3.66</v>
      </c>
      <c r="AJ959">
        <v>1</v>
      </c>
      <c r="AK959">
        <v>1</v>
      </c>
      <c r="AL959">
        <v>1</v>
      </c>
      <c r="AN959">
        <v>0</v>
      </c>
      <c r="AO959">
        <v>1</v>
      </c>
      <c r="AP959">
        <v>0</v>
      </c>
      <c r="AQ959">
        <v>0</v>
      </c>
      <c r="AR959">
        <v>0</v>
      </c>
      <c r="AS959" t="s">
        <v>3</v>
      </c>
      <c r="AT959">
        <v>0.84</v>
      </c>
      <c r="AU959" t="s">
        <v>3</v>
      </c>
      <c r="AV959">
        <v>0</v>
      </c>
      <c r="AW959">
        <v>2</v>
      </c>
      <c r="AX959">
        <v>144045231</v>
      </c>
      <c r="AY959">
        <v>1</v>
      </c>
      <c r="AZ959">
        <v>0</v>
      </c>
      <c r="BA959">
        <v>958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CX959">
        <f>Y959*Source!I744</f>
        <v>0.340032</v>
      </c>
      <c r="CY959">
        <f>AA959</f>
        <v>264.69</v>
      </c>
      <c r="CZ959">
        <f>AE959</f>
        <v>72.319999999999993</v>
      </c>
      <c r="DA959">
        <f>AI959</f>
        <v>3.66</v>
      </c>
      <c r="DB959">
        <f t="shared" si="177"/>
        <v>60.75</v>
      </c>
      <c r="DC959">
        <f t="shared" si="178"/>
        <v>0</v>
      </c>
    </row>
    <row r="960" spans="1:107" x14ac:dyDescent="0.2">
      <c r="A960">
        <f>ROW(Source!A744)</f>
        <v>744</v>
      </c>
      <c r="B960">
        <v>144042116</v>
      </c>
      <c r="C960">
        <v>144045218</v>
      </c>
      <c r="D960">
        <v>130261846</v>
      </c>
      <c r="E960">
        <v>1</v>
      </c>
      <c r="F960">
        <v>1</v>
      </c>
      <c r="G960">
        <v>1</v>
      </c>
      <c r="H960">
        <v>3</v>
      </c>
      <c r="I960" t="s">
        <v>1312</v>
      </c>
      <c r="J960" t="s">
        <v>1313</v>
      </c>
      <c r="K960" t="s">
        <v>1314</v>
      </c>
      <c r="L960">
        <v>1346</v>
      </c>
      <c r="N960">
        <v>1009</v>
      </c>
      <c r="O960" t="s">
        <v>598</v>
      </c>
      <c r="P960" t="s">
        <v>598</v>
      </c>
      <c r="Q960">
        <v>1</v>
      </c>
      <c r="W960">
        <v>0</v>
      </c>
      <c r="X960">
        <v>-1716894207</v>
      </c>
      <c r="Y960">
        <v>0.31</v>
      </c>
      <c r="AA960">
        <v>45.92</v>
      </c>
      <c r="AB960">
        <v>0</v>
      </c>
      <c r="AC960">
        <v>0</v>
      </c>
      <c r="AD960">
        <v>0</v>
      </c>
      <c r="AE960">
        <v>1.82</v>
      </c>
      <c r="AF960">
        <v>0</v>
      </c>
      <c r="AG960">
        <v>0</v>
      </c>
      <c r="AH960">
        <v>0</v>
      </c>
      <c r="AI960">
        <v>25.23</v>
      </c>
      <c r="AJ960">
        <v>1</v>
      </c>
      <c r="AK960">
        <v>1</v>
      </c>
      <c r="AL960">
        <v>1</v>
      </c>
      <c r="AN960">
        <v>0</v>
      </c>
      <c r="AO960">
        <v>1</v>
      </c>
      <c r="AP960">
        <v>0</v>
      </c>
      <c r="AQ960">
        <v>0</v>
      </c>
      <c r="AR960">
        <v>0</v>
      </c>
      <c r="AS960" t="s">
        <v>3</v>
      </c>
      <c r="AT960">
        <v>0.31</v>
      </c>
      <c r="AU960" t="s">
        <v>3</v>
      </c>
      <c r="AV960">
        <v>0</v>
      </c>
      <c r="AW960">
        <v>2</v>
      </c>
      <c r="AX960">
        <v>144045232</v>
      </c>
      <c r="AY960">
        <v>1</v>
      </c>
      <c r="AZ960">
        <v>0</v>
      </c>
      <c r="BA960">
        <v>959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CX960">
        <f>Y960*Source!I744</f>
        <v>0.12548799999999999</v>
      </c>
      <c r="CY960">
        <f>AA960</f>
        <v>45.92</v>
      </c>
      <c r="CZ960">
        <f>AE960</f>
        <v>1.82</v>
      </c>
      <c r="DA960">
        <f>AI960</f>
        <v>25.23</v>
      </c>
      <c r="DB960">
        <f t="shared" si="177"/>
        <v>0.56000000000000005</v>
      </c>
      <c r="DC960">
        <f t="shared" si="178"/>
        <v>0</v>
      </c>
    </row>
    <row r="961" spans="1:107" x14ac:dyDescent="0.2">
      <c r="A961">
        <f>ROW(Source!A744)</f>
        <v>744</v>
      </c>
      <c r="B961">
        <v>144042116</v>
      </c>
      <c r="C961">
        <v>144045218</v>
      </c>
      <c r="D961">
        <v>130288365</v>
      </c>
      <c r="E961">
        <v>1</v>
      </c>
      <c r="F961">
        <v>1</v>
      </c>
      <c r="G961">
        <v>1</v>
      </c>
      <c r="H961">
        <v>3</v>
      </c>
      <c r="I961" t="s">
        <v>693</v>
      </c>
      <c r="J961" t="s">
        <v>696</v>
      </c>
      <c r="K961" t="s">
        <v>694</v>
      </c>
      <c r="L961">
        <v>1296</v>
      </c>
      <c r="N961">
        <v>1002</v>
      </c>
      <c r="O961" t="s">
        <v>695</v>
      </c>
      <c r="P961" t="s">
        <v>695</v>
      </c>
      <c r="Q961">
        <v>1</v>
      </c>
      <c r="W961">
        <v>0</v>
      </c>
      <c r="X961">
        <v>1754824500</v>
      </c>
      <c r="Y961">
        <v>63.000346</v>
      </c>
      <c r="AA961">
        <v>538.64</v>
      </c>
      <c r="AB961">
        <v>0</v>
      </c>
      <c r="AC961">
        <v>0</v>
      </c>
      <c r="AD961">
        <v>0</v>
      </c>
      <c r="AE961">
        <v>85.77</v>
      </c>
      <c r="AF961">
        <v>0</v>
      </c>
      <c r="AG961">
        <v>0</v>
      </c>
      <c r="AH961">
        <v>0</v>
      </c>
      <c r="AI961">
        <v>6.28</v>
      </c>
      <c r="AJ961">
        <v>1</v>
      </c>
      <c r="AK961">
        <v>1</v>
      </c>
      <c r="AL961">
        <v>1</v>
      </c>
      <c r="AN961">
        <v>0</v>
      </c>
      <c r="AO961">
        <v>0</v>
      </c>
      <c r="AP961">
        <v>0</v>
      </c>
      <c r="AQ961">
        <v>0</v>
      </c>
      <c r="AR961">
        <v>0</v>
      </c>
      <c r="AS961" t="s">
        <v>3</v>
      </c>
      <c r="AT961">
        <v>63.000346</v>
      </c>
      <c r="AU961" t="s">
        <v>3</v>
      </c>
      <c r="AV961">
        <v>0</v>
      </c>
      <c r="AW961">
        <v>1</v>
      </c>
      <c r="AX961">
        <v>-1</v>
      </c>
      <c r="AY961">
        <v>0</v>
      </c>
      <c r="AZ961">
        <v>0</v>
      </c>
      <c r="BA961" t="s">
        <v>3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CX961">
        <f>Y961*Source!I744</f>
        <v>25.502540060800001</v>
      </c>
      <c r="CY961">
        <f>AA961</f>
        <v>538.64</v>
      </c>
      <c r="CZ961">
        <f>AE961</f>
        <v>85.77</v>
      </c>
      <c r="DA961">
        <f>AI961</f>
        <v>6.28</v>
      </c>
      <c r="DB961">
        <f t="shared" si="177"/>
        <v>5403.54</v>
      </c>
      <c r="DC961">
        <f t="shared" si="178"/>
        <v>0</v>
      </c>
    </row>
    <row r="962" spans="1:107" x14ac:dyDescent="0.2">
      <c r="A962">
        <f>ROW(Source!A744)</f>
        <v>744</v>
      </c>
      <c r="B962">
        <v>144042116</v>
      </c>
      <c r="C962">
        <v>144045218</v>
      </c>
      <c r="D962">
        <v>130289765</v>
      </c>
      <c r="E962">
        <v>1</v>
      </c>
      <c r="F962">
        <v>1</v>
      </c>
      <c r="G962">
        <v>1</v>
      </c>
      <c r="H962">
        <v>3</v>
      </c>
      <c r="I962" t="s">
        <v>1585</v>
      </c>
      <c r="J962" t="s">
        <v>1586</v>
      </c>
      <c r="K962" t="s">
        <v>1587</v>
      </c>
      <c r="L962">
        <v>1348</v>
      </c>
      <c r="N962">
        <v>1009</v>
      </c>
      <c r="O962" t="s">
        <v>31</v>
      </c>
      <c r="P962" t="s">
        <v>31</v>
      </c>
      <c r="Q962">
        <v>1000</v>
      </c>
      <c r="W962">
        <v>0</v>
      </c>
      <c r="X962">
        <v>184678972</v>
      </c>
      <c r="Y962">
        <v>5.0000000000000001E-3</v>
      </c>
      <c r="AA962">
        <v>17390.7</v>
      </c>
      <c r="AB962">
        <v>0</v>
      </c>
      <c r="AC962">
        <v>0</v>
      </c>
      <c r="AD962">
        <v>0</v>
      </c>
      <c r="AE962">
        <v>4294</v>
      </c>
      <c r="AF962">
        <v>0</v>
      </c>
      <c r="AG962">
        <v>0</v>
      </c>
      <c r="AH962">
        <v>0</v>
      </c>
      <c r="AI962">
        <v>4.05</v>
      </c>
      <c r="AJ962">
        <v>1</v>
      </c>
      <c r="AK962">
        <v>1</v>
      </c>
      <c r="AL962">
        <v>1</v>
      </c>
      <c r="AN962">
        <v>0</v>
      </c>
      <c r="AO962">
        <v>1</v>
      </c>
      <c r="AP962">
        <v>0</v>
      </c>
      <c r="AQ962">
        <v>0</v>
      </c>
      <c r="AR962">
        <v>0</v>
      </c>
      <c r="AS962" t="s">
        <v>3</v>
      </c>
      <c r="AT962">
        <v>5.0000000000000001E-3</v>
      </c>
      <c r="AU962" t="s">
        <v>3</v>
      </c>
      <c r="AV962">
        <v>0</v>
      </c>
      <c r="AW962">
        <v>2</v>
      </c>
      <c r="AX962">
        <v>144045234</v>
      </c>
      <c r="AY962">
        <v>1</v>
      </c>
      <c r="AZ962">
        <v>0</v>
      </c>
      <c r="BA962">
        <v>961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CX962">
        <f>Y962*Source!I744</f>
        <v>2.0240000000000002E-3</v>
      </c>
      <c r="CY962">
        <f>AA962</f>
        <v>17390.7</v>
      </c>
      <c r="CZ962">
        <f>AE962</f>
        <v>4294</v>
      </c>
      <c r="DA962">
        <f>AI962</f>
        <v>4.05</v>
      </c>
      <c r="DB962">
        <f t="shared" si="177"/>
        <v>21.47</v>
      </c>
      <c r="DC962">
        <f t="shared" si="178"/>
        <v>0</v>
      </c>
    </row>
    <row r="963" spans="1:107" x14ac:dyDescent="0.2">
      <c r="A963">
        <f>ROW(Source!A746)</f>
        <v>746</v>
      </c>
      <c r="B963">
        <v>144042116</v>
      </c>
      <c r="C963">
        <v>144045236</v>
      </c>
      <c r="D963">
        <v>128862237</v>
      </c>
      <c r="E963">
        <v>28876687</v>
      </c>
      <c r="F963">
        <v>1</v>
      </c>
      <c r="G963">
        <v>1</v>
      </c>
      <c r="H963">
        <v>1</v>
      </c>
      <c r="I963" t="s">
        <v>1591</v>
      </c>
      <c r="J963" t="s">
        <v>3</v>
      </c>
      <c r="K963" t="s">
        <v>1592</v>
      </c>
      <c r="L963">
        <v>1191</v>
      </c>
      <c r="N963">
        <v>1013</v>
      </c>
      <c r="O963" t="s">
        <v>1125</v>
      </c>
      <c r="P963" t="s">
        <v>1125</v>
      </c>
      <c r="Q963">
        <v>1</v>
      </c>
      <c r="W963">
        <v>0</v>
      </c>
      <c r="X963">
        <v>-200730820</v>
      </c>
      <c r="Y963">
        <v>111.895</v>
      </c>
      <c r="AA963">
        <v>0</v>
      </c>
      <c r="AB963">
        <v>0</v>
      </c>
      <c r="AC963">
        <v>0</v>
      </c>
      <c r="AD963">
        <v>8.3800000000000008</v>
      </c>
      <c r="AE963">
        <v>0</v>
      </c>
      <c r="AF963">
        <v>0</v>
      </c>
      <c r="AG963">
        <v>0</v>
      </c>
      <c r="AH963">
        <v>8.3800000000000008</v>
      </c>
      <c r="AI963">
        <v>1</v>
      </c>
      <c r="AJ963">
        <v>1</v>
      </c>
      <c r="AK963">
        <v>1</v>
      </c>
      <c r="AL963">
        <v>1</v>
      </c>
      <c r="AN963">
        <v>0</v>
      </c>
      <c r="AO963">
        <v>1</v>
      </c>
      <c r="AP963">
        <v>1</v>
      </c>
      <c r="AQ963">
        <v>0</v>
      </c>
      <c r="AR963">
        <v>0</v>
      </c>
      <c r="AS963" t="s">
        <v>3</v>
      </c>
      <c r="AT963">
        <v>97.3</v>
      </c>
      <c r="AU963" t="s">
        <v>264</v>
      </c>
      <c r="AV963">
        <v>1</v>
      </c>
      <c r="AW963">
        <v>2</v>
      </c>
      <c r="AX963">
        <v>144045244</v>
      </c>
      <c r="AY963">
        <v>1</v>
      </c>
      <c r="AZ963">
        <v>2048</v>
      </c>
      <c r="BA963">
        <v>962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0</v>
      </c>
      <c r="BS963">
        <v>0</v>
      </c>
      <c r="BT963">
        <v>0</v>
      </c>
      <c r="BU963">
        <v>0</v>
      </c>
      <c r="BV963">
        <v>0</v>
      </c>
      <c r="BW963">
        <v>0</v>
      </c>
      <c r="CX963">
        <f>Y963*Source!I746</f>
        <v>11.838490999999999</v>
      </c>
      <c r="CY963">
        <f>AD963</f>
        <v>8.3800000000000008</v>
      </c>
      <c r="CZ963">
        <f>AH963</f>
        <v>8.3800000000000008</v>
      </c>
      <c r="DA963">
        <f>AL963</f>
        <v>1</v>
      </c>
      <c r="DB963">
        <f>ROUND((ROUND(AT963*CZ963,2)*1.15),2)</f>
        <v>937.68</v>
      </c>
      <c r="DC963">
        <f>ROUND((ROUND(AT963*AG963,2)*1.15),2)</f>
        <v>0</v>
      </c>
    </row>
    <row r="964" spans="1:107" x14ac:dyDescent="0.2">
      <c r="A964">
        <f>ROW(Source!A746)</f>
        <v>746</v>
      </c>
      <c r="B964">
        <v>144042116</v>
      </c>
      <c r="C964">
        <v>144045236</v>
      </c>
      <c r="D964">
        <v>128862608</v>
      </c>
      <c r="E964">
        <v>28876687</v>
      </c>
      <c r="F964">
        <v>1</v>
      </c>
      <c r="G964">
        <v>1</v>
      </c>
      <c r="H964">
        <v>1</v>
      </c>
      <c r="I964" t="s">
        <v>1128</v>
      </c>
      <c r="J964" t="s">
        <v>3</v>
      </c>
      <c r="K964" t="s">
        <v>1129</v>
      </c>
      <c r="L964">
        <v>1191</v>
      </c>
      <c r="N964">
        <v>1013</v>
      </c>
      <c r="O964" t="s">
        <v>1125</v>
      </c>
      <c r="P964" t="s">
        <v>1125</v>
      </c>
      <c r="Q964">
        <v>1</v>
      </c>
      <c r="W964">
        <v>0</v>
      </c>
      <c r="X964">
        <v>-1417349443</v>
      </c>
      <c r="Y964">
        <v>2.5499999999999998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1</v>
      </c>
      <c r="AJ964">
        <v>1</v>
      </c>
      <c r="AK964">
        <v>1</v>
      </c>
      <c r="AL964">
        <v>1</v>
      </c>
      <c r="AN964">
        <v>0</v>
      </c>
      <c r="AO964">
        <v>1</v>
      </c>
      <c r="AP964">
        <v>0</v>
      </c>
      <c r="AQ964">
        <v>0</v>
      </c>
      <c r="AR964">
        <v>0</v>
      </c>
      <c r="AS964" t="s">
        <v>3</v>
      </c>
      <c r="AT964">
        <v>2.5499999999999998</v>
      </c>
      <c r="AU964" t="s">
        <v>3</v>
      </c>
      <c r="AV964">
        <v>2</v>
      </c>
      <c r="AW964">
        <v>2</v>
      </c>
      <c r="AX964">
        <v>144045245</v>
      </c>
      <c r="AY964">
        <v>1</v>
      </c>
      <c r="AZ964">
        <v>2048</v>
      </c>
      <c r="BA964">
        <v>963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CX964">
        <f>Y964*Source!I746</f>
        <v>0.26978999999999997</v>
      </c>
      <c r="CY964">
        <f>AD964</f>
        <v>0</v>
      </c>
      <c r="CZ964">
        <f>AH964</f>
        <v>0</v>
      </c>
      <c r="DA964">
        <f>AL964</f>
        <v>1</v>
      </c>
      <c r="DB964">
        <f>ROUND(ROUND(AT964*CZ964,2),2)</f>
        <v>0</v>
      </c>
      <c r="DC964">
        <f>ROUND(ROUND(AT964*AG964,2),2)</f>
        <v>0</v>
      </c>
    </row>
    <row r="965" spans="1:107" x14ac:dyDescent="0.2">
      <c r="A965">
        <f>ROW(Source!A746)</f>
        <v>746</v>
      </c>
      <c r="B965">
        <v>144042116</v>
      </c>
      <c r="C965">
        <v>144045236</v>
      </c>
      <c r="D965">
        <v>130404404</v>
      </c>
      <c r="E965">
        <v>1</v>
      </c>
      <c r="F965">
        <v>1</v>
      </c>
      <c r="G965">
        <v>1</v>
      </c>
      <c r="H965">
        <v>2</v>
      </c>
      <c r="I965" t="s">
        <v>1141</v>
      </c>
      <c r="J965" t="s">
        <v>1142</v>
      </c>
      <c r="K965" t="s">
        <v>1143</v>
      </c>
      <c r="L965">
        <v>1368</v>
      </c>
      <c r="N965">
        <v>1011</v>
      </c>
      <c r="O965" t="s">
        <v>550</v>
      </c>
      <c r="P965" t="s">
        <v>550</v>
      </c>
      <c r="Q965">
        <v>1</v>
      </c>
      <c r="W965">
        <v>0</v>
      </c>
      <c r="X965">
        <v>-2113614907</v>
      </c>
      <c r="Y965">
        <v>1.2875000000000001</v>
      </c>
      <c r="AA965">
        <v>0</v>
      </c>
      <c r="AB965">
        <v>1023.6</v>
      </c>
      <c r="AC965">
        <v>443.21</v>
      </c>
      <c r="AD965">
        <v>0</v>
      </c>
      <c r="AE965">
        <v>0</v>
      </c>
      <c r="AF965">
        <v>115.4</v>
      </c>
      <c r="AG965">
        <v>13.5</v>
      </c>
      <c r="AH965">
        <v>0</v>
      </c>
      <c r="AI965">
        <v>1</v>
      </c>
      <c r="AJ965">
        <v>8.8699999999999992</v>
      </c>
      <c r="AK965">
        <v>32.83</v>
      </c>
      <c r="AL965">
        <v>1</v>
      </c>
      <c r="AN965">
        <v>0</v>
      </c>
      <c r="AO965">
        <v>1</v>
      </c>
      <c r="AP965">
        <v>1</v>
      </c>
      <c r="AQ965">
        <v>0</v>
      </c>
      <c r="AR965">
        <v>0</v>
      </c>
      <c r="AS965" t="s">
        <v>3</v>
      </c>
      <c r="AT965">
        <v>1.03</v>
      </c>
      <c r="AU965" t="s">
        <v>279</v>
      </c>
      <c r="AV965">
        <v>0</v>
      </c>
      <c r="AW965">
        <v>2</v>
      </c>
      <c r="AX965">
        <v>144045246</v>
      </c>
      <c r="AY965">
        <v>1</v>
      </c>
      <c r="AZ965">
        <v>0</v>
      </c>
      <c r="BA965">
        <v>964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0</v>
      </c>
      <c r="BV965">
        <v>0</v>
      </c>
      <c r="BW965">
        <v>0</v>
      </c>
      <c r="CX965">
        <f>Y965*Source!I746</f>
        <v>0.13621750000000002</v>
      </c>
      <c r="CY965">
        <f>AB965</f>
        <v>1023.6</v>
      </c>
      <c r="CZ965">
        <f>AF965</f>
        <v>115.4</v>
      </c>
      <c r="DA965">
        <f>AJ965</f>
        <v>8.8699999999999992</v>
      </c>
      <c r="DB965">
        <f>ROUND((ROUND(AT965*CZ965,2)*1.25),2)</f>
        <v>148.58000000000001</v>
      </c>
      <c r="DC965">
        <f>ROUND((ROUND(AT965*AG965,2)*1.25),2)</f>
        <v>17.39</v>
      </c>
    </row>
    <row r="966" spans="1:107" x14ac:dyDescent="0.2">
      <c r="A966">
        <f>ROW(Source!A746)</f>
        <v>746</v>
      </c>
      <c r="B966">
        <v>144042116</v>
      </c>
      <c r="C966">
        <v>144045236</v>
      </c>
      <c r="D966">
        <v>130405149</v>
      </c>
      <c r="E966">
        <v>1</v>
      </c>
      <c r="F966">
        <v>1</v>
      </c>
      <c r="G966">
        <v>1</v>
      </c>
      <c r="H966">
        <v>2</v>
      </c>
      <c r="I966" t="s">
        <v>1144</v>
      </c>
      <c r="J966" t="s">
        <v>1145</v>
      </c>
      <c r="K966" t="s">
        <v>1146</v>
      </c>
      <c r="L966">
        <v>1368</v>
      </c>
      <c r="N966">
        <v>1011</v>
      </c>
      <c r="O966" t="s">
        <v>550</v>
      </c>
      <c r="P966" t="s">
        <v>550</v>
      </c>
      <c r="Q966">
        <v>1</v>
      </c>
      <c r="W966">
        <v>0</v>
      </c>
      <c r="X966">
        <v>1969200529</v>
      </c>
      <c r="Y966">
        <v>1.9</v>
      </c>
      <c r="AA966">
        <v>0</v>
      </c>
      <c r="AB966">
        <v>795.09</v>
      </c>
      <c r="AC966">
        <v>380.83</v>
      </c>
      <c r="AD966">
        <v>0</v>
      </c>
      <c r="AE966">
        <v>0</v>
      </c>
      <c r="AF966">
        <v>65.709999999999994</v>
      </c>
      <c r="AG966">
        <v>11.6</v>
      </c>
      <c r="AH966">
        <v>0</v>
      </c>
      <c r="AI966">
        <v>1</v>
      </c>
      <c r="AJ966">
        <v>12.1</v>
      </c>
      <c r="AK966">
        <v>32.83</v>
      </c>
      <c r="AL966">
        <v>1</v>
      </c>
      <c r="AN966">
        <v>0</v>
      </c>
      <c r="AO966">
        <v>1</v>
      </c>
      <c r="AP966">
        <v>1</v>
      </c>
      <c r="AQ966">
        <v>0</v>
      </c>
      <c r="AR966">
        <v>0</v>
      </c>
      <c r="AS966" t="s">
        <v>3</v>
      </c>
      <c r="AT966">
        <v>1.52</v>
      </c>
      <c r="AU966" t="s">
        <v>279</v>
      </c>
      <c r="AV966">
        <v>0</v>
      </c>
      <c r="AW966">
        <v>2</v>
      </c>
      <c r="AX966">
        <v>144045247</v>
      </c>
      <c r="AY966">
        <v>1</v>
      </c>
      <c r="AZ966">
        <v>0</v>
      </c>
      <c r="BA966">
        <v>965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CX966">
        <f>Y966*Source!I746</f>
        <v>0.20102</v>
      </c>
      <c r="CY966">
        <f>AB966</f>
        <v>795.09</v>
      </c>
      <c r="CZ966">
        <f>AF966</f>
        <v>65.709999999999994</v>
      </c>
      <c r="DA966">
        <f>AJ966</f>
        <v>12.1</v>
      </c>
      <c r="DB966">
        <f>ROUND((ROUND(AT966*CZ966,2)*1.25),2)</f>
        <v>124.85</v>
      </c>
      <c r="DC966">
        <f>ROUND((ROUND(AT966*AG966,2)*1.25),2)</f>
        <v>22.04</v>
      </c>
    </row>
    <row r="967" spans="1:107" x14ac:dyDescent="0.2">
      <c r="A967">
        <f>ROW(Source!A746)</f>
        <v>746</v>
      </c>
      <c r="B967">
        <v>144042116</v>
      </c>
      <c r="C967">
        <v>144045236</v>
      </c>
      <c r="D967">
        <v>130260847</v>
      </c>
      <c r="E967">
        <v>1</v>
      </c>
      <c r="F967">
        <v>1</v>
      </c>
      <c r="G967">
        <v>1</v>
      </c>
      <c r="H967">
        <v>3</v>
      </c>
      <c r="I967" t="s">
        <v>1373</v>
      </c>
      <c r="J967" t="s">
        <v>1374</v>
      </c>
      <c r="K967" t="s">
        <v>1375</v>
      </c>
      <c r="L967">
        <v>1348</v>
      </c>
      <c r="N967">
        <v>1009</v>
      </c>
      <c r="O967" t="s">
        <v>31</v>
      </c>
      <c r="P967" t="s">
        <v>31</v>
      </c>
      <c r="Q967">
        <v>1000</v>
      </c>
      <c r="W967">
        <v>0</v>
      </c>
      <c r="X967">
        <v>1515713270</v>
      </c>
      <c r="Y967">
        <v>1.4999999999999999E-2</v>
      </c>
      <c r="AA967">
        <v>97141.58</v>
      </c>
      <c r="AB967">
        <v>0</v>
      </c>
      <c r="AC967">
        <v>0</v>
      </c>
      <c r="AD967">
        <v>0</v>
      </c>
      <c r="AE967">
        <v>11978</v>
      </c>
      <c r="AF967">
        <v>0</v>
      </c>
      <c r="AG967">
        <v>0</v>
      </c>
      <c r="AH967">
        <v>0</v>
      </c>
      <c r="AI967">
        <v>8.11</v>
      </c>
      <c r="AJ967">
        <v>1</v>
      </c>
      <c r="AK967">
        <v>1</v>
      </c>
      <c r="AL967">
        <v>1</v>
      </c>
      <c r="AN967">
        <v>0</v>
      </c>
      <c r="AO967">
        <v>1</v>
      </c>
      <c r="AP967">
        <v>0</v>
      </c>
      <c r="AQ967">
        <v>0</v>
      </c>
      <c r="AR967">
        <v>0</v>
      </c>
      <c r="AS967" t="s">
        <v>3</v>
      </c>
      <c r="AT967">
        <v>1.4999999999999999E-2</v>
      </c>
      <c r="AU967" t="s">
        <v>3</v>
      </c>
      <c r="AV967">
        <v>0</v>
      </c>
      <c r="AW967">
        <v>2</v>
      </c>
      <c r="AX967">
        <v>144045248</v>
      </c>
      <c r="AY967">
        <v>1</v>
      </c>
      <c r="AZ967">
        <v>0</v>
      </c>
      <c r="BA967">
        <v>966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CX967">
        <f>Y967*Source!I746</f>
        <v>1.5870000000000001E-3</v>
      </c>
      <c r="CY967">
        <f>AA967</f>
        <v>97141.58</v>
      </c>
      <c r="CZ967">
        <f>AE967</f>
        <v>11978</v>
      </c>
      <c r="DA967">
        <f>AI967</f>
        <v>8.11</v>
      </c>
      <c r="DB967">
        <f>ROUND(ROUND(AT967*CZ967,2),2)</f>
        <v>179.67</v>
      </c>
      <c r="DC967">
        <f>ROUND(ROUND(AT967*AG967,2),2)</f>
        <v>0</v>
      </c>
    </row>
    <row r="968" spans="1:107" x14ac:dyDescent="0.2">
      <c r="A968">
        <f>ROW(Source!A746)</f>
        <v>746</v>
      </c>
      <c r="B968">
        <v>144042116</v>
      </c>
      <c r="C968">
        <v>144045236</v>
      </c>
      <c r="D968">
        <v>130280751</v>
      </c>
      <c r="E968">
        <v>1</v>
      </c>
      <c r="F968">
        <v>1</v>
      </c>
      <c r="G968">
        <v>1</v>
      </c>
      <c r="H968">
        <v>3</v>
      </c>
      <c r="I968" t="s">
        <v>924</v>
      </c>
      <c r="J968" t="s">
        <v>926</v>
      </c>
      <c r="K968" t="s">
        <v>925</v>
      </c>
      <c r="L968">
        <v>1339</v>
      </c>
      <c r="N968">
        <v>1007</v>
      </c>
      <c r="O968" t="s">
        <v>50</v>
      </c>
      <c r="P968" t="s">
        <v>50</v>
      </c>
      <c r="Q968">
        <v>1</v>
      </c>
      <c r="W968">
        <v>0</v>
      </c>
      <c r="X968">
        <v>-1875298072</v>
      </c>
      <c r="Y968">
        <v>2.25</v>
      </c>
      <c r="AA968">
        <v>12220.95</v>
      </c>
      <c r="AB968">
        <v>0</v>
      </c>
      <c r="AC968">
        <v>0</v>
      </c>
      <c r="AD968">
        <v>0</v>
      </c>
      <c r="AE968">
        <v>2230.1</v>
      </c>
      <c r="AF968">
        <v>0</v>
      </c>
      <c r="AG968">
        <v>0</v>
      </c>
      <c r="AH968">
        <v>0</v>
      </c>
      <c r="AI968">
        <v>5.48</v>
      </c>
      <c r="AJ968">
        <v>1</v>
      </c>
      <c r="AK968">
        <v>1</v>
      </c>
      <c r="AL968">
        <v>1</v>
      </c>
      <c r="AN968">
        <v>0</v>
      </c>
      <c r="AO968">
        <v>0</v>
      </c>
      <c r="AP968">
        <v>0</v>
      </c>
      <c r="AQ968">
        <v>0</v>
      </c>
      <c r="AR968">
        <v>0</v>
      </c>
      <c r="AS968" t="s">
        <v>3</v>
      </c>
      <c r="AT968">
        <v>2.25</v>
      </c>
      <c r="AU968" t="s">
        <v>3</v>
      </c>
      <c r="AV968">
        <v>0</v>
      </c>
      <c r="AW968">
        <v>1</v>
      </c>
      <c r="AX968">
        <v>-1</v>
      </c>
      <c r="AY968">
        <v>0</v>
      </c>
      <c r="AZ968">
        <v>0</v>
      </c>
      <c r="BA968" t="s">
        <v>3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CX968">
        <f>Y968*Source!I746</f>
        <v>0.23805000000000001</v>
      </c>
      <c r="CY968">
        <f>AA968</f>
        <v>12220.95</v>
      </c>
      <c r="CZ968">
        <f>AE968</f>
        <v>2230.1</v>
      </c>
      <c r="DA968">
        <f>AI968</f>
        <v>5.48</v>
      </c>
      <c r="DB968">
        <f>ROUND(ROUND(AT968*CZ968,2),2)</f>
        <v>5017.7299999999996</v>
      </c>
      <c r="DC968">
        <f>ROUND(ROUND(AT968*AG968,2),2)</f>
        <v>0</v>
      </c>
    </row>
    <row r="969" spans="1:107" x14ac:dyDescent="0.2">
      <c r="A969">
        <f>ROW(Source!A746)</f>
        <v>746</v>
      </c>
      <c r="B969">
        <v>144042116</v>
      </c>
      <c r="C969">
        <v>144045236</v>
      </c>
      <c r="D969">
        <v>130280826</v>
      </c>
      <c r="E969">
        <v>1</v>
      </c>
      <c r="F969">
        <v>1</v>
      </c>
      <c r="G969">
        <v>1</v>
      </c>
      <c r="H969">
        <v>3</v>
      </c>
      <c r="I969" t="s">
        <v>920</v>
      </c>
      <c r="J969" t="s">
        <v>922</v>
      </c>
      <c r="K969" t="s">
        <v>921</v>
      </c>
      <c r="L969">
        <v>1339</v>
      </c>
      <c r="N969">
        <v>1007</v>
      </c>
      <c r="O969" t="s">
        <v>50</v>
      </c>
      <c r="P969" t="s">
        <v>50</v>
      </c>
      <c r="Q969">
        <v>1</v>
      </c>
      <c r="W969">
        <v>0</v>
      </c>
      <c r="X969">
        <v>648739288</v>
      </c>
      <c r="Y969">
        <v>5</v>
      </c>
      <c r="AA969">
        <v>16291.9</v>
      </c>
      <c r="AB969">
        <v>0</v>
      </c>
      <c r="AC969">
        <v>0</v>
      </c>
      <c r="AD969">
        <v>0</v>
      </c>
      <c r="AE969">
        <v>1970</v>
      </c>
      <c r="AF969">
        <v>0</v>
      </c>
      <c r="AG969">
        <v>0</v>
      </c>
      <c r="AH969">
        <v>0</v>
      </c>
      <c r="AI969">
        <v>8.27</v>
      </c>
      <c r="AJ969">
        <v>1</v>
      </c>
      <c r="AK969">
        <v>1</v>
      </c>
      <c r="AL969">
        <v>1</v>
      </c>
      <c r="AN969">
        <v>0</v>
      </c>
      <c r="AO969">
        <v>0</v>
      </c>
      <c r="AP969">
        <v>0</v>
      </c>
      <c r="AQ969">
        <v>0</v>
      </c>
      <c r="AR969">
        <v>0</v>
      </c>
      <c r="AS969" t="s">
        <v>3</v>
      </c>
      <c r="AT969">
        <v>5</v>
      </c>
      <c r="AU969" t="s">
        <v>3</v>
      </c>
      <c r="AV969">
        <v>0</v>
      </c>
      <c r="AW969">
        <v>1</v>
      </c>
      <c r="AX969">
        <v>-1</v>
      </c>
      <c r="AY969">
        <v>0</v>
      </c>
      <c r="AZ969">
        <v>0</v>
      </c>
      <c r="BA969" t="s">
        <v>3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CX969">
        <f>Y969*Source!I746</f>
        <v>0.52900000000000003</v>
      </c>
      <c r="CY969">
        <f>AA969</f>
        <v>16291.9</v>
      </c>
      <c r="CZ969">
        <f>AE969</f>
        <v>1970</v>
      </c>
      <c r="DA969">
        <f>AI969</f>
        <v>8.27</v>
      </c>
      <c r="DB969">
        <f>ROUND(ROUND(AT969*CZ969,2),2)</f>
        <v>9850</v>
      </c>
      <c r="DC969">
        <f>ROUND(ROUND(AT969*AG969,2),2)</f>
        <v>0</v>
      </c>
    </row>
    <row r="970" spans="1:107" x14ac:dyDescent="0.2">
      <c r="A970">
        <f>ROW(Source!A749)</f>
        <v>749</v>
      </c>
      <c r="B970">
        <v>144042116</v>
      </c>
      <c r="C970">
        <v>144045251</v>
      </c>
      <c r="D970">
        <v>128862253</v>
      </c>
      <c r="E970">
        <v>28876687</v>
      </c>
      <c r="F970">
        <v>1</v>
      </c>
      <c r="G970">
        <v>1</v>
      </c>
      <c r="H970">
        <v>1</v>
      </c>
      <c r="I970" t="s">
        <v>1123</v>
      </c>
      <c r="J970" t="s">
        <v>3</v>
      </c>
      <c r="K970" t="s">
        <v>1124</v>
      </c>
      <c r="L970">
        <v>1191</v>
      </c>
      <c r="N970">
        <v>1013</v>
      </c>
      <c r="O970" t="s">
        <v>1125</v>
      </c>
      <c r="P970" t="s">
        <v>1125</v>
      </c>
      <c r="Q970">
        <v>1</v>
      </c>
      <c r="W970">
        <v>0</v>
      </c>
      <c r="X970">
        <v>-400197608</v>
      </c>
      <c r="Y970">
        <v>3.1970000000000001</v>
      </c>
      <c r="AA970">
        <v>0</v>
      </c>
      <c r="AB970">
        <v>0</v>
      </c>
      <c r="AC970">
        <v>0</v>
      </c>
      <c r="AD970">
        <v>8.5299999999999994</v>
      </c>
      <c r="AE970">
        <v>0</v>
      </c>
      <c r="AF970">
        <v>0</v>
      </c>
      <c r="AG970">
        <v>0</v>
      </c>
      <c r="AH970">
        <v>8.5299999999999994</v>
      </c>
      <c r="AI970">
        <v>1</v>
      </c>
      <c r="AJ970">
        <v>1</v>
      </c>
      <c r="AK970">
        <v>1</v>
      </c>
      <c r="AL970">
        <v>1</v>
      </c>
      <c r="AN970">
        <v>0</v>
      </c>
      <c r="AO970">
        <v>1</v>
      </c>
      <c r="AP970">
        <v>1</v>
      </c>
      <c r="AQ970">
        <v>0</v>
      </c>
      <c r="AR970">
        <v>0</v>
      </c>
      <c r="AS970" t="s">
        <v>3</v>
      </c>
      <c r="AT970">
        <v>2.78</v>
      </c>
      <c r="AU970" t="s">
        <v>264</v>
      </c>
      <c r="AV970">
        <v>1</v>
      </c>
      <c r="AW970">
        <v>2</v>
      </c>
      <c r="AX970">
        <v>144045257</v>
      </c>
      <c r="AY970">
        <v>1</v>
      </c>
      <c r="AZ970">
        <v>2048</v>
      </c>
      <c r="BA970">
        <v>967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CX970">
        <f>Y970*Source!I749</f>
        <v>0.98090353999999991</v>
      </c>
      <c r="CY970">
        <f>AD970</f>
        <v>8.5299999999999994</v>
      </c>
      <c r="CZ970">
        <f>AH970</f>
        <v>8.5299999999999994</v>
      </c>
      <c r="DA970">
        <f>AL970</f>
        <v>1</v>
      </c>
      <c r="DB970">
        <f>ROUND((ROUND(AT970*CZ970,2)*1.15),2)</f>
        <v>27.27</v>
      </c>
      <c r="DC970">
        <f>ROUND((ROUND(AT970*AG970,2)*1.15),2)</f>
        <v>0</v>
      </c>
    </row>
    <row r="971" spans="1:107" x14ac:dyDescent="0.2">
      <c r="A971">
        <f>ROW(Source!A749)</f>
        <v>749</v>
      </c>
      <c r="B971">
        <v>144042116</v>
      </c>
      <c r="C971">
        <v>144045251</v>
      </c>
      <c r="D971">
        <v>130404530</v>
      </c>
      <c r="E971">
        <v>1</v>
      </c>
      <c r="F971">
        <v>1</v>
      </c>
      <c r="G971">
        <v>1</v>
      </c>
      <c r="H971">
        <v>2</v>
      </c>
      <c r="I971" t="s">
        <v>1602</v>
      </c>
      <c r="J971" t="s">
        <v>1603</v>
      </c>
      <c r="K971" t="s">
        <v>1604</v>
      </c>
      <c r="L971">
        <v>1368</v>
      </c>
      <c r="N971">
        <v>1011</v>
      </c>
      <c r="O971" t="s">
        <v>550</v>
      </c>
      <c r="P971" t="s">
        <v>550</v>
      </c>
      <c r="Q971">
        <v>1</v>
      </c>
      <c r="W971">
        <v>0</v>
      </c>
      <c r="X971">
        <v>408867946</v>
      </c>
      <c r="Y971">
        <v>1.25E-3</v>
      </c>
      <c r="AA971">
        <v>0</v>
      </c>
      <c r="AB971">
        <v>664.99</v>
      </c>
      <c r="AC971">
        <v>330.27</v>
      </c>
      <c r="AD971">
        <v>0</v>
      </c>
      <c r="AE971">
        <v>0</v>
      </c>
      <c r="AF971">
        <v>76.7</v>
      </c>
      <c r="AG971">
        <v>10.06</v>
      </c>
      <c r="AH971">
        <v>0</v>
      </c>
      <c r="AI971">
        <v>1</v>
      </c>
      <c r="AJ971">
        <v>8.67</v>
      </c>
      <c r="AK971">
        <v>32.83</v>
      </c>
      <c r="AL971">
        <v>1</v>
      </c>
      <c r="AN971">
        <v>0</v>
      </c>
      <c r="AO971">
        <v>1</v>
      </c>
      <c r="AP971">
        <v>1</v>
      </c>
      <c r="AQ971">
        <v>0</v>
      </c>
      <c r="AR971">
        <v>0</v>
      </c>
      <c r="AS971" t="s">
        <v>3</v>
      </c>
      <c r="AT971">
        <v>1E-3</v>
      </c>
      <c r="AU971" t="s">
        <v>279</v>
      </c>
      <c r="AV971">
        <v>0</v>
      </c>
      <c r="AW971">
        <v>2</v>
      </c>
      <c r="AX971">
        <v>144045258</v>
      </c>
      <c r="AY971">
        <v>1</v>
      </c>
      <c r="AZ971">
        <v>0</v>
      </c>
      <c r="BA971">
        <v>968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CX971">
        <f>Y971*Source!I749</f>
        <v>3.8352500000000001E-4</v>
      </c>
      <c r="CY971">
        <f>AB971</f>
        <v>664.99</v>
      </c>
      <c r="CZ971">
        <f>AF971</f>
        <v>76.7</v>
      </c>
      <c r="DA971">
        <f>AJ971</f>
        <v>8.67</v>
      </c>
      <c r="DB971">
        <f>ROUND((ROUND(AT971*CZ971,2)*1.25),2)</f>
        <v>0.1</v>
      </c>
      <c r="DC971">
        <f>ROUND((ROUND(AT971*AG971,2)*1.25),2)</f>
        <v>0.01</v>
      </c>
    </row>
    <row r="972" spans="1:107" x14ac:dyDescent="0.2">
      <c r="A972">
        <f>ROW(Source!A749)</f>
        <v>749</v>
      </c>
      <c r="B972">
        <v>144042116</v>
      </c>
      <c r="C972">
        <v>144045251</v>
      </c>
      <c r="D972">
        <v>130404562</v>
      </c>
      <c r="E972">
        <v>1</v>
      </c>
      <c r="F972">
        <v>1</v>
      </c>
      <c r="G972">
        <v>1</v>
      </c>
      <c r="H972">
        <v>2</v>
      </c>
      <c r="I972" t="s">
        <v>1605</v>
      </c>
      <c r="J972" t="s">
        <v>1606</v>
      </c>
      <c r="K972" t="s">
        <v>1607</v>
      </c>
      <c r="L972">
        <v>1368</v>
      </c>
      <c r="N972">
        <v>1011</v>
      </c>
      <c r="O972" t="s">
        <v>550</v>
      </c>
      <c r="P972" t="s">
        <v>550</v>
      </c>
      <c r="Q972">
        <v>1</v>
      </c>
      <c r="W972">
        <v>0</v>
      </c>
      <c r="X972">
        <v>-1162929387</v>
      </c>
      <c r="Y972">
        <v>3.7499999999999999E-3</v>
      </c>
      <c r="AA972">
        <v>0</v>
      </c>
      <c r="AB972">
        <v>345.97</v>
      </c>
      <c r="AC972">
        <v>330.27</v>
      </c>
      <c r="AD972">
        <v>0</v>
      </c>
      <c r="AE972">
        <v>0</v>
      </c>
      <c r="AF972">
        <v>24.33</v>
      </c>
      <c r="AG972">
        <v>10.06</v>
      </c>
      <c r="AH972">
        <v>0</v>
      </c>
      <c r="AI972">
        <v>1</v>
      </c>
      <c r="AJ972">
        <v>14.22</v>
      </c>
      <c r="AK972">
        <v>32.83</v>
      </c>
      <c r="AL972">
        <v>1</v>
      </c>
      <c r="AN972">
        <v>0</v>
      </c>
      <c r="AO972">
        <v>1</v>
      </c>
      <c r="AP972">
        <v>1</v>
      </c>
      <c r="AQ972">
        <v>0</v>
      </c>
      <c r="AR972">
        <v>0</v>
      </c>
      <c r="AS972" t="s">
        <v>3</v>
      </c>
      <c r="AT972">
        <v>3.0000000000000001E-3</v>
      </c>
      <c r="AU972" t="s">
        <v>279</v>
      </c>
      <c r="AV972">
        <v>0</v>
      </c>
      <c r="AW972">
        <v>2</v>
      </c>
      <c r="AX972">
        <v>144045259</v>
      </c>
      <c r="AY972">
        <v>1</v>
      </c>
      <c r="AZ972">
        <v>0</v>
      </c>
      <c r="BA972">
        <v>969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CX972">
        <f>Y972*Source!I749</f>
        <v>1.1505749999999998E-3</v>
      </c>
      <c r="CY972">
        <f>AB972</f>
        <v>345.97</v>
      </c>
      <c r="CZ972">
        <f>AF972</f>
        <v>24.33</v>
      </c>
      <c r="DA972">
        <f>AJ972</f>
        <v>14.22</v>
      </c>
      <c r="DB972">
        <f>ROUND((ROUND(AT972*CZ972,2)*1.25),2)</f>
        <v>0.09</v>
      </c>
      <c r="DC972">
        <f>ROUND((ROUND(AT972*AG972,2)*1.25),2)</f>
        <v>0.04</v>
      </c>
    </row>
    <row r="973" spans="1:107" x14ac:dyDescent="0.2">
      <c r="A973">
        <f>ROW(Source!A749)</f>
        <v>749</v>
      </c>
      <c r="B973">
        <v>144042116</v>
      </c>
      <c r="C973">
        <v>144045251</v>
      </c>
      <c r="D973">
        <v>130405670</v>
      </c>
      <c r="E973">
        <v>1</v>
      </c>
      <c r="F973">
        <v>1</v>
      </c>
      <c r="G973">
        <v>1</v>
      </c>
      <c r="H973">
        <v>2</v>
      </c>
      <c r="I973" t="s">
        <v>1327</v>
      </c>
      <c r="J973" t="s">
        <v>1328</v>
      </c>
      <c r="K973" t="s">
        <v>1329</v>
      </c>
      <c r="L973">
        <v>1368</v>
      </c>
      <c r="N973">
        <v>1011</v>
      </c>
      <c r="O973" t="s">
        <v>550</v>
      </c>
      <c r="P973" t="s">
        <v>550</v>
      </c>
      <c r="Q973">
        <v>1</v>
      </c>
      <c r="W973">
        <v>0</v>
      </c>
      <c r="X973">
        <v>-206652396</v>
      </c>
      <c r="Y973">
        <v>1.675</v>
      </c>
      <c r="AA973">
        <v>0</v>
      </c>
      <c r="AB973">
        <v>32.94</v>
      </c>
      <c r="AC973">
        <v>0</v>
      </c>
      <c r="AD973">
        <v>0</v>
      </c>
      <c r="AE973">
        <v>0</v>
      </c>
      <c r="AF973">
        <v>6.82</v>
      </c>
      <c r="AG973">
        <v>0</v>
      </c>
      <c r="AH973">
        <v>0</v>
      </c>
      <c r="AI973">
        <v>1</v>
      </c>
      <c r="AJ973">
        <v>4.83</v>
      </c>
      <c r="AK973">
        <v>32.83</v>
      </c>
      <c r="AL973">
        <v>1</v>
      </c>
      <c r="AN973">
        <v>0</v>
      </c>
      <c r="AO973">
        <v>1</v>
      </c>
      <c r="AP973">
        <v>1</v>
      </c>
      <c r="AQ973">
        <v>0</v>
      </c>
      <c r="AR973">
        <v>0</v>
      </c>
      <c r="AS973" t="s">
        <v>3</v>
      </c>
      <c r="AT973">
        <v>1.34</v>
      </c>
      <c r="AU973" t="s">
        <v>279</v>
      </c>
      <c r="AV973">
        <v>0</v>
      </c>
      <c r="AW973">
        <v>2</v>
      </c>
      <c r="AX973">
        <v>144045260</v>
      </c>
      <c r="AY973">
        <v>1</v>
      </c>
      <c r="AZ973">
        <v>0</v>
      </c>
      <c r="BA973">
        <v>970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CX973">
        <f>Y973*Source!I749</f>
        <v>0.51392349999999998</v>
      </c>
      <c r="CY973">
        <f>AB973</f>
        <v>32.94</v>
      </c>
      <c r="CZ973">
        <f>AF973</f>
        <v>6.82</v>
      </c>
      <c r="DA973">
        <f>AJ973</f>
        <v>4.83</v>
      </c>
      <c r="DB973">
        <f>ROUND((ROUND(AT973*CZ973,2)*1.25),2)</f>
        <v>11.43</v>
      </c>
      <c r="DC973">
        <f>ROUND((ROUND(AT973*AG973,2)*1.25),2)</f>
        <v>0</v>
      </c>
    </row>
    <row r="974" spans="1:107" x14ac:dyDescent="0.2">
      <c r="A974">
        <f>ROW(Source!A749)</f>
        <v>749</v>
      </c>
      <c r="B974">
        <v>144042116</v>
      </c>
      <c r="C974">
        <v>144045251</v>
      </c>
      <c r="D974">
        <v>0</v>
      </c>
      <c r="E974">
        <v>1</v>
      </c>
      <c r="F974">
        <v>1</v>
      </c>
      <c r="G974">
        <v>1</v>
      </c>
      <c r="H974">
        <v>3</v>
      </c>
      <c r="I974" t="s">
        <v>272</v>
      </c>
      <c r="J974" t="s">
        <v>3</v>
      </c>
      <c r="K974" t="s">
        <v>809</v>
      </c>
      <c r="L974">
        <v>1346</v>
      </c>
      <c r="N974">
        <v>1009</v>
      </c>
      <c r="O974" t="s">
        <v>598</v>
      </c>
      <c r="P974" t="s">
        <v>598</v>
      </c>
      <c r="Q974">
        <v>1</v>
      </c>
      <c r="W974">
        <v>0</v>
      </c>
      <c r="X974">
        <v>475351609</v>
      </c>
      <c r="Y974">
        <v>30.9</v>
      </c>
      <c r="AA974">
        <v>120.11</v>
      </c>
      <c r="AB974">
        <v>0</v>
      </c>
      <c r="AC974">
        <v>0</v>
      </c>
      <c r="AD974">
        <v>0</v>
      </c>
      <c r="AE974">
        <v>22.16</v>
      </c>
      <c r="AF974">
        <v>0</v>
      </c>
      <c r="AG974">
        <v>0</v>
      </c>
      <c r="AH974">
        <v>0</v>
      </c>
      <c r="AI974">
        <v>5.42</v>
      </c>
      <c r="AJ974">
        <v>1</v>
      </c>
      <c r="AK974">
        <v>1</v>
      </c>
      <c r="AL974">
        <v>1</v>
      </c>
      <c r="AN974">
        <v>0</v>
      </c>
      <c r="AO974">
        <v>0</v>
      </c>
      <c r="AP974">
        <v>0</v>
      </c>
      <c r="AQ974">
        <v>0</v>
      </c>
      <c r="AR974">
        <v>0</v>
      </c>
      <c r="AS974" t="s">
        <v>3</v>
      </c>
      <c r="AT974">
        <v>30.9</v>
      </c>
      <c r="AU974" t="s">
        <v>3</v>
      </c>
      <c r="AV974">
        <v>0</v>
      </c>
      <c r="AW974">
        <v>1</v>
      </c>
      <c r="AX974">
        <v>-1</v>
      </c>
      <c r="AY974">
        <v>0</v>
      </c>
      <c r="AZ974">
        <v>0</v>
      </c>
      <c r="BA974" t="s">
        <v>3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CX974">
        <f>Y974*Source!I749</f>
        <v>9.4807379999999988</v>
      </c>
      <c r="CY974">
        <f>AA974</f>
        <v>120.11</v>
      </c>
      <c r="CZ974">
        <f>AE974</f>
        <v>22.16</v>
      </c>
      <c r="DA974">
        <f>AI974</f>
        <v>5.42</v>
      </c>
      <c r="DB974">
        <f>ROUND(ROUND(AT974*CZ974,2),2)</f>
        <v>684.74</v>
      </c>
      <c r="DC974">
        <f>ROUND(ROUND(AT974*AG974,2),2)</f>
        <v>0</v>
      </c>
    </row>
    <row r="975" spans="1:107" x14ac:dyDescent="0.2">
      <c r="A975">
        <f>ROW(Source!A751)</f>
        <v>751</v>
      </c>
      <c r="B975">
        <v>144042116</v>
      </c>
      <c r="C975">
        <v>144045263</v>
      </c>
      <c r="D975">
        <v>128862290</v>
      </c>
      <c r="E975">
        <v>28876687</v>
      </c>
      <c r="F975">
        <v>1</v>
      </c>
      <c r="G975">
        <v>1</v>
      </c>
      <c r="H975">
        <v>1</v>
      </c>
      <c r="I975" t="s">
        <v>1484</v>
      </c>
      <c r="J975" t="s">
        <v>3</v>
      </c>
      <c r="K975" t="s">
        <v>1485</v>
      </c>
      <c r="L975">
        <v>1191</v>
      </c>
      <c r="N975">
        <v>1013</v>
      </c>
      <c r="O975" t="s">
        <v>1125</v>
      </c>
      <c r="P975" t="s">
        <v>1125</v>
      </c>
      <c r="Q975">
        <v>1</v>
      </c>
      <c r="W975">
        <v>0</v>
      </c>
      <c r="X975">
        <v>-598469600</v>
      </c>
      <c r="Y975">
        <v>6.0030000000000001</v>
      </c>
      <c r="AA975">
        <v>0</v>
      </c>
      <c r="AB975">
        <v>0</v>
      </c>
      <c r="AC975">
        <v>0</v>
      </c>
      <c r="AD975">
        <v>9.2899999999999991</v>
      </c>
      <c r="AE975">
        <v>0</v>
      </c>
      <c r="AF975">
        <v>0</v>
      </c>
      <c r="AG975">
        <v>0</v>
      </c>
      <c r="AH975">
        <v>9.2899999999999991</v>
      </c>
      <c r="AI975">
        <v>1</v>
      </c>
      <c r="AJ975">
        <v>1</v>
      </c>
      <c r="AK975">
        <v>1</v>
      </c>
      <c r="AL975">
        <v>1</v>
      </c>
      <c r="AN975">
        <v>0</v>
      </c>
      <c r="AO975">
        <v>1</v>
      </c>
      <c r="AP975">
        <v>1</v>
      </c>
      <c r="AQ975">
        <v>0</v>
      </c>
      <c r="AR975">
        <v>0</v>
      </c>
      <c r="AS975" t="s">
        <v>3</v>
      </c>
      <c r="AT975">
        <v>5.22</v>
      </c>
      <c r="AU975" t="s">
        <v>264</v>
      </c>
      <c r="AV975">
        <v>1</v>
      </c>
      <c r="AW975">
        <v>2</v>
      </c>
      <c r="AX975">
        <v>144045271</v>
      </c>
      <c r="AY975">
        <v>1</v>
      </c>
      <c r="AZ975">
        <v>2048</v>
      </c>
      <c r="BA975">
        <v>972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CX975">
        <f>Y975*Source!I751</f>
        <v>16.5970944</v>
      </c>
      <c r="CY975">
        <f>AD975</f>
        <v>9.2899999999999991</v>
      </c>
      <c r="CZ975">
        <f>AH975</f>
        <v>9.2899999999999991</v>
      </c>
      <c r="DA975">
        <f>AL975</f>
        <v>1</v>
      </c>
      <c r="DB975">
        <f>ROUND((ROUND(AT975*CZ975,2)*1.15),2)</f>
        <v>55.76</v>
      </c>
      <c r="DC975">
        <f>ROUND((ROUND(AT975*AG975,2)*1.15),2)</f>
        <v>0</v>
      </c>
    </row>
    <row r="976" spans="1:107" x14ac:dyDescent="0.2">
      <c r="A976">
        <f>ROW(Source!A751)</f>
        <v>751</v>
      </c>
      <c r="B976">
        <v>144042116</v>
      </c>
      <c r="C976">
        <v>144045263</v>
      </c>
      <c r="D976">
        <v>128862608</v>
      </c>
      <c r="E976">
        <v>28876687</v>
      </c>
      <c r="F976">
        <v>1</v>
      </c>
      <c r="G976">
        <v>1</v>
      </c>
      <c r="H976">
        <v>1</v>
      </c>
      <c r="I976" t="s">
        <v>1128</v>
      </c>
      <c r="J976" t="s">
        <v>3</v>
      </c>
      <c r="K976" t="s">
        <v>1129</v>
      </c>
      <c r="L976">
        <v>1191</v>
      </c>
      <c r="N976">
        <v>1013</v>
      </c>
      <c r="O976" t="s">
        <v>1125</v>
      </c>
      <c r="P976" t="s">
        <v>1125</v>
      </c>
      <c r="Q976">
        <v>1</v>
      </c>
      <c r="W976">
        <v>0</v>
      </c>
      <c r="X976">
        <v>-1417349443</v>
      </c>
      <c r="Y976">
        <v>0.4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1</v>
      </c>
      <c r="AJ976">
        <v>1</v>
      </c>
      <c r="AK976">
        <v>1</v>
      </c>
      <c r="AL976">
        <v>1</v>
      </c>
      <c r="AN976">
        <v>0</v>
      </c>
      <c r="AO976">
        <v>1</v>
      </c>
      <c r="AP976">
        <v>0</v>
      </c>
      <c r="AQ976">
        <v>0</v>
      </c>
      <c r="AR976">
        <v>0</v>
      </c>
      <c r="AS976" t="s">
        <v>3</v>
      </c>
      <c r="AT976">
        <v>0.4</v>
      </c>
      <c r="AU976" t="s">
        <v>3</v>
      </c>
      <c r="AV976">
        <v>2</v>
      </c>
      <c r="AW976">
        <v>2</v>
      </c>
      <c r="AX976">
        <v>144045272</v>
      </c>
      <c r="AY976">
        <v>1</v>
      </c>
      <c r="AZ976">
        <v>2048</v>
      </c>
      <c r="BA976">
        <v>973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CX976">
        <f>Y976*Source!I751</f>
        <v>1.10592</v>
      </c>
      <c r="CY976">
        <f>AD976</f>
        <v>0</v>
      </c>
      <c r="CZ976">
        <f>AH976</f>
        <v>0</v>
      </c>
      <c r="DA976">
        <f>AL976</f>
        <v>1</v>
      </c>
      <c r="DB976">
        <f>ROUND(ROUND(AT976*CZ976,2),2)</f>
        <v>0</v>
      </c>
      <c r="DC976">
        <f>ROUND(ROUND(AT976*AG976,2),2)</f>
        <v>0</v>
      </c>
    </row>
    <row r="977" spans="1:107" x14ac:dyDescent="0.2">
      <c r="A977">
        <f>ROW(Source!A751)</f>
        <v>751</v>
      </c>
      <c r="B977">
        <v>144042116</v>
      </c>
      <c r="C977">
        <v>144045263</v>
      </c>
      <c r="D977">
        <v>130404356</v>
      </c>
      <c r="E977">
        <v>1</v>
      </c>
      <c r="F977">
        <v>1</v>
      </c>
      <c r="G977">
        <v>1</v>
      </c>
      <c r="H977">
        <v>2</v>
      </c>
      <c r="I977" t="s">
        <v>1267</v>
      </c>
      <c r="J977" t="s">
        <v>1268</v>
      </c>
      <c r="K977" t="s">
        <v>1269</v>
      </c>
      <c r="L977">
        <v>1368</v>
      </c>
      <c r="N977">
        <v>1011</v>
      </c>
      <c r="O977" t="s">
        <v>550</v>
      </c>
      <c r="P977" t="s">
        <v>550</v>
      </c>
      <c r="Q977">
        <v>1</v>
      </c>
      <c r="W977">
        <v>0</v>
      </c>
      <c r="X977">
        <v>-927922530</v>
      </c>
      <c r="Y977">
        <v>0.5</v>
      </c>
      <c r="AA977">
        <v>0</v>
      </c>
      <c r="AB977">
        <v>730.08</v>
      </c>
      <c r="AC977">
        <v>443.21</v>
      </c>
      <c r="AD977">
        <v>0</v>
      </c>
      <c r="AE977">
        <v>0</v>
      </c>
      <c r="AF977">
        <v>86.4</v>
      </c>
      <c r="AG977">
        <v>13.5</v>
      </c>
      <c r="AH977">
        <v>0</v>
      </c>
      <c r="AI977">
        <v>1</v>
      </c>
      <c r="AJ977">
        <v>8.4499999999999993</v>
      </c>
      <c r="AK977">
        <v>32.83</v>
      </c>
      <c r="AL977">
        <v>1</v>
      </c>
      <c r="AN977">
        <v>0</v>
      </c>
      <c r="AO977">
        <v>1</v>
      </c>
      <c r="AP977">
        <v>1</v>
      </c>
      <c r="AQ977">
        <v>0</v>
      </c>
      <c r="AR977">
        <v>0</v>
      </c>
      <c r="AS977" t="s">
        <v>3</v>
      </c>
      <c r="AT977">
        <v>0.4</v>
      </c>
      <c r="AU977" t="s">
        <v>279</v>
      </c>
      <c r="AV977">
        <v>0</v>
      </c>
      <c r="AW977">
        <v>2</v>
      </c>
      <c r="AX977">
        <v>144045273</v>
      </c>
      <c r="AY977">
        <v>1</v>
      </c>
      <c r="AZ977">
        <v>0</v>
      </c>
      <c r="BA977">
        <v>974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CX977">
        <f>Y977*Source!I751</f>
        <v>1.3824000000000001</v>
      </c>
      <c r="CY977">
        <f>AB977</f>
        <v>730.08</v>
      </c>
      <c r="CZ977">
        <f>AF977</f>
        <v>86.4</v>
      </c>
      <c r="DA977">
        <f>AJ977</f>
        <v>8.4499999999999993</v>
      </c>
      <c r="DB977">
        <f>ROUND((ROUND(AT977*CZ977,2)*1.25),2)</f>
        <v>43.2</v>
      </c>
      <c r="DC977">
        <f>ROUND((ROUND(AT977*AG977,2)*1.25),2)</f>
        <v>6.75</v>
      </c>
    </row>
    <row r="978" spans="1:107" x14ac:dyDescent="0.2">
      <c r="A978">
        <f>ROW(Source!A751)</f>
        <v>751</v>
      </c>
      <c r="B978">
        <v>144042116</v>
      </c>
      <c r="C978">
        <v>144045263</v>
      </c>
      <c r="D978">
        <v>130258534</v>
      </c>
      <c r="E978">
        <v>1</v>
      </c>
      <c r="F978">
        <v>1</v>
      </c>
      <c r="G978">
        <v>1</v>
      </c>
      <c r="H978">
        <v>3</v>
      </c>
      <c r="I978" t="s">
        <v>1150</v>
      </c>
      <c r="J978" t="s">
        <v>1151</v>
      </c>
      <c r="K978" t="s">
        <v>1152</v>
      </c>
      <c r="L978">
        <v>1339</v>
      </c>
      <c r="N978">
        <v>1007</v>
      </c>
      <c r="O978" t="s">
        <v>50</v>
      </c>
      <c r="P978" t="s">
        <v>50</v>
      </c>
      <c r="Q978">
        <v>1</v>
      </c>
      <c r="W978">
        <v>0</v>
      </c>
      <c r="X978">
        <v>1835689634</v>
      </c>
      <c r="Y978">
        <v>0.44</v>
      </c>
      <c r="AA978">
        <v>29.3</v>
      </c>
      <c r="AB978">
        <v>0</v>
      </c>
      <c r="AC978">
        <v>0</v>
      </c>
      <c r="AD978">
        <v>0</v>
      </c>
      <c r="AE978">
        <v>2.44</v>
      </c>
      <c r="AF978">
        <v>0</v>
      </c>
      <c r="AG978">
        <v>0</v>
      </c>
      <c r="AH978">
        <v>0</v>
      </c>
      <c r="AI978">
        <v>12.01</v>
      </c>
      <c r="AJ978">
        <v>1</v>
      </c>
      <c r="AK978">
        <v>1</v>
      </c>
      <c r="AL978">
        <v>1</v>
      </c>
      <c r="AN978">
        <v>0</v>
      </c>
      <c r="AO978">
        <v>1</v>
      </c>
      <c r="AP978">
        <v>0</v>
      </c>
      <c r="AQ978">
        <v>0</v>
      </c>
      <c r="AR978">
        <v>0</v>
      </c>
      <c r="AS978" t="s">
        <v>3</v>
      </c>
      <c r="AT978">
        <v>0.44</v>
      </c>
      <c r="AU978" t="s">
        <v>3</v>
      </c>
      <c r="AV978">
        <v>0</v>
      </c>
      <c r="AW978">
        <v>2</v>
      </c>
      <c r="AX978">
        <v>144045274</v>
      </c>
      <c r="AY978">
        <v>1</v>
      </c>
      <c r="AZ978">
        <v>0</v>
      </c>
      <c r="BA978">
        <v>975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0</v>
      </c>
      <c r="BV978">
        <v>0</v>
      </c>
      <c r="BW978">
        <v>0</v>
      </c>
      <c r="CX978">
        <f>Y978*Source!I751</f>
        <v>1.216512</v>
      </c>
      <c r="CY978">
        <f>AA978</f>
        <v>29.3</v>
      </c>
      <c r="CZ978">
        <f>AE978</f>
        <v>2.44</v>
      </c>
      <c r="DA978">
        <f>AI978</f>
        <v>12.01</v>
      </c>
      <c r="DB978">
        <f>ROUND(ROUND(AT978*CZ978,2),2)</f>
        <v>1.07</v>
      </c>
      <c r="DC978">
        <f>ROUND(ROUND(AT978*AG978,2),2)</f>
        <v>0</v>
      </c>
    </row>
    <row r="979" spans="1:107" x14ac:dyDescent="0.2">
      <c r="A979">
        <f>ROW(Source!A751)</f>
        <v>751</v>
      </c>
      <c r="B979">
        <v>144042116</v>
      </c>
      <c r="C979">
        <v>144045263</v>
      </c>
      <c r="D979">
        <v>130263625</v>
      </c>
      <c r="E979">
        <v>1</v>
      </c>
      <c r="F979">
        <v>1</v>
      </c>
      <c r="G979">
        <v>1</v>
      </c>
      <c r="H979">
        <v>3</v>
      </c>
      <c r="I979" t="s">
        <v>934</v>
      </c>
      <c r="J979" t="s">
        <v>936</v>
      </c>
      <c r="K979" t="s">
        <v>935</v>
      </c>
      <c r="L979">
        <v>1339</v>
      </c>
      <c r="N979">
        <v>1007</v>
      </c>
      <c r="O979" t="s">
        <v>50</v>
      </c>
      <c r="P979" t="s">
        <v>50</v>
      </c>
      <c r="Q979">
        <v>1</v>
      </c>
      <c r="W979">
        <v>0</v>
      </c>
      <c r="X979">
        <v>-392285772</v>
      </c>
      <c r="Y979">
        <v>0.24199999999999999</v>
      </c>
      <c r="AA979">
        <v>3101.62</v>
      </c>
      <c r="AB979">
        <v>0</v>
      </c>
      <c r="AC979">
        <v>0</v>
      </c>
      <c r="AD979">
        <v>0</v>
      </c>
      <c r="AE979">
        <v>424.88</v>
      </c>
      <c r="AF979">
        <v>0</v>
      </c>
      <c r="AG979">
        <v>0</v>
      </c>
      <c r="AH979">
        <v>0</v>
      </c>
      <c r="AI979">
        <v>7.3</v>
      </c>
      <c r="AJ979">
        <v>1</v>
      </c>
      <c r="AK979">
        <v>1</v>
      </c>
      <c r="AL979">
        <v>1</v>
      </c>
      <c r="AN979">
        <v>0</v>
      </c>
      <c r="AO979">
        <v>0</v>
      </c>
      <c r="AP979">
        <v>0</v>
      </c>
      <c r="AQ979">
        <v>0</v>
      </c>
      <c r="AR979">
        <v>0</v>
      </c>
      <c r="AS979" t="s">
        <v>3</v>
      </c>
      <c r="AT979">
        <v>0.24199999999999999</v>
      </c>
      <c r="AU979" t="s">
        <v>3</v>
      </c>
      <c r="AV979">
        <v>0</v>
      </c>
      <c r="AW979">
        <v>1</v>
      </c>
      <c r="AX979">
        <v>-1</v>
      </c>
      <c r="AY979">
        <v>0</v>
      </c>
      <c r="AZ979">
        <v>0</v>
      </c>
      <c r="BA979" t="s">
        <v>3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CX979">
        <f>Y979*Source!I751</f>
        <v>0.66908160000000005</v>
      </c>
      <c r="CY979">
        <f>AA979</f>
        <v>3101.62</v>
      </c>
      <c r="CZ979">
        <f>AE979</f>
        <v>424.88</v>
      </c>
      <c r="DA979">
        <f>AI979</f>
        <v>7.3</v>
      </c>
      <c r="DB979">
        <f>ROUND(ROUND(AT979*CZ979,2),2)</f>
        <v>102.82</v>
      </c>
      <c r="DC979">
        <f>ROUND(ROUND(AT979*AG979,2),2)</f>
        <v>0</v>
      </c>
    </row>
    <row r="980" spans="1:107" x14ac:dyDescent="0.2">
      <c r="A980">
        <f>ROW(Source!A751)</f>
        <v>751</v>
      </c>
      <c r="B980">
        <v>144042116</v>
      </c>
      <c r="C980">
        <v>144045263</v>
      </c>
      <c r="D980">
        <v>130273446</v>
      </c>
      <c r="E980">
        <v>1</v>
      </c>
      <c r="F980">
        <v>1</v>
      </c>
      <c r="G980">
        <v>1</v>
      </c>
      <c r="H980">
        <v>3</v>
      </c>
      <c r="I980" t="s">
        <v>938</v>
      </c>
      <c r="J980" t="s">
        <v>941</v>
      </c>
      <c r="K980" t="s">
        <v>939</v>
      </c>
      <c r="L980">
        <v>1407</v>
      </c>
      <c r="N980">
        <v>1013</v>
      </c>
      <c r="O980" t="s">
        <v>940</v>
      </c>
      <c r="P980" t="s">
        <v>940</v>
      </c>
      <c r="Q980">
        <v>1</v>
      </c>
      <c r="W980">
        <v>0</v>
      </c>
      <c r="X980">
        <v>1651478863</v>
      </c>
      <c r="Y980">
        <v>0.39</v>
      </c>
      <c r="AA980">
        <v>16964.2</v>
      </c>
      <c r="AB980">
        <v>0</v>
      </c>
      <c r="AC980">
        <v>0</v>
      </c>
      <c r="AD980">
        <v>0</v>
      </c>
      <c r="AE980">
        <v>2420</v>
      </c>
      <c r="AF980">
        <v>0</v>
      </c>
      <c r="AG980">
        <v>0</v>
      </c>
      <c r="AH980">
        <v>0</v>
      </c>
      <c r="AI980">
        <v>7.01</v>
      </c>
      <c r="AJ980">
        <v>1</v>
      </c>
      <c r="AK980">
        <v>1</v>
      </c>
      <c r="AL980">
        <v>1</v>
      </c>
      <c r="AN980">
        <v>0</v>
      </c>
      <c r="AO980">
        <v>0</v>
      </c>
      <c r="AP980">
        <v>0</v>
      </c>
      <c r="AQ980">
        <v>0</v>
      </c>
      <c r="AR980">
        <v>0</v>
      </c>
      <c r="AS980" t="s">
        <v>3</v>
      </c>
      <c r="AT980">
        <v>0.39</v>
      </c>
      <c r="AU980" t="s">
        <v>3</v>
      </c>
      <c r="AV980">
        <v>0</v>
      </c>
      <c r="AW980">
        <v>1</v>
      </c>
      <c r="AX980">
        <v>-1</v>
      </c>
      <c r="AY980">
        <v>0</v>
      </c>
      <c r="AZ980">
        <v>0</v>
      </c>
      <c r="BA980" t="s">
        <v>3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CX980">
        <f>Y980*Source!I751</f>
        <v>1.0782720000000001</v>
      </c>
      <c r="CY980">
        <f>AA980</f>
        <v>16964.2</v>
      </c>
      <c r="CZ980">
        <f>AE980</f>
        <v>2420</v>
      </c>
      <c r="DA980">
        <f>AI980</f>
        <v>7.01</v>
      </c>
      <c r="DB980">
        <f>ROUND(ROUND(AT980*CZ980,2),2)</f>
        <v>943.8</v>
      </c>
      <c r="DC980">
        <f>ROUND(ROUND(AT980*AG980,2),2)</f>
        <v>0</v>
      </c>
    </row>
    <row r="981" spans="1:107" x14ac:dyDescent="0.2">
      <c r="A981">
        <f>ROW(Source!A751)</f>
        <v>751</v>
      </c>
      <c r="B981">
        <v>144042116</v>
      </c>
      <c r="C981">
        <v>144045263</v>
      </c>
      <c r="D981">
        <v>130281142</v>
      </c>
      <c r="E981">
        <v>1</v>
      </c>
      <c r="F981">
        <v>1</v>
      </c>
      <c r="G981">
        <v>1</v>
      </c>
      <c r="H981">
        <v>3</v>
      </c>
      <c r="I981" t="s">
        <v>1640</v>
      </c>
      <c r="J981" t="s">
        <v>1641</v>
      </c>
      <c r="K981" t="s">
        <v>1642</v>
      </c>
      <c r="L981">
        <v>1339</v>
      </c>
      <c r="N981">
        <v>1007</v>
      </c>
      <c r="O981" t="s">
        <v>50</v>
      </c>
      <c r="P981" t="s">
        <v>50</v>
      </c>
      <c r="Q981">
        <v>1</v>
      </c>
      <c r="W981">
        <v>0</v>
      </c>
      <c r="X981">
        <v>1685060184</v>
      </c>
      <c r="Y981">
        <v>5.0000000000000001E-4</v>
      </c>
      <c r="AA981">
        <v>5860.8</v>
      </c>
      <c r="AB981">
        <v>0</v>
      </c>
      <c r="AC981">
        <v>0</v>
      </c>
      <c r="AD981">
        <v>0</v>
      </c>
      <c r="AE981">
        <v>1056</v>
      </c>
      <c r="AF981">
        <v>0</v>
      </c>
      <c r="AG981">
        <v>0</v>
      </c>
      <c r="AH981">
        <v>0</v>
      </c>
      <c r="AI981">
        <v>5.55</v>
      </c>
      <c r="AJ981">
        <v>1</v>
      </c>
      <c r="AK981">
        <v>1</v>
      </c>
      <c r="AL981">
        <v>1</v>
      </c>
      <c r="AN981">
        <v>0</v>
      </c>
      <c r="AO981">
        <v>1</v>
      </c>
      <c r="AP981">
        <v>0</v>
      </c>
      <c r="AQ981">
        <v>0</v>
      </c>
      <c r="AR981">
        <v>0</v>
      </c>
      <c r="AS981" t="s">
        <v>3</v>
      </c>
      <c r="AT981">
        <v>5.0000000000000001E-4</v>
      </c>
      <c r="AU981" t="s">
        <v>3</v>
      </c>
      <c r="AV981">
        <v>0</v>
      </c>
      <c r="AW981">
        <v>2</v>
      </c>
      <c r="AX981">
        <v>144045277</v>
      </c>
      <c r="AY981">
        <v>1</v>
      </c>
      <c r="AZ981">
        <v>0</v>
      </c>
      <c r="BA981">
        <v>978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0</v>
      </c>
      <c r="BV981">
        <v>0</v>
      </c>
      <c r="BW981">
        <v>0</v>
      </c>
      <c r="CX981">
        <f>Y981*Source!I751</f>
        <v>1.3824000000000002E-3</v>
      </c>
      <c r="CY981">
        <f>AA981</f>
        <v>5860.8</v>
      </c>
      <c r="CZ981">
        <f>AE981</f>
        <v>1056</v>
      </c>
      <c r="DA981">
        <f>AI981</f>
        <v>5.55</v>
      </c>
      <c r="DB981">
        <f>ROUND(ROUND(AT981*CZ981,2),2)</f>
        <v>0.53</v>
      </c>
      <c r="DC981">
        <f>ROUND(ROUND(AT981*AG981,2),2)</f>
        <v>0</v>
      </c>
    </row>
    <row r="982" spans="1:107" x14ac:dyDescent="0.2">
      <c r="A982">
        <f>ROW(Source!A754)</f>
        <v>754</v>
      </c>
      <c r="B982">
        <v>144042116</v>
      </c>
      <c r="C982">
        <v>144045280</v>
      </c>
      <c r="D982">
        <v>128862245</v>
      </c>
      <c r="E982">
        <v>28876687</v>
      </c>
      <c r="F982">
        <v>1</v>
      </c>
      <c r="G982">
        <v>1</v>
      </c>
      <c r="H982">
        <v>1</v>
      </c>
      <c r="I982" t="s">
        <v>1516</v>
      </c>
      <c r="J982" t="s">
        <v>3</v>
      </c>
      <c r="K982" t="s">
        <v>1517</v>
      </c>
      <c r="L982">
        <v>1191</v>
      </c>
      <c r="N982">
        <v>1013</v>
      </c>
      <c r="O982" t="s">
        <v>1125</v>
      </c>
      <c r="P982" t="s">
        <v>1125</v>
      </c>
      <c r="Q982">
        <v>1</v>
      </c>
      <c r="W982">
        <v>0</v>
      </c>
      <c r="X982">
        <v>-608433632</v>
      </c>
      <c r="Y982">
        <v>139.9205</v>
      </c>
      <c r="AA982">
        <v>0</v>
      </c>
      <c r="AB982">
        <v>0</v>
      </c>
      <c r="AC982">
        <v>0</v>
      </c>
      <c r="AD982">
        <v>8.4600000000000009</v>
      </c>
      <c r="AE982">
        <v>0</v>
      </c>
      <c r="AF982">
        <v>0</v>
      </c>
      <c r="AG982">
        <v>0</v>
      </c>
      <c r="AH982">
        <v>8.4600000000000009</v>
      </c>
      <c r="AI982">
        <v>1</v>
      </c>
      <c r="AJ982">
        <v>1</v>
      </c>
      <c r="AK982">
        <v>1</v>
      </c>
      <c r="AL982">
        <v>1</v>
      </c>
      <c r="AN982">
        <v>0</v>
      </c>
      <c r="AO982">
        <v>1</v>
      </c>
      <c r="AP982">
        <v>1</v>
      </c>
      <c r="AQ982">
        <v>0</v>
      </c>
      <c r="AR982">
        <v>0</v>
      </c>
      <c r="AS982" t="s">
        <v>3</v>
      </c>
      <c r="AT982">
        <v>121.67</v>
      </c>
      <c r="AU982" t="s">
        <v>264</v>
      </c>
      <c r="AV982">
        <v>1</v>
      </c>
      <c r="AW982">
        <v>2</v>
      </c>
      <c r="AX982">
        <v>144045290</v>
      </c>
      <c r="AY982">
        <v>1</v>
      </c>
      <c r="AZ982">
        <v>0</v>
      </c>
      <c r="BA982">
        <v>979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0</v>
      </c>
      <c r="BV982">
        <v>0</v>
      </c>
      <c r="BW982">
        <v>0</v>
      </c>
      <c r="CX982">
        <f>Y982*Source!I754</f>
        <v>3.5819648000000002</v>
      </c>
      <c r="CY982">
        <f>AD982</f>
        <v>8.4600000000000009</v>
      </c>
      <c r="CZ982">
        <f>AH982</f>
        <v>8.4600000000000009</v>
      </c>
      <c r="DA982">
        <f>AL982</f>
        <v>1</v>
      </c>
      <c r="DB982">
        <f>ROUND((ROUND(AT982*CZ982,2)*1.15),2)</f>
        <v>1183.73</v>
      </c>
      <c r="DC982">
        <f>ROUND((ROUND(AT982*AG982,2)*1.15),2)</f>
        <v>0</v>
      </c>
    </row>
    <row r="983" spans="1:107" x14ac:dyDescent="0.2">
      <c r="A983">
        <f>ROW(Source!A754)</f>
        <v>754</v>
      </c>
      <c r="B983">
        <v>144042116</v>
      </c>
      <c r="C983">
        <v>144045280</v>
      </c>
      <c r="D983">
        <v>128862608</v>
      </c>
      <c r="E983">
        <v>28876687</v>
      </c>
      <c r="F983">
        <v>1</v>
      </c>
      <c r="G983">
        <v>1</v>
      </c>
      <c r="H983">
        <v>1</v>
      </c>
      <c r="I983" t="s">
        <v>1128</v>
      </c>
      <c r="J983" t="s">
        <v>3</v>
      </c>
      <c r="K983" t="s">
        <v>1129</v>
      </c>
      <c r="L983">
        <v>1191</v>
      </c>
      <c r="N983">
        <v>1013</v>
      </c>
      <c r="O983" t="s">
        <v>1125</v>
      </c>
      <c r="P983" t="s">
        <v>1125</v>
      </c>
      <c r="Q983">
        <v>1</v>
      </c>
      <c r="W983">
        <v>0</v>
      </c>
      <c r="X983">
        <v>-1417349443</v>
      </c>
      <c r="Y983">
        <v>12.51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1</v>
      </c>
      <c r="AJ983">
        <v>1</v>
      </c>
      <c r="AK983">
        <v>1</v>
      </c>
      <c r="AL983">
        <v>1</v>
      </c>
      <c r="AN983">
        <v>0</v>
      </c>
      <c r="AO983">
        <v>1</v>
      </c>
      <c r="AP983">
        <v>0</v>
      </c>
      <c r="AQ983">
        <v>0</v>
      </c>
      <c r="AR983">
        <v>0</v>
      </c>
      <c r="AS983" t="s">
        <v>3</v>
      </c>
      <c r="AT983">
        <v>12.51</v>
      </c>
      <c r="AU983" t="s">
        <v>3</v>
      </c>
      <c r="AV983">
        <v>2</v>
      </c>
      <c r="AW983">
        <v>2</v>
      </c>
      <c r="AX983">
        <v>144045291</v>
      </c>
      <c r="AY983">
        <v>1</v>
      </c>
      <c r="AZ983">
        <v>2048</v>
      </c>
      <c r="BA983">
        <v>980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0</v>
      </c>
      <c r="CX983">
        <f>Y983*Source!I754</f>
        <v>0.32025599999999999</v>
      </c>
      <c r="CY983">
        <f>AD983</f>
        <v>0</v>
      </c>
      <c r="CZ983">
        <f>AH983</f>
        <v>0</v>
      </c>
      <c r="DA983">
        <f>AL983</f>
        <v>1</v>
      </c>
      <c r="DB983">
        <f>ROUND(ROUND(AT983*CZ983,2),2)</f>
        <v>0</v>
      </c>
      <c r="DC983">
        <f>ROUND(ROUND(AT983*AG983,2),2)</f>
        <v>0</v>
      </c>
    </row>
    <row r="984" spans="1:107" x14ac:dyDescent="0.2">
      <c r="A984">
        <f>ROW(Source!A754)</f>
        <v>754</v>
      </c>
      <c r="B984">
        <v>144042116</v>
      </c>
      <c r="C984">
        <v>144045280</v>
      </c>
      <c r="D984">
        <v>130404356</v>
      </c>
      <c r="E984">
        <v>1</v>
      </c>
      <c r="F984">
        <v>1</v>
      </c>
      <c r="G984">
        <v>1</v>
      </c>
      <c r="H984">
        <v>2</v>
      </c>
      <c r="I984" t="s">
        <v>1267</v>
      </c>
      <c r="J984" t="s">
        <v>1268</v>
      </c>
      <c r="K984" t="s">
        <v>1269</v>
      </c>
      <c r="L984">
        <v>1368</v>
      </c>
      <c r="N984">
        <v>1011</v>
      </c>
      <c r="O984" t="s">
        <v>550</v>
      </c>
      <c r="P984" t="s">
        <v>550</v>
      </c>
      <c r="Q984">
        <v>1</v>
      </c>
      <c r="W984">
        <v>0</v>
      </c>
      <c r="X984">
        <v>-927922530</v>
      </c>
      <c r="Y984">
        <v>12.112499999999999</v>
      </c>
      <c r="AA984">
        <v>0</v>
      </c>
      <c r="AB984">
        <v>730.08</v>
      </c>
      <c r="AC984">
        <v>443.21</v>
      </c>
      <c r="AD984">
        <v>0</v>
      </c>
      <c r="AE984">
        <v>0</v>
      </c>
      <c r="AF984">
        <v>86.4</v>
      </c>
      <c r="AG984">
        <v>13.5</v>
      </c>
      <c r="AH984">
        <v>0</v>
      </c>
      <c r="AI984">
        <v>1</v>
      </c>
      <c r="AJ984">
        <v>8.4499999999999993</v>
      </c>
      <c r="AK984">
        <v>32.83</v>
      </c>
      <c r="AL984">
        <v>1</v>
      </c>
      <c r="AN984">
        <v>0</v>
      </c>
      <c r="AO984">
        <v>1</v>
      </c>
      <c r="AP984">
        <v>1</v>
      </c>
      <c r="AQ984">
        <v>0</v>
      </c>
      <c r="AR984">
        <v>0</v>
      </c>
      <c r="AS984" t="s">
        <v>3</v>
      </c>
      <c r="AT984">
        <v>9.69</v>
      </c>
      <c r="AU984" t="s">
        <v>279</v>
      </c>
      <c r="AV984">
        <v>0</v>
      </c>
      <c r="AW984">
        <v>2</v>
      </c>
      <c r="AX984">
        <v>144045292</v>
      </c>
      <c r="AY984">
        <v>1</v>
      </c>
      <c r="AZ984">
        <v>0</v>
      </c>
      <c r="BA984">
        <v>981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0</v>
      </c>
      <c r="CX984">
        <f>Y984*Source!I754</f>
        <v>0.31007999999999997</v>
      </c>
      <c r="CY984">
        <f>AB984</f>
        <v>730.08</v>
      </c>
      <c r="CZ984">
        <f>AF984</f>
        <v>86.4</v>
      </c>
      <c r="DA984">
        <f>AJ984</f>
        <v>8.4499999999999993</v>
      </c>
      <c r="DB984">
        <f>ROUND((ROUND(AT984*CZ984,2)*1.25),2)</f>
        <v>1046.53</v>
      </c>
      <c r="DC984">
        <f>ROUND((ROUND(AT984*AG984,2)*1.25),2)</f>
        <v>163.53</v>
      </c>
    </row>
    <row r="985" spans="1:107" x14ac:dyDescent="0.2">
      <c r="A985">
        <f>ROW(Source!A754)</f>
        <v>754</v>
      </c>
      <c r="B985">
        <v>144042116</v>
      </c>
      <c r="C985">
        <v>144045280</v>
      </c>
      <c r="D985">
        <v>130404404</v>
      </c>
      <c r="E985">
        <v>1</v>
      </c>
      <c r="F985">
        <v>1</v>
      </c>
      <c r="G985">
        <v>1</v>
      </c>
      <c r="H985">
        <v>2</v>
      </c>
      <c r="I985" t="s">
        <v>1141</v>
      </c>
      <c r="J985" t="s">
        <v>1142</v>
      </c>
      <c r="K985" t="s">
        <v>1143</v>
      </c>
      <c r="L985">
        <v>1368</v>
      </c>
      <c r="N985">
        <v>1011</v>
      </c>
      <c r="O985" t="s">
        <v>550</v>
      </c>
      <c r="P985" t="s">
        <v>550</v>
      </c>
      <c r="Q985">
        <v>1</v>
      </c>
      <c r="W985">
        <v>0</v>
      </c>
      <c r="X985">
        <v>-2113614907</v>
      </c>
      <c r="Y985">
        <v>1.4124999999999999</v>
      </c>
      <c r="AA985">
        <v>0</v>
      </c>
      <c r="AB985">
        <v>1023.6</v>
      </c>
      <c r="AC985">
        <v>443.21</v>
      </c>
      <c r="AD985">
        <v>0</v>
      </c>
      <c r="AE985">
        <v>0</v>
      </c>
      <c r="AF985">
        <v>115.4</v>
      </c>
      <c r="AG985">
        <v>13.5</v>
      </c>
      <c r="AH985">
        <v>0</v>
      </c>
      <c r="AI985">
        <v>1</v>
      </c>
      <c r="AJ985">
        <v>8.8699999999999992</v>
      </c>
      <c r="AK985">
        <v>32.83</v>
      </c>
      <c r="AL985">
        <v>1</v>
      </c>
      <c r="AN985">
        <v>0</v>
      </c>
      <c r="AO985">
        <v>1</v>
      </c>
      <c r="AP985">
        <v>1</v>
      </c>
      <c r="AQ985">
        <v>0</v>
      </c>
      <c r="AR985">
        <v>0</v>
      </c>
      <c r="AS985" t="s">
        <v>3</v>
      </c>
      <c r="AT985">
        <v>1.1299999999999999</v>
      </c>
      <c r="AU985" t="s">
        <v>279</v>
      </c>
      <c r="AV985">
        <v>0</v>
      </c>
      <c r="AW985">
        <v>2</v>
      </c>
      <c r="AX985">
        <v>144045293</v>
      </c>
      <c r="AY985">
        <v>1</v>
      </c>
      <c r="AZ985">
        <v>0</v>
      </c>
      <c r="BA985">
        <v>982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0</v>
      </c>
      <c r="BV985">
        <v>0</v>
      </c>
      <c r="BW985">
        <v>0</v>
      </c>
      <c r="CX985">
        <f>Y985*Source!I754</f>
        <v>3.6159999999999998E-2</v>
      </c>
      <c r="CY985">
        <f>AB985</f>
        <v>1023.6</v>
      </c>
      <c r="CZ985">
        <f>AF985</f>
        <v>115.4</v>
      </c>
      <c r="DA985">
        <f>AJ985</f>
        <v>8.8699999999999992</v>
      </c>
      <c r="DB985">
        <f>ROUND((ROUND(AT985*CZ985,2)*1.25),2)</f>
        <v>163</v>
      </c>
      <c r="DC985">
        <f>ROUND((ROUND(AT985*AG985,2)*1.25),2)</f>
        <v>19.079999999999998</v>
      </c>
    </row>
    <row r="986" spans="1:107" x14ac:dyDescent="0.2">
      <c r="A986">
        <f>ROW(Source!A754)</f>
        <v>754</v>
      </c>
      <c r="B986">
        <v>144042116</v>
      </c>
      <c r="C986">
        <v>144045280</v>
      </c>
      <c r="D986">
        <v>130405149</v>
      </c>
      <c r="E986">
        <v>1</v>
      </c>
      <c r="F986">
        <v>1</v>
      </c>
      <c r="G986">
        <v>1</v>
      </c>
      <c r="H986">
        <v>2</v>
      </c>
      <c r="I986" t="s">
        <v>1144</v>
      </c>
      <c r="J986" t="s">
        <v>1145</v>
      </c>
      <c r="K986" t="s">
        <v>1146</v>
      </c>
      <c r="L986">
        <v>1368</v>
      </c>
      <c r="N986">
        <v>1011</v>
      </c>
      <c r="O986" t="s">
        <v>550</v>
      </c>
      <c r="P986" t="s">
        <v>550</v>
      </c>
      <c r="Q986">
        <v>1</v>
      </c>
      <c r="W986">
        <v>0</v>
      </c>
      <c r="X986">
        <v>1969200529</v>
      </c>
      <c r="Y986">
        <v>2.1124999999999998</v>
      </c>
      <c r="AA986">
        <v>0</v>
      </c>
      <c r="AB986">
        <v>795.09</v>
      </c>
      <c r="AC986">
        <v>380.83</v>
      </c>
      <c r="AD986">
        <v>0</v>
      </c>
      <c r="AE986">
        <v>0</v>
      </c>
      <c r="AF986">
        <v>65.709999999999994</v>
      </c>
      <c r="AG986">
        <v>11.6</v>
      </c>
      <c r="AH986">
        <v>0</v>
      </c>
      <c r="AI986">
        <v>1</v>
      </c>
      <c r="AJ986">
        <v>12.1</v>
      </c>
      <c r="AK986">
        <v>32.83</v>
      </c>
      <c r="AL986">
        <v>1</v>
      </c>
      <c r="AN986">
        <v>0</v>
      </c>
      <c r="AO986">
        <v>1</v>
      </c>
      <c r="AP986">
        <v>1</v>
      </c>
      <c r="AQ986">
        <v>0</v>
      </c>
      <c r="AR986">
        <v>0</v>
      </c>
      <c r="AS986" t="s">
        <v>3</v>
      </c>
      <c r="AT986">
        <v>1.69</v>
      </c>
      <c r="AU986" t="s">
        <v>279</v>
      </c>
      <c r="AV986">
        <v>0</v>
      </c>
      <c r="AW986">
        <v>2</v>
      </c>
      <c r="AX986">
        <v>144045294</v>
      </c>
      <c r="AY986">
        <v>1</v>
      </c>
      <c r="AZ986">
        <v>0</v>
      </c>
      <c r="BA986">
        <v>983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0</v>
      </c>
      <c r="BS986">
        <v>0</v>
      </c>
      <c r="BT986">
        <v>0</v>
      </c>
      <c r="BU986">
        <v>0</v>
      </c>
      <c r="BV986">
        <v>0</v>
      </c>
      <c r="BW986">
        <v>0</v>
      </c>
      <c r="CX986">
        <f>Y986*Source!I754</f>
        <v>5.4079999999999996E-2</v>
      </c>
      <c r="CY986">
        <f>AB986</f>
        <v>795.09</v>
      </c>
      <c r="CZ986">
        <f>AF986</f>
        <v>65.709999999999994</v>
      </c>
      <c r="DA986">
        <f>AJ986</f>
        <v>12.1</v>
      </c>
      <c r="DB986">
        <f>ROUND((ROUND(AT986*CZ986,2)*1.25),2)</f>
        <v>138.81</v>
      </c>
      <c r="DC986">
        <f>ROUND((ROUND(AT986*AG986,2)*1.25),2)</f>
        <v>24.5</v>
      </c>
    </row>
    <row r="987" spans="1:107" x14ac:dyDescent="0.2">
      <c r="A987">
        <f>ROW(Source!A754)</f>
        <v>754</v>
      </c>
      <c r="B987">
        <v>144042116</v>
      </c>
      <c r="C987">
        <v>144045280</v>
      </c>
      <c r="D987">
        <v>130259177</v>
      </c>
      <c r="E987">
        <v>1</v>
      </c>
      <c r="F987">
        <v>1</v>
      </c>
      <c r="G987">
        <v>1</v>
      </c>
      <c r="H987">
        <v>3</v>
      </c>
      <c r="I987" t="s">
        <v>1538</v>
      </c>
      <c r="J987" t="s">
        <v>1539</v>
      </c>
      <c r="K987" t="s">
        <v>1540</v>
      </c>
      <c r="L987">
        <v>1346</v>
      </c>
      <c r="N987">
        <v>1009</v>
      </c>
      <c r="O987" t="s">
        <v>598</v>
      </c>
      <c r="P987" t="s">
        <v>598</v>
      </c>
      <c r="Q987">
        <v>1</v>
      </c>
      <c r="W987">
        <v>0</v>
      </c>
      <c r="X987">
        <v>-1052424831</v>
      </c>
      <c r="Y987">
        <v>173</v>
      </c>
      <c r="AA987">
        <v>54.51</v>
      </c>
      <c r="AB987">
        <v>0</v>
      </c>
      <c r="AC987">
        <v>0</v>
      </c>
      <c r="AD987">
        <v>0</v>
      </c>
      <c r="AE987">
        <v>9.0399999999999991</v>
      </c>
      <c r="AF987">
        <v>0</v>
      </c>
      <c r="AG987">
        <v>0</v>
      </c>
      <c r="AH987">
        <v>0</v>
      </c>
      <c r="AI987">
        <v>6.03</v>
      </c>
      <c r="AJ987">
        <v>1</v>
      </c>
      <c r="AK987">
        <v>1</v>
      </c>
      <c r="AL987">
        <v>1</v>
      </c>
      <c r="AN987">
        <v>0</v>
      </c>
      <c r="AO987">
        <v>1</v>
      </c>
      <c r="AP987">
        <v>0</v>
      </c>
      <c r="AQ987">
        <v>0</v>
      </c>
      <c r="AR987">
        <v>0</v>
      </c>
      <c r="AS987" t="s">
        <v>3</v>
      </c>
      <c r="AT987">
        <v>173</v>
      </c>
      <c r="AU987" t="s">
        <v>3</v>
      </c>
      <c r="AV987">
        <v>0</v>
      </c>
      <c r="AW987">
        <v>2</v>
      </c>
      <c r="AX987">
        <v>144045296</v>
      </c>
      <c r="AY987">
        <v>1</v>
      </c>
      <c r="AZ987">
        <v>0</v>
      </c>
      <c r="BA987">
        <v>985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CX987">
        <f>Y987*Source!I754</f>
        <v>4.4287999999999998</v>
      </c>
      <c r="CY987">
        <f>AA987</f>
        <v>54.51</v>
      </c>
      <c r="CZ987">
        <f>AE987</f>
        <v>9.0399999999999991</v>
      </c>
      <c r="DA987">
        <f>AI987</f>
        <v>6.03</v>
      </c>
      <c r="DB987">
        <f>ROUND(ROUND(AT987*CZ987,2),2)</f>
        <v>1563.92</v>
      </c>
      <c r="DC987">
        <f>ROUND(ROUND(AT987*AG987,2),2)</f>
        <v>0</v>
      </c>
    </row>
    <row r="988" spans="1:107" x14ac:dyDescent="0.2">
      <c r="A988">
        <f>ROW(Source!A754)</f>
        <v>754</v>
      </c>
      <c r="B988">
        <v>144042116</v>
      </c>
      <c r="C988">
        <v>144045280</v>
      </c>
      <c r="D988">
        <v>130261266</v>
      </c>
      <c r="E988">
        <v>1</v>
      </c>
      <c r="F988">
        <v>1</v>
      </c>
      <c r="G988">
        <v>1</v>
      </c>
      <c r="H988">
        <v>3</v>
      </c>
      <c r="I988" t="s">
        <v>1637</v>
      </c>
      <c r="J988" t="s">
        <v>1638</v>
      </c>
      <c r="K988" t="s">
        <v>1639</v>
      </c>
      <c r="L988">
        <v>1348</v>
      </c>
      <c r="N988">
        <v>1009</v>
      </c>
      <c r="O988" t="s">
        <v>31</v>
      </c>
      <c r="P988" t="s">
        <v>31</v>
      </c>
      <c r="Q988">
        <v>1000</v>
      </c>
      <c r="W988">
        <v>0</v>
      </c>
      <c r="X988">
        <v>-1847391116</v>
      </c>
      <c r="Y988">
        <v>1.6000000000000001E-3</v>
      </c>
      <c r="AA988">
        <v>109547.88</v>
      </c>
      <c r="AB988">
        <v>0</v>
      </c>
      <c r="AC988">
        <v>0</v>
      </c>
      <c r="AD988">
        <v>0</v>
      </c>
      <c r="AE988">
        <v>17555.75</v>
      </c>
      <c r="AF988">
        <v>0</v>
      </c>
      <c r="AG988">
        <v>0</v>
      </c>
      <c r="AH988">
        <v>0</v>
      </c>
      <c r="AI988">
        <v>6.24</v>
      </c>
      <c r="AJ988">
        <v>1</v>
      </c>
      <c r="AK988">
        <v>1</v>
      </c>
      <c r="AL988">
        <v>1</v>
      </c>
      <c r="AN988">
        <v>0</v>
      </c>
      <c r="AO988">
        <v>1</v>
      </c>
      <c r="AP988">
        <v>0</v>
      </c>
      <c r="AQ988">
        <v>0</v>
      </c>
      <c r="AR988">
        <v>0</v>
      </c>
      <c r="AS988" t="s">
        <v>3</v>
      </c>
      <c r="AT988">
        <v>1.6000000000000001E-3</v>
      </c>
      <c r="AU988" t="s">
        <v>3</v>
      </c>
      <c r="AV988">
        <v>0</v>
      </c>
      <c r="AW988">
        <v>2</v>
      </c>
      <c r="AX988">
        <v>144045297</v>
      </c>
      <c r="AY988">
        <v>1</v>
      </c>
      <c r="AZ988">
        <v>0</v>
      </c>
      <c r="BA988">
        <v>986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0</v>
      </c>
      <c r="BS988">
        <v>0</v>
      </c>
      <c r="BT988">
        <v>0</v>
      </c>
      <c r="BU988">
        <v>0</v>
      </c>
      <c r="BV988">
        <v>0</v>
      </c>
      <c r="BW988">
        <v>0</v>
      </c>
      <c r="CX988">
        <f>Y988*Source!I754</f>
        <v>4.0960000000000001E-5</v>
      </c>
      <c r="CY988">
        <f>AA988</f>
        <v>109547.88</v>
      </c>
      <c r="CZ988">
        <f>AE988</f>
        <v>17555.75</v>
      </c>
      <c r="DA988">
        <f>AI988</f>
        <v>6.24</v>
      </c>
      <c r="DB988">
        <f>ROUND(ROUND(AT988*CZ988,2),2)</f>
        <v>28.09</v>
      </c>
      <c r="DC988">
        <f>ROUND(ROUND(AT988*AG988,2),2)</f>
        <v>0</v>
      </c>
    </row>
    <row r="989" spans="1:107" x14ac:dyDescent="0.2">
      <c r="A989">
        <f>ROW(Source!A754)</f>
        <v>754</v>
      </c>
      <c r="B989">
        <v>144042116</v>
      </c>
      <c r="C989">
        <v>144045280</v>
      </c>
      <c r="D989">
        <v>130263611</v>
      </c>
      <c r="E989">
        <v>1</v>
      </c>
      <c r="F989">
        <v>1</v>
      </c>
      <c r="G989">
        <v>1</v>
      </c>
      <c r="H989">
        <v>3</v>
      </c>
      <c r="I989" t="s">
        <v>1376</v>
      </c>
      <c r="J989" t="s">
        <v>1377</v>
      </c>
      <c r="K989" t="s">
        <v>1378</v>
      </c>
      <c r="L989">
        <v>1339</v>
      </c>
      <c r="N989">
        <v>1007</v>
      </c>
      <c r="O989" t="s">
        <v>50</v>
      </c>
      <c r="P989" t="s">
        <v>50</v>
      </c>
      <c r="Q989">
        <v>1</v>
      </c>
      <c r="W989">
        <v>0</v>
      </c>
      <c r="X989">
        <v>154482386</v>
      </c>
      <c r="Y989">
        <v>0.16700000000000001</v>
      </c>
      <c r="AA989">
        <v>3151.04</v>
      </c>
      <c r="AB989">
        <v>0</v>
      </c>
      <c r="AC989">
        <v>0</v>
      </c>
      <c r="AD989">
        <v>0</v>
      </c>
      <c r="AE989">
        <v>458</v>
      </c>
      <c r="AF989">
        <v>0</v>
      </c>
      <c r="AG989">
        <v>0</v>
      </c>
      <c r="AH989">
        <v>0</v>
      </c>
      <c r="AI989">
        <v>6.88</v>
      </c>
      <c r="AJ989">
        <v>1</v>
      </c>
      <c r="AK989">
        <v>1</v>
      </c>
      <c r="AL989">
        <v>1</v>
      </c>
      <c r="AN989">
        <v>0</v>
      </c>
      <c r="AO989">
        <v>1</v>
      </c>
      <c r="AP989">
        <v>0</v>
      </c>
      <c r="AQ989">
        <v>0</v>
      </c>
      <c r="AR989">
        <v>0</v>
      </c>
      <c r="AS989" t="s">
        <v>3</v>
      </c>
      <c r="AT989">
        <v>0.16700000000000001</v>
      </c>
      <c r="AU989" t="s">
        <v>3</v>
      </c>
      <c r="AV989">
        <v>0</v>
      </c>
      <c r="AW989">
        <v>2</v>
      </c>
      <c r="AX989">
        <v>144045298</v>
      </c>
      <c r="AY989">
        <v>1</v>
      </c>
      <c r="AZ989">
        <v>0</v>
      </c>
      <c r="BA989">
        <v>987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CX989">
        <f>Y989*Source!I754</f>
        <v>4.2752000000000007E-3</v>
      </c>
      <c r="CY989">
        <f>AA989</f>
        <v>3151.04</v>
      </c>
      <c r="CZ989">
        <f>AE989</f>
        <v>458</v>
      </c>
      <c r="DA989">
        <f>AI989</f>
        <v>6.88</v>
      </c>
      <c r="DB989">
        <f>ROUND(ROUND(AT989*CZ989,2),2)</f>
        <v>76.489999999999995</v>
      </c>
      <c r="DC989">
        <f>ROUND(ROUND(AT989*AG989,2),2)</f>
        <v>0</v>
      </c>
    </row>
    <row r="990" spans="1:107" x14ac:dyDescent="0.2">
      <c r="A990">
        <f>ROW(Source!A754)</f>
        <v>754</v>
      </c>
      <c r="B990">
        <v>144042116</v>
      </c>
      <c r="C990">
        <v>144045280</v>
      </c>
      <c r="D990">
        <v>0</v>
      </c>
      <c r="E990">
        <v>1</v>
      </c>
      <c r="F990">
        <v>1</v>
      </c>
      <c r="G990">
        <v>1</v>
      </c>
      <c r="H990">
        <v>3</v>
      </c>
      <c r="I990" t="s">
        <v>272</v>
      </c>
      <c r="J990" t="s">
        <v>3</v>
      </c>
      <c r="K990" t="s">
        <v>945</v>
      </c>
      <c r="L990">
        <v>1371</v>
      </c>
      <c r="N990">
        <v>1013</v>
      </c>
      <c r="O990" t="s">
        <v>171</v>
      </c>
      <c r="P990" t="s">
        <v>171</v>
      </c>
      <c r="Q990">
        <v>1</v>
      </c>
      <c r="W990">
        <v>0</v>
      </c>
      <c r="X990">
        <v>561165602</v>
      </c>
      <c r="Y990">
        <v>78.125</v>
      </c>
      <c r="AA990">
        <v>19912</v>
      </c>
      <c r="AB990">
        <v>0</v>
      </c>
      <c r="AC990">
        <v>0</v>
      </c>
      <c r="AD990">
        <v>0</v>
      </c>
      <c r="AE990">
        <v>3673.8</v>
      </c>
      <c r="AF990">
        <v>0</v>
      </c>
      <c r="AG990">
        <v>0</v>
      </c>
      <c r="AH990">
        <v>0</v>
      </c>
      <c r="AI990">
        <v>5.42</v>
      </c>
      <c r="AJ990">
        <v>1</v>
      </c>
      <c r="AK990">
        <v>1</v>
      </c>
      <c r="AL990">
        <v>1</v>
      </c>
      <c r="AN990">
        <v>0</v>
      </c>
      <c r="AO990">
        <v>0</v>
      </c>
      <c r="AP990">
        <v>0</v>
      </c>
      <c r="AQ990">
        <v>0</v>
      </c>
      <c r="AR990">
        <v>0</v>
      </c>
      <c r="AS990" t="s">
        <v>3</v>
      </c>
      <c r="AT990">
        <v>78.125</v>
      </c>
      <c r="AU990" t="s">
        <v>3</v>
      </c>
      <c r="AV990">
        <v>0</v>
      </c>
      <c r="AW990">
        <v>1</v>
      </c>
      <c r="AX990">
        <v>-1</v>
      </c>
      <c r="AY990">
        <v>0</v>
      </c>
      <c r="AZ990">
        <v>0</v>
      </c>
      <c r="BA990" t="s">
        <v>3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0</v>
      </c>
      <c r="BV990">
        <v>0</v>
      </c>
      <c r="BW990">
        <v>0</v>
      </c>
      <c r="CX990">
        <f>Y990*Source!I754</f>
        <v>2</v>
      </c>
      <c r="CY990">
        <f>AA990</f>
        <v>19912</v>
      </c>
      <c r="CZ990">
        <f>AE990</f>
        <v>3673.8</v>
      </c>
      <c r="DA990">
        <f>AI990</f>
        <v>5.42</v>
      </c>
      <c r="DB990">
        <f>ROUND(ROUND(AT990*CZ990,2),2)</f>
        <v>287015.63</v>
      </c>
      <c r="DC990">
        <f>ROUND(ROUND(AT990*AG990,2),2)</f>
        <v>0</v>
      </c>
    </row>
    <row r="991" spans="1:107" x14ac:dyDescent="0.2">
      <c r="A991">
        <f>ROW(Source!A756)</f>
        <v>756</v>
      </c>
      <c r="B991">
        <v>144042116</v>
      </c>
      <c r="C991">
        <v>144045301</v>
      </c>
      <c r="D991">
        <v>128862283</v>
      </c>
      <c r="E991">
        <v>28876687</v>
      </c>
      <c r="F991">
        <v>1</v>
      </c>
      <c r="G991">
        <v>1</v>
      </c>
      <c r="H991">
        <v>1</v>
      </c>
      <c r="I991" t="s">
        <v>1139</v>
      </c>
      <c r="J991" t="s">
        <v>3</v>
      </c>
      <c r="K991" t="s">
        <v>1140</v>
      </c>
      <c r="L991">
        <v>1191</v>
      </c>
      <c r="N991">
        <v>1013</v>
      </c>
      <c r="O991" t="s">
        <v>1125</v>
      </c>
      <c r="P991" t="s">
        <v>1125</v>
      </c>
      <c r="Q991">
        <v>1</v>
      </c>
      <c r="W991">
        <v>0</v>
      </c>
      <c r="X991">
        <v>145020957</v>
      </c>
      <c r="Y991">
        <v>6.9574999999999996</v>
      </c>
      <c r="AA991">
        <v>0</v>
      </c>
      <c r="AB991">
        <v>0</v>
      </c>
      <c r="AC991">
        <v>0</v>
      </c>
      <c r="AD991">
        <v>9.07</v>
      </c>
      <c r="AE991">
        <v>0</v>
      </c>
      <c r="AF991">
        <v>0</v>
      </c>
      <c r="AG991">
        <v>0</v>
      </c>
      <c r="AH991">
        <v>9.07</v>
      </c>
      <c r="AI991">
        <v>1</v>
      </c>
      <c r="AJ991">
        <v>1</v>
      </c>
      <c r="AK991">
        <v>1</v>
      </c>
      <c r="AL991">
        <v>1</v>
      </c>
      <c r="AN991">
        <v>0</v>
      </c>
      <c r="AO991">
        <v>1</v>
      </c>
      <c r="AP991">
        <v>1</v>
      </c>
      <c r="AQ991">
        <v>0</v>
      </c>
      <c r="AR991">
        <v>0</v>
      </c>
      <c r="AS991" t="s">
        <v>3</v>
      </c>
      <c r="AT991">
        <v>6.05</v>
      </c>
      <c r="AU991" t="s">
        <v>264</v>
      </c>
      <c r="AV991">
        <v>1</v>
      </c>
      <c r="AW991">
        <v>2</v>
      </c>
      <c r="AX991">
        <v>144045312</v>
      </c>
      <c r="AY991">
        <v>1</v>
      </c>
      <c r="AZ991">
        <v>0</v>
      </c>
      <c r="BA991">
        <v>989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CX991">
        <f>Y991*Source!I756</f>
        <v>41.744999999999997</v>
      </c>
      <c r="CY991">
        <f>AD991</f>
        <v>9.07</v>
      </c>
      <c r="CZ991">
        <f>AH991</f>
        <v>9.07</v>
      </c>
      <c r="DA991">
        <f>AL991</f>
        <v>1</v>
      </c>
      <c r="DB991">
        <f>ROUND((ROUND(AT991*CZ991,2)*1.15),2)</f>
        <v>63.1</v>
      </c>
      <c r="DC991">
        <f>ROUND((ROUND(AT991*AG991,2)*1.15),2)</f>
        <v>0</v>
      </c>
    </row>
    <row r="992" spans="1:107" x14ac:dyDescent="0.2">
      <c r="A992">
        <f>ROW(Source!A756)</f>
        <v>756</v>
      </c>
      <c r="B992">
        <v>144042116</v>
      </c>
      <c r="C992">
        <v>144045301</v>
      </c>
      <c r="D992">
        <v>128862608</v>
      </c>
      <c r="E992">
        <v>28876687</v>
      </c>
      <c r="F992">
        <v>1</v>
      </c>
      <c r="G992">
        <v>1</v>
      </c>
      <c r="H992">
        <v>1</v>
      </c>
      <c r="I992" t="s">
        <v>1128</v>
      </c>
      <c r="J992" t="s">
        <v>3</v>
      </c>
      <c r="K992" t="s">
        <v>1129</v>
      </c>
      <c r="L992">
        <v>1191</v>
      </c>
      <c r="N992">
        <v>1013</v>
      </c>
      <c r="O992" t="s">
        <v>1125</v>
      </c>
      <c r="P992" t="s">
        <v>1125</v>
      </c>
      <c r="Q992">
        <v>1</v>
      </c>
      <c r="W992">
        <v>0</v>
      </c>
      <c r="X992">
        <v>-1417349443</v>
      </c>
      <c r="Y992">
        <v>0.09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1</v>
      </c>
      <c r="AJ992">
        <v>1</v>
      </c>
      <c r="AK992">
        <v>1</v>
      </c>
      <c r="AL992">
        <v>1</v>
      </c>
      <c r="AN992">
        <v>0</v>
      </c>
      <c r="AO992">
        <v>1</v>
      </c>
      <c r="AP992">
        <v>0</v>
      </c>
      <c r="AQ992">
        <v>0</v>
      </c>
      <c r="AR992">
        <v>0</v>
      </c>
      <c r="AS992" t="s">
        <v>3</v>
      </c>
      <c r="AT992">
        <v>0.09</v>
      </c>
      <c r="AU992" t="s">
        <v>3</v>
      </c>
      <c r="AV992">
        <v>2</v>
      </c>
      <c r="AW992">
        <v>2</v>
      </c>
      <c r="AX992">
        <v>144045313</v>
      </c>
      <c r="AY992">
        <v>1</v>
      </c>
      <c r="AZ992">
        <v>2048</v>
      </c>
      <c r="BA992">
        <v>990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CX992">
        <f>Y992*Source!I756</f>
        <v>0.54</v>
      </c>
      <c r="CY992">
        <f>AD992</f>
        <v>0</v>
      </c>
      <c r="CZ992">
        <f>AH992</f>
        <v>0</v>
      </c>
      <c r="DA992">
        <f>AL992</f>
        <v>1</v>
      </c>
      <c r="DB992">
        <f>ROUND(ROUND(AT992*CZ992,2),2)</f>
        <v>0</v>
      </c>
      <c r="DC992">
        <f>ROUND(ROUND(AT992*AG992,2),2)</f>
        <v>0</v>
      </c>
    </row>
    <row r="993" spans="1:107" x14ac:dyDescent="0.2">
      <c r="A993">
        <f>ROW(Source!A756)</f>
        <v>756</v>
      </c>
      <c r="B993">
        <v>144042116</v>
      </c>
      <c r="C993">
        <v>144045301</v>
      </c>
      <c r="D993">
        <v>130404356</v>
      </c>
      <c r="E993">
        <v>1</v>
      </c>
      <c r="F993">
        <v>1</v>
      </c>
      <c r="G993">
        <v>1</v>
      </c>
      <c r="H993">
        <v>2</v>
      </c>
      <c r="I993" t="s">
        <v>1267</v>
      </c>
      <c r="J993" t="s">
        <v>1268</v>
      </c>
      <c r="K993" t="s">
        <v>1269</v>
      </c>
      <c r="L993">
        <v>1368</v>
      </c>
      <c r="N993">
        <v>1011</v>
      </c>
      <c r="O993" t="s">
        <v>550</v>
      </c>
      <c r="P993" t="s">
        <v>550</v>
      </c>
      <c r="Q993">
        <v>1</v>
      </c>
      <c r="W993">
        <v>0</v>
      </c>
      <c r="X993">
        <v>-927922530</v>
      </c>
      <c r="Y993">
        <v>2.5000000000000001E-2</v>
      </c>
      <c r="AA993">
        <v>0</v>
      </c>
      <c r="AB993">
        <v>730.08</v>
      </c>
      <c r="AC993">
        <v>443.21</v>
      </c>
      <c r="AD993">
        <v>0</v>
      </c>
      <c r="AE993">
        <v>0</v>
      </c>
      <c r="AF993">
        <v>86.4</v>
      </c>
      <c r="AG993">
        <v>13.5</v>
      </c>
      <c r="AH993">
        <v>0</v>
      </c>
      <c r="AI993">
        <v>1</v>
      </c>
      <c r="AJ993">
        <v>8.4499999999999993</v>
      </c>
      <c r="AK993">
        <v>32.83</v>
      </c>
      <c r="AL993">
        <v>1</v>
      </c>
      <c r="AN993">
        <v>0</v>
      </c>
      <c r="AO993">
        <v>1</v>
      </c>
      <c r="AP993">
        <v>1</v>
      </c>
      <c r="AQ993">
        <v>0</v>
      </c>
      <c r="AR993">
        <v>0</v>
      </c>
      <c r="AS993" t="s">
        <v>3</v>
      </c>
      <c r="AT993">
        <v>0.02</v>
      </c>
      <c r="AU993" t="s">
        <v>279</v>
      </c>
      <c r="AV993">
        <v>0</v>
      </c>
      <c r="AW993">
        <v>2</v>
      </c>
      <c r="AX993">
        <v>144045314</v>
      </c>
      <c r="AY993">
        <v>1</v>
      </c>
      <c r="AZ993">
        <v>0</v>
      </c>
      <c r="BA993">
        <v>991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0</v>
      </c>
      <c r="CX993">
        <f>Y993*Source!I756</f>
        <v>0.15000000000000002</v>
      </c>
      <c r="CY993">
        <f>AB993</f>
        <v>730.08</v>
      </c>
      <c r="CZ993">
        <f>AF993</f>
        <v>86.4</v>
      </c>
      <c r="DA993">
        <f>AJ993</f>
        <v>8.4499999999999993</v>
      </c>
      <c r="DB993">
        <f>ROUND((ROUND(AT993*CZ993,2)*1.25),2)</f>
        <v>2.16</v>
      </c>
      <c r="DC993">
        <f>ROUND((ROUND(AT993*AG993,2)*1.25),2)</f>
        <v>0.34</v>
      </c>
    </row>
    <row r="994" spans="1:107" x14ac:dyDescent="0.2">
      <c r="A994">
        <f>ROW(Source!A756)</f>
        <v>756</v>
      </c>
      <c r="B994">
        <v>144042116</v>
      </c>
      <c r="C994">
        <v>144045301</v>
      </c>
      <c r="D994">
        <v>130404404</v>
      </c>
      <c r="E994">
        <v>1</v>
      </c>
      <c r="F994">
        <v>1</v>
      </c>
      <c r="G994">
        <v>1</v>
      </c>
      <c r="H994">
        <v>2</v>
      </c>
      <c r="I994" t="s">
        <v>1141</v>
      </c>
      <c r="J994" t="s">
        <v>1142</v>
      </c>
      <c r="K994" t="s">
        <v>1143</v>
      </c>
      <c r="L994">
        <v>1368</v>
      </c>
      <c r="N994">
        <v>1011</v>
      </c>
      <c r="O994" t="s">
        <v>550</v>
      </c>
      <c r="P994" t="s">
        <v>550</v>
      </c>
      <c r="Q994">
        <v>1</v>
      </c>
      <c r="W994">
        <v>0</v>
      </c>
      <c r="X994">
        <v>-2113614907</v>
      </c>
      <c r="Y994">
        <v>2.5000000000000001E-2</v>
      </c>
      <c r="AA994">
        <v>0</v>
      </c>
      <c r="AB994">
        <v>1023.6</v>
      </c>
      <c r="AC994">
        <v>443.21</v>
      </c>
      <c r="AD994">
        <v>0</v>
      </c>
      <c r="AE994">
        <v>0</v>
      </c>
      <c r="AF994">
        <v>115.4</v>
      </c>
      <c r="AG994">
        <v>13.5</v>
      </c>
      <c r="AH994">
        <v>0</v>
      </c>
      <c r="AI994">
        <v>1</v>
      </c>
      <c r="AJ994">
        <v>8.8699999999999992</v>
      </c>
      <c r="AK994">
        <v>32.83</v>
      </c>
      <c r="AL994">
        <v>1</v>
      </c>
      <c r="AN994">
        <v>0</v>
      </c>
      <c r="AO994">
        <v>1</v>
      </c>
      <c r="AP994">
        <v>1</v>
      </c>
      <c r="AQ994">
        <v>0</v>
      </c>
      <c r="AR994">
        <v>0</v>
      </c>
      <c r="AS994" t="s">
        <v>3</v>
      </c>
      <c r="AT994">
        <v>0.02</v>
      </c>
      <c r="AU994" t="s">
        <v>279</v>
      </c>
      <c r="AV994">
        <v>0</v>
      </c>
      <c r="AW994">
        <v>2</v>
      </c>
      <c r="AX994">
        <v>144045315</v>
      </c>
      <c r="AY994">
        <v>1</v>
      </c>
      <c r="AZ994">
        <v>0</v>
      </c>
      <c r="BA994">
        <v>992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0</v>
      </c>
      <c r="CX994">
        <f>Y994*Source!I756</f>
        <v>0.15000000000000002</v>
      </c>
      <c r="CY994">
        <f>AB994</f>
        <v>1023.6</v>
      </c>
      <c r="CZ994">
        <f>AF994</f>
        <v>115.4</v>
      </c>
      <c r="DA994">
        <f>AJ994</f>
        <v>8.8699999999999992</v>
      </c>
      <c r="DB994">
        <f>ROUND((ROUND(AT994*CZ994,2)*1.25),2)</f>
        <v>2.89</v>
      </c>
      <c r="DC994">
        <f>ROUND((ROUND(AT994*AG994,2)*1.25),2)</f>
        <v>0.34</v>
      </c>
    </row>
    <row r="995" spans="1:107" x14ac:dyDescent="0.2">
      <c r="A995">
        <f>ROW(Source!A756)</f>
        <v>756</v>
      </c>
      <c r="B995">
        <v>144042116</v>
      </c>
      <c r="C995">
        <v>144045301</v>
      </c>
      <c r="D995">
        <v>130405149</v>
      </c>
      <c r="E995">
        <v>1</v>
      </c>
      <c r="F995">
        <v>1</v>
      </c>
      <c r="G995">
        <v>1</v>
      </c>
      <c r="H995">
        <v>2</v>
      </c>
      <c r="I995" t="s">
        <v>1144</v>
      </c>
      <c r="J995" t="s">
        <v>1145</v>
      </c>
      <c r="K995" t="s">
        <v>1146</v>
      </c>
      <c r="L995">
        <v>1368</v>
      </c>
      <c r="N995">
        <v>1011</v>
      </c>
      <c r="O995" t="s">
        <v>550</v>
      </c>
      <c r="P995" t="s">
        <v>550</v>
      </c>
      <c r="Q995">
        <v>1</v>
      </c>
      <c r="W995">
        <v>0</v>
      </c>
      <c r="X995">
        <v>1969200529</v>
      </c>
      <c r="Y995">
        <v>6.25E-2</v>
      </c>
      <c r="AA995">
        <v>0</v>
      </c>
      <c r="AB995">
        <v>795.09</v>
      </c>
      <c r="AC995">
        <v>380.83</v>
      </c>
      <c r="AD995">
        <v>0</v>
      </c>
      <c r="AE995">
        <v>0</v>
      </c>
      <c r="AF995">
        <v>65.709999999999994</v>
      </c>
      <c r="AG995">
        <v>11.6</v>
      </c>
      <c r="AH995">
        <v>0</v>
      </c>
      <c r="AI995">
        <v>1</v>
      </c>
      <c r="AJ995">
        <v>12.1</v>
      </c>
      <c r="AK995">
        <v>32.83</v>
      </c>
      <c r="AL995">
        <v>1</v>
      </c>
      <c r="AN995">
        <v>0</v>
      </c>
      <c r="AO995">
        <v>1</v>
      </c>
      <c r="AP995">
        <v>1</v>
      </c>
      <c r="AQ995">
        <v>0</v>
      </c>
      <c r="AR995">
        <v>0</v>
      </c>
      <c r="AS995" t="s">
        <v>3</v>
      </c>
      <c r="AT995">
        <v>0.05</v>
      </c>
      <c r="AU995" t="s">
        <v>279</v>
      </c>
      <c r="AV995">
        <v>0</v>
      </c>
      <c r="AW995">
        <v>2</v>
      </c>
      <c r="AX995">
        <v>144045316</v>
      </c>
      <c r="AY995">
        <v>1</v>
      </c>
      <c r="AZ995">
        <v>0</v>
      </c>
      <c r="BA995">
        <v>993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CX995">
        <f>Y995*Source!I756</f>
        <v>0.375</v>
      </c>
      <c r="CY995">
        <f>AB995</f>
        <v>795.09</v>
      </c>
      <c r="CZ995">
        <f>AF995</f>
        <v>65.709999999999994</v>
      </c>
      <c r="DA995">
        <f>AJ995</f>
        <v>12.1</v>
      </c>
      <c r="DB995">
        <f>ROUND((ROUND(AT995*CZ995,2)*1.25),2)</f>
        <v>4.1100000000000003</v>
      </c>
      <c r="DC995">
        <f>ROUND((ROUND(AT995*AG995,2)*1.25),2)</f>
        <v>0.73</v>
      </c>
    </row>
    <row r="996" spans="1:107" x14ac:dyDescent="0.2">
      <c r="A996">
        <f>ROW(Source!A756)</f>
        <v>756</v>
      </c>
      <c r="B996">
        <v>144042116</v>
      </c>
      <c r="C996">
        <v>144045301</v>
      </c>
      <c r="D996">
        <v>130405328</v>
      </c>
      <c r="E996">
        <v>1</v>
      </c>
      <c r="F996">
        <v>1</v>
      </c>
      <c r="G996">
        <v>1</v>
      </c>
      <c r="H996">
        <v>2</v>
      </c>
      <c r="I996" t="s">
        <v>1343</v>
      </c>
      <c r="J996" t="s">
        <v>1344</v>
      </c>
      <c r="K996" t="s">
        <v>1345</v>
      </c>
      <c r="L996">
        <v>1368</v>
      </c>
      <c r="N996">
        <v>1011</v>
      </c>
      <c r="O996" t="s">
        <v>550</v>
      </c>
      <c r="P996" t="s">
        <v>550</v>
      </c>
      <c r="Q996">
        <v>1</v>
      </c>
      <c r="W996">
        <v>0</v>
      </c>
      <c r="X996">
        <v>32357839</v>
      </c>
      <c r="Y996">
        <v>1.075</v>
      </c>
      <c r="AA996">
        <v>0</v>
      </c>
      <c r="AB996">
        <v>39.119999999999997</v>
      </c>
      <c r="AC996">
        <v>0</v>
      </c>
      <c r="AD996">
        <v>0</v>
      </c>
      <c r="AE996">
        <v>0</v>
      </c>
      <c r="AF996">
        <v>8.1</v>
      </c>
      <c r="AG996">
        <v>0</v>
      </c>
      <c r="AH996">
        <v>0</v>
      </c>
      <c r="AI996">
        <v>1</v>
      </c>
      <c r="AJ996">
        <v>4.83</v>
      </c>
      <c r="AK996">
        <v>32.83</v>
      </c>
      <c r="AL996">
        <v>1</v>
      </c>
      <c r="AN996">
        <v>0</v>
      </c>
      <c r="AO996">
        <v>1</v>
      </c>
      <c r="AP996">
        <v>1</v>
      </c>
      <c r="AQ996">
        <v>0</v>
      </c>
      <c r="AR996">
        <v>0</v>
      </c>
      <c r="AS996" t="s">
        <v>3</v>
      </c>
      <c r="AT996">
        <v>0.86</v>
      </c>
      <c r="AU996" t="s">
        <v>279</v>
      </c>
      <c r="AV996">
        <v>0</v>
      </c>
      <c r="AW996">
        <v>2</v>
      </c>
      <c r="AX996">
        <v>144045317</v>
      </c>
      <c r="AY996">
        <v>1</v>
      </c>
      <c r="AZ996">
        <v>0</v>
      </c>
      <c r="BA996">
        <v>994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CX996">
        <f>Y996*Source!I756</f>
        <v>6.4499999999999993</v>
      </c>
      <c r="CY996">
        <f>AB996</f>
        <v>39.119999999999997</v>
      </c>
      <c r="CZ996">
        <f>AF996</f>
        <v>8.1</v>
      </c>
      <c r="DA996">
        <f>AJ996</f>
        <v>4.83</v>
      </c>
      <c r="DB996">
        <f>ROUND((ROUND(AT996*CZ996,2)*1.25),2)</f>
        <v>8.7100000000000009</v>
      </c>
      <c r="DC996">
        <f>ROUND((ROUND(AT996*AG996,2)*1.25),2)</f>
        <v>0</v>
      </c>
    </row>
    <row r="997" spans="1:107" x14ac:dyDescent="0.2">
      <c r="A997">
        <f>ROW(Source!A756)</f>
        <v>756</v>
      </c>
      <c r="B997">
        <v>144042116</v>
      </c>
      <c r="C997">
        <v>144045301</v>
      </c>
      <c r="D997">
        <v>130256680</v>
      </c>
      <c r="E997">
        <v>1</v>
      </c>
      <c r="F997">
        <v>1</v>
      </c>
      <c r="G997">
        <v>1</v>
      </c>
      <c r="H997">
        <v>3</v>
      </c>
      <c r="I997" t="s">
        <v>1643</v>
      </c>
      <c r="J997" t="s">
        <v>1644</v>
      </c>
      <c r="K997" t="s">
        <v>1645</v>
      </c>
      <c r="L997">
        <v>1407</v>
      </c>
      <c r="N997">
        <v>1013</v>
      </c>
      <c r="O997" t="s">
        <v>940</v>
      </c>
      <c r="P997" t="s">
        <v>940</v>
      </c>
      <c r="Q997">
        <v>1</v>
      </c>
      <c r="W997">
        <v>0</v>
      </c>
      <c r="X997">
        <v>1355239463</v>
      </c>
      <c r="Y997">
        <v>2E-3</v>
      </c>
      <c r="AA997">
        <v>30563.4</v>
      </c>
      <c r="AB997">
        <v>0</v>
      </c>
      <c r="AC997">
        <v>0</v>
      </c>
      <c r="AD997">
        <v>0</v>
      </c>
      <c r="AE997">
        <v>7980</v>
      </c>
      <c r="AF997">
        <v>0</v>
      </c>
      <c r="AG997">
        <v>0</v>
      </c>
      <c r="AH997">
        <v>0</v>
      </c>
      <c r="AI997">
        <v>3.83</v>
      </c>
      <c r="AJ997">
        <v>1</v>
      </c>
      <c r="AK997">
        <v>1</v>
      </c>
      <c r="AL997">
        <v>1</v>
      </c>
      <c r="AN997">
        <v>0</v>
      </c>
      <c r="AO997">
        <v>1</v>
      </c>
      <c r="AP997">
        <v>0</v>
      </c>
      <c r="AQ997">
        <v>0</v>
      </c>
      <c r="AR997">
        <v>0</v>
      </c>
      <c r="AS997" t="s">
        <v>3</v>
      </c>
      <c r="AT997">
        <v>2E-3</v>
      </c>
      <c r="AU997" t="s">
        <v>3</v>
      </c>
      <c r="AV997">
        <v>0</v>
      </c>
      <c r="AW997">
        <v>2</v>
      </c>
      <c r="AX997">
        <v>144045318</v>
      </c>
      <c r="AY997">
        <v>1</v>
      </c>
      <c r="AZ997">
        <v>0</v>
      </c>
      <c r="BA997">
        <v>995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0</v>
      </c>
      <c r="BV997">
        <v>0</v>
      </c>
      <c r="BW997">
        <v>0</v>
      </c>
      <c r="CX997">
        <f>Y997*Source!I756</f>
        <v>1.2E-2</v>
      </c>
      <c r="CY997">
        <f>AA997</f>
        <v>30563.4</v>
      </c>
      <c r="CZ997">
        <f>AE997</f>
        <v>7980</v>
      </c>
      <c r="DA997">
        <f>AI997</f>
        <v>3.83</v>
      </c>
      <c r="DB997">
        <f t="shared" ref="DB997:DB1006" si="179">ROUND(ROUND(AT997*CZ997,2),2)</f>
        <v>15.96</v>
      </c>
      <c r="DC997">
        <f t="shared" ref="DC997:DC1006" si="180">ROUND(ROUND(AT997*AG997,2),2)</f>
        <v>0</v>
      </c>
    </row>
    <row r="998" spans="1:107" x14ac:dyDescent="0.2">
      <c r="A998">
        <f>ROW(Source!A756)</f>
        <v>756</v>
      </c>
      <c r="B998">
        <v>144042116</v>
      </c>
      <c r="C998">
        <v>144045301</v>
      </c>
      <c r="D998">
        <v>130259619</v>
      </c>
      <c r="E998">
        <v>1</v>
      </c>
      <c r="F998">
        <v>1</v>
      </c>
      <c r="G998">
        <v>1</v>
      </c>
      <c r="H998">
        <v>3</v>
      </c>
      <c r="I998" t="s">
        <v>1346</v>
      </c>
      <c r="J998" t="s">
        <v>1347</v>
      </c>
      <c r="K998" t="s">
        <v>1348</v>
      </c>
      <c r="L998">
        <v>1348</v>
      </c>
      <c r="N998">
        <v>1009</v>
      </c>
      <c r="O998" t="s">
        <v>31</v>
      </c>
      <c r="P998" t="s">
        <v>31</v>
      </c>
      <c r="Q998">
        <v>1000</v>
      </c>
      <c r="W998">
        <v>0</v>
      </c>
      <c r="X998">
        <v>-153470332</v>
      </c>
      <c r="Y998">
        <v>5.5999999999999995E-4</v>
      </c>
      <c r="AA998">
        <v>104863.44</v>
      </c>
      <c r="AB998">
        <v>0</v>
      </c>
      <c r="AC998">
        <v>0</v>
      </c>
      <c r="AD998">
        <v>0</v>
      </c>
      <c r="AE998">
        <v>10362</v>
      </c>
      <c r="AF998">
        <v>0</v>
      </c>
      <c r="AG998">
        <v>0</v>
      </c>
      <c r="AH998">
        <v>0</v>
      </c>
      <c r="AI998">
        <v>10.119999999999999</v>
      </c>
      <c r="AJ998">
        <v>1</v>
      </c>
      <c r="AK998">
        <v>1</v>
      </c>
      <c r="AL998">
        <v>1</v>
      </c>
      <c r="AN998">
        <v>0</v>
      </c>
      <c r="AO998">
        <v>1</v>
      </c>
      <c r="AP998">
        <v>0</v>
      </c>
      <c r="AQ998">
        <v>0</v>
      </c>
      <c r="AR998">
        <v>0</v>
      </c>
      <c r="AS998" t="s">
        <v>3</v>
      </c>
      <c r="AT998">
        <v>5.5999999999999995E-4</v>
      </c>
      <c r="AU998" t="s">
        <v>3</v>
      </c>
      <c r="AV998">
        <v>0</v>
      </c>
      <c r="AW998">
        <v>2</v>
      </c>
      <c r="AX998">
        <v>144045319</v>
      </c>
      <c r="AY998">
        <v>1</v>
      </c>
      <c r="AZ998">
        <v>0</v>
      </c>
      <c r="BA998">
        <v>996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0</v>
      </c>
      <c r="CX998">
        <f>Y998*Source!I756</f>
        <v>3.3599999999999997E-3</v>
      </c>
      <c r="CY998">
        <f>AA998</f>
        <v>104863.44</v>
      </c>
      <c r="CZ998">
        <f>AE998</f>
        <v>10362</v>
      </c>
      <c r="DA998">
        <f>AI998</f>
        <v>10.119999999999999</v>
      </c>
      <c r="DB998">
        <f t="shared" si="179"/>
        <v>5.8</v>
      </c>
      <c r="DC998">
        <f t="shared" si="180"/>
        <v>0</v>
      </c>
    </row>
    <row r="999" spans="1:107" x14ac:dyDescent="0.2">
      <c r="A999">
        <f>ROW(Source!A756)</f>
        <v>756</v>
      </c>
      <c r="B999">
        <v>144042116</v>
      </c>
      <c r="C999">
        <v>144045301</v>
      </c>
      <c r="D999">
        <v>130260734</v>
      </c>
      <c r="E999">
        <v>1</v>
      </c>
      <c r="F999">
        <v>1</v>
      </c>
      <c r="G999">
        <v>1</v>
      </c>
      <c r="H999">
        <v>3</v>
      </c>
      <c r="I999" t="s">
        <v>1270</v>
      </c>
      <c r="J999" t="s">
        <v>1271</v>
      </c>
      <c r="K999" t="s">
        <v>1272</v>
      </c>
      <c r="L999">
        <v>1348</v>
      </c>
      <c r="N999">
        <v>1009</v>
      </c>
      <c r="O999" t="s">
        <v>31</v>
      </c>
      <c r="P999" t="s">
        <v>31</v>
      </c>
      <c r="Q999">
        <v>1000</v>
      </c>
      <c r="W999">
        <v>0</v>
      </c>
      <c r="X999">
        <v>367295607</v>
      </c>
      <c r="Y999">
        <v>5.0400000000000002E-3</v>
      </c>
      <c r="AA999">
        <v>63324.1</v>
      </c>
      <c r="AB999">
        <v>0</v>
      </c>
      <c r="AC999">
        <v>0</v>
      </c>
      <c r="AD999">
        <v>0</v>
      </c>
      <c r="AE999">
        <v>14830</v>
      </c>
      <c r="AF999">
        <v>0</v>
      </c>
      <c r="AG999">
        <v>0</v>
      </c>
      <c r="AH999">
        <v>0</v>
      </c>
      <c r="AI999">
        <v>4.2699999999999996</v>
      </c>
      <c r="AJ999">
        <v>1</v>
      </c>
      <c r="AK999">
        <v>1</v>
      </c>
      <c r="AL999">
        <v>1</v>
      </c>
      <c r="AN999">
        <v>0</v>
      </c>
      <c r="AO999">
        <v>1</v>
      </c>
      <c r="AP999">
        <v>0</v>
      </c>
      <c r="AQ999">
        <v>0</v>
      </c>
      <c r="AR999">
        <v>0</v>
      </c>
      <c r="AS999" t="s">
        <v>3</v>
      </c>
      <c r="AT999">
        <v>5.0400000000000002E-3</v>
      </c>
      <c r="AU999" t="s">
        <v>3</v>
      </c>
      <c r="AV999">
        <v>0</v>
      </c>
      <c r="AW999">
        <v>2</v>
      </c>
      <c r="AX999">
        <v>144045320</v>
      </c>
      <c r="AY999">
        <v>1</v>
      </c>
      <c r="AZ999">
        <v>0</v>
      </c>
      <c r="BA999">
        <v>997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0</v>
      </c>
      <c r="BV999">
        <v>0</v>
      </c>
      <c r="BW999">
        <v>0</v>
      </c>
      <c r="CX999">
        <f>Y999*Source!I756</f>
        <v>3.0240000000000003E-2</v>
      </c>
      <c r="CY999">
        <f>AA999</f>
        <v>63324.1</v>
      </c>
      <c r="CZ999">
        <f>AE999</f>
        <v>14830</v>
      </c>
      <c r="DA999">
        <f>AI999</f>
        <v>4.2699999999999996</v>
      </c>
      <c r="DB999">
        <f t="shared" si="179"/>
        <v>74.739999999999995</v>
      </c>
      <c r="DC999">
        <f t="shared" si="180"/>
        <v>0</v>
      </c>
    </row>
    <row r="1000" spans="1:107" x14ac:dyDescent="0.2">
      <c r="A1000">
        <f>ROW(Source!A756)</f>
        <v>756</v>
      </c>
      <c r="B1000">
        <v>144042116</v>
      </c>
      <c r="C1000">
        <v>144045301</v>
      </c>
      <c r="D1000">
        <v>0</v>
      </c>
      <c r="E1000">
        <v>0</v>
      </c>
      <c r="F1000">
        <v>1</v>
      </c>
      <c r="G1000">
        <v>1</v>
      </c>
      <c r="H1000">
        <v>3</v>
      </c>
      <c r="I1000" t="s">
        <v>272</v>
      </c>
      <c r="J1000" t="s">
        <v>3</v>
      </c>
      <c r="K1000" t="s">
        <v>951</v>
      </c>
      <c r="L1000">
        <v>1371</v>
      </c>
      <c r="N1000">
        <v>1013</v>
      </c>
      <c r="O1000" t="s">
        <v>171</v>
      </c>
      <c r="P1000" t="s">
        <v>171</v>
      </c>
      <c r="Q1000">
        <v>1</v>
      </c>
      <c r="W1000">
        <v>0</v>
      </c>
      <c r="X1000">
        <v>-1899346051</v>
      </c>
      <c r="Y1000">
        <v>1</v>
      </c>
      <c r="AA1000">
        <v>1549.99</v>
      </c>
      <c r="AB1000">
        <v>0</v>
      </c>
      <c r="AC1000">
        <v>0</v>
      </c>
      <c r="AD1000">
        <v>0</v>
      </c>
      <c r="AE1000">
        <v>352.27</v>
      </c>
      <c r="AF1000">
        <v>0</v>
      </c>
      <c r="AG1000">
        <v>0</v>
      </c>
      <c r="AH1000">
        <v>0</v>
      </c>
      <c r="AI1000">
        <v>4.4000000000000004</v>
      </c>
      <c r="AJ1000">
        <v>1</v>
      </c>
      <c r="AK1000">
        <v>1</v>
      </c>
      <c r="AL1000">
        <v>1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 t="s">
        <v>3</v>
      </c>
      <c r="AT1000">
        <v>1</v>
      </c>
      <c r="AU1000" t="s">
        <v>3</v>
      </c>
      <c r="AV1000">
        <v>0</v>
      </c>
      <c r="AW1000">
        <v>1</v>
      </c>
      <c r="AX1000">
        <v>-1</v>
      </c>
      <c r="AY1000">
        <v>0</v>
      </c>
      <c r="AZ1000">
        <v>0</v>
      </c>
      <c r="BA1000" t="s">
        <v>3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CX1000">
        <f>Y1000*Source!I756</f>
        <v>6</v>
      </c>
      <c r="CY1000">
        <f>AA1000</f>
        <v>1549.99</v>
      </c>
      <c r="CZ1000">
        <f>AE1000</f>
        <v>352.27</v>
      </c>
      <c r="DA1000">
        <f>AI1000</f>
        <v>4.4000000000000004</v>
      </c>
      <c r="DB1000">
        <f t="shared" si="179"/>
        <v>352.27</v>
      </c>
      <c r="DC1000">
        <f t="shared" si="180"/>
        <v>0</v>
      </c>
    </row>
    <row r="1001" spans="1:107" x14ac:dyDescent="0.2">
      <c r="A1001">
        <f>ROW(Source!A758)</f>
        <v>758</v>
      </c>
      <c r="B1001">
        <v>144042116</v>
      </c>
      <c r="C1001">
        <v>144045324</v>
      </c>
      <c r="D1001">
        <v>128862298</v>
      </c>
      <c r="E1001">
        <v>28876687</v>
      </c>
      <c r="F1001">
        <v>1</v>
      </c>
      <c r="G1001">
        <v>1</v>
      </c>
      <c r="H1001">
        <v>1</v>
      </c>
      <c r="I1001" t="s">
        <v>1280</v>
      </c>
      <c r="J1001" t="s">
        <v>3</v>
      </c>
      <c r="K1001" t="s">
        <v>1281</v>
      </c>
      <c r="L1001">
        <v>1191</v>
      </c>
      <c r="N1001">
        <v>1013</v>
      </c>
      <c r="O1001" t="s">
        <v>1125</v>
      </c>
      <c r="P1001" t="s">
        <v>1125</v>
      </c>
      <c r="Q1001">
        <v>1</v>
      </c>
      <c r="W1001">
        <v>0</v>
      </c>
      <c r="X1001">
        <v>1069510174</v>
      </c>
      <c r="Y1001">
        <v>64</v>
      </c>
      <c r="AA1001">
        <v>0</v>
      </c>
      <c r="AB1001">
        <v>0</v>
      </c>
      <c r="AC1001">
        <v>0</v>
      </c>
      <c r="AD1001">
        <v>9.6199999999999992</v>
      </c>
      <c r="AE1001">
        <v>0</v>
      </c>
      <c r="AF1001">
        <v>0</v>
      </c>
      <c r="AG1001">
        <v>0</v>
      </c>
      <c r="AH1001">
        <v>9.6199999999999992</v>
      </c>
      <c r="AI1001">
        <v>1</v>
      </c>
      <c r="AJ1001">
        <v>1</v>
      </c>
      <c r="AK1001">
        <v>1</v>
      </c>
      <c r="AL1001">
        <v>1</v>
      </c>
      <c r="AN1001">
        <v>0</v>
      </c>
      <c r="AO1001">
        <v>1</v>
      </c>
      <c r="AP1001">
        <v>0</v>
      </c>
      <c r="AQ1001">
        <v>0</v>
      </c>
      <c r="AR1001">
        <v>0</v>
      </c>
      <c r="AS1001" t="s">
        <v>3</v>
      </c>
      <c r="AT1001">
        <v>64</v>
      </c>
      <c r="AU1001" t="s">
        <v>3</v>
      </c>
      <c r="AV1001">
        <v>1</v>
      </c>
      <c r="AW1001">
        <v>2</v>
      </c>
      <c r="AX1001">
        <v>144045331</v>
      </c>
      <c r="AY1001">
        <v>1</v>
      </c>
      <c r="AZ1001">
        <v>0</v>
      </c>
      <c r="BA1001">
        <v>1000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0</v>
      </c>
      <c r="BV1001">
        <v>0</v>
      </c>
      <c r="BW1001">
        <v>0</v>
      </c>
      <c r="CX1001">
        <f>Y1001*Source!I758</f>
        <v>3.84</v>
      </c>
      <c r="CY1001">
        <f>AD1001</f>
        <v>9.6199999999999992</v>
      </c>
      <c r="CZ1001">
        <f>AH1001</f>
        <v>9.6199999999999992</v>
      </c>
      <c r="DA1001">
        <f>AL1001</f>
        <v>1</v>
      </c>
      <c r="DB1001">
        <f t="shared" si="179"/>
        <v>615.67999999999995</v>
      </c>
      <c r="DC1001">
        <f t="shared" si="180"/>
        <v>0</v>
      </c>
    </row>
    <row r="1002" spans="1:107" x14ac:dyDescent="0.2">
      <c r="A1002">
        <f>ROW(Source!A758)</f>
        <v>758</v>
      </c>
      <c r="B1002">
        <v>144042116</v>
      </c>
      <c r="C1002">
        <v>144045324</v>
      </c>
      <c r="D1002">
        <v>128862608</v>
      </c>
      <c r="E1002">
        <v>28876687</v>
      </c>
      <c r="F1002">
        <v>1</v>
      </c>
      <c r="G1002">
        <v>1</v>
      </c>
      <c r="H1002">
        <v>1</v>
      </c>
      <c r="I1002" t="s">
        <v>1128</v>
      </c>
      <c r="J1002" t="s">
        <v>3</v>
      </c>
      <c r="K1002" t="s">
        <v>1129</v>
      </c>
      <c r="L1002">
        <v>1191</v>
      </c>
      <c r="N1002">
        <v>1013</v>
      </c>
      <c r="O1002" t="s">
        <v>1125</v>
      </c>
      <c r="P1002" t="s">
        <v>1125</v>
      </c>
      <c r="Q1002">
        <v>1</v>
      </c>
      <c r="W1002">
        <v>0</v>
      </c>
      <c r="X1002">
        <v>-1417349443</v>
      </c>
      <c r="Y1002">
        <v>61.8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1</v>
      </c>
      <c r="AJ1002">
        <v>1</v>
      </c>
      <c r="AK1002">
        <v>1</v>
      </c>
      <c r="AL1002">
        <v>1</v>
      </c>
      <c r="AN1002">
        <v>0</v>
      </c>
      <c r="AO1002">
        <v>1</v>
      </c>
      <c r="AP1002">
        <v>0</v>
      </c>
      <c r="AQ1002">
        <v>0</v>
      </c>
      <c r="AR1002">
        <v>0</v>
      </c>
      <c r="AS1002" t="s">
        <v>3</v>
      </c>
      <c r="AT1002">
        <v>61.8</v>
      </c>
      <c r="AU1002" t="s">
        <v>3</v>
      </c>
      <c r="AV1002">
        <v>2</v>
      </c>
      <c r="AW1002">
        <v>2</v>
      </c>
      <c r="AX1002">
        <v>144045332</v>
      </c>
      <c r="AY1002">
        <v>1</v>
      </c>
      <c r="AZ1002">
        <v>0</v>
      </c>
      <c r="BA1002">
        <v>1001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CX1002">
        <f>Y1002*Source!I758</f>
        <v>3.7079999999999997</v>
      </c>
      <c r="CY1002">
        <f>AD1002</f>
        <v>0</v>
      </c>
      <c r="CZ1002">
        <f>AH1002</f>
        <v>0</v>
      </c>
      <c r="DA1002">
        <f>AL1002</f>
        <v>1</v>
      </c>
      <c r="DB1002">
        <f t="shared" si="179"/>
        <v>0</v>
      </c>
      <c r="DC1002">
        <f t="shared" si="180"/>
        <v>0</v>
      </c>
    </row>
    <row r="1003" spans="1:107" x14ac:dyDescent="0.2">
      <c r="A1003">
        <f>ROW(Source!A758)</f>
        <v>758</v>
      </c>
      <c r="B1003">
        <v>144042116</v>
      </c>
      <c r="C1003">
        <v>144045324</v>
      </c>
      <c r="D1003">
        <v>130405149</v>
      </c>
      <c r="E1003">
        <v>1</v>
      </c>
      <c r="F1003">
        <v>1</v>
      </c>
      <c r="G1003">
        <v>1</v>
      </c>
      <c r="H1003">
        <v>2</v>
      </c>
      <c r="I1003" t="s">
        <v>1144</v>
      </c>
      <c r="J1003" t="s">
        <v>1145</v>
      </c>
      <c r="K1003" t="s">
        <v>1146</v>
      </c>
      <c r="L1003">
        <v>1368</v>
      </c>
      <c r="N1003">
        <v>1011</v>
      </c>
      <c r="O1003" t="s">
        <v>550</v>
      </c>
      <c r="P1003" t="s">
        <v>550</v>
      </c>
      <c r="Q1003">
        <v>1</v>
      </c>
      <c r="W1003">
        <v>0</v>
      </c>
      <c r="X1003">
        <v>1969200529</v>
      </c>
      <c r="Y1003">
        <v>1.8</v>
      </c>
      <c r="AA1003">
        <v>0</v>
      </c>
      <c r="AB1003">
        <v>795.09</v>
      </c>
      <c r="AC1003">
        <v>380.83</v>
      </c>
      <c r="AD1003">
        <v>0</v>
      </c>
      <c r="AE1003">
        <v>0</v>
      </c>
      <c r="AF1003">
        <v>65.709999999999994</v>
      </c>
      <c r="AG1003">
        <v>11.6</v>
      </c>
      <c r="AH1003">
        <v>0</v>
      </c>
      <c r="AI1003">
        <v>1</v>
      </c>
      <c r="AJ1003">
        <v>12.1</v>
      </c>
      <c r="AK1003">
        <v>32.83</v>
      </c>
      <c r="AL1003">
        <v>1</v>
      </c>
      <c r="AN1003">
        <v>0</v>
      </c>
      <c r="AO1003">
        <v>1</v>
      </c>
      <c r="AP1003">
        <v>0</v>
      </c>
      <c r="AQ1003">
        <v>0</v>
      </c>
      <c r="AR1003">
        <v>0</v>
      </c>
      <c r="AS1003" t="s">
        <v>3</v>
      </c>
      <c r="AT1003">
        <v>1.8</v>
      </c>
      <c r="AU1003" t="s">
        <v>3</v>
      </c>
      <c r="AV1003">
        <v>0</v>
      </c>
      <c r="AW1003">
        <v>2</v>
      </c>
      <c r="AX1003">
        <v>144045333</v>
      </c>
      <c r="AY1003">
        <v>1</v>
      </c>
      <c r="AZ1003">
        <v>0</v>
      </c>
      <c r="BA1003">
        <v>1002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CX1003">
        <f>Y1003*Source!I758</f>
        <v>0.108</v>
      </c>
      <c r="CY1003">
        <f>AB1003</f>
        <v>795.09</v>
      </c>
      <c r="CZ1003">
        <f>AF1003</f>
        <v>65.709999999999994</v>
      </c>
      <c r="DA1003">
        <f>AJ1003</f>
        <v>12.1</v>
      </c>
      <c r="DB1003">
        <f t="shared" si="179"/>
        <v>118.28</v>
      </c>
      <c r="DC1003">
        <f t="shared" si="180"/>
        <v>20.88</v>
      </c>
    </row>
    <row r="1004" spans="1:107" x14ac:dyDescent="0.2">
      <c r="A1004">
        <f>ROW(Source!A758)</f>
        <v>758</v>
      </c>
      <c r="B1004">
        <v>144042116</v>
      </c>
      <c r="C1004">
        <v>144045324</v>
      </c>
      <c r="D1004">
        <v>130405770</v>
      </c>
      <c r="E1004">
        <v>1</v>
      </c>
      <c r="F1004">
        <v>1</v>
      </c>
      <c r="G1004">
        <v>1</v>
      </c>
      <c r="H1004">
        <v>2</v>
      </c>
      <c r="I1004" t="s">
        <v>1646</v>
      </c>
      <c r="J1004" t="s">
        <v>1647</v>
      </c>
      <c r="K1004" t="s">
        <v>1648</v>
      </c>
      <c r="L1004">
        <v>1368</v>
      </c>
      <c r="N1004">
        <v>1011</v>
      </c>
      <c r="O1004" t="s">
        <v>550</v>
      </c>
      <c r="P1004" t="s">
        <v>550</v>
      </c>
      <c r="Q1004">
        <v>1</v>
      </c>
      <c r="W1004">
        <v>0</v>
      </c>
      <c r="X1004">
        <v>-1838081432</v>
      </c>
      <c r="Y1004">
        <v>60</v>
      </c>
      <c r="AA1004">
        <v>0</v>
      </c>
      <c r="AB1004">
        <v>384.54</v>
      </c>
      <c r="AC1004">
        <v>380.83</v>
      </c>
      <c r="AD1004">
        <v>0</v>
      </c>
      <c r="AE1004">
        <v>0</v>
      </c>
      <c r="AF1004">
        <v>34.549999999999997</v>
      </c>
      <c r="AG1004">
        <v>11.6</v>
      </c>
      <c r="AH1004">
        <v>0</v>
      </c>
      <c r="AI1004">
        <v>1</v>
      </c>
      <c r="AJ1004">
        <v>11.13</v>
      </c>
      <c r="AK1004">
        <v>32.83</v>
      </c>
      <c r="AL1004">
        <v>1</v>
      </c>
      <c r="AN1004">
        <v>0</v>
      </c>
      <c r="AO1004">
        <v>1</v>
      </c>
      <c r="AP1004">
        <v>0</v>
      </c>
      <c r="AQ1004">
        <v>0</v>
      </c>
      <c r="AR1004">
        <v>0</v>
      </c>
      <c r="AS1004" t="s">
        <v>3</v>
      </c>
      <c r="AT1004">
        <v>60</v>
      </c>
      <c r="AU1004" t="s">
        <v>3</v>
      </c>
      <c r="AV1004">
        <v>0</v>
      </c>
      <c r="AW1004">
        <v>2</v>
      </c>
      <c r="AX1004">
        <v>144045334</v>
      </c>
      <c r="AY1004">
        <v>1</v>
      </c>
      <c r="AZ1004">
        <v>0</v>
      </c>
      <c r="BA1004">
        <v>1003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CX1004">
        <f>Y1004*Source!I758</f>
        <v>3.5999999999999996</v>
      </c>
      <c r="CY1004">
        <f>AB1004</f>
        <v>384.54</v>
      </c>
      <c r="CZ1004">
        <f>AF1004</f>
        <v>34.549999999999997</v>
      </c>
      <c r="DA1004">
        <f>AJ1004</f>
        <v>11.13</v>
      </c>
      <c r="DB1004">
        <f t="shared" si="179"/>
        <v>2073</v>
      </c>
      <c r="DC1004">
        <f t="shared" si="180"/>
        <v>696</v>
      </c>
    </row>
    <row r="1005" spans="1:107" x14ac:dyDescent="0.2">
      <c r="A1005">
        <f>ROW(Source!A758)</f>
        <v>758</v>
      </c>
      <c r="B1005">
        <v>144042116</v>
      </c>
      <c r="C1005">
        <v>144045324</v>
      </c>
      <c r="D1005">
        <v>130258534</v>
      </c>
      <c r="E1005">
        <v>1</v>
      </c>
      <c r="F1005">
        <v>1</v>
      </c>
      <c r="G1005">
        <v>1</v>
      </c>
      <c r="H1005">
        <v>3</v>
      </c>
      <c r="I1005" t="s">
        <v>1150</v>
      </c>
      <c r="J1005" t="s">
        <v>1151</v>
      </c>
      <c r="K1005" t="s">
        <v>1152</v>
      </c>
      <c r="L1005">
        <v>1339</v>
      </c>
      <c r="N1005">
        <v>1007</v>
      </c>
      <c r="O1005" t="s">
        <v>50</v>
      </c>
      <c r="P1005" t="s">
        <v>50</v>
      </c>
      <c r="Q1005">
        <v>1</v>
      </c>
      <c r="W1005">
        <v>0</v>
      </c>
      <c r="X1005">
        <v>1835689634</v>
      </c>
      <c r="Y1005">
        <v>11.4</v>
      </c>
      <c r="AA1005">
        <v>29.3</v>
      </c>
      <c r="AB1005">
        <v>0</v>
      </c>
      <c r="AC1005">
        <v>0</v>
      </c>
      <c r="AD1005">
        <v>0</v>
      </c>
      <c r="AE1005">
        <v>2.44</v>
      </c>
      <c r="AF1005">
        <v>0</v>
      </c>
      <c r="AG1005">
        <v>0</v>
      </c>
      <c r="AH1005">
        <v>0</v>
      </c>
      <c r="AI1005">
        <v>12.01</v>
      </c>
      <c r="AJ1005">
        <v>1</v>
      </c>
      <c r="AK1005">
        <v>1</v>
      </c>
      <c r="AL1005">
        <v>1</v>
      </c>
      <c r="AN1005">
        <v>0</v>
      </c>
      <c r="AO1005">
        <v>1</v>
      </c>
      <c r="AP1005">
        <v>0</v>
      </c>
      <c r="AQ1005">
        <v>0</v>
      </c>
      <c r="AR1005">
        <v>0</v>
      </c>
      <c r="AS1005" t="s">
        <v>3</v>
      </c>
      <c r="AT1005">
        <v>11.4</v>
      </c>
      <c r="AU1005" t="s">
        <v>3</v>
      </c>
      <c r="AV1005">
        <v>0</v>
      </c>
      <c r="AW1005">
        <v>2</v>
      </c>
      <c r="AX1005">
        <v>144045335</v>
      </c>
      <c r="AY1005">
        <v>1</v>
      </c>
      <c r="AZ1005">
        <v>0</v>
      </c>
      <c r="BA1005">
        <v>1004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CX1005">
        <f>Y1005*Source!I758</f>
        <v>0.68399999999999994</v>
      </c>
      <c r="CY1005">
        <f>AA1005</f>
        <v>29.3</v>
      </c>
      <c r="CZ1005">
        <f>AE1005</f>
        <v>2.44</v>
      </c>
      <c r="DA1005">
        <f>AI1005</f>
        <v>12.01</v>
      </c>
      <c r="DB1005">
        <f t="shared" si="179"/>
        <v>27.82</v>
      </c>
      <c r="DC1005">
        <f t="shared" si="180"/>
        <v>0</v>
      </c>
    </row>
    <row r="1006" spans="1:107" x14ac:dyDescent="0.2">
      <c r="A1006">
        <f>ROW(Source!A758)</f>
        <v>758</v>
      </c>
      <c r="B1006">
        <v>144042116</v>
      </c>
      <c r="C1006">
        <v>144045324</v>
      </c>
      <c r="D1006">
        <v>130261480</v>
      </c>
      <c r="E1006">
        <v>1</v>
      </c>
      <c r="F1006">
        <v>1</v>
      </c>
      <c r="G1006">
        <v>1</v>
      </c>
      <c r="H1006">
        <v>3</v>
      </c>
      <c r="I1006" t="s">
        <v>958</v>
      </c>
      <c r="J1006" t="s">
        <v>960</v>
      </c>
      <c r="K1006" t="s">
        <v>959</v>
      </c>
      <c r="L1006">
        <v>1371</v>
      </c>
      <c r="N1006">
        <v>1013</v>
      </c>
      <c r="O1006" t="s">
        <v>171</v>
      </c>
      <c r="P1006" t="s">
        <v>171</v>
      </c>
      <c r="Q1006">
        <v>1</v>
      </c>
      <c r="W1006">
        <v>0</v>
      </c>
      <c r="X1006">
        <v>1911892593</v>
      </c>
      <c r="Y1006">
        <v>16.666667</v>
      </c>
      <c r="AA1006">
        <v>7981.04</v>
      </c>
      <c r="AB1006">
        <v>0</v>
      </c>
      <c r="AC1006">
        <v>0</v>
      </c>
      <c r="AD1006">
        <v>0</v>
      </c>
      <c r="AE1006">
        <v>3046.2</v>
      </c>
      <c r="AF1006">
        <v>0</v>
      </c>
      <c r="AG1006">
        <v>0</v>
      </c>
      <c r="AH1006">
        <v>0</v>
      </c>
      <c r="AI1006">
        <v>2.62</v>
      </c>
      <c r="AJ1006">
        <v>1</v>
      </c>
      <c r="AK1006">
        <v>1</v>
      </c>
      <c r="AL1006">
        <v>1</v>
      </c>
      <c r="AN1006">
        <v>1</v>
      </c>
      <c r="AO1006">
        <v>0</v>
      </c>
      <c r="AP1006">
        <v>0</v>
      </c>
      <c r="AQ1006">
        <v>0</v>
      </c>
      <c r="AR1006">
        <v>0</v>
      </c>
      <c r="AS1006" t="s">
        <v>3</v>
      </c>
      <c r="AT1006">
        <v>16.666667</v>
      </c>
      <c r="AU1006" t="s">
        <v>3</v>
      </c>
      <c r="AV1006">
        <v>0</v>
      </c>
      <c r="AW1006">
        <v>2</v>
      </c>
      <c r="AX1006">
        <v>144045336</v>
      </c>
      <c r="AY1006">
        <v>1</v>
      </c>
      <c r="AZ1006">
        <v>6144</v>
      </c>
      <c r="BA1006">
        <v>1005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CX1006">
        <f>Y1006*Source!I758</f>
        <v>1.0000000199999999</v>
      </c>
      <c r="CY1006">
        <f>AA1006</f>
        <v>7981.04</v>
      </c>
      <c r="CZ1006">
        <f>AE1006</f>
        <v>3046.2</v>
      </c>
      <c r="DA1006">
        <f>AI1006</f>
        <v>2.62</v>
      </c>
      <c r="DB1006">
        <f t="shared" si="179"/>
        <v>50770</v>
      </c>
      <c r="DC1006">
        <f t="shared" si="180"/>
        <v>0</v>
      </c>
    </row>
    <row r="1007" spans="1:107" x14ac:dyDescent="0.2">
      <c r="A1007">
        <f>ROW(Source!A760)</f>
        <v>760</v>
      </c>
      <c r="B1007">
        <v>144042116</v>
      </c>
      <c r="C1007">
        <v>144045338</v>
      </c>
      <c r="D1007">
        <v>128862298</v>
      </c>
      <c r="E1007">
        <v>28876687</v>
      </c>
      <c r="F1007">
        <v>1</v>
      </c>
      <c r="G1007">
        <v>1</v>
      </c>
      <c r="H1007">
        <v>1</v>
      </c>
      <c r="I1007" t="s">
        <v>1280</v>
      </c>
      <c r="J1007" t="s">
        <v>3</v>
      </c>
      <c r="K1007" t="s">
        <v>1281</v>
      </c>
      <c r="L1007">
        <v>1191</v>
      </c>
      <c r="N1007">
        <v>1013</v>
      </c>
      <c r="O1007" t="s">
        <v>1125</v>
      </c>
      <c r="P1007" t="s">
        <v>1125</v>
      </c>
      <c r="Q1007">
        <v>1</v>
      </c>
      <c r="W1007">
        <v>0</v>
      </c>
      <c r="X1007">
        <v>1069510174</v>
      </c>
      <c r="Y1007">
        <v>3.76</v>
      </c>
      <c r="AA1007">
        <v>0</v>
      </c>
      <c r="AB1007">
        <v>0</v>
      </c>
      <c r="AC1007">
        <v>0</v>
      </c>
      <c r="AD1007">
        <v>9.6199999999999992</v>
      </c>
      <c r="AE1007">
        <v>0</v>
      </c>
      <c r="AF1007">
        <v>0</v>
      </c>
      <c r="AG1007">
        <v>0</v>
      </c>
      <c r="AH1007">
        <v>9.6199999999999992</v>
      </c>
      <c r="AI1007">
        <v>1</v>
      </c>
      <c r="AJ1007">
        <v>1</v>
      </c>
      <c r="AK1007">
        <v>1</v>
      </c>
      <c r="AL1007">
        <v>1</v>
      </c>
      <c r="AN1007">
        <v>0</v>
      </c>
      <c r="AO1007">
        <v>1</v>
      </c>
      <c r="AP1007">
        <v>1</v>
      </c>
      <c r="AQ1007">
        <v>0</v>
      </c>
      <c r="AR1007">
        <v>0</v>
      </c>
      <c r="AS1007" t="s">
        <v>3</v>
      </c>
      <c r="AT1007">
        <v>0.94</v>
      </c>
      <c r="AU1007" t="s">
        <v>717</v>
      </c>
      <c r="AV1007">
        <v>1</v>
      </c>
      <c r="AW1007">
        <v>2</v>
      </c>
      <c r="AX1007">
        <v>144045343</v>
      </c>
      <c r="AY1007">
        <v>1</v>
      </c>
      <c r="AZ1007">
        <v>0</v>
      </c>
      <c r="BA1007">
        <v>1006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CX1007">
        <f>Y1007*Source!I760</f>
        <v>0.22559999999999997</v>
      </c>
      <c r="CY1007">
        <f>AD1007</f>
        <v>9.6199999999999992</v>
      </c>
      <c r="CZ1007">
        <f>AH1007</f>
        <v>9.6199999999999992</v>
      </c>
      <c r="DA1007">
        <f>AL1007</f>
        <v>1</v>
      </c>
      <c r="DB1007">
        <f>ROUND((ROUND(AT1007*CZ1007,2)*4),2)</f>
        <v>36.159999999999997</v>
      </c>
      <c r="DC1007">
        <f>ROUND((ROUND(AT1007*AG1007,2)*4),2)</f>
        <v>0</v>
      </c>
    </row>
    <row r="1008" spans="1:107" x14ac:dyDescent="0.2">
      <c r="A1008">
        <f>ROW(Source!A760)</f>
        <v>760</v>
      </c>
      <c r="B1008">
        <v>144042116</v>
      </c>
      <c r="C1008">
        <v>144045338</v>
      </c>
      <c r="D1008">
        <v>128862608</v>
      </c>
      <c r="E1008">
        <v>28876687</v>
      </c>
      <c r="F1008">
        <v>1</v>
      </c>
      <c r="G1008">
        <v>1</v>
      </c>
      <c r="H1008">
        <v>1</v>
      </c>
      <c r="I1008" t="s">
        <v>1128</v>
      </c>
      <c r="J1008" t="s">
        <v>3</v>
      </c>
      <c r="K1008" t="s">
        <v>1129</v>
      </c>
      <c r="L1008">
        <v>1191</v>
      </c>
      <c r="N1008">
        <v>1013</v>
      </c>
      <c r="O1008" t="s">
        <v>1125</v>
      </c>
      <c r="P1008" t="s">
        <v>1125</v>
      </c>
      <c r="Q1008">
        <v>1</v>
      </c>
      <c r="W1008">
        <v>0</v>
      </c>
      <c r="X1008">
        <v>-1417349443</v>
      </c>
      <c r="Y1008">
        <v>3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1</v>
      </c>
      <c r="AJ1008">
        <v>1</v>
      </c>
      <c r="AK1008">
        <v>1</v>
      </c>
      <c r="AL1008">
        <v>1</v>
      </c>
      <c r="AN1008">
        <v>0</v>
      </c>
      <c r="AO1008">
        <v>1</v>
      </c>
      <c r="AP1008">
        <v>0</v>
      </c>
      <c r="AQ1008">
        <v>0</v>
      </c>
      <c r="AR1008">
        <v>0</v>
      </c>
      <c r="AS1008" t="s">
        <v>3</v>
      </c>
      <c r="AT1008">
        <v>3</v>
      </c>
      <c r="AU1008" t="s">
        <v>3</v>
      </c>
      <c r="AV1008">
        <v>2</v>
      </c>
      <c r="AW1008">
        <v>2</v>
      </c>
      <c r="AX1008">
        <v>144045344</v>
      </c>
      <c r="AY1008">
        <v>1</v>
      </c>
      <c r="AZ1008">
        <v>2048</v>
      </c>
      <c r="BA1008">
        <v>1007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CX1008">
        <f>Y1008*Source!I760</f>
        <v>0.18</v>
      </c>
      <c r="CY1008">
        <f>AD1008</f>
        <v>0</v>
      </c>
      <c r="CZ1008">
        <f>AH1008</f>
        <v>0</v>
      </c>
      <c r="DA1008">
        <f>AL1008</f>
        <v>1</v>
      </c>
      <c r="DB1008">
        <f>ROUND(ROUND(AT1008*CZ1008,2),2)</f>
        <v>0</v>
      </c>
      <c r="DC1008">
        <f>ROUND(ROUND(AT1008*AG1008,2),2)</f>
        <v>0</v>
      </c>
    </row>
    <row r="1009" spans="1:107" x14ac:dyDescent="0.2">
      <c r="A1009">
        <f>ROW(Source!A760)</f>
        <v>760</v>
      </c>
      <c r="B1009">
        <v>144042116</v>
      </c>
      <c r="C1009">
        <v>144045338</v>
      </c>
      <c r="D1009">
        <v>130405770</v>
      </c>
      <c r="E1009">
        <v>1</v>
      </c>
      <c r="F1009">
        <v>1</v>
      </c>
      <c r="G1009">
        <v>1</v>
      </c>
      <c r="H1009">
        <v>2</v>
      </c>
      <c r="I1009" t="s">
        <v>1646</v>
      </c>
      <c r="J1009" t="s">
        <v>1647</v>
      </c>
      <c r="K1009" t="s">
        <v>1648</v>
      </c>
      <c r="L1009">
        <v>1368</v>
      </c>
      <c r="N1009">
        <v>1011</v>
      </c>
      <c r="O1009" t="s">
        <v>550</v>
      </c>
      <c r="P1009" t="s">
        <v>550</v>
      </c>
      <c r="Q1009">
        <v>1</v>
      </c>
      <c r="W1009">
        <v>0</v>
      </c>
      <c r="X1009">
        <v>-1838081432</v>
      </c>
      <c r="Y1009">
        <v>12</v>
      </c>
      <c r="AA1009">
        <v>0</v>
      </c>
      <c r="AB1009">
        <v>384.54</v>
      </c>
      <c r="AC1009">
        <v>380.83</v>
      </c>
      <c r="AD1009">
        <v>0</v>
      </c>
      <c r="AE1009">
        <v>0</v>
      </c>
      <c r="AF1009">
        <v>34.549999999999997</v>
      </c>
      <c r="AG1009">
        <v>11.6</v>
      </c>
      <c r="AH1009">
        <v>0</v>
      </c>
      <c r="AI1009">
        <v>1</v>
      </c>
      <c r="AJ1009">
        <v>11.13</v>
      </c>
      <c r="AK1009">
        <v>32.83</v>
      </c>
      <c r="AL1009">
        <v>1</v>
      </c>
      <c r="AN1009">
        <v>0</v>
      </c>
      <c r="AO1009">
        <v>1</v>
      </c>
      <c r="AP1009">
        <v>1</v>
      </c>
      <c r="AQ1009">
        <v>0</v>
      </c>
      <c r="AR1009">
        <v>0</v>
      </c>
      <c r="AS1009" t="s">
        <v>3</v>
      </c>
      <c r="AT1009">
        <v>3</v>
      </c>
      <c r="AU1009" t="s">
        <v>717</v>
      </c>
      <c r="AV1009">
        <v>0</v>
      </c>
      <c r="AW1009">
        <v>2</v>
      </c>
      <c r="AX1009">
        <v>144045345</v>
      </c>
      <c r="AY1009">
        <v>1</v>
      </c>
      <c r="AZ1009">
        <v>0</v>
      </c>
      <c r="BA1009">
        <v>1008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CX1009">
        <f>Y1009*Source!I760</f>
        <v>0.72</v>
      </c>
      <c r="CY1009">
        <f>AB1009</f>
        <v>384.54</v>
      </c>
      <c r="CZ1009">
        <f>AF1009</f>
        <v>34.549999999999997</v>
      </c>
      <c r="DA1009">
        <f>AJ1009</f>
        <v>11.13</v>
      </c>
      <c r="DB1009">
        <f>ROUND((ROUND(AT1009*CZ1009,2)*4),2)</f>
        <v>414.6</v>
      </c>
      <c r="DC1009">
        <f>ROUND((ROUND(AT1009*AG1009,2)*4),2)</f>
        <v>139.19999999999999</v>
      </c>
    </row>
    <row r="1010" spans="1:107" x14ac:dyDescent="0.2">
      <c r="A1010">
        <f>ROW(Source!A760)</f>
        <v>760</v>
      </c>
      <c r="B1010">
        <v>144042116</v>
      </c>
      <c r="C1010">
        <v>144045338</v>
      </c>
      <c r="D1010">
        <v>130258534</v>
      </c>
      <c r="E1010">
        <v>1</v>
      </c>
      <c r="F1010">
        <v>1</v>
      </c>
      <c r="G1010">
        <v>1</v>
      </c>
      <c r="H1010">
        <v>3</v>
      </c>
      <c r="I1010" t="s">
        <v>1150</v>
      </c>
      <c r="J1010" t="s">
        <v>1151</v>
      </c>
      <c r="K1010" t="s">
        <v>1152</v>
      </c>
      <c r="L1010">
        <v>1339</v>
      </c>
      <c r="N1010">
        <v>1007</v>
      </c>
      <c r="O1010" t="s">
        <v>50</v>
      </c>
      <c r="P1010" t="s">
        <v>50</v>
      </c>
      <c r="Q1010">
        <v>1</v>
      </c>
      <c r="W1010">
        <v>0</v>
      </c>
      <c r="X1010">
        <v>1835689634</v>
      </c>
      <c r="Y1010">
        <v>0.56999999999999995</v>
      </c>
      <c r="AA1010">
        <v>29.3</v>
      </c>
      <c r="AB1010">
        <v>0</v>
      </c>
      <c r="AC1010">
        <v>0</v>
      </c>
      <c r="AD1010">
        <v>0</v>
      </c>
      <c r="AE1010">
        <v>2.44</v>
      </c>
      <c r="AF1010">
        <v>0</v>
      </c>
      <c r="AG1010">
        <v>0</v>
      </c>
      <c r="AH1010">
        <v>0</v>
      </c>
      <c r="AI1010">
        <v>12.01</v>
      </c>
      <c r="AJ1010">
        <v>1</v>
      </c>
      <c r="AK1010">
        <v>1</v>
      </c>
      <c r="AL1010">
        <v>1</v>
      </c>
      <c r="AN1010">
        <v>0</v>
      </c>
      <c r="AO1010">
        <v>1</v>
      </c>
      <c r="AP1010">
        <v>0</v>
      </c>
      <c r="AQ1010">
        <v>0</v>
      </c>
      <c r="AR1010">
        <v>0</v>
      </c>
      <c r="AS1010" t="s">
        <v>3</v>
      </c>
      <c r="AT1010">
        <v>0.56999999999999995</v>
      </c>
      <c r="AU1010" t="s">
        <v>3</v>
      </c>
      <c r="AV1010">
        <v>0</v>
      </c>
      <c r="AW1010">
        <v>2</v>
      </c>
      <c r="AX1010">
        <v>144045346</v>
      </c>
      <c r="AY1010">
        <v>1</v>
      </c>
      <c r="AZ1010">
        <v>0</v>
      </c>
      <c r="BA1010">
        <v>1009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0</v>
      </c>
      <c r="BS1010">
        <v>0</v>
      </c>
      <c r="BT1010">
        <v>0</v>
      </c>
      <c r="BU1010">
        <v>0</v>
      </c>
      <c r="BV1010">
        <v>0</v>
      </c>
      <c r="BW1010">
        <v>0</v>
      </c>
      <c r="CX1010">
        <f>Y1010*Source!I760</f>
        <v>3.4199999999999994E-2</v>
      </c>
      <c r="CY1010">
        <f>AA1010</f>
        <v>29.3</v>
      </c>
      <c r="CZ1010">
        <f>AE1010</f>
        <v>2.44</v>
      </c>
      <c r="DA1010">
        <f>AI1010</f>
        <v>12.01</v>
      </c>
      <c r="DB1010">
        <f>ROUND(ROUND(AT1010*CZ1010,2),2)</f>
        <v>1.39</v>
      </c>
      <c r="DC1010">
        <f>ROUND(ROUND(AT1010*AG1010,2),2)</f>
        <v>0</v>
      </c>
    </row>
    <row r="1011" spans="1:107" x14ac:dyDescent="0.2">
      <c r="A1011">
        <f>ROW(Source!A761)</f>
        <v>761</v>
      </c>
      <c r="B1011">
        <v>144042116</v>
      </c>
      <c r="C1011">
        <v>144045348</v>
      </c>
      <c r="D1011">
        <v>128862288</v>
      </c>
      <c r="E1011">
        <v>28876687</v>
      </c>
      <c r="F1011">
        <v>1</v>
      </c>
      <c r="G1011">
        <v>1</v>
      </c>
      <c r="H1011">
        <v>1</v>
      </c>
      <c r="I1011" t="s">
        <v>1304</v>
      </c>
      <c r="J1011" t="s">
        <v>3</v>
      </c>
      <c r="K1011" t="s">
        <v>1305</v>
      </c>
      <c r="L1011">
        <v>1191</v>
      </c>
      <c r="N1011">
        <v>1013</v>
      </c>
      <c r="O1011" t="s">
        <v>1125</v>
      </c>
      <c r="P1011" t="s">
        <v>1125</v>
      </c>
      <c r="Q1011">
        <v>1</v>
      </c>
      <c r="W1011">
        <v>0</v>
      </c>
      <c r="X1011">
        <v>-1027537862</v>
      </c>
      <c r="Y1011">
        <v>102.95950000000001</v>
      </c>
      <c r="AA1011">
        <v>0</v>
      </c>
      <c r="AB1011">
        <v>0</v>
      </c>
      <c r="AC1011">
        <v>0</v>
      </c>
      <c r="AD1011">
        <v>9.18</v>
      </c>
      <c r="AE1011">
        <v>0</v>
      </c>
      <c r="AF1011">
        <v>0</v>
      </c>
      <c r="AG1011">
        <v>0</v>
      </c>
      <c r="AH1011">
        <v>9.18</v>
      </c>
      <c r="AI1011">
        <v>1</v>
      </c>
      <c r="AJ1011">
        <v>1</v>
      </c>
      <c r="AK1011">
        <v>1</v>
      </c>
      <c r="AL1011">
        <v>1</v>
      </c>
      <c r="AN1011">
        <v>0</v>
      </c>
      <c r="AO1011">
        <v>1</v>
      </c>
      <c r="AP1011">
        <v>1</v>
      </c>
      <c r="AQ1011">
        <v>0</v>
      </c>
      <c r="AR1011">
        <v>0</v>
      </c>
      <c r="AS1011" t="s">
        <v>3</v>
      </c>
      <c r="AT1011">
        <v>89.53</v>
      </c>
      <c r="AU1011" t="s">
        <v>264</v>
      </c>
      <c r="AV1011">
        <v>1</v>
      </c>
      <c r="AW1011">
        <v>2</v>
      </c>
      <c r="AX1011">
        <v>144045360</v>
      </c>
      <c r="AY1011">
        <v>1</v>
      </c>
      <c r="AZ1011">
        <v>2048</v>
      </c>
      <c r="BA1011">
        <v>1011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0</v>
      </c>
      <c r="BS1011">
        <v>0</v>
      </c>
      <c r="BT1011">
        <v>0</v>
      </c>
      <c r="BU1011">
        <v>0</v>
      </c>
      <c r="BV1011">
        <v>0</v>
      </c>
      <c r="BW1011">
        <v>0</v>
      </c>
      <c r="CX1011">
        <f>Y1011*Source!I761</f>
        <v>3.2947040000000003</v>
      </c>
      <c r="CY1011">
        <f>AD1011</f>
        <v>9.18</v>
      </c>
      <c r="CZ1011">
        <f>AH1011</f>
        <v>9.18</v>
      </c>
      <c r="DA1011">
        <f>AL1011</f>
        <v>1</v>
      </c>
      <c r="DB1011">
        <f>ROUND((ROUND(AT1011*CZ1011,2)*1.15),2)</f>
        <v>945.17</v>
      </c>
      <c r="DC1011">
        <f>ROUND((ROUND(AT1011*AG1011,2)*1.15),2)</f>
        <v>0</v>
      </c>
    </row>
    <row r="1012" spans="1:107" x14ac:dyDescent="0.2">
      <c r="A1012">
        <f>ROW(Source!A761)</f>
        <v>761</v>
      </c>
      <c r="B1012">
        <v>144042116</v>
      </c>
      <c r="C1012">
        <v>144045348</v>
      </c>
      <c r="D1012">
        <v>128862608</v>
      </c>
      <c r="E1012">
        <v>28876687</v>
      </c>
      <c r="F1012">
        <v>1</v>
      </c>
      <c r="G1012">
        <v>1</v>
      </c>
      <c r="H1012">
        <v>1</v>
      </c>
      <c r="I1012" t="s">
        <v>1128</v>
      </c>
      <c r="J1012" t="s">
        <v>3</v>
      </c>
      <c r="K1012" t="s">
        <v>1129</v>
      </c>
      <c r="L1012">
        <v>1191</v>
      </c>
      <c r="N1012">
        <v>1013</v>
      </c>
      <c r="O1012" t="s">
        <v>1125</v>
      </c>
      <c r="P1012" t="s">
        <v>1125</v>
      </c>
      <c r="Q1012">
        <v>1</v>
      </c>
      <c r="W1012">
        <v>0</v>
      </c>
      <c r="X1012">
        <v>-1417349443</v>
      </c>
      <c r="Y1012">
        <v>13.04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1</v>
      </c>
      <c r="AJ1012">
        <v>1</v>
      </c>
      <c r="AK1012">
        <v>1</v>
      </c>
      <c r="AL1012">
        <v>1</v>
      </c>
      <c r="AN1012">
        <v>0</v>
      </c>
      <c r="AO1012">
        <v>1</v>
      </c>
      <c r="AP1012">
        <v>0</v>
      </c>
      <c r="AQ1012">
        <v>0</v>
      </c>
      <c r="AR1012">
        <v>0</v>
      </c>
      <c r="AS1012" t="s">
        <v>3</v>
      </c>
      <c r="AT1012">
        <v>13.04</v>
      </c>
      <c r="AU1012" t="s">
        <v>3</v>
      </c>
      <c r="AV1012">
        <v>2</v>
      </c>
      <c r="AW1012">
        <v>2</v>
      </c>
      <c r="AX1012">
        <v>144045361</v>
      </c>
      <c r="AY1012">
        <v>1</v>
      </c>
      <c r="AZ1012">
        <v>2048</v>
      </c>
      <c r="BA1012">
        <v>1012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0</v>
      </c>
      <c r="BS1012">
        <v>0</v>
      </c>
      <c r="BT1012">
        <v>0</v>
      </c>
      <c r="BU1012">
        <v>0</v>
      </c>
      <c r="BV1012">
        <v>0</v>
      </c>
      <c r="BW1012">
        <v>0</v>
      </c>
      <c r="CX1012">
        <f>Y1012*Source!I761</f>
        <v>0.41727999999999998</v>
      </c>
      <c r="CY1012">
        <f>AD1012</f>
        <v>0</v>
      </c>
      <c r="CZ1012">
        <f>AH1012</f>
        <v>0</v>
      </c>
      <c r="DA1012">
        <f>AL1012</f>
        <v>1</v>
      </c>
      <c r="DB1012">
        <f>ROUND(ROUND(AT1012*CZ1012,2),2)</f>
        <v>0</v>
      </c>
      <c r="DC1012">
        <f>ROUND(ROUND(AT1012*AG1012,2),2)</f>
        <v>0</v>
      </c>
    </row>
    <row r="1013" spans="1:107" x14ac:dyDescent="0.2">
      <c r="A1013">
        <f>ROW(Source!A761)</f>
        <v>761</v>
      </c>
      <c r="B1013">
        <v>144042116</v>
      </c>
      <c r="C1013">
        <v>144045348</v>
      </c>
      <c r="D1013">
        <v>130404356</v>
      </c>
      <c r="E1013">
        <v>1</v>
      </c>
      <c r="F1013">
        <v>1</v>
      </c>
      <c r="G1013">
        <v>1</v>
      </c>
      <c r="H1013">
        <v>2</v>
      </c>
      <c r="I1013" t="s">
        <v>1267</v>
      </c>
      <c r="J1013" t="s">
        <v>1268</v>
      </c>
      <c r="K1013" t="s">
        <v>1269</v>
      </c>
      <c r="L1013">
        <v>1368</v>
      </c>
      <c r="N1013">
        <v>1011</v>
      </c>
      <c r="O1013" t="s">
        <v>550</v>
      </c>
      <c r="P1013" t="s">
        <v>550</v>
      </c>
      <c r="Q1013">
        <v>1</v>
      </c>
      <c r="W1013">
        <v>0</v>
      </c>
      <c r="X1013">
        <v>-927922530</v>
      </c>
      <c r="Y1013">
        <v>12.112500000000001</v>
      </c>
      <c r="AA1013">
        <v>0</v>
      </c>
      <c r="AB1013">
        <v>730.08</v>
      </c>
      <c r="AC1013">
        <v>443.21</v>
      </c>
      <c r="AD1013">
        <v>0</v>
      </c>
      <c r="AE1013">
        <v>0</v>
      </c>
      <c r="AF1013">
        <v>86.4</v>
      </c>
      <c r="AG1013">
        <v>13.5</v>
      </c>
      <c r="AH1013">
        <v>0</v>
      </c>
      <c r="AI1013">
        <v>1</v>
      </c>
      <c r="AJ1013">
        <v>8.4499999999999993</v>
      </c>
      <c r="AK1013">
        <v>32.83</v>
      </c>
      <c r="AL1013">
        <v>1</v>
      </c>
      <c r="AN1013">
        <v>0</v>
      </c>
      <c r="AO1013">
        <v>1</v>
      </c>
      <c r="AP1013">
        <v>1</v>
      </c>
      <c r="AQ1013">
        <v>0</v>
      </c>
      <c r="AR1013">
        <v>0</v>
      </c>
      <c r="AS1013" t="s">
        <v>3</v>
      </c>
      <c r="AT1013">
        <v>9.69</v>
      </c>
      <c r="AU1013" t="s">
        <v>279</v>
      </c>
      <c r="AV1013">
        <v>0</v>
      </c>
      <c r="AW1013">
        <v>2</v>
      </c>
      <c r="AX1013">
        <v>144045362</v>
      </c>
      <c r="AY1013">
        <v>1</v>
      </c>
      <c r="AZ1013">
        <v>2048</v>
      </c>
      <c r="BA1013">
        <v>1013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CX1013">
        <f>Y1013*Source!I761</f>
        <v>0.38760000000000006</v>
      </c>
      <c r="CY1013">
        <f>AB1013</f>
        <v>730.08</v>
      </c>
      <c r="CZ1013">
        <f>AF1013</f>
        <v>86.4</v>
      </c>
      <c r="DA1013">
        <f>AJ1013</f>
        <v>8.4499999999999993</v>
      </c>
      <c r="DB1013">
        <f>ROUND((ROUND(AT1013*CZ1013,2)*1.25),2)</f>
        <v>1046.53</v>
      </c>
      <c r="DC1013">
        <f>ROUND((ROUND(AT1013*AG1013,2)*1.25),2)</f>
        <v>163.53</v>
      </c>
    </row>
    <row r="1014" spans="1:107" x14ac:dyDescent="0.2">
      <c r="A1014">
        <f>ROW(Source!A761)</f>
        <v>761</v>
      </c>
      <c r="B1014">
        <v>144042116</v>
      </c>
      <c r="C1014">
        <v>144045348</v>
      </c>
      <c r="D1014">
        <v>130404404</v>
      </c>
      <c r="E1014">
        <v>1</v>
      </c>
      <c r="F1014">
        <v>1</v>
      </c>
      <c r="G1014">
        <v>1</v>
      </c>
      <c r="H1014">
        <v>2</v>
      </c>
      <c r="I1014" t="s">
        <v>1141</v>
      </c>
      <c r="J1014" t="s">
        <v>1142</v>
      </c>
      <c r="K1014" t="s">
        <v>1143</v>
      </c>
      <c r="L1014">
        <v>1368</v>
      </c>
      <c r="N1014">
        <v>1011</v>
      </c>
      <c r="O1014" t="s">
        <v>550</v>
      </c>
      <c r="P1014" t="s">
        <v>550</v>
      </c>
      <c r="Q1014">
        <v>1</v>
      </c>
      <c r="W1014">
        <v>0</v>
      </c>
      <c r="X1014">
        <v>-2113614907</v>
      </c>
      <c r="Y1014">
        <v>1.9</v>
      </c>
      <c r="AA1014">
        <v>0</v>
      </c>
      <c r="AB1014">
        <v>1023.6</v>
      </c>
      <c r="AC1014">
        <v>443.21</v>
      </c>
      <c r="AD1014">
        <v>0</v>
      </c>
      <c r="AE1014">
        <v>0</v>
      </c>
      <c r="AF1014">
        <v>115.4</v>
      </c>
      <c r="AG1014">
        <v>13.5</v>
      </c>
      <c r="AH1014">
        <v>0</v>
      </c>
      <c r="AI1014">
        <v>1</v>
      </c>
      <c r="AJ1014">
        <v>8.8699999999999992</v>
      </c>
      <c r="AK1014">
        <v>32.83</v>
      </c>
      <c r="AL1014">
        <v>1</v>
      </c>
      <c r="AN1014">
        <v>0</v>
      </c>
      <c r="AO1014">
        <v>1</v>
      </c>
      <c r="AP1014">
        <v>1</v>
      </c>
      <c r="AQ1014">
        <v>0</v>
      </c>
      <c r="AR1014">
        <v>0</v>
      </c>
      <c r="AS1014" t="s">
        <v>3</v>
      </c>
      <c r="AT1014">
        <v>1.52</v>
      </c>
      <c r="AU1014" t="s">
        <v>279</v>
      </c>
      <c r="AV1014">
        <v>0</v>
      </c>
      <c r="AW1014">
        <v>2</v>
      </c>
      <c r="AX1014">
        <v>144045363</v>
      </c>
      <c r="AY1014">
        <v>1</v>
      </c>
      <c r="AZ1014">
        <v>0</v>
      </c>
      <c r="BA1014">
        <v>1014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0</v>
      </c>
      <c r="BS1014">
        <v>0</v>
      </c>
      <c r="BT1014">
        <v>0</v>
      </c>
      <c r="BU1014">
        <v>0</v>
      </c>
      <c r="BV1014">
        <v>0</v>
      </c>
      <c r="BW1014">
        <v>0</v>
      </c>
      <c r="CX1014">
        <f>Y1014*Source!I761</f>
        <v>6.08E-2</v>
      </c>
      <c r="CY1014">
        <f>AB1014</f>
        <v>1023.6</v>
      </c>
      <c r="CZ1014">
        <f>AF1014</f>
        <v>115.4</v>
      </c>
      <c r="DA1014">
        <f>AJ1014</f>
        <v>8.8699999999999992</v>
      </c>
      <c r="DB1014">
        <f>ROUND((ROUND(AT1014*CZ1014,2)*1.25),2)</f>
        <v>219.26</v>
      </c>
      <c r="DC1014">
        <f>ROUND((ROUND(AT1014*AG1014,2)*1.25),2)</f>
        <v>25.65</v>
      </c>
    </row>
    <row r="1015" spans="1:107" x14ac:dyDescent="0.2">
      <c r="A1015">
        <f>ROW(Source!A761)</f>
        <v>761</v>
      </c>
      <c r="B1015">
        <v>144042116</v>
      </c>
      <c r="C1015">
        <v>144045348</v>
      </c>
      <c r="D1015">
        <v>130405149</v>
      </c>
      <c r="E1015">
        <v>1</v>
      </c>
      <c r="F1015">
        <v>1</v>
      </c>
      <c r="G1015">
        <v>1</v>
      </c>
      <c r="H1015">
        <v>2</v>
      </c>
      <c r="I1015" t="s">
        <v>1144</v>
      </c>
      <c r="J1015" t="s">
        <v>1145</v>
      </c>
      <c r="K1015" t="s">
        <v>1146</v>
      </c>
      <c r="L1015">
        <v>1368</v>
      </c>
      <c r="N1015">
        <v>1011</v>
      </c>
      <c r="O1015" t="s">
        <v>550</v>
      </c>
      <c r="P1015" t="s">
        <v>550</v>
      </c>
      <c r="Q1015">
        <v>1</v>
      </c>
      <c r="W1015">
        <v>0</v>
      </c>
      <c r="X1015">
        <v>1969200529</v>
      </c>
      <c r="Y1015">
        <v>2.2875000000000001</v>
      </c>
      <c r="AA1015">
        <v>0</v>
      </c>
      <c r="AB1015">
        <v>795.09</v>
      </c>
      <c r="AC1015">
        <v>380.83</v>
      </c>
      <c r="AD1015">
        <v>0</v>
      </c>
      <c r="AE1015">
        <v>0</v>
      </c>
      <c r="AF1015">
        <v>65.709999999999994</v>
      </c>
      <c r="AG1015">
        <v>11.6</v>
      </c>
      <c r="AH1015">
        <v>0</v>
      </c>
      <c r="AI1015">
        <v>1</v>
      </c>
      <c r="AJ1015">
        <v>12.1</v>
      </c>
      <c r="AK1015">
        <v>32.83</v>
      </c>
      <c r="AL1015">
        <v>1</v>
      </c>
      <c r="AN1015">
        <v>0</v>
      </c>
      <c r="AO1015">
        <v>1</v>
      </c>
      <c r="AP1015">
        <v>1</v>
      </c>
      <c r="AQ1015">
        <v>0</v>
      </c>
      <c r="AR1015">
        <v>0</v>
      </c>
      <c r="AS1015" t="s">
        <v>3</v>
      </c>
      <c r="AT1015">
        <v>1.83</v>
      </c>
      <c r="AU1015" t="s">
        <v>279</v>
      </c>
      <c r="AV1015">
        <v>0</v>
      </c>
      <c r="AW1015">
        <v>2</v>
      </c>
      <c r="AX1015">
        <v>144045364</v>
      </c>
      <c r="AY1015">
        <v>1</v>
      </c>
      <c r="AZ1015">
        <v>0</v>
      </c>
      <c r="BA1015">
        <v>1015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0</v>
      </c>
      <c r="BS1015">
        <v>0</v>
      </c>
      <c r="BT1015">
        <v>0</v>
      </c>
      <c r="BU1015">
        <v>0</v>
      </c>
      <c r="BV1015">
        <v>0</v>
      </c>
      <c r="BW1015">
        <v>0</v>
      </c>
      <c r="CX1015">
        <f>Y1015*Source!I761</f>
        <v>7.3200000000000001E-2</v>
      </c>
      <c r="CY1015">
        <f>AB1015</f>
        <v>795.09</v>
      </c>
      <c r="CZ1015">
        <f>AF1015</f>
        <v>65.709999999999994</v>
      </c>
      <c r="DA1015">
        <f>AJ1015</f>
        <v>12.1</v>
      </c>
      <c r="DB1015">
        <f>ROUND((ROUND(AT1015*CZ1015,2)*1.25),2)</f>
        <v>150.31</v>
      </c>
      <c r="DC1015">
        <f>ROUND((ROUND(AT1015*AG1015,2)*1.25),2)</f>
        <v>26.54</v>
      </c>
    </row>
    <row r="1016" spans="1:107" x14ac:dyDescent="0.2">
      <c r="A1016">
        <f>ROW(Source!A761)</f>
        <v>761</v>
      </c>
      <c r="B1016">
        <v>144042116</v>
      </c>
      <c r="C1016">
        <v>144045348</v>
      </c>
      <c r="D1016">
        <v>130260847</v>
      </c>
      <c r="E1016">
        <v>1</v>
      </c>
      <c r="F1016">
        <v>1</v>
      </c>
      <c r="G1016">
        <v>1</v>
      </c>
      <c r="H1016">
        <v>3</v>
      </c>
      <c r="I1016" t="s">
        <v>1373</v>
      </c>
      <c r="J1016" t="s">
        <v>1374</v>
      </c>
      <c r="K1016" t="s">
        <v>1375</v>
      </c>
      <c r="L1016">
        <v>1348</v>
      </c>
      <c r="N1016">
        <v>1009</v>
      </c>
      <c r="O1016" t="s">
        <v>31</v>
      </c>
      <c r="P1016" t="s">
        <v>31</v>
      </c>
      <c r="Q1016">
        <v>1000</v>
      </c>
      <c r="W1016">
        <v>0</v>
      </c>
      <c r="X1016">
        <v>1515713270</v>
      </c>
      <c r="Y1016">
        <v>4.13E-3</v>
      </c>
      <c r="AA1016">
        <v>97141.58</v>
      </c>
      <c r="AB1016">
        <v>0</v>
      </c>
      <c r="AC1016">
        <v>0</v>
      </c>
      <c r="AD1016">
        <v>0</v>
      </c>
      <c r="AE1016">
        <v>11978</v>
      </c>
      <c r="AF1016">
        <v>0</v>
      </c>
      <c r="AG1016">
        <v>0</v>
      </c>
      <c r="AH1016">
        <v>0</v>
      </c>
      <c r="AI1016">
        <v>8.11</v>
      </c>
      <c r="AJ1016">
        <v>1</v>
      </c>
      <c r="AK1016">
        <v>1</v>
      </c>
      <c r="AL1016">
        <v>1</v>
      </c>
      <c r="AN1016">
        <v>0</v>
      </c>
      <c r="AO1016">
        <v>1</v>
      </c>
      <c r="AP1016">
        <v>0</v>
      </c>
      <c r="AQ1016">
        <v>0</v>
      </c>
      <c r="AR1016">
        <v>0</v>
      </c>
      <c r="AS1016" t="s">
        <v>3</v>
      </c>
      <c r="AT1016">
        <v>4.13E-3</v>
      </c>
      <c r="AU1016" t="s">
        <v>3</v>
      </c>
      <c r="AV1016">
        <v>0</v>
      </c>
      <c r="AW1016">
        <v>2</v>
      </c>
      <c r="AX1016">
        <v>144045366</v>
      </c>
      <c r="AY1016">
        <v>1</v>
      </c>
      <c r="AZ1016">
        <v>0</v>
      </c>
      <c r="BA1016">
        <v>1017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CX1016">
        <f>Y1016*Source!I761</f>
        <v>1.3216000000000001E-4</v>
      </c>
      <c r="CY1016">
        <f t="shared" ref="CY1016:CY1021" si="181">AA1016</f>
        <v>97141.58</v>
      </c>
      <c r="CZ1016">
        <f t="shared" ref="CZ1016:CZ1021" si="182">AE1016</f>
        <v>11978</v>
      </c>
      <c r="DA1016">
        <f t="shared" ref="DA1016:DA1021" si="183">AI1016</f>
        <v>8.11</v>
      </c>
      <c r="DB1016">
        <f t="shared" ref="DB1016:DB1047" si="184">ROUND(ROUND(AT1016*CZ1016,2),2)</f>
        <v>49.47</v>
      </c>
      <c r="DC1016">
        <f t="shared" ref="DC1016:DC1047" si="185">ROUND(ROUND(AT1016*AG1016,2),2)</f>
        <v>0</v>
      </c>
    </row>
    <row r="1017" spans="1:107" x14ac:dyDescent="0.2">
      <c r="A1017">
        <f>ROW(Source!A761)</f>
        <v>761</v>
      </c>
      <c r="B1017">
        <v>144042116</v>
      </c>
      <c r="C1017">
        <v>144045348</v>
      </c>
      <c r="D1017">
        <v>130263611</v>
      </c>
      <c r="E1017">
        <v>1</v>
      </c>
      <c r="F1017">
        <v>1</v>
      </c>
      <c r="G1017">
        <v>1</v>
      </c>
      <c r="H1017">
        <v>3</v>
      </c>
      <c r="I1017" t="s">
        <v>1376</v>
      </c>
      <c r="J1017" t="s">
        <v>1377</v>
      </c>
      <c r="K1017" t="s">
        <v>1378</v>
      </c>
      <c r="L1017">
        <v>1339</v>
      </c>
      <c r="N1017">
        <v>1007</v>
      </c>
      <c r="O1017" t="s">
        <v>50</v>
      </c>
      <c r="P1017" t="s">
        <v>50</v>
      </c>
      <c r="Q1017">
        <v>1</v>
      </c>
      <c r="W1017">
        <v>0</v>
      </c>
      <c r="X1017">
        <v>154482386</v>
      </c>
      <c r="Y1017">
        <v>0.105</v>
      </c>
      <c r="AA1017">
        <v>3151.04</v>
      </c>
      <c r="AB1017">
        <v>0</v>
      </c>
      <c r="AC1017">
        <v>0</v>
      </c>
      <c r="AD1017">
        <v>0</v>
      </c>
      <c r="AE1017">
        <v>458</v>
      </c>
      <c r="AF1017">
        <v>0</v>
      </c>
      <c r="AG1017">
        <v>0</v>
      </c>
      <c r="AH1017">
        <v>0</v>
      </c>
      <c r="AI1017">
        <v>6.88</v>
      </c>
      <c r="AJ1017">
        <v>1</v>
      </c>
      <c r="AK1017">
        <v>1</v>
      </c>
      <c r="AL1017">
        <v>1</v>
      </c>
      <c r="AN1017">
        <v>0</v>
      </c>
      <c r="AO1017">
        <v>1</v>
      </c>
      <c r="AP1017">
        <v>0</v>
      </c>
      <c r="AQ1017">
        <v>0</v>
      </c>
      <c r="AR1017">
        <v>0</v>
      </c>
      <c r="AS1017" t="s">
        <v>3</v>
      </c>
      <c r="AT1017">
        <v>0.105</v>
      </c>
      <c r="AU1017" t="s">
        <v>3</v>
      </c>
      <c r="AV1017">
        <v>0</v>
      </c>
      <c r="AW1017">
        <v>2</v>
      </c>
      <c r="AX1017">
        <v>144045367</v>
      </c>
      <c r="AY1017">
        <v>1</v>
      </c>
      <c r="AZ1017">
        <v>0</v>
      </c>
      <c r="BA1017">
        <v>1018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0</v>
      </c>
      <c r="BS1017">
        <v>0</v>
      </c>
      <c r="BT1017">
        <v>0</v>
      </c>
      <c r="BU1017">
        <v>0</v>
      </c>
      <c r="BV1017">
        <v>0</v>
      </c>
      <c r="BW1017">
        <v>0</v>
      </c>
      <c r="CX1017">
        <f>Y1017*Source!I761</f>
        <v>3.3600000000000001E-3</v>
      </c>
      <c r="CY1017">
        <f t="shared" si="181"/>
        <v>3151.04</v>
      </c>
      <c r="CZ1017">
        <f t="shared" si="182"/>
        <v>458</v>
      </c>
      <c r="DA1017">
        <f t="shared" si="183"/>
        <v>6.88</v>
      </c>
      <c r="DB1017">
        <f t="shared" si="184"/>
        <v>48.09</v>
      </c>
      <c r="DC1017">
        <f t="shared" si="185"/>
        <v>0</v>
      </c>
    </row>
    <row r="1018" spans="1:107" x14ac:dyDescent="0.2">
      <c r="A1018">
        <f>ROW(Source!A761)</f>
        <v>761</v>
      </c>
      <c r="B1018">
        <v>144042116</v>
      </c>
      <c r="C1018">
        <v>144045348</v>
      </c>
      <c r="D1018">
        <v>130276538</v>
      </c>
      <c r="E1018">
        <v>1</v>
      </c>
      <c r="F1018">
        <v>1</v>
      </c>
      <c r="G1018">
        <v>1</v>
      </c>
      <c r="H1018">
        <v>3</v>
      </c>
      <c r="I1018" t="s">
        <v>1379</v>
      </c>
      <c r="J1018" t="s">
        <v>1380</v>
      </c>
      <c r="K1018" t="s">
        <v>1381</v>
      </c>
      <c r="L1018">
        <v>1346</v>
      </c>
      <c r="N1018">
        <v>1009</v>
      </c>
      <c r="O1018" t="s">
        <v>598</v>
      </c>
      <c r="P1018" t="s">
        <v>598</v>
      </c>
      <c r="Q1018">
        <v>1</v>
      </c>
      <c r="W1018">
        <v>0</v>
      </c>
      <c r="X1018">
        <v>-1759459904</v>
      </c>
      <c r="Y1018">
        <v>37.5</v>
      </c>
      <c r="AA1018">
        <v>66.48</v>
      </c>
      <c r="AB1018">
        <v>0</v>
      </c>
      <c r="AC1018">
        <v>0</v>
      </c>
      <c r="AD1018">
        <v>0</v>
      </c>
      <c r="AE1018">
        <v>10.26</v>
      </c>
      <c r="AF1018">
        <v>0</v>
      </c>
      <c r="AG1018">
        <v>0</v>
      </c>
      <c r="AH1018">
        <v>0</v>
      </c>
      <c r="AI1018">
        <v>6.48</v>
      </c>
      <c r="AJ1018">
        <v>1</v>
      </c>
      <c r="AK1018">
        <v>1</v>
      </c>
      <c r="AL1018">
        <v>1</v>
      </c>
      <c r="AN1018">
        <v>0</v>
      </c>
      <c r="AO1018">
        <v>1</v>
      </c>
      <c r="AP1018">
        <v>0</v>
      </c>
      <c r="AQ1018">
        <v>0</v>
      </c>
      <c r="AR1018">
        <v>0</v>
      </c>
      <c r="AS1018" t="s">
        <v>3</v>
      </c>
      <c r="AT1018">
        <v>37.5</v>
      </c>
      <c r="AU1018" t="s">
        <v>3</v>
      </c>
      <c r="AV1018">
        <v>0</v>
      </c>
      <c r="AW1018">
        <v>2</v>
      </c>
      <c r="AX1018">
        <v>144045368</v>
      </c>
      <c r="AY1018">
        <v>1</v>
      </c>
      <c r="AZ1018">
        <v>0</v>
      </c>
      <c r="BA1018">
        <v>1019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0</v>
      </c>
      <c r="BS1018">
        <v>0</v>
      </c>
      <c r="BT1018">
        <v>0</v>
      </c>
      <c r="BU1018">
        <v>0</v>
      </c>
      <c r="BV1018">
        <v>0</v>
      </c>
      <c r="BW1018">
        <v>0</v>
      </c>
      <c r="CX1018">
        <f>Y1018*Source!I761</f>
        <v>1.2</v>
      </c>
      <c r="CY1018">
        <f t="shared" si="181"/>
        <v>66.48</v>
      </c>
      <c r="CZ1018">
        <f t="shared" si="182"/>
        <v>10.26</v>
      </c>
      <c r="DA1018">
        <f t="shared" si="183"/>
        <v>6.48</v>
      </c>
      <c r="DB1018">
        <f t="shared" si="184"/>
        <v>384.75</v>
      </c>
      <c r="DC1018">
        <f t="shared" si="185"/>
        <v>0</v>
      </c>
    </row>
    <row r="1019" spans="1:107" x14ac:dyDescent="0.2">
      <c r="A1019">
        <f>ROW(Source!A761)</f>
        <v>761</v>
      </c>
      <c r="B1019">
        <v>144042116</v>
      </c>
      <c r="C1019">
        <v>144045348</v>
      </c>
      <c r="D1019">
        <v>130281321</v>
      </c>
      <c r="E1019">
        <v>1</v>
      </c>
      <c r="F1019">
        <v>1</v>
      </c>
      <c r="G1019">
        <v>1</v>
      </c>
      <c r="H1019">
        <v>3</v>
      </c>
      <c r="I1019" t="s">
        <v>1382</v>
      </c>
      <c r="J1019" t="s">
        <v>1383</v>
      </c>
      <c r="K1019" t="s">
        <v>1384</v>
      </c>
      <c r="L1019">
        <v>1339</v>
      </c>
      <c r="N1019">
        <v>1007</v>
      </c>
      <c r="O1019" t="s">
        <v>50</v>
      </c>
      <c r="P1019" t="s">
        <v>50</v>
      </c>
      <c r="Q1019">
        <v>1</v>
      </c>
      <c r="W1019">
        <v>0</v>
      </c>
      <c r="X1019">
        <v>-1187022959</v>
      </c>
      <c r="Y1019">
        <v>0.08</v>
      </c>
      <c r="AA1019">
        <v>5995</v>
      </c>
      <c r="AB1019">
        <v>0</v>
      </c>
      <c r="AC1019">
        <v>0</v>
      </c>
      <c r="AD1019">
        <v>0</v>
      </c>
      <c r="AE1019">
        <v>1100</v>
      </c>
      <c r="AF1019">
        <v>0</v>
      </c>
      <c r="AG1019">
        <v>0</v>
      </c>
      <c r="AH1019">
        <v>0</v>
      </c>
      <c r="AI1019">
        <v>5.45</v>
      </c>
      <c r="AJ1019">
        <v>1</v>
      </c>
      <c r="AK1019">
        <v>1</v>
      </c>
      <c r="AL1019">
        <v>1</v>
      </c>
      <c r="AN1019">
        <v>0</v>
      </c>
      <c r="AO1019">
        <v>1</v>
      </c>
      <c r="AP1019">
        <v>0</v>
      </c>
      <c r="AQ1019">
        <v>0</v>
      </c>
      <c r="AR1019">
        <v>0</v>
      </c>
      <c r="AS1019" t="s">
        <v>3</v>
      </c>
      <c r="AT1019">
        <v>0.08</v>
      </c>
      <c r="AU1019" t="s">
        <v>3</v>
      </c>
      <c r="AV1019">
        <v>0</v>
      </c>
      <c r="AW1019">
        <v>2</v>
      </c>
      <c r="AX1019">
        <v>144045369</v>
      </c>
      <c r="AY1019">
        <v>1</v>
      </c>
      <c r="AZ1019">
        <v>0</v>
      </c>
      <c r="BA1019">
        <v>1020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0</v>
      </c>
      <c r="BS1019">
        <v>0</v>
      </c>
      <c r="BT1019">
        <v>0</v>
      </c>
      <c r="BU1019">
        <v>0</v>
      </c>
      <c r="BV1019">
        <v>0</v>
      </c>
      <c r="BW1019">
        <v>0</v>
      </c>
      <c r="CX1019">
        <f>Y1019*Source!I761</f>
        <v>2.5600000000000002E-3</v>
      </c>
      <c r="CY1019">
        <f t="shared" si="181"/>
        <v>5995</v>
      </c>
      <c r="CZ1019">
        <f t="shared" si="182"/>
        <v>1100</v>
      </c>
      <c r="DA1019">
        <f t="shared" si="183"/>
        <v>5.45</v>
      </c>
      <c r="DB1019">
        <f t="shared" si="184"/>
        <v>88</v>
      </c>
      <c r="DC1019">
        <f t="shared" si="185"/>
        <v>0</v>
      </c>
    </row>
    <row r="1020" spans="1:107" x14ac:dyDescent="0.2">
      <c r="A1020">
        <f>ROW(Source!A761)</f>
        <v>761</v>
      </c>
      <c r="B1020">
        <v>144042116</v>
      </c>
      <c r="C1020">
        <v>144045348</v>
      </c>
      <c r="D1020">
        <v>130282630</v>
      </c>
      <c r="E1020">
        <v>1</v>
      </c>
      <c r="F1020">
        <v>1</v>
      </c>
      <c r="G1020">
        <v>1</v>
      </c>
      <c r="H1020">
        <v>3</v>
      </c>
      <c r="I1020" t="s">
        <v>967</v>
      </c>
      <c r="J1020" t="s">
        <v>969</v>
      </c>
      <c r="K1020" t="s">
        <v>968</v>
      </c>
      <c r="L1020">
        <v>1327</v>
      </c>
      <c r="N1020">
        <v>1005</v>
      </c>
      <c r="O1020" t="s">
        <v>269</v>
      </c>
      <c r="P1020" t="s">
        <v>269</v>
      </c>
      <c r="Q1020">
        <v>1</v>
      </c>
      <c r="W1020">
        <v>0</v>
      </c>
      <c r="X1020">
        <v>1879692748</v>
      </c>
      <c r="Y1020">
        <v>100</v>
      </c>
      <c r="AA1020">
        <v>7950.32</v>
      </c>
      <c r="AB1020">
        <v>0</v>
      </c>
      <c r="AC1020">
        <v>0</v>
      </c>
      <c r="AD1020">
        <v>0</v>
      </c>
      <c r="AE1020">
        <v>1534.81</v>
      </c>
      <c r="AF1020">
        <v>0</v>
      </c>
      <c r="AG1020">
        <v>0</v>
      </c>
      <c r="AH1020">
        <v>0</v>
      </c>
      <c r="AI1020">
        <v>5.18</v>
      </c>
      <c r="AJ1020">
        <v>1</v>
      </c>
      <c r="AK1020">
        <v>1</v>
      </c>
      <c r="AL1020">
        <v>1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 t="s">
        <v>3</v>
      </c>
      <c r="AT1020">
        <v>100</v>
      </c>
      <c r="AU1020" t="s">
        <v>3</v>
      </c>
      <c r="AV1020">
        <v>0</v>
      </c>
      <c r="AW1020">
        <v>1</v>
      </c>
      <c r="AX1020">
        <v>-1</v>
      </c>
      <c r="AY1020">
        <v>0</v>
      </c>
      <c r="AZ1020">
        <v>0</v>
      </c>
      <c r="BA1020" t="s">
        <v>3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0</v>
      </c>
      <c r="BS1020">
        <v>0</v>
      </c>
      <c r="BT1020">
        <v>0</v>
      </c>
      <c r="BU1020">
        <v>0</v>
      </c>
      <c r="BV1020">
        <v>0</v>
      </c>
      <c r="BW1020">
        <v>0</v>
      </c>
      <c r="CX1020">
        <f>Y1020*Source!I761</f>
        <v>3.2</v>
      </c>
      <c r="CY1020">
        <f t="shared" si="181"/>
        <v>7950.32</v>
      </c>
      <c r="CZ1020">
        <f t="shared" si="182"/>
        <v>1534.81</v>
      </c>
      <c r="DA1020">
        <f t="shared" si="183"/>
        <v>5.18</v>
      </c>
      <c r="DB1020">
        <f t="shared" si="184"/>
        <v>153481</v>
      </c>
      <c r="DC1020">
        <f t="shared" si="185"/>
        <v>0</v>
      </c>
    </row>
    <row r="1021" spans="1:107" x14ac:dyDescent="0.2">
      <c r="A1021">
        <f>ROW(Source!A761)</f>
        <v>761</v>
      </c>
      <c r="B1021">
        <v>144042116</v>
      </c>
      <c r="C1021">
        <v>144045348</v>
      </c>
      <c r="D1021">
        <v>130289372</v>
      </c>
      <c r="E1021">
        <v>1</v>
      </c>
      <c r="F1021">
        <v>1</v>
      </c>
      <c r="G1021">
        <v>1</v>
      </c>
      <c r="H1021">
        <v>3</v>
      </c>
      <c r="I1021" t="s">
        <v>763</v>
      </c>
      <c r="J1021" t="s">
        <v>765</v>
      </c>
      <c r="K1021" t="s">
        <v>764</v>
      </c>
      <c r="L1021">
        <v>1296</v>
      </c>
      <c r="N1021">
        <v>1002</v>
      </c>
      <c r="O1021" t="s">
        <v>695</v>
      </c>
      <c r="P1021" t="s">
        <v>695</v>
      </c>
      <c r="Q1021">
        <v>1</v>
      </c>
      <c r="W1021">
        <v>0</v>
      </c>
      <c r="X1021">
        <v>-1152041732</v>
      </c>
      <c r="Y1021">
        <v>32.4</v>
      </c>
      <c r="AA1021">
        <v>219.3</v>
      </c>
      <c r="AB1021">
        <v>0</v>
      </c>
      <c r="AC1021">
        <v>0</v>
      </c>
      <c r="AD1021">
        <v>0</v>
      </c>
      <c r="AE1021">
        <v>46.86</v>
      </c>
      <c r="AF1021">
        <v>0</v>
      </c>
      <c r="AG1021">
        <v>0</v>
      </c>
      <c r="AH1021">
        <v>0</v>
      </c>
      <c r="AI1021">
        <v>4.68</v>
      </c>
      <c r="AJ1021">
        <v>1</v>
      </c>
      <c r="AK1021">
        <v>1</v>
      </c>
      <c r="AL1021">
        <v>1</v>
      </c>
      <c r="AN1021">
        <v>0</v>
      </c>
      <c r="AO1021">
        <v>1</v>
      </c>
      <c r="AP1021">
        <v>0</v>
      </c>
      <c r="AQ1021">
        <v>0</v>
      </c>
      <c r="AR1021">
        <v>0</v>
      </c>
      <c r="AS1021" t="s">
        <v>3</v>
      </c>
      <c r="AT1021">
        <v>32.4</v>
      </c>
      <c r="AU1021" t="s">
        <v>3</v>
      </c>
      <c r="AV1021">
        <v>0</v>
      </c>
      <c r="AW1021">
        <v>2</v>
      </c>
      <c r="AX1021">
        <v>144045371</v>
      </c>
      <c r="AY1021">
        <v>1</v>
      </c>
      <c r="AZ1021">
        <v>0</v>
      </c>
      <c r="BA1021">
        <v>1022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CX1021">
        <f>Y1021*Source!I761</f>
        <v>1.0367999999999999</v>
      </c>
      <c r="CY1021">
        <f t="shared" si="181"/>
        <v>219.3</v>
      </c>
      <c r="CZ1021">
        <f t="shared" si="182"/>
        <v>46.86</v>
      </c>
      <c r="DA1021">
        <f t="shared" si="183"/>
        <v>4.68</v>
      </c>
      <c r="DB1021">
        <f t="shared" si="184"/>
        <v>1518.26</v>
      </c>
      <c r="DC1021">
        <f t="shared" si="185"/>
        <v>0</v>
      </c>
    </row>
    <row r="1022" spans="1:107" x14ac:dyDescent="0.2">
      <c r="A1022">
        <f>ROW(Source!A763)</f>
        <v>763</v>
      </c>
      <c r="B1022">
        <v>144042116</v>
      </c>
      <c r="C1022">
        <v>144045373</v>
      </c>
      <c r="D1022">
        <v>128862307</v>
      </c>
      <c r="E1022">
        <v>28876687</v>
      </c>
      <c r="F1022">
        <v>1</v>
      </c>
      <c r="G1022">
        <v>1</v>
      </c>
      <c r="H1022">
        <v>1</v>
      </c>
      <c r="I1022" t="s">
        <v>1291</v>
      </c>
      <c r="J1022" t="s">
        <v>3</v>
      </c>
      <c r="K1022" t="s">
        <v>1292</v>
      </c>
      <c r="L1022">
        <v>1191</v>
      </c>
      <c r="N1022">
        <v>1013</v>
      </c>
      <c r="O1022" t="s">
        <v>1125</v>
      </c>
      <c r="P1022" t="s">
        <v>1125</v>
      </c>
      <c r="Q1022">
        <v>1</v>
      </c>
      <c r="W1022">
        <v>0</v>
      </c>
      <c r="X1022">
        <v>912892513</v>
      </c>
      <c r="Y1022">
        <v>50.08</v>
      </c>
      <c r="AA1022">
        <v>0</v>
      </c>
      <c r="AB1022">
        <v>0</v>
      </c>
      <c r="AC1022">
        <v>0</v>
      </c>
      <c r="AD1022">
        <v>9.92</v>
      </c>
      <c r="AE1022">
        <v>0</v>
      </c>
      <c r="AF1022">
        <v>0</v>
      </c>
      <c r="AG1022">
        <v>0</v>
      </c>
      <c r="AH1022">
        <v>9.92</v>
      </c>
      <c r="AI1022">
        <v>1</v>
      </c>
      <c r="AJ1022">
        <v>1</v>
      </c>
      <c r="AK1022">
        <v>1</v>
      </c>
      <c r="AL1022">
        <v>1</v>
      </c>
      <c r="AN1022">
        <v>0</v>
      </c>
      <c r="AO1022">
        <v>1</v>
      </c>
      <c r="AP1022">
        <v>0</v>
      </c>
      <c r="AQ1022">
        <v>0</v>
      </c>
      <c r="AR1022">
        <v>0</v>
      </c>
      <c r="AS1022" t="s">
        <v>3</v>
      </c>
      <c r="AT1022">
        <v>50.08</v>
      </c>
      <c r="AU1022" t="s">
        <v>3</v>
      </c>
      <c r="AV1022">
        <v>1</v>
      </c>
      <c r="AW1022">
        <v>2</v>
      </c>
      <c r="AX1022">
        <v>144045384</v>
      </c>
      <c r="AY1022">
        <v>1</v>
      </c>
      <c r="AZ1022">
        <v>0</v>
      </c>
      <c r="BA1022">
        <v>1023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0</v>
      </c>
      <c r="BS1022">
        <v>0</v>
      </c>
      <c r="BT1022">
        <v>0</v>
      </c>
      <c r="BU1022">
        <v>0</v>
      </c>
      <c r="BV1022">
        <v>0</v>
      </c>
      <c r="BW1022">
        <v>0</v>
      </c>
      <c r="CX1022">
        <f>Y1022*Source!I763</f>
        <v>1.0016</v>
      </c>
      <c r="CY1022">
        <f>AD1022</f>
        <v>9.92</v>
      </c>
      <c r="CZ1022">
        <f>AH1022</f>
        <v>9.92</v>
      </c>
      <c r="DA1022">
        <f>AL1022</f>
        <v>1</v>
      </c>
      <c r="DB1022">
        <f t="shared" si="184"/>
        <v>496.79</v>
      </c>
      <c r="DC1022">
        <f t="shared" si="185"/>
        <v>0</v>
      </c>
    </row>
    <row r="1023" spans="1:107" x14ac:dyDescent="0.2">
      <c r="A1023">
        <f>ROW(Source!A763)</f>
        <v>763</v>
      </c>
      <c r="B1023">
        <v>144042116</v>
      </c>
      <c r="C1023">
        <v>144045373</v>
      </c>
      <c r="D1023">
        <v>128862608</v>
      </c>
      <c r="E1023">
        <v>28876687</v>
      </c>
      <c r="F1023">
        <v>1</v>
      </c>
      <c r="G1023">
        <v>1</v>
      </c>
      <c r="H1023">
        <v>1</v>
      </c>
      <c r="I1023" t="s">
        <v>1128</v>
      </c>
      <c r="J1023" t="s">
        <v>3</v>
      </c>
      <c r="K1023" t="s">
        <v>1129</v>
      </c>
      <c r="L1023">
        <v>1191</v>
      </c>
      <c r="N1023">
        <v>1013</v>
      </c>
      <c r="O1023" t="s">
        <v>1125</v>
      </c>
      <c r="P1023" t="s">
        <v>1125</v>
      </c>
      <c r="Q1023">
        <v>1</v>
      </c>
      <c r="W1023">
        <v>0</v>
      </c>
      <c r="X1023">
        <v>-1417349443</v>
      </c>
      <c r="Y1023">
        <v>0.12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1</v>
      </c>
      <c r="AJ1023">
        <v>1</v>
      </c>
      <c r="AK1023">
        <v>1</v>
      </c>
      <c r="AL1023">
        <v>1</v>
      </c>
      <c r="AN1023">
        <v>0</v>
      </c>
      <c r="AO1023">
        <v>1</v>
      </c>
      <c r="AP1023">
        <v>0</v>
      </c>
      <c r="AQ1023">
        <v>0</v>
      </c>
      <c r="AR1023">
        <v>0</v>
      </c>
      <c r="AS1023" t="s">
        <v>3</v>
      </c>
      <c r="AT1023">
        <v>0.12</v>
      </c>
      <c r="AU1023" t="s">
        <v>3</v>
      </c>
      <c r="AV1023">
        <v>2</v>
      </c>
      <c r="AW1023">
        <v>2</v>
      </c>
      <c r="AX1023">
        <v>144045385</v>
      </c>
      <c r="AY1023">
        <v>1</v>
      </c>
      <c r="AZ1023">
        <v>0</v>
      </c>
      <c r="BA1023">
        <v>1024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CX1023">
        <f>Y1023*Source!I763</f>
        <v>2.3999999999999998E-3</v>
      </c>
      <c r="CY1023">
        <f>AD1023</f>
        <v>0</v>
      </c>
      <c r="CZ1023">
        <f>AH1023</f>
        <v>0</v>
      </c>
      <c r="DA1023">
        <f>AL1023</f>
        <v>1</v>
      </c>
      <c r="DB1023">
        <f t="shared" si="184"/>
        <v>0</v>
      </c>
      <c r="DC1023">
        <f t="shared" si="185"/>
        <v>0</v>
      </c>
    </row>
    <row r="1024" spans="1:107" x14ac:dyDescent="0.2">
      <c r="A1024">
        <f>ROW(Source!A763)</f>
        <v>763</v>
      </c>
      <c r="B1024">
        <v>144042116</v>
      </c>
      <c r="C1024">
        <v>144045373</v>
      </c>
      <c r="D1024">
        <v>130404404</v>
      </c>
      <c r="E1024">
        <v>1</v>
      </c>
      <c r="F1024">
        <v>1</v>
      </c>
      <c r="G1024">
        <v>1</v>
      </c>
      <c r="H1024">
        <v>2</v>
      </c>
      <c r="I1024" t="s">
        <v>1141</v>
      </c>
      <c r="J1024" t="s">
        <v>1142</v>
      </c>
      <c r="K1024" t="s">
        <v>1143</v>
      </c>
      <c r="L1024">
        <v>1368</v>
      </c>
      <c r="N1024">
        <v>1011</v>
      </c>
      <c r="O1024" t="s">
        <v>550</v>
      </c>
      <c r="P1024" t="s">
        <v>550</v>
      </c>
      <c r="Q1024">
        <v>1</v>
      </c>
      <c r="W1024">
        <v>0</v>
      </c>
      <c r="X1024">
        <v>-2113614907</v>
      </c>
      <c r="Y1024">
        <v>0.06</v>
      </c>
      <c r="AA1024">
        <v>0</v>
      </c>
      <c r="AB1024">
        <v>1023.6</v>
      </c>
      <c r="AC1024">
        <v>443.21</v>
      </c>
      <c r="AD1024">
        <v>0</v>
      </c>
      <c r="AE1024">
        <v>0</v>
      </c>
      <c r="AF1024">
        <v>115.4</v>
      </c>
      <c r="AG1024">
        <v>13.5</v>
      </c>
      <c r="AH1024">
        <v>0</v>
      </c>
      <c r="AI1024">
        <v>1</v>
      </c>
      <c r="AJ1024">
        <v>8.8699999999999992</v>
      </c>
      <c r="AK1024">
        <v>32.83</v>
      </c>
      <c r="AL1024">
        <v>1</v>
      </c>
      <c r="AN1024">
        <v>0</v>
      </c>
      <c r="AO1024">
        <v>1</v>
      </c>
      <c r="AP1024">
        <v>0</v>
      </c>
      <c r="AQ1024">
        <v>0</v>
      </c>
      <c r="AR1024">
        <v>0</v>
      </c>
      <c r="AS1024" t="s">
        <v>3</v>
      </c>
      <c r="AT1024">
        <v>0.06</v>
      </c>
      <c r="AU1024" t="s">
        <v>3</v>
      </c>
      <c r="AV1024">
        <v>0</v>
      </c>
      <c r="AW1024">
        <v>2</v>
      </c>
      <c r="AX1024">
        <v>144045386</v>
      </c>
      <c r="AY1024">
        <v>1</v>
      </c>
      <c r="AZ1024">
        <v>0</v>
      </c>
      <c r="BA1024">
        <v>1025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0</v>
      </c>
      <c r="BS1024">
        <v>0</v>
      </c>
      <c r="BT1024">
        <v>0</v>
      </c>
      <c r="BU1024">
        <v>0</v>
      </c>
      <c r="BV1024">
        <v>0</v>
      </c>
      <c r="BW1024">
        <v>0</v>
      </c>
      <c r="CX1024">
        <f>Y1024*Source!I763</f>
        <v>1.1999999999999999E-3</v>
      </c>
      <c r="CY1024">
        <f>AB1024</f>
        <v>1023.6</v>
      </c>
      <c r="CZ1024">
        <f>AF1024</f>
        <v>115.4</v>
      </c>
      <c r="DA1024">
        <f>AJ1024</f>
        <v>8.8699999999999992</v>
      </c>
      <c r="DB1024">
        <f t="shared" si="184"/>
        <v>6.92</v>
      </c>
      <c r="DC1024">
        <f t="shared" si="185"/>
        <v>0.81</v>
      </c>
    </row>
    <row r="1025" spans="1:107" x14ac:dyDescent="0.2">
      <c r="A1025">
        <f>ROW(Source!A763)</f>
        <v>763</v>
      </c>
      <c r="B1025">
        <v>144042116</v>
      </c>
      <c r="C1025">
        <v>144045373</v>
      </c>
      <c r="D1025">
        <v>130405149</v>
      </c>
      <c r="E1025">
        <v>1</v>
      </c>
      <c r="F1025">
        <v>1</v>
      </c>
      <c r="G1025">
        <v>1</v>
      </c>
      <c r="H1025">
        <v>2</v>
      </c>
      <c r="I1025" t="s">
        <v>1144</v>
      </c>
      <c r="J1025" t="s">
        <v>1145</v>
      </c>
      <c r="K1025" t="s">
        <v>1146</v>
      </c>
      <c r="L1025">
        <v>1368</v>
      </c>
      <c r="N1025">
        <v>1011</v>
      </c>
      <c r="O1025" t="s">
        <v>550</v>
      </c>
      <c r="P1025" t="s">
        <v>550</v>
      </c>
      <c r="Q1025">
        <v>1</v>
      </c>
      <c r="W1025">
        <v>0</v>
      </c>
      <c r="X1025">
        <v>1969200529</v>
      </c>
      <c r="Y1025">
        <v>0.06</v>
      </c>
      <c r="AA1025">
        <v>0</v>
      </c>
      <c r="AB1025">
        <v>795.09</v>
      </c>
      <c r="AC1025">
        <v>380.83</v>
      </c>
      <c r="AD1025">
        <v>0</v>
      </c>
      <c r="AE1025">
        <v>0</v>
      </c>
      <c r="AF1025">
        <v>65.709999999999994</v>
      </c>
      <c r="AG1025">
        <v>11.6</v>
      </c>
      <c r="AH1025">
        <v>0</v>
      </c>
      <c r="AI1025">
        <v>1</v>
      </c>
      <c r="AJ1025">
        <v>12.1</v>
      </c>
      <c r="AK1025">
        <v>32.83</v>
      </c>
      <c r="AL1025">
        <v>1</v>
      </c>
      <c r="AN1025">
        <v>0</v>
      </c>
      <c r="AO1025">
        <v>1</v>
      </c>
      <c r="AP1025">
        <v>0</v>
      </c>
      <c r="AQ1025">
        <v>0</v>
      </c>
      <c r="AR1025">
        <v>0</v>
      </c>
      <c r="AS1025" t="s">
        <v>3</v>
      </c>
      <c r="AT1025">
        <v>0.06</v>
      </c>
      <c r="AU1025" t="s">
        <v>3</v>
      </c>
      <c r="AV1025">
        <v>0</v>
      </c>
      <c r="AW1025">
        <v>2</v>
      </c>
      <c r="AX1025">
        <v>144045387</v>
      </c>
      <c r="AY1025">
        <v>1</v>
      </c>
      <c r="AZ1025">
        <v>0</v>
      </c>
      <c r="BA1025">
        <v>1026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CX1025">
        <f>Y1025*Source!I763</f>
        <v>1.1999999999999999E-3</v>
      </c>
      <c r="CY1025">
        <f>AB1025</f>
        <v>795.09</v>
      </c>
      <c r="CZ1025">
        <f>AF1025</f>
        <v>65.709999999999994</v>
      </c>
      <c r="DA1025">
        <f>AJ1025</f>
        <v>12.1</v>
      </c>
      <c r="DB1025">
        <f t="shared" si="184"/>
        <v>3.94</v>
      </c>
      <c r="DC1025">
        <f t="shared" si="185"/>
        <v>0.7</v>
      </c>
    </row>
    <row r="1026" spans="1:107" x14ac:dyDescent="0.2">
      <c r="A1026">
        <f>ROW(Source!A763)</f>
        <v>763</v>
      </c>
      <c r="B1026">
        <v>144042116</v>
      </c>
      <c r="C1026">
        <v>144045373</v>
      </c>
      <c r="D1026">
        <v>130258803</v>
      </c>
      <c r="E1026">
        <v>1</v>
      </c>
      <c r="F1026">
        <v>1</v>
      </c>
      <c r="G1026">
        <v>1</v>
      </c>
      <c r="H1026">
        <v>3</v>
      </c>
      <c r="I1026" t="s">
        <v>1388</v>
      </c>
      <c r="J1026" t="s">
        <v>1389</v>
      </c>
      <c r="K1026" t="s">
        <v>1390</v>
      </c>
      <c r="L1026">
        <v>1346</v>
      </c>
      <c r="N1026">
        <v>1009</v>
      </c>
      <c r="O1026" t="s">
        <v>598</v>
      </c>
      <c r="P1026" t="s">
        <v>598</v>
      </c>
      <c r="Q1026">
        <v>1</v>
      </c>
      <c r="W1026">
        <v>0</v>
      </c>
      <c r="X1026">
        <v>-1017638695</v>
      </c>
      <c r="Y1026">
        <v>0.31</v>
      </c>
      <c r="AA1026">
        <v>242.59</v>
      </c>
      <c r="AB1026">
        <v>0</v>
      </c>
      <c r="AC1026">
        <v>0</v>
      </c>
      <c r="AD1026">
        <v>0</v>
      </c>
      <c r="AE1026">
        <v>30.4</v>
      </c>
      <c r="AF1026">
        <v>0</v>
      </c>
      <c r="AG1026">
        <v>0</v>
      </c>
      <c r="AH1026">
        <v>0</v>
      </c>
      <c r="AI1026">
        <v>7.98</v>
      </c>
      <c r="AJ1026">
        <v>1</v>
      </c>
      <c r="AK1026">
        <v>1</v>
      </c>
      <c r="AL1026">
        <v>1</v>
      </c>
      <c r="AN1026">
        <v>0</v>
      </c>
      <c r="AO1026">
        <v>1</v>
      </c>
      <c r="AP1026">
        <v>0</v>
      </c>
      <c r="AQ1026">
        <v>0</v>
      </c>
      <c r="AR1026">
        <v>0</v>
      </c>
      <c r="AS1026" t="s">
        <v>3</v>
      </c>
      <c r="AT1026">
        <v>0.31</v>
      </c>
      <c r="AU1026" t="s">
        <v>3</v>
      </c>
      <c r="AV1026">
        <v>0</v>
      </c>
      <c r="AW1026">
        <v>2</v>
      </c>
      <c r="AX1026">
        <v>144045388</v>
      </c>
      <c r="AY1026">
        <v>1</v>
      </c>
      <c r="AZ1026">
        <v>0</v>
      </c>
      <c r="BA1026">
        <v>1027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CX1026">
        <f>Y1026*Source!I763</f>
        <v>6.1999999999999998E-3</v>
      </c>
      <c r="CY1026">
        <f t="shared" ref="CY1026:CY1031" si="186">AA1026</f>
        <v>242.59</v>
      </c>
      <c r="CZ1026">
        <f t="shared" ref="CZ1026:CZ1031" si="187">AE1026</f>
        <v>30.4</v>
      </c>
      <c r="DA1026">
        <f t="shared" ref="DA1026:DA1031" si="188">AI1026</f>
        <v>7.98</v>
      </c>
      <c r="DB1026">
        <f t="shared" si="184"/>
        <v>9.42</v>
      </c>
      <c r="DC1026">
        <f t="shared" si="185"/>
        <v>0</v>
      </c>
    </row>
    <row r="1027" spans="1:107" x14ac:dyDescent="0.2">
      <c r="A1027">
        <f>ROW(Source!A763)</f>
        <v>763</v>
      </c>
      <c r="B1027">
        <v>144042116</v>
      </c>
      <c r="C1027">
        <v>144045373</v>
      </c>
      <c r="D1027">
        <v>130262790</v>
      </c>
      <c r="E1027">
        <v>1</v>
      </c>
      <c r="F1027">
        <v>1</v>
      </c>
      <c r="G1027">
        <v>1</v>
      </c>
      <c r="H1027">
        <v>3</v>
      </c>
      <c r="I1027" t="s">
        <v>1649</v>
      </c>
      <c r="J1027" t="s">
        <v>1650</v>
      </c>
      <c r="K1027" t="s">
        <v>1651</v>
      </c>
      <c r="L1027">
        <v>1348</v>
      </c>
      <c r="N1027">
        <v>1009</v>
      </c>
      <c r="O1027" t="s">
        <v>31</v>
      </c>
      <c r="P1027" t="s">
        <v>31</v>
      </c>
      <c r="Q1027">
        <v>1000</v>
      </c>
      <c r="W1027">
        <v>0</v>
      </c>
      <c r="X1027">
        <v>1708934371</v>
      </c>
      <c r="Y1027">
        <v>3.15E-3</v>
      </c>
      <c r="AA1027">
        <v>4985.76</v>
      </c>
      <c r="AB1027">
        <v>0</v>
      </c>
      <c r="AC1027">
        <v>0</v>
      </c>
      <c r="AD1027">
        <v>0</v>
      </c>
      <c r="AE1027">
        <v>729.98</v>
      </c>
      <c r="AF1027">
        <v>0</v>
      </c>
      <c r="AG1027">
        <v>0</v>
      </c>
      <c r="AH1027">
        <v>0</v>
      </c>
      <c r="AI1027">
        <v>6.83</v>
      </c>
      <c r="AJ1027">
        <v>1</v>
      </c>
      <c r="AK1027">
        <v>1</v>
      </c>
      <c r="AL1027">
        <v>1</v>
      </c>
      <c r="AN1027">
        <v>0</v>
      </c>
      <c r="AO1027">
        <v>1</v>
      </c>
      <c r="AP1027">
        <v>0</v>
      </c>
      <c r="AQ1027">
        <v>0</v>
      </c>
      <c r="AR1027">
        <v>0</v>
      </c>
      <c r="AS1027" t="s">
        <v>3</v>
      </c>
      <c r="AT1027">
        <v>3.15E-3</v>
      </c>
      <c r="AU1027" t="s">
        <v>3</v>
      </c>
      <c r="AV1027">
        <v>0</v>
      </c>
      <c r="AW1027">
        <v>2</v>
      </c>
      <c r="AX1027">
        <v>144045389</v>
      </c>
      <c r="AY1027">
        <v>1</v>
      </c>
      <c r="AZ1027">
        <v>0</v>
      </c>
      <c r="BA1027">
        <v>1028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0</v>
      </c>
      <c r="CX1027">
        <f>Y1027*Source!I763</f>
        <v>6.3E-5</v>
      </c>
      <c r="CY1027">
        <f t="shared" si="186"/>
        <v>4985.76</v>
      </c>
      <c r="CZ1027">
        <f t="shared" si="187"/>
        <v>729.98</v>
      </c>
      <c r="DA1027">
        <f t="shared" si="188"/>
        <v>6.83</v>
      </c>
      <c r="DB1027">
        <f t="shared" si="184"/>
        <v>2.2999999999999998</v>
      </c>
      <c r="DC1027">
        <f t="shared" si="185"/>
        <v>0</v>
      </c>
    </row>
    <row r="1028" spans="1:107" x14ac:dyDescent="0.2">
      <c r="A1028">
        <f>ROW(Source!A763)</f>
        <v>763</v>
      </c>
      <c r="B1028">
        <v>144042116</v>
      </c>
      <c r="C1028">
        <v>144045373</v>
      </c>
      <c r="D1028">
        <v>128288225</v>
      </c>
      <c r="E1028">
        <v>1</v>
      </c>
      <c r="F1028">
        <v>1</v>
      </c>
      <c r="G1028">
        <v>1</v>
      </c>
      <c r="H1028">
        <v>3</v>
      </c>
      <c r="I1028" t="s">
        <v>975</v>
      </c>
      <c r="J1028" t="s">
        <v>977</v>
      </c>
      <c r="K1028" t="s">
        <v>976</v>
      </c>
      <c r="L1028">
        <v>1371</v>
      </c>
      <c r="N1028">
        <v>1013</v>
      </c>
      <c r="O1028" t="s">
        <v>171</v>
      </c>
      <c r="P1028" t="s">
        <v>171</v>
      </c>
      <c r="Q1028">
        <v>1</v>
      </c>
      <c r="W1028">
        <v>0</v>
      </c>
      <c r="X1028">
        <v>-855955021</v>
      </c>
      <c r="Y1028">
        <v>100</v>
      </c>
      <c r="AA1028">
        <v>2434.81</v>
      </c>
      <c r="AB1028">
        <v>0</v>
      </c>
      <c r="AC1028">
        <v>0</v>
      </c>
      <c r="AD1028">
        <v>0</v>
      </c>
      <c r="AE1028">
        <v>716.12</v>
      </c>
      <c r="AF1028">
        <v>0</v>
      </c>
      <c r="AG1028">
        <v>0</v>
      </c>
      <c r="AH1028">
        <v>0</v>
      </c>
      <c r="AI1028">
        <v>3.4</v>
      </c>
      <c r="AJ1028">
        <v>1</v>
      </c>
      <c r="AK1028">
        <v>1</v>
      </c>
      <c r="AL1028">
        <v>1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 t="s">
        <v>3</v>
      </c>
      <c r="AT1028">
        <v>100</v>
      </c>
      <c r="AU1028" t="s">
        <v>3</v>
      </c>
      <c r="AV1028">
        <v>0</v>
      </c>
      <c r="AW1028">
        <v>1</v>
      </c>
      <c r="AX1028">
        <v>-1</v>
      </c>
      <c r="AY1028">
        <v>0</v>
      </c>
      <c r="AZ1028">
        <v>0</v>
      </c>
      <c r="BA1028" t="s">
        <v>3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0</v>
      </c>
      <c r="CX1028">
        <f>Y1028*Source!I763</f>
        <v>2</v>
      </c>
      <c r="CY1028">
        <f t="shared" si="186"/>
        <v>2434.81</v>
      </c>
      <c r="CZ1028">
        <f t="shared" si="187"/>
        <v>716.12</v>
      </c>
      <c r="DA1028">
        <f t="shared" si="188"/>
        <v>3.4</v>
      </c>
      <c r="DB1028">
        <f t="shared" si="184"/>
        <v>71612</v>
      </c>
      <c r="DC1028">
        <f t="shared" si="185"/>
        <v>0</v>
      </c>
    </row>
    <row r="1029" spans="1:107" x14ac:dyDescent="0.2">
      <c r="A1029">
        <f>ROW(Source!A763)</f>
        <v>763</v>
      </c>
      <c r="B1029">
        <v>144042116</v>
      </c>
      <c r="C1029">
        <v>144045373</v>
      </c>
      <c r="D1029">
        <v>130305762</v>
      </c>
      <c r="E1029">
        <v>1</v>
      </c>
      <c r="F1029">
        <v>1</v>
      </c>
      <c r="G1029">
        <v>1</v>
      </c>
      <c r="H1029">
        <v>3</v>
      </c>
      <c r="I1029" t="s">
        <v>1385</v>
      </c>
      <c r="J1029" t="s">
        <v>1386</v>
      </c>
      <c r="K1029" t="s">
        <v>1387</v>
      </c>
      <c r="L1029">
        <v>1425</v>
      </c>
      <c r="N1029">
        <v>1013</v>
      </c>
      <c r="O1029" t="s">
        <v>88</v>
      </c>
      <c r="P1029" t="s">
        <v>88</v>
      </c>
      <c r="Q1029">
        <v>1</v>
      </c>
      <c r="W1029">
        <v>0</v>
      </c>
      <c r="X1029">
        <v>-251307880</v>
      </c>
      <c r="Y1029">
        <v>1.02</v>
      </c>
      <c r="AA1029">
        <v>544</v>
      </c>
      <c r="AB1029">
        <v>0</v>
      </c>
      <c r="AC1029">
        <v>0</v>
      </c>
      <c r="AD1029">
        <v>0</v>
      </c>
      <c r="AE1029">
        <v>100</v>
      </c>
      <c r="AF1029">
        <v>0</v>
      </c>
      <c r="AG1029">
        <v>0</v>
      </c>
      <c r="AH1029">
        <v>0</v>
      </c>
      <c r="AI1029">
        <v>5.44</v>
      </c>
      <c r="AJ1029">
        <v>1</v>
      </c>
      <c r="AK1029">
        <v>1</v>
      </c>
      <c r="AL1029">
        <v>1</v>
      </c>
      <c r="AN1029">
        <v>0</v>
      </c>
      <c r="AO1029">
        <v>1</v>
      </c>
      <c r="AP1029">
        <v>0</v>
      </c>
      <c r="AQ1029">
        <v>0</v>
      </c>
      <c r="AR1029">
        <v>0</v>
      </c>
      <c r="AS1029" t="s">
        <v>3</v>
      </c>
      <c r="AT1029">
        <v>1.02</v>
      </c>
      <c r="AU1029" t="s">
        <v>3</v>
      </c>
      <c r="AV1029">
        <v>0</v>
      </c>
      <c r="AW1029">
        <v>2</v>
      </c>
      <c r="AX1029">
        <v>144045390</v>
      </c>
      <c r="AY1029">
        <v>1</v>
      </c>
      <c r="AZ1029">
        <v>0</v>
      </c>
      <c r="BA1029">
        <v>1029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CX1029">
        <f>Y1029*Source!I763</f>
        <v>2.0400000000000001E-2</v>
      </c>
      <c r="CY1029">
        <f t="shared" si="186"/>
        <v>544</v>
      </c>
      <c r="CZ1029">
        <f t="shared" si="187"/>
        <v>100</v>
      </c>
      <c r="DA1029">
        <f t="shared" si="188"/>
        <v>5.44</v>
      </c>
      <c r="DB1029">
        <f t="shared" si="184"/>
        <v>102</v>
      </c>
      <c r="DC1029">
        <f t="shared" si="185"/>
        <v>0</v>
      </c>
    </row>
    <row r="1030" spans="1:107" x14ac:dyDescent="0.2">
      <c r="A1030">
        <f>ROW(Source!A763)</f>
        <v>763</v>
      </c>
      <c r="B1030">
        <v>144042116</v>
      </c>
      <c r="C1030">
        <v>144045373</v>
      </c>
      <c r="D1030">
        <v>130317089</v>
      </c>
      <c r="E1030">
        <v>1</v>
      </c>
      <c r="F1030">
        <v>1</v>
      </c>
      <c r="G1030">
        <v>1</v>
      </c>
      <c r="H1030">
        <v>3</v>
      </c>
      <c r="I1030" t="s">
        <v>1652</v>
      </c>
      <c r="J1030" t="s">
        <v>1653</v>
      </c>
      <c r="K1030" t="s">
        <v>1654</v>
      </c>
      <c r="L1030">
        <v>1346</v>
      </c>
      <c r="N1030">
        <v>1009</v>
      </c>
      <c r="O1030" t="s">
        <v>598</v>
      </c>
      <c r="P1030" t="s">
        <v>598</v>
      </c>
      <c r="Q1030">
        <v>1</v>
      </c>
      <c r="W1030">
        <v>0</v>
      </c>
      <c r="X1030">
        <v>-1921397453</v>
      </c>
      <c r="Y1030">
        <v>1.02</v>
      </c>
      <c r="AA1030">
        <v>92.11</v>
      </c>
      <c r="AB1030">
        <v>0</v>
      </c>
      <c r="AC1030">
        <v>0</v>
      </c>
      <c r="AD1030">
        <v>0</v>
      </c>
      <c r="AE1030">
        <v>35.700000000000003</v>
      </c>
      <c r="AF1030">
        <v>0</v>
      </c>
      <c r="AG1030">
        <v>0</v>
      </c>
      <c r="AH1030">
        <v>0</v>
      </c>
      <c r="AI1030">
        <v>2.58</v>
      </c>
      <c r="AJ1030">
        <v>1</v>
      </c>
      <c r="AK1030">
        <v>1</v>
      </c>
      <c r="AL1030">
        <v>1</v>
      </c>
      <c r="AN1030">
        <v>0</v>
      </c>
      <c r="AO1030">
        <v>1</v>
      </c>
      <c r="AP1030">
        <v>0</v>
      </c>
      <c r="AQ1030">
        <v>0</v>
      </c>
      <c r="AR1030">
        <v>0</v>
      </c>
      <c r="AS1030" t="s">
        <v>3</v>
      </c>
      <c r="AT1030">
        <v>1.02</v>
      </c>
      <c r="AU1030" t="s">
        <v>3</v>
      </c>
      <c r="AV1030">
        <v>0</v>
      </c>
      <c r="AW1030">
        <v>2</v>
      </c>
      <c r="AX1030">
        <v>144045391</v>
      </c>
      <c r="AY1030">
        <v>1</v>
      </c>
      <c r="AZ1030">
        <v>0</v>
      </c>
      <c r="BA1030">
        <v>1030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CX1030">
        <f>Y1030*Source!I763</f>
        <v>2.0400000000000001E-2</v>
      </c>
      <c r="CY1030">
        <f t="shared" si="186"/>
        <v>92.11</v>
      </c>
      <c r="CZ1030">
        <f t="shared" si="187"/>
        <v>35.700000000000003</v>
      </c>
      <c r="DA1030">
        <f t="shared" si="188"/>
        <v>2.58</v>
      </c>
      <c r="DB1030">
        <f t="shared" si="184"/>
        <v>36.409999999999997</v>
      </c>
      <c r="DC1030">
        <f t="shared" si="185"/>
        <v>0</v>
      </c>
    </row>
    <row r="1031" spans="1:107" x14ac:dyDescent="0.2">
      <c r="A1031">
        <f>ROW(Source!A763)</f>
        <v>763</v>
      </c>
      <c r="B1031">
        <v>144042116</v>
      </c>
      <c r="C1031">
        <v>144045373</v>
      </c>
      <c r="D1031">
        <v>128862548</v>
      </c>
      <c r="E1031">
        <v>28876687</v>
      </c>
      <c r="F1031">
        <v>1</v>
      </c>
      <c r="G1031">
        <v>1</v>
      </c>
      <c r="H1031">
        <v>3</v>
      </c>
      <c r="I1031" t="s">
        <v>1296</v>
      </c>
      <c r="J1031" t="s">
        <v>3</v>
      </c>
      <c r="K1031" t="s">
        <v>1297</v>
      </c>
      <c r="L1031">
        <v>1374</v>
      </c>
      <c r="N1031">
        <v>1013</v>
      </c>
      <c r="O1031" t="s">
        <v>1298</v>
      </c>
      <c r="P1031" t="s">
        <v>1298</v>
      </c>
      <c r="Q1031">
        <v>1</v>
      </c>
      <c r="W1031">
        <v>0</v>
      </c>
      <c r="X1031">
        <v>-1731369543</v>
      </c>
      <c r="Y1031">
        <v>9.94</v>
      </c>
      <c r="AA1031">
        <v>1</v>
      </c>
      <c r="AB1031">
        <v>0</v>
      </c>
      <c r="AC1031">
        <v>0</v>
      </c>
      <c r="AD1031">
        <v>0</v>
      </c>
      <c r="AE1031">
        <v>1</v>
      </c>
      <c r="AF1031">
        <v>0</v>
      </c>
      <c r="AG1031">
        <v>0</v>
      </c>
      <c r="AH1031">
        <v>0</v>
      </c>
      <c r="AI1031">
        <v>1</v>
      </c>
      <c r="AJ1031">
        <v>1</v>
      </c>
      <c r="AK1031">
        <v>1</v>
      </c>
      <c r="AL1031">
        <v>1</v>
      </c>
      <c r="AN1031">
        <v>0</v>
      </c>
      <c r="AO1031">
        <v>1</v>
      </c>
      <c r="AP1031">
        <v>0</v>
      </c>
      <c r="AQ1031">
        <v>0</v>
      </c>
      <c r="AR1031">
        <v>0</v>
      </c>
      <c r="AS1031" t="s">
        <v>3</v>
      </c>
      <c r="AT1031">
        <v>9.94</v>
      </c>
      <c r="AU1031" t="s">
        <v>3</v>
      </c>
      <c r="AV1031">
        <v>0</v>
      </c>
      <c r="AW1031">
        <v>2</v>
      </c>
      <c r="AX1031">
        <v>144045392</v>
      </c>
      <c r="AY1031">
        <v>1</v>
      </c>
      <c r="AZ1031">
        <v>0</v>
      </c>
      <c r="BA1031">
        <v>1031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0</v>
      </c>
      <c r="BV1031">
        <v>0</v>
      </c>
      <c r="BW1031">
        <v>0</v>
      </c>
      <c r="CX1031">
        <f>Y1031*Source!I763</f>
        <v>0.1988</v>
      </c>
      <c r="CY1031">
        <f t="shared" si="186"/>
        <v>1</v>
      </c>
      <c r="CZ1031">
        <f t="shared" si="187"/>
        <v>1</v>
      </c>
      <c r="DA1031">
        <f t="shared" si="188"/>
        <v>1</v>
      </c>
      <c r="DB1031">
        <f t="shared" si="184"/>
        <v>9.94</v>
      </c>
      <c r="DC1031">
        <f t="shared" si="185"/>
        <v>0</v>
      </c>
    </row>
    <row r="1032" spans="1:107" x14ac:dyDescent="0.2">
      <c r="A1032">
        <f>ROW(Source!A765)</f>
        <v>765</v>
      </c>
      <c r="B1032">
        <v>144042116</v>
      </c>
      <c r="C1032">
        <v>144045394</v>
      </c>
      <c r="D1032">
        <v>128862307</v>
      </c>
      <c r="E1032">
        <v>28876687</v>
      </c>
      <c r="F1032">
        <v>1</v>
      </c>
      <c r="G1032">
        <v>1</v>
      </c>
      <c r="H1032">
        <v>1</v>
      </c>
      <c r="I1032" t="s">
        <v>1291</v>
      </c>
      <c r="J1032" t="s">
        <v>3</v>
      </c>
      <c r="K1032" t="s">
        <v>1292</v>
      </c>
      <c r="L1032">
        <v>1191</v>
      </c>
      <c r="N1032">
        <v>1013</v>
      </c>
      <c r="O1032" t="s">
        <v>1125</v>
      </c>
      <c r="P1032" t="s">
        <v>1125</v>
      </c>
      <c r="Q1032">
        <v>1</v>
      </c>
      <c r="W1032">
        <v>0</v>
      </c>
      <c r="X1032">
        <v>912892513</v>
      </c>
      <c r="Y1032">
        <v>276.8</v>
      </c>
      <c r="AA1032">
        <v>0</v>
      </c>
      <c r="AB1032">
        <v>0</v>
      </c>
      <c r="AC1032">
        <v>0</v>
      </c>
      <c r="AD1032">
        <v>9.92</v>
      </c>
      <c r="AE1032">
        <v>0</v>
      </c>
      <c r="AF1032">
        <v>0</v>
      </c>
      <c r="AG1032">
        <v>0</v>
      </c>
      <c r="AH1032">
        <v>9.92</v>
      </c>
      <c r="AI1032">
        <v>1</v>
      </c>
      <c r="AJ1032">
        <v>1</v>
      </c>
      <c r="AK1032">
        <v>1</v>
      </c>
      <c r="AL1032">
        <v>1</v>
      </c>
      <c r="AN1032">
        <v>0</v>
      </c>
      <c r="AO1032">
        <v>1</v>
      </c>
      <c r="AP1032">
        <v>0</v>
      </c>
      <c r="AQ1032">
        <v>0</v>
      </c>
      <c r="AR1032">
        <v>0</v>
      </c>
      <c r="AS1032" t="s">
        <v>3</v>
      </c>
      <c r="AT1032">
        <v>276.8</v>
      </c>
      <c r="AU1032" t="s">
        <v>3</v>
      </c>
      <c r="AV1032">
        <v>1</v>
      </c>
      <c r="AW1032">
        <v>2</v>
      </c>
      <c r="AX1032">
        <v>144045408</v>
      </c>
      <c r="AY1032">
        <v>1</v>
      </c>
      <c r="AZ1032">
        <v>0</v>
      </c>
      <c r="BA1032">
        <v>1032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0</v>
      </c>
      <c r="CX1032">
        <f>Y1032*Source!I765</f>
        <v>22.144000000000002</v>
      </c>
      <c r="CY1032">
        <f>AD1032</f>
        <v>9.92</v>
      </c>
      <c r="CZ1032">
        <f>AH1032</f>
        <v>9.92</v>
      </c>
      <c r="DA1032">
        <f>AL1032</f>
        <v>1</v>
      </c>
      <c r="DB1032">
        <f t="shared" si="184"/>
        <v>2745.86</v>
      </c>
      <c r="DC1032">
        <f t="shared" si="185"/>
        <v>0</v>
      </c>
    </row>
    <row r="1033" spans="1:107" x14ac:dyDescent="0.2">
      <c r="A1033">
        <f>ROW(Source!A765)</f>
        <v>765</v>
      </c>
      <c r="B1033">
        <v>144042116</v>
      </c>
      <c r="C1033">
        <v>144045394</v>
      </c>
      <c r="D1033">
        <v>128862608</v>
      </c>
      <c r="E1033">
        <v>28876687</v>
      </c>
      <c r="F1033">
        <v>1</v>
      </c>
      <c r="G1033">
        <v>1</v>
      </c>
      <c r="H1033">
        <v>1</v>
      </c>
      <c r="I1033" t="s">
        <v>1128</v>
      </c>
      <c r="J1033" t="s">
        <v>3</v>
      </c>
      <c r="K1033" t="s">
        <v>1129</v>
      </c>
      <c r="L1033">
        <v>1191</v>
      </c>
      <c r="N1033">
        <v>1013</v>
      </c>
      <c r="O1033" t="s">
        <v>1125</v>
      </c>
      <c r="P1033" t="s">
        <v>1125</v>
      </c>
      <c r="Q1033">
        <v>1</v>
      </c>
      <c r="W1033">
        <v>0</v>
      </c>
      <c r="X1033">
        <v>-1417349443</v>
      </c>
      <c r="Y1033">
        <v>92.58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1</v>
      </c>
      <c r="AJ1033">
        <v>1</v>
      </c>
      <c r="AK1033">
        <v>1</v>
      </c>
      <c r="AL1033">
        <v>1</v>
      </c>
      <c r="AN1033">
        <v>0</v>
      </c>
      <c r="AO1033">
        <v>1</v>
      </c>
      <c r="AP1033">
        <v>0</v>
      </c>
      <c r="AQ1033">
        <v>0</v>
      </c>
      <c r="AR1033">
        <v>0</v>
      </c>
      <c r="AS1033" t="s">
        <v>3</v>
      </c>
      <c r="AT1033">
        <v>92.58</v>
      </c>
      <c r="AU1033" t="s">
        <v>3</v>
      </c>
      <c r="AV1033">
        <v>2</v>
      </c>
      <c r="AW1033">
        <v>2</v>
      </c>
      <c r="AX1033">
        <v>144045409</v>
      </c>
      <c r="AY1033">
        <v>1</v>
      </c>
      <c r="AZ1033">
        <v>0</v>
      </c>
      <c r="BA1033">
        <v>1033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0</v>
      </c>
      <c r="BV1033">
        <v>0</v>
      </c>
      <c r="BW1033">
        <v>0</v>
      </c>
      <c r="CX1033">
        <f>Y1033*Source!I765</f>
        <v>7.4063999999999997</v>
      </c>
      <c r="CY1033">
        <f>AD1033</f>
        <v>0</v>
      </c>
      <c r="CZ1033">
        <f>AH1033</f>
        <v>0</v>
      </c>
      <c r="DA1033">
        <f>AL1033</f>
        <v>1</v>
      </c>
      <c r="DB1033">
        <f t="shared" si="184"/>
        <v>0</v>
      </c>
      <c r="DC1033">
        <f t="shared" si="185"/>
        <v>0</v>
      </c>
    </row>
    <row r="1034" spans="1:107" x14ac:dyDescent="0.2">
      <c r="A1034">
        <f>ROW(Source!A765)</f>
        <v>765</v>
      </c>
      <c r="B1034">
        <v>144042116</v>
      </c>
      <c r="C1034">
        <v>144045394</v>
      </c>
      <c r="D1034">
        <v>130404404</v>
      </c>
      <c r="E1034">
        <v>1</v>
      </c>
      <c r="F1034">
        <v>1</v>
      </c>
      <c r="G1034">
        <v>1</v>
      </c>
      <c r="H1034">
        <v>2</v>
      </c>
      <c r="I1034" t="s">
        <v>1141</v>
      </c>
      <c r="J1034" t="s">
        <v>1142</v>
      </c>
      <c r="K1034" t="s">
        <v>1143</v>
      </c>
      <c r="L1034">
        <v>1368</v>
      </c>
      <c r="N1034">
        <v>1011</v>
      </c>
      <c r="O1034" t="s">
        <v>550</v>
      </c>
      <c r="P1034" t="s">
        <v>550</v>
      </c>
      <c r="Q1034">
        <v>1</v>
      </c>
      <c r="W1034">
        <v>0</v>
      </c>
      <c r="X1034">
        <v>-2113614907</v>
      </c>
      <c r="Y1034">
        <v>1.81</v>
      </c>
      <c r="AA1034">
        <v>0</v>
      </c>
      <c r="AB1034">
        <v>1023.6</v>
      </c>
      <c r="AC1034">
        <v>443.21</v>
      </c>
      <c r="AD1034">
        <v>0</v>
      </c>
      <c r="AE1034">
        <v>0</v>
      </c>
      <c r="AF1034">
        <v>115.4</v>
      </c>
      <c r="AG1034">
        <v>13.5</v>
      </c>
      <c r="AH1034">
        <v>0</v>
      </c>
      <c r="AI1034">
        <v>1</v>
      </c>
      <c r="AJ1034">
        <v>8.8699999999999992</v>
      </c>
      <c r="AK1034">
        <v>32.83</v>
      </c>
      <c r="AL1034">
        <v>1</v>
      </c>
      <c r="AN1034">
        <v>0</v>
      </c>
      <c r="AO1034">
        <v>1</v>
      </c>
      <c r="AP1034">
        <v>0</v>
      </c>
      <c r="AQ1034">
        <v>0</v>
      </c>
      <c r="AR1034">
        <v>0</v>
      </c>
      <c r="AS1034" t="s">
        <v>3</v>
      </c>
      <c r="AT1034">
        <v>1.81</v>
      </c>
      <c r="AU1034" t="s">
        <v>3</v>
      </c>
      <c r="AV1034">
        <v>0</v>
      </c>
      <c r="AW1034">
        <v>2</v>
      </c>
      <c r="AX1034">
        <v>144045410</v>
      </c>
      <c r="AY1034">
        <v>1</v>
      </c>
      <c r="AZ1034">
        <v>0</v>
      </c>
      <c r="BA1034">
        <v>1034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CX1034">
        <f>Y1034*Source!I765</f>
        <v>0.14480000000000001</v>
      </c>
      <c r="CY1034">
        <f>AB1034</f>
        <v>1023.6</v>
      </c>
      <c r="CZ1034">
        <f>AF1034</f>
        <v>115.4</v>
      </c>
      <c r="DA1034">
        <f>AJ1034</f>
        <v>8.8699999999999992</v>
      </c>
      <c r="DB1034">
        <f t="shared" si="184"/>
        <v>208.87</v>
      </c>
      <c r="DC1034">
        <f t="shared" si="185"/>
        <v>24.44</v>
      </c>
    </row>
    <row r="1035" spans="1:107" x14ac:dyDescent="0.2">
      <c r="A1035">
        <f>ROW(Source!A765)</f>
        <v>765</v>
      </c>
      <c r="B1035">
        <v>144042116</v>
      </c>
      <c r="C1035">
        <v>144045394</v>
      </c>
      <c r="D1035">
        <v>130404589</v>
      </c>
      <c r="E1035">
        <v>1</v>
      </c>
      <c r="F1035">
        <v>1</v>
      </c>
      <c r="G1035">
        <v>1</v>
      </c>
      <c r="H1035">
        <v>2</v>
      </c>
      <c r="I1035" t="s">
        <v>1655</v>
      </c>
      <c r="J1035" t="s">
        <v>1656</v>
      </c>
      <c r="K1035" t="s">
        <v>1657</v>
      </c>
      <c r="L1035">
        <v>1368</v>
      </c>
      <c r="N1035">
        <v>1011</v>
      </c>
      <c r="O1035" t="s">
        <v>550</v>
      </c>
      <c r="P1035" t="s">
        <v>550</v>
      </c>
      <c r="Q1035">
        <v>1</v>
      </c>
      <c r="W1035">
        <v>0</v>
      </c>
      <c r="X1035">
        <v>2047575464</v>
      </c>
      <c r="Y1035">
        <v>88.96</v>
      </c>
      <c r="AA1035">
        <v>0</v>
      </c>
      <c r="AB1035">
        <v>1031.72</v>
      </c>
      <c r="AC1035">
        <v>443.21</v>
      </c>
      <c r="AD1035">
        <v>0</v>
      </c>
      <c r="AE1035">
        <v>0</v>
      </c>
      <c r="AF1035">
        <v>142.69999999999999</v>
      </c>
      <c r="AG1035">
        <v>13.5</v>
      </c>
      <c r="AH1035">
        <v>0</v>
      </c>
      <c r="AI1035">
        <v>1</v>
      </c>
      <c r="AJ1035">
        <v>7.23</v>
      </c>
      <c r="AK1035">
        <v>32.83</v>
      </c>
      <c r="AL1035">
        <v>1</v>
      </c>
      <c r="AN1035">
        <v>0</v>
      </c>
      <c r="AO1035">
        <v>1</v>
      </c>
      <c r="AP1035">
        <v>0</v>
      </c>
      <c r="AQ1035">
        <v>0</v>
      </c>
      <c r="AR1035">
        <v>0</v>
      </c>
      <c r="AS1035" t="s">
        <v>3</v>
      </c>
      <c r="AT1035">
        <v>88.96</v>
      </c>
      <c r="AU1035" t="s">
        <v>3</v>
      </c>
      <c r="AV1035">
        <v>0</v>
      </c>
      <c r="AW1035">
        <v>2</v>
      </c>
      <c r="AX1035">
        <v>144045411</v>
      </c>
      <c r="AY1035">
        <v>1</v>
      </c>
      <c r="AZ1035">
        <v>0</v>
      </c>
      <c r="BA1035">
        <v>1035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0</v>
      </c>
      <c r="BV1035">
        <v>0</v>
      </c>
      <c r="BW1035">
        <v>0</v>
      </c>
      <c r="CX1035">
        <f>Y1035*Source!I765</f>
        <v>7.1167999999999996</v>
      </c>
      <c r="CY1035">
        <f>AB1035</f>
        <v>1031.72</v>
      </c>
      <c r="CZ1035">
        <f>AF1035</f>
        <v>142.69999999999999</v>
      </c>
      <c r="DA1035">
        <f>AJ1035</f>
        <v>7.23</v>
      </c>
      <c r="DB1035">
        <f t="shared" si="184"/>
        <v>12694.59</v>
      </c>
      <c r="DC1035">
        <f t="shared" si="185"/>
        <v>1200.96</v>
      </c>
    </row>
    <row r="1036" spans="1:107" x14ac:dyDescent="0.2">
      <c r="A1036">
        <f>ROW(Source!A765)</f>
        <v>765</v>
      </c>
      <c r="B1036">
        <v>144042116</v>
      </c>
      <c r="C1036">
        <v>144045394</v>
      </c>
      <c r="D1036">
        <v>130405149</v>
      </c>
      <c r="E1036">
        <v>1</v>
      </c>
      <c r="F1036">
        <v>1</v>
      </c>
      <c r="G1036">
        <v>1</v>
      </c>
      <c r="H1036">
        <v>2</v>
      </c>
      <c r="I1036" t="s">
        <v>1144</v>
      </c>
      <c r="J1036" t="s">
        <v>1145</v>
      </c>
      <c r="K1036" t="s">
        <v>1146</v>
      </c>
      <c r="L1036">
        <v>1368</v>
      </c>
      <c r="N1036">
        <v>1011</v>
      </c>
      <c r="O1036" t="s">
        <v>550</v>
      </c>
      <c r="P1036" t="s">
        <v>550</v>
      </c>
      <c r="Q1036">
        <v>1</v>
      </c>
      <c r="W1036">
        <v>0</v>
      </c>
      <c r="X1036">
        <v>1969200529</v>
      </c>
      <c r="Y1036">
        <v>1.81</v>
      </c>
      <c r="AA1036">
        <v>0</v>
      </c>
      <c r="AB1036">
        <v>795.09</v>
      </c>
      <c r="AC1036">
        <v>380.83</v>
      </c>
      <c r="AD1036">
        <v>0</v>
      </c>
      <c r="AE1036">
        <v>0</v>
      </c>
      <c r="AF1036">
        <v>65.709999999999994</v>
      </c>
      <c r="AG1036">
        <v>11.6</v>
      </c>
      <c r="AH1036">
        <v>0</v>
      </c>
      <c r="AI1036">
        <v>1</v>
      </c>
      <c r="AJ1036">
        <v>12.1</v>
      </c>
      <c r="AK1036">
        <v>32.83</v>
      </c>
      <c r="AL1036">
        <v>1</v>
      </c>
      <c r="AN1036">
        <v>0</v>
      </c>
      <c r="AO1036">
        <v>1</v>
      </c>
      <c r="AP1036">
        <v>0</v>
      </c>
      <c r="AQ1036">
        <v>0</v>
      </c>
      <c r="AR1036">
        <v>0</v>
      </c>
      <c r="AS1036" t="s">
        <v>3</v>
      </c>
      <c r="AT1036">
        <v>1.81</v>
      </c>
      <c r="AU1036" t="s">
        <v>3</v>
      </c>
      <c r="AV1036">
        <v>0</v>
      </c>
      <c r="AW1036">
        <v>2</v>
      </c>
      <c r="AX1036">
        <v>144045412</v>
      </c>
      <c r="AY1036">
        <v>1</v>
      </c>
      <c r="AZ1036">
        <v>0</v>
      </c>
      <c r="BA1036">
        <v>1036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CX1036">
        <f>Y1036*Source!I765</f>
        <v>0.14480000000000001</v>
      </c>
      <c r="CY1036">
        <f>AB1036</f>
        <v>795.09</v>
      </c>
      <c r="CZ1036">
        <f>AF1036</f>
        <v>65.709999999999994</v>
      </c>
      <c r="DA1036">
        <f>AJ1036</f>
        <v>12.1</v>
      </c>
      <c r="DB1036">
        <f t="shared" si="184"/>
        <v>118.94</v>
      </c>
      <c r="DC1036">
        <f t="shared" si="185"/>
        <v>21</v>
      </c>
    </row>
    <row r="1037" spans="1:107" x14ac:dyDescent="0.2">
      <c r="A1037">
        <f>ROW(Source!A765)</f>
        <v>765</v>
      </c>
      <c r="B1037">
        <v>144042116</v>
      </c>
      <c r="C1037">
        <v>144045394</v>
      </c>
      <c r="D1037">
        <v>130405328</v>
      </c>
      <c r="E1037">
        <v>1</v>
      </c>
      <c r="F1037">
        <v>1</v>
      </c>
      <c r="G1037">
        <v>1</v>
      </c>
      <c r="H1037">
        <v>2</v>
      </c>
      <c r="I1037" t="s">
        <v>1343</v>
      </c>
      <c r="J1037" t="s">
        <v>1344</v>
      </c>
      <c r="K1037" t="s">
        <v>1345</v>
      </c>
      <c r="L1037">
        <v>1368</v>
      </c>
      <c r="N1037">
        <v>1011</v>
      </c>
      <c r="O1037" t="s">
        <v>550</v>
      </c>
      <c r="P1037" t="s">
        <v>550</v>
      </c>
      <c r="Q1037">
        <v>1</v>
      </c>
      <c r="W1037">
        <v>0</v>
      </c>
      <c r="X1037">
        <v>32357839</v>
      </c>
      <c r="Y1037">
        <v>8.51</v>
      </c>
      <c r="AA1037">
        <v>0</v>
      </c>
      <c r="AB1037">
        <v>39.119999999999997</v>
      </c>
      <c r="AC1037">
        <v>0</v>
      </c>
      <c r="AD1037">
        <v>0</v>
      </c>
      <c r="AE1037">
        <v>0</v>
      </c>
      <c r="AF1037">
        <v>8.1</v>
      </c>
      <c r="AG1037">
        <v>0</v>
      </c>
      <c r="AH1037">
        <v>0</v>
      </c>
      <c r="AI1037">
        <v>1</v>
      </c>
      <c r="AJ1037">
        <v>4.83</v>
      </c>
      <c r="AK1037">
        <v>32.83</v>
      </c>
      <c r="AL1037">
        <v>1</v>
      </c>
      <c r="AN1037">
        <v>0</v>
      </c>
      <c r="AO1037">
        <v>1</v>
      </c>
      <c r="AP1037">
        <v>0</v>
      </c>
      <c r="AQ1037">
        <v>0</v>
      </c>
      <c r="AR1037">
        <v>0</v>
      </c>
      <c r="AS1037" t="s">
        <v>3</v>
      </c>
      <c r="AT1037">
        <v>8.51</v>
      </c>
      <c r="AU1037" t="s">
        <v>3</v>
      </c>
      <c r="AV1037">
        <v>0</v>
      </c>
      <c r="AW1037">
        <v>2</v>
      </c>
      <c r="AX1037">
        <v>144045413</v>
      </c>
      <c r="AY1037">
        <v>1</v>
      </c>
      <c r="AZ1037">
        <v>0</v>
      </c>
      <c r="BA1037">
        <v>1037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0</v>
      </c>
      <c r="CX1037">
        <f>Y1037*Source!I765</f>
        <v>0.68079999999999996</v>
      </c>
      <c r="CY1037">
        <f>AB1037</f>
        <v>39.119999999999997</v>
      </c>
      <c r="CZ1037">
        <f>AF1037</f>
        <v>8.1</v>
      </c>
      <c r="DA1037">
        <f>AJ1037</f>
        <v>4.83</v>
      </c>
      <c r="DB1037">
        <f t="shared" si="184"/>
        <v>68.930000000000007</v>
      </c>
      <c r="DC1037">
        <f t="shared" si="185"/>
        <v>0</v>
      </c>
    </row>
    <row r="1038" spans="1:107" x14ac:dyDescent="0.2">
      <c r="A1038">
        <f>ROW(Source!A765)</f>
        <v>765</v>
      </c>
      <c r="B1038">
        <v>144042116</v>
      </c>
      <c r="C1038">
        <v>144045394</v>
      </c>
      <c r="D1038">
        <v>130258803</v>
      </c>
      <c r="E1038">
        <v>1</v>
      </c>
      <c r="F1038">
        <v>1</v>
      </c>
      <c r="G1038">
        <v>1</v>
      </c>
      <c r="H1038">
        <v>3</v>
      </c>
      <c r="I1038" t="s">
        <v>1388</v>
      </c>
      <c r="J1038" t="s">
        <v>1389</v>
      </c>
      <c r="K1038" t="s">
        <v>1390</v>
      </c>
      <c r="L1038">
        <v>1346</v>
      </c>
      <c r="N1038">
        <v>1009</v>
      </c>
      <c r="O1038" t="s">
        <v>598</v>
      </c>
      <c r="P1038" t="s">
        <v>598</v>
      </c>
      <c r="Q1038">
        <v>1</v>
      </c>
      <c r="W1038">
        <v>0</v>
      </c>
      <c r="X1038">
        <v>-1017638695</v>
      </c>
      <c r="Y1038">
        <v>0.5</v>
      </c>
      <c r="AA1038">
        <v>242.59</v>
      </c>
      <c r="AB1038">
        <v>0</v>
      </c>
      <c r="AC1038">
        <v>0</v>
      </c>
      <c r="AD1038">
        <v>0</v>
      </c>
      <c r="AE1038">
        <v>30.4</v>
      </c>
      <c r="AF1038">
        <v>0</v>
      </c>
      <c r="AG1038">
        <v>0</v>
      </c>
      <c r="AH1038">
        <v>0</v>
      </c>
      <c r="AI1038">
        <v>7.98</v>
      </c>
      <c r="AJ1038">
        <v>1</v>
      </c>
      <c r="AK1038">
        <v>1</v>
      </c>
      <c r="AL1038">
        <v>1</v>
      </c>
      <c r="AN1038">
        <v>0</v>
      </c>
      <c r="AO1038">
        <v>1</v>
      </c>
      <c r="AP1038">
        <v>0</v>
      </c>
      <c r="AQ1038">
        <v>0</v>
      </c>
      <c r="AR1038">
        <v>0</v>
      </c>
      <c r="AS1038" t="s">
        <v>3</v>
      </c>
      <c r="AT1038">
        <v>0.5</v>
      </c>
      <c r="AU1038" t="s">
        <v>3</v>
      </c>
      <c r="AV1038">
        <v>0</v>
      </c>
      <c r="AW1038">
        <v>2</v>
      </c>
      <c r="AX1038">
        <v>144045414</v>
      </c>
      <c r="AY1038">
        <v>1</v>
      </c>
      <c r="AZ1038">
        <v>0</v>
      </c>
      <c r="BA1038">
        <v>1038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CX1038">
        <f>Y1038*Source!I765</f>
        <v>0.04</v>
      </c>
      <c r="CY1038">
        <f t="shared" ref="CY1038:CY1044" si="189">AA1038</f>
        <v>242.59</v>
      </c>
      <c r="CZ1038">
        <f t="shared" ref="CZ1038:CZ1044" si="190">AE1038</f>
        <v>30.4</v>
      </c>
      <c r="DA1038">
        <f t="shared" ref="DA1038:DA1044" si="191">AI1038</f>
        <v>7.98</v>
      </c>
      <c r="DB1038">
        <f t="shared" si="184"/>
        <v>15.2</v>
      </c>
      <c r="DC1038">
        <f t="shared" si="185"/>
        <v>0</v>
      </c>
    </row>
    <row r="1039" spans="1:107" x14ac:dyDescent="0.2">
      <c r="A1039">
        <f>ROW(Source!A765)</f>
        <v>765</v>
      </c>
      <c r="B1039">
        <v>144042116</v>
      </c>
      <c r="C1039">
        <v>144045394</v>
      </c>
      <c r="D1039">
        <v>130259608</v>
      </c>
      <c r="E1039">
        <v>1</v>
      </c>
      <c r="F1039">
        <v>1</v>
      </c>
      <c r="G1039">
        <v>1</v>
      </c>
      <c r="H1039">
        <v>3</v>
      </c>
      <c r="I1039" t="s">
        <v>1400</v>
      </c>
      <c r="J1039" t="s">
        <v>1401</v>
      </c>
      <c r="K1039" t="s">
        <v>1402</v>
      </c>
      <c r="L1039">
        <v>1346</v>
      </c>
      <c r="N1039">
        <v>1009</v>
      </c>
      <c r="O1039" t="s">
        <v>598</v>
      </c>
      <c r="P1039" t="s">
        <v>598</v>
      </c>
      <c r="Q1039">
        <v>1</v>
      </c>
      <c r="W1039">
        <v>0</v>
      </c>
      <c r="X1039">
        <v>1709625395</v>
      </c>
      <c r="Y1039">
        <v>5.2</v>
      </c>
      <c r="AA1039">
        <v>104.64</v>
      </c>
      <c r="AB1039">
        <v>0</v>
      </c>
      <c r="AC1039">
        <v>0</v>
      </c>
      <c r="AD1039">
        <v>0</v>
      </c>
      <c r="AE1039">
        <v>10.57</v>
      </c>
      <c r="AF1039">
        <v>0</v>
      </c>
      <c r="AG1039">
        <v>0</v>
      </c>
      <c r="AH1039">
        <v>0</v>
      </c>
      <c r="AI1039">
        <v>9.9</v>
      </c>
      <c r="AJ1039">
        <v>1</v>
      </c>
      <c r="AK1039">
        <v>1</v>
      </c>
      <c r="AL1039">
        <v>1</v>
      </c>
      <c r="AN1039">
        <v>0</v>
      </c>
      <c r="AO1039">
        <v>1</v>
      </c>
      <c r="AP1039">
        <v>0</v>
      </c>
      <c r="AQ1039">
        <v>0</v>
      </c>
      <c r="AR1039">
        <v>0</v>
      </c>
      <c r="AS1039" t="s">
        <v>3</v>
      </c>
      <c r="AT1039">
        <v>5.2</v>
      </c>
      <c r="AU1039" t="s">
        <v>3</v>
      </c>
      <c r="AV1039">
        <v>0</v>
      </c>
      <c r="AW1039">
        <v>2</v>
      </c>
      <c r="AX1039">
        <v>144045415</v>
      </c>
      <c r="AY1039">
        <v>1</v>
      </c>
      <c r="AZ1039">
        <v>0</v>
      </c>
      <c r="BA1039">
        <v>1039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CX1039">
        <f>Y1039*Source!I765</f>
        <v>0.41600000000000004</v>
      </c>
      <c r="CY1039">
        <f t="shared" si="189"/>
        <v>104.64</v>
      </c>
      <c r="CZ1039">
        <f t="shared" si="190"/>
        <v>10.57</v>
      </c>
      <c r="DA1039">
        <f t="shared" si="191"/>
        <v>9.9</v>
      </c>
      <c r="DB1039">
        <f t="shared" si="184"/>
        <v>54.96</v>
      </c>
      <c r="DC1039">
        <f t="shared" si="185"/>
        <v>0</v>
      </c>
    </row>
    <row r="1040" spans="1:107" x14ac:dyDescent="0.2">
      <c r="A1040">
        <f>ROW(Source!A765)</f>
        <v>765</v>
      </c>
      <c r="B1040">
        <v>144042116</v>
      </c>
      <c r="C1040">
        <v>144045394</v>
      </c>
      <c r="D1040">
        <v>130260751</v>
      </c>
      <c r="E1040">
        <v>1</v>
      </c>
      <c r="F1040">
        <v>1</v>
      </c>
      <c r="G1040">
        <v>1</v>
      </c>
      <c r="H1040">
        <v>3</v>
      </c>
      <c r="I1040" t="s">
        <v>1349</v>
      </c>
      <c r="J1040" t="s">
        <v>1350</v>
      </c>
      <c r="K1040" t="s">
        <v>1351</v>
      </c>
      <c r="L1040">
        <v>1346</v>
      </c>
      <c r="N1040">
        <v>1009</v>
      </c>
      <c r="O1040" t="s">
        <v>598</v>
      </c>
      <c r="P1040" t="s">
        <v>598</v>
      </c>
      <c r="Q1040">
        <v>1</v>
      </c>
      <c r="W1040">
        <v>0</v>
      </c>
      <c r="X1040">
        <v>184074274</v>
      </c>
      <c r="Y1040">
        <v>38</v>
      </c>
      <c r="AA1040">
        <v>88.41</v>
      </c>
      <c r="AB1040">
        <v>0</v>
      </c>
      <c r="AC1040">
        <v>0</v>
      </c>
      <c r="AD1040">
        <v>0</v>
      </c>
      <c r="AE1040">
        <v>9.0399999999999991</v>
      </c>
      <c r="AF1040">
        <v>0</v>
      </c>
      <c r="AG1040">
        <v>0</v>
      </c>
      <c r="AH1040">
        <v>0</v>
      </c>
      <c r="AI1040">
        <v>9.7799999999999994</v>
      </c>
      <c r="AJ1040">
        <v>1</v>
      </c>
      <c r="AK1040">
        <v>1</v>
      </c>
      <c r="AL1040">
        <v>1</v>
      </c>
      <c r="AN1040">
        <v>0</v>
      </c>
      <c r="AO1040">
        <v>1</v>
      </c>
      <c r="AP1040">
        <v>0</v>
      </c>
      <c r="AQ1040">
        <v>0</v>
      </c>
      <c r="AR1040">
        <v>0</v>
      </c>
      <c r="AS1040" t="s">
        <v>3</v>
      </c>
      <c r="AT1040">
        <v>38</v>
      </c>
      <c r="AU1040" t="s">
        <v>3</v>
      </c>
      <c r="AV1040">
        <v>0</v>
      </c>
      <c r="AW1040">
        <v>2</v>
      </c>
      <c r="AX1040">
        <v>144045416</v>
      </c>
      <c r="AY1040">
        <v>1</v>
      </c>
      <c r="AZ1040">
        <v>0</v>
      </c>
      <c r="BA1040">
        <v>1040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CX1040">
        <f>Y1040*Source!I765</f>
        <v>3.04</v>
      </c>
      <c r="CY1040">
        <f t="shared" si="189"/>
        <v>88.41</v>
      </c>
      <c r="CZ1040">
        <f t="shared" si="190"/>
        <v>9.0399999999999991</v>
      </c>
      <c r="DA1040">
        <f t="shared" si="191"/>
        <v>9.7799999999999994</v>
      </c>
      <c r="DB1040">
        <f t="shared" si="184"/>
        <v>343.52</v>
      </c>
      <c r="DC1040">
        <f t="shared" si="185"/>
        <v>0</v>
      </c>
    </row>
    <row r="1041" spans="1:107" x14ac:dyDescent="0.2">
      <c r="A1041">
        <f>ROW(Source!A765)</f>
        <v>765</v>
      </c>
      <c r="B1041">
        <v>144042116</v>
      </c>
      <c r="C1041">
        <v>144045394</v>
      </c>
      <c r="D1041">
        <v>130289062</v>
      </c>
      <c r="E1041">
        <v>1</v>
      </c>
      <c r="F1041">
        <v>1</v>
      </c>
      <c r="G1041">
        <v>1</v>
      </c>
      <c r="H1041">
        <v>3</v>
      </c>
      <c r="I1041" t="s">
        <v>1658</v>
      </c>
      <c r="J1041" t="s">
        <v>1659</v>
      </c>
      <c r="K1041" t="s">
        <v>1660</v>
      </c>
      <c r="L1041">
        <v>1348</v>
      </c>
      <c r="N1041">
        <v>1009</v>
      </c>
      <c r="O1041" t="s">
        <v>31</v>
      </c>
      <c r="P1041" t="s">
        <v>31</v>
      </c>
      <c r="Q1041">
        <v>1000</v>
      </c>
      <c r="W1041">
        <v>0</v>
      </c>
      <c r="X1041">
        <v>1943072391</v>
      </c>
      <c r="Y1041">
        <v>4.0000000000000001E-3</v>
      </c>
      <c r="AA1041">
        <v>206388</v>
      </c>
      <c r="AB1041">
        <v>0</v>
      </c>
      <c r="AC1041">
        <v>0</v>
      </c>
      <c r="AD1041">
        <v>0</v>
      </c>
      <c r="AE1041">
        <v>70200</v>
      </c>
      <c r="AF1041">
        <v>0</v>
      </c>
      <c r="AG1041">
        <v>0</v>
      </c>
      <c r="AH1041">
        <v>0</v>
      </c>
      <c r="AI1041">
        <v>2.94</v>
      </c>
      <c r="AJ1041">
        <v>1</v>
      </c>
      <c r="AK1041">
        <v>1</v>
      </c>
      <c r="AL1041">
        <v>1</v>
      </c>
      <c r="AN1041">
        <v>0</v>
      </c>
      <c r="AO1041">
        <v>1</v>
      </c>
      <c r="AP1041">
        <v>0</v>
      </c>
      <c r="AQ1041">
        <v>0</v>
      </c>
      <c r="AR1041">
        <v>0</v>
      </c>
      <c r="AS1041" t="s">
        <v>3</v>
      </c>
      <c r="AT1041">
        <v>4.0000000000000001E-3</v>
      </c>
      <c r="AU1041" t="s">
        <v>3</v>
      </c>
      <c r="AV1041">
        <v>0</v>
      </c>
      <c r="AW1041">
        <v>2</v>
      </c>
      <c r="AX1041">
        <v>144045417</v>
      </c>
      <c r="AY1041">
        <v>1</v>
      </c>
      <c r="AZ1041">
        <v>0</v>
      </c>
      <c r="BA1041">
        <v>1041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0</v>
      </c>
      <c r="BS1041">
        <v>0</v>
      </c>
      <c r="BT1041">
        <v>0</v>
      </c>
      <c r="BU1041">
        <v>0</v>
      </c>
      <c r="BV1041">
        <v>0</v>
      </c>
      <c r="BW1041">
        <v>0</v>
      </c>
      <c r="CX1041">
        <f>Y1041*Source!I765</f>
        <v>3.2000000000000003E-4</v>
      </c>
      <c r="CY1041">
        <f t="shared" si="189"/>
        <v>206388</v>
      </c>
      <c r="CZ1041">
        <f t="shared" si="190"/>
        <v>70200</v>
      </c>
      <c r="DA1041">
        <f t="shared" si="191"/>
        <v>2.94</v>
      </c>
      <c r="DB1041">
        <f t="shared" si="184"/>
        <v>280.8</v>
      </c>
      <c r="DC1041">
        <f t="shared" si="185"/>
        <v>0</v>
      </c>
    </row>
    <row r="1042" spans="1:107" x14ac:dyDescent="0.2">
      <c r="A1042">
        <f>ROW(Source!A765)</f>
        <v>765</v>
      </c>
      <c r="B1042">
        <v>144042116</v>
      </c>
      <c r="C1042">
        <v>144045394</v>
      </c>
      <c r="D1042">
        <v>128290613</v>
      </c>
      <c r="E1042">
        <v>1</v>
      </c>
      <c r="F1042">
        <v>1</v>
      </c>
      <c r="G1042">
        <v>1</v>
      </c>
      <c r="H1042">
        <v>3</v>
      </c>
      <c r="I1042" t="s">
        <v>983</v>
      </c>
      <c r="J1042" t="s">
        <v>985</v>
      </c>
      <c r="K1042" t="s">
        <v>984</v>
      </c>
      <c r="L1042">
        <v>1371</v>
      </c>
      <c r="N1042">
        <v>1013</v>
      </c>
      <c r="O1042" t="s">
        <v>171</v>
      </c>
      <c r="P1042" t="s">
        <v>171</v>
      </c>
      <c r="Q1042">
        <v>1</v>
      </c>
      <c r="W1042">
        <v>0</v>
      </c>
      <c r="X1042">
        <v>2136852091</v>
      </c>
      <c r="Y1042">
        <v>100</v>
      </c>
      <c r="AA1042">
        <v>9165.6</v>
      </c>
      <c r="AB1042">
        <v>0</v>
      </c>
      <c r="AC1042">
        <v>0</v>
      </c>
      <c r="AD1042">
        <v>0</v>
      </c>
      <c r="AE1042">
        <v>1144.27</v>
      </c>
      <c r="AF1042">
        <v>0</v>
      </c>
      <c r="AG1042">
        <v>0</v>
      </c>
      <c r="AH1042">
        <v>0</v>
      </c>
      <c r="AI1042">
        <v>8.01</v>
      </c>
      <c r="AJ1042">
        <v>1</v>
      </c>
      <c r="AK1042">
        <v>1</v>
      </c>
      <c r="AL1042">
        <v>1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 t="s">
        <v>3</v>
      </c>
      <c r="AT1042">
        <v>100</v>
      </c>
      <c r="AU1042" t="s">
        <v>3</v>
      </c>
      <c r="AV1042">
        <v>0</v>
      </c>
      <c r="AW1042">
        <v>1</v>
      </c>
      <c r="AX1042">
        <v>-1</v>
      </c>
      <c r="AY1042">
        <v>0</v>
      </c>
      <c r="AZ1042">
        <v>0</v>
      </c>
      <c r="BA1042" t="s">
        <v>3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0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CX1042">
        <f>Y1042*Source!I765</f>
        <v>8</v>
      </c>
      <c r="CY1042">
        <f t="shared" si="189"/>
        <v>9165.6</v>
      </c>
      <c r="CZ1042">
        <f t="shared" si="190"/>
        <v>1144.27</v>
      </c>
      <c r="DA1042">
        <f t="shared" si="191"/>
        <v>8.01</v>
      </c>
      <c r="DB1042">
        <f t="shared" si="184"/>
        <v>114427</v>
      </c>
      <c r="DC1042">
        <f t="shared" si="185"/>
        <v>0</v>
      </c>
    </row>
    <row r="1043" spans="1:107" x14ac:dyDescent="0.2">
      <c r="A1043">
        <f>ROW(Source!A765)</f>
        <v>765</v>
      </c>
      <c r="B1043">
        <v>144042116</v>
      </c>
      <c r="C1043">
        <v>144045394</v>
      </c>
      <c r="D1043">
        <v>130305750</v>
      </c>
      <c r="E1043">
        <v>1</v>
      </c>
      <c r="F1043">
        <v>1</v>
      </c>
      <c r="G1043">
        <v>1</v>
      </c>
      <c r="H1043">
        <v>3</v>
      </c>
      <c r="I1043" t="s">
        <v>1661</v>
      </c>
      <c r="J1043" t="s">
        <v>1662</v>
      </c>
      <c r="K1043" t="s">
        <v>1663</v>
      </c>
      <c r="L1043">
        <v>1425</v>
      </c>
      <c r="N1043">
        <v>1013</v>
      </c>
      <c r="O1043" t="s">
        <v>88</v>
      </c>
      <c r="P1043" t="s">
        <v>88</v>
      </c>
      <c r="Q1043">
        <v>1</v>
      </c>
      <c r="W1043">
        <v>0</v>
      </c>
      <c r="X1043">
        <v>856274322</v>
      </c>
      <c r="Y1043">
        <v>1.02</v>
      </c>
      <c r="AA1043">
        <v>1663.2</v>
      </c>
      <c r="AB1043">
        <v>0</v>
      </c>
      <c r="AC1043">
        <v>0</v>
      </c>
      <c r="AD1043">
        <v>0</v>
      </c>
      <c r="AE1043">
        <v>528</v>
      </c>
      <c r="AF1043">
        <v>0</v>
      </c>
      <c r="AG1043">
        <v>0</v>
      </c>
      <c r="AH1043">
        <v>0</v>
      </c>
      <c r="AI1043">
        <v>3.15</v>
      </c>
      <c r="AJ1043">
        <v>1</v>
      </c>
      <c r="AK1043">
        <v>1</v>
      </c>
      <c r="AL1043">
        <v>1</v>
      </c>
      <c r="AN1043">
        <v>0</v>
      </c>
      <c r="AO1043">
        <v>1</v>
      </c>
      <c r="AP1043">
        <v>0</v>
      </c>
      <c r="AQ1043">
        <v>0</v>
      </c>
      <c r="AR1043">
        <v>0</v>
      </c>
      <c r="AS1043" t="s">
        <v>3</v>
      </c>
      <c r="AT1043">
        <v>1.02</v>
      </c>
      <c r="AU1043" t="s">
        <v>3</v>
      </c>
      <c r="AV1043">
        <v>0</v>
      </c>
      <c r="AW1043">
        <v>2</v>
      </c>
      <c r="AX1043">
        <v>144045418</v>
      </c>
      <c r="AY1043">
        <v>1</v>
      </c>
      <c r="AZ1043">
        <v>0</v>
      </c>
      <c r="BA1043">
        <v>1042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CX1043">
        <f>Y1043*Source!I765</f>
        <v>8.1600000000000006E-2</v>
      </c>
      <c r="CY1043">
        <f t="shared" si="189"/>
        <v>1663.2</v>
      </c>
      <c r="CZ1043">
        <f t="shared" si="190"/>
        <v>528</v>
      </c>
      <c r="DA1043">
        <f t="shared" si="191"/>
        <v>3.15</v>
      </c>
      <c r="DB1043">
        <f t="shared" si="184"/>
        <v>538.55999999999995</v>
      </c>
      <c r="DC1043">
        <f t="shared" si="185"/>
        <v>0</v>
      </c>
    </row>
    <row r="1044" spans="1:107" x14ac:dyDescent="0.2">
      <c r="A1044">
        <f>ROW(Source!A765)</f>
        <v>765</v>
      </c>
      <c r="B1044">
        <v>144042116</v>
      </c>
      <c r="C1044">
        <v>144045394</v>
      </c>
      <c r="D1044">
        <v>128862548</v>
      </c>
      <c r="E1044">
        <v>28876687</v>
      </c>
      <c r="F1044">
        <v>1</v>
      </c>
      <c r="G1044">
        <v>1</v>
      </c>
      <c r="H1044">
        <v>3</v>
      </c>
      <c r="I1044" t="s">
        <v>1296</v>
      </c>
      <c r="J1044" t="s">
        <v>3</v>
      </c>
      <c r="K1044" t="s">
        <v>1297</v>
      </c>
      <c r="L1044">
        <v>1374</v>
      </c>
      <c r="N1044">
        <v>1013</v>
      </c>
      <c r="O1044" t="s">
        <v>1298</v>
      </c>
      <c r="P1044" t="s">
        <v>1298</v>
      </c>
      <c r="Q1044">
        <v>1</v>
      </c>
      <c r="W1044">
        <v>0</v>
      </c>
      <c r="X1044">
        <v>-1731369543</v>
      </c>
      <c r="Y1044">
        <v>54.92</v>
      </c>
      <c r="AA1044">
        <v>1</v>
      </c>
      <c r="AB1044">
        <v>0</v>
      </c>
      <c r="AC1044">
        <v>0</v>
      </c>
      <c r="AD1044">
        <v>0</v>
      </c>
      <c r="AE1044">
        <v>1</v>
      </c>
      <c r="AF1044">
        <v>0</v>
      </c>
      <c r="AG1044">
        <v>0</v>
      </c>
      <c r="AH1044">
        <v>0</v>
      </c>
      <c r="AI1044">
        <v>1</v>
      </c>
      <c r="AJ1044">
        <v>1</v>
      </c>
      <c r="AK1044">
        <v>1</v>
      </c>
      <c r="AL1044">
        <v>1</v>
      </c>
      <c r="AN1044">
        <v>0</v>
      </c>
      <c r="AO1044">
        <v>1</v>
      </c>
      <c r="AP1044">
        <v>0</v>
      </c>
      <c r="AQ1044">
        <v>0</v>
      </c>
      <c r="AR1044">
        <v>0</v>
      </c>
      <c r="AS1044" t="s">
        <v>3</v>
      </c>
      <c r="AT1044">
        <v>54.92</v>
      </c>
      <c r="AU1044" t="s">
        <v>3</v>
      </c>
      <c r="AV1044">
        <v>0</v>
      </c>
      <c r="AW1044">
        <v>2</v>
      </c>
      <c r="AX1044">
        <v>144045419</v>
      </c>
      <c r="AY1044">
        <v>1</v>
      </c>
      <c r="AZ1044">
        <v>0</v>
      </c>
      <c r="BA1044">
        <v>1043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0</v>
      </c>
      <c r="BS1044">
        <v>0</v>
      </c>
      <c r="BT1044">
        <v>0</v>
      </c>
      <c r="BU1044">
        <v>0</v>
      </c>
      <c r="BV1044">
        <v>0</v>
      </c>
      <c r="BW1044">
        <v>0</v>
      </c>
      <c r="CX1044">
        <f>Y1044*Source!I765</f>
        <v>4.3936000000000002</v>
      </c>
      <c r="CY1044">
        <f t="shared" si="189"/>
        <v>1</v>
      </c>
      <c r="CZ1044">
        <f t="shared" si="190"/>
        <v>1</v>
      </c>
      <c r="DA1044">
        <f t="shared" si="191"/>
        <v>1</v>
      </c>
      <c r="DB1044">
        <f t="shared" si="184"/>
        <v>54.92</v>
      </c>
      <c r="DC1044">
        <f t="shared" si="185"/>
        <v>0</v>
      </c>
    </row>
    <row r="1045" spans="1:107" x14ac:dyDescent="0.2">
      <c r="A1045">
        <f>ROW(Source!A767)</f>
        <v>767</v>
      </c>
      <c r="B1045">
        <v>144042116</v>
      </c>
      <c r="C1045">
        <v>144045421</v>
      </c>
      <c r="D1045">
        <v>128862293</v>
      </c>
      <c r="E1045">
        <v>28876687</v>
      </c>
      <c r="F1045">
        <v>1</v>
      </c>
      <c r="G1045">
        <v>1</v>
      </c>
      <c r="H1045">
        <v>1</v>
      </c>
      <c r="I1045" t="s">
        <v>1265</v>
      </c>
      <c r="J1045" t="s">
        <v>3</v>
      </c>
      <c r="K1045" t="s">
        <v>1266</v>
      </c>
      <c r="L1045">
        <v>1191</v>
      </c>
      <c r="N1045">
        <v>1013</v>
      </c>
      <c r="O1045" t="s">
        <v>1125</v>
      </c>
      <c r="P1045" t="s">
        <v>1125</v>
      </c>
      <c r="Q1045">
        <v>1</v>
      </c>
      <c r="W1045">
        <v>0</v>
      </c>
      <c r="X1045">
        <v>-1081351934</v>
      </c>
      <c r="Y1045">
        <v>27.76</v>
      </c>
      <c r="AA1045">
        <v>0</v>
      </c>
      <c r="AB1045">
        <v>0</v>
      </c>
      <c r="AC1045">
        <v>0</v>
      </c>
      <c r="AD1045">
        <v>9.4</v>
      </c>
      <c r="AE1045">
        <v>0</v>
      </c>
      <c r="AF1045">
        <v>0</v>
      </c>
      <c r="AG1045">
        <v>0</v>
      </c>
      <c r="AH1045">
        <v>9.4</v>
      </c>
      <c r="AI1045">
        <v>1</v>
      </c>
      <c r="AJ1045">
        <v>1</v>
      </c>
      <c r="AK1045">
        <v>1</v>
      </c>
      <c r="AL1045">
        <v>1</v>
      </c>
      <c r="AN1045">
        <v>0</v>
      </c>
      <c r="AO1045">
        <v>1</v>
      </c>
      <c r="AP1045">
        <v>0</v>
      </c>
      <c r="AQ1045">
        <v>0</v>
      </c>
      <c r="AR1045">
        <v>0</v>
      </c>
      <c r="AS1045" t="s">
        <v>3</v>
      </c>
      <c r="AT1045">
        <v>27.76</v>
      </c>
      <c r="AU1045" t="s">
        <v>3</v>
      </c>
      <c r="AV1045">
        <v>1</v>
      </c>
      <c r="AW1045">
        <v>2</v>
      </c>
      <c r="AX1045">
        <v>144045438</v>
      </c>
      <c r="AY1045">
        <v>1</v>
      </c>
      <c r="AZ1045">
        <v>0</v>
      </c>
      <c r="BA1045">
        <v>1044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0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0</v>
      </c>
      <c r="BS1045">
        <v>0</v>
      </c>
      <c r="BT1045">
        <v>0</v>
      </c>
      <c r="BU1045">
        <v>0</v>
      </c>
      <c r="BV1045">
        <v>0</v>
      </c>
      <c r="BW1045">
        <v>0</v>
      </c>
      <c r="CX1045">
        <f>Y1045*Source!I767</f>
        <v>34.700000000000003</v>
      </c>
      <c r="CY1045">
        <f>AD1045</f>
        <v>9.4</v>
      </c>
      <c r="CZ1045">
        <f>AH1045</f>
        <v>9.4</v>
      </c>
      <c r="DA1045">
        <f>AL1045</f>
        <v>1</v>
      </c>
      <c r="DB1045">
        <f t="shared" si="184"/>
        <v>260.94</v>
      </c>
      <c r="DC1045">
        <f t="shared" si="185"/>
        <v>0</v>
      </c>
    </row>
    <row r="1046" spans="1:107" x14ac:dyDescent="0.2">
      <c r="A1046">
        <f>ROW(Source!A767)</f>
        <v>767</v>
      </c>
      <c r="B1046">
        <v>144042116</v>
      </c>
      <c r="C1046">
        <v>144045421</v>
      </c>
      <c r="D1046">
        <v>128862608</v>
      </c>
      <c r="E1046">
        <v>28876687</v>
      </c>
      <c r="F1046">
        <v>1</v>
      </c>
      <c r="G1046">
        <v>1</v>
      </c>
      <c r="H1046">
        <v>1</v>
      </c>
      <c r="I1046" t="s">
        <v>1128</v>
      </c>
      <c r="J1046" t="s">
        <v>3</v>
      </c>
      <c r="K1046" t="s">
        <v>1129</v>
      </c>
      <c r="L1046">
        <v>1191</v>
      </c>
      <c r="N1046">
        <v>1013</v>
      </c>
      <c r="O1046" t="s">
        <v>1125</v>
      </c>
      <c r="P1046" t="s">
        <v>1125</v>
      </c>
      <c r="Q1046">
        <v>1</v>
      </c>
      <c r="W1046">
        <v>0</v>
      </c>
      <c r="X1046">
        <v>-1417349443</v>
      </c>
      <c r="Y1046">
        <v>0.36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1</v>
      </c>
      <c r="AJ1046">
        <v>1</v>
      </c>
      <c r="AK1046">
        <v>1</v>
      </c>
      <c r="AL1046">
        <v>1</v>
      </c>
      <c r="AN1046">
        <v>0</v>
      </c>
      <c r="AO1046">
        <v>1</v>
      </c>
      <c r="AP1046">
        <v>0</v>
      </c>
      <c r="AQ1046">
        <v>0</v>
      </c>
      <c r="AR1046">
        <v>0</v>
      </c>
      <c r="AS1046" t="s">
        <v>3</v>
      </c>
      <c r="AT1046">
        <v>0.36</v>
      </c>
      <c r="AU1046" t="s">
        <v>3</v>
      </c>
      <c r="AV1046">
        <v>2</v>
      </c>
      <c r="AW1046">
        <v>2</v>
      </c>
      <c r="AX1046">
        <v>144045439</v>
      </c>
      <c r="AY1046">
        <v>1</v>
      </c>
      <c r="AZ1046">
        <v>0</v>
      </c>
      <c r="BA1046">
        <v>1045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0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0</v>
      </c>
      <c r="BS1046">
        <v>0</v>
      </c>
      <c r="BT1046">
        <v>0</v>
      </c>
      <c r="BU1046">
        <v>0</v>
      </c>
      <c r="BV1046">
        <v>0</v>
      </c>
      <c r="BW1046">
        <v>0</v>
      </c>
      <c r="CX1046">
        <f>Y1046*Source!I767</f>
        <v>0.44999999999999996</v>
      </c>
      <c r="CY1046">
        <f>AD1046</f>
        <v>0</v>
      </c>
      <c r="CZ1046">
        <f>AH1046</f>
        <v>0</v>
      </c>
      <c r="DA1046">
        <f>AL1046</f>
        <v>1</v>
      </c>
      <c r="DB1046">
        <f t="shared" si="184"/>
        <v>0</v>
      </c>
      <c r="DC1046">
        <f t="shared" si="185"/>
        <v>0</v>
      </c>
    </row>
    <row r="1047" spans="1:107" x14ac:dyDescent="0.2">
      <c r="A1047">
        <f>ROW(Source!A767)</f>
        <v>767</v>
      </c>
      <c r="B1047">
        <v>144042116</v>
      </c>
      <c r="C1047">
        <v>144045421</v>
      </c>
      <c r="D1047">
        <v>130404404</v>
      </c>
      <c r="E1047">
        <v>1</v>
      </c>
      <c r="F1047">
        <v>1</v>
      </c>
      <c r="G1047">
        <v>1</v>
      </c>
      <c r="H1047">
        <v>2</v>
      </c>
      <c r="I1047" t="s">
        <v>1141</v>
      </c>
      <c r="J1047" t="s">
        <v>1142</v>
      </c>
      <c r="K1047" t="s">
        <v>1143</v>
      </c>
      <c r="L1047">
        <v>1368</v>
      </c>
      <c r="N1047">
        <v>1011</v>
      </c>
      <c r="O1047" t="s">
        <v>550</v>
      </c>
      <c r="P1047" t="s">
        <v>550</v>
      </c>
      <c r="Q1047">
        <v>1</v>
      </c>
      <c r="W1047">
        <v>0</v>
      </c>
      <c r="X1047">
        <v>-2113614907</v>
      </c>
      <c r="Y1047">
        <v>0.18</v>
      </c>
      <c r="AA1047">
        <v>0</v>
      </c>
      <c r="AB1047">
        <v>1023.6</v>
      </c>
      <c r="AC1047">
        <v>443.21</v>
      </c>
      <c r="AD1047">
        <v>0</v>
      </c>
      <c r="AE1047">
        <v>0</v>
      </c>
      <c r="AF1047">
        <v>115.4</v>
      </c>
      <c r="AG1047">
        <v>13.5</v>
      </c>
      <c r="AH1047">
        <v>0</v>
      </c>
      <c r="AI1047">
        <v>1</v>
      </c>
      <c r="AJ1047">
        <v>8.8699999999999992</v>
      </c>
      <c r="AK1047">
        <v>32.83</v>
      </c>
      <c r="AL1047">
        <v>1</v>
      </c>
      <c r="AN1047">
        <v>0</v>
      </c>
      <c r="AO1047">
        <v>1</v>
      </c>
      <c r="AP1047">
        <v>0</v>
      </c>
      <c r="AQ1047">
        <v>0</v>
      </c>
      <c r="AR1047">
        <v>0</v>
      </c>
      <c r="AS1047" t="s">
        <v>3</v>
      </c>
      <c r="AT1047">
        <v>0.18</v>
      </c>
      <c r="AU1047" t="s">
        <v>3</v>
      </c>
      <c r="AV1047">
        <v>0</v>
      </c>
      <c r="AW1047">
        <v>2</v>
      </c>
      <c r="AX1047">
        <v>144045440</v>
      </c>
      <c r="AY1047">
        <v>1</v>
      </c>
      <c r="AZ1047">
        <v>0</v>
      </c>
      <c r="BA1047">
        <v>1046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CX1047">
        <f>Y1047*Source!I767</f>
        <v>0.22499999999999998</v>
      </c>
      <c r="CY1047">
        <f>AB1047</f>
        <v>1023.6</v>
      </c>
      <c r="CZ1047">
        <f>AF1047</f>
        <v>115.4</v>
      </c>
      <c r="DA1047">
        <f>AJ1047</f>
        <v>8.8699999999999992</v>
      </c>
      <c r="DB1047">
        <f t="shared" si="184"/>
        <v>20.77</v>
      </c>
      <c r="DC1047">
        <f t="shared" si="185"/>
        <v>2.4300000000000002</v>
      </c>
    </row>
    <row r="1048" spans="1:107" x14ac:dyDescent="0.2">
      <c r="A1048">
        <f>ROW(Source!A767)</f>
        <v>767</v>
      </c>
      <c r="B1048">
        <v>144042116</v>
      </c>
      <c r="C1048">
        <v>144045421</v>
      </c>
      <c r="D1048">
        <v>130405149</v>
      </c>
      <c r="E1048">
        <v>1</v>
      </c>
      <c r="F1048">
        <v>1</v>
      </c>
      <c r="G1048">
        <v>1</v>
      </c>
      <c r="H1048">
        <v>2</v>
      </c>
      <c r="I1048" t="s">
        <v>1144</v>
      </c>
      <c r="J1048" t="s">
        <v>1145</v>
      </c>
      <c r="K1048" t="s">
        <v>1146</v>
      </c>
      <c r="L1048">
        <v>1368</v>
      </c>
      <c r="N1048">
        <v>1011</v>
      </c>
      <c r="O1048" t="s">
        <v>550</v>
      </c>
      <c r="P1048" t="s">
        <v>550</v>
      </c>
      <c r="Q1048">
        <v>1</v>
      </c>
      <c r="W1048">
        <v>0</v>
      </c>
      <c r="X1048">
        <v>1969200529</v>
      </c>
      <c r="Y1048">
        <v>0.18</v>
      </c>
      <c r="AA1048">
        <v>0</v>
      </c>
      <c r="AB1048">
        <v>795.09</v>
      </c>
      <c r="AC1048">
        <v>380.83</v>
      </c>
      <c r="AD1048">
        <v>0</v>
      </c>
      <c r="AE1048">
        <v>0</v>
      </c>
      <c r="AF1048">
        <v>65.709999999999994</v>
      </c>
      <c r="AG1048">
        <v>11.6</v>
      </c>
      <c r="AH1048">
        <v>0</v>
      </c>
      <c r="AI1048">
        <v>1</v>
      </c>
      <c r="AJ1048">
        <v>12.1</v>
      </c>
      <c r="AK1048">
        <v>32.83</v>
      </c>
      <c r="AL1048">
        <v>1</v>
      </c>
      <c r="AN1048">
        <v>0</v>
      </c>
      <c r="AO1048">
        <v>1</v>
      </c>
      <c r="AP1048">
        <v>0</v>
      </c>
      <c r="AQ1048">
        <v>0</v>
      </c>
      <c r="AR1048">
        <v>0</v>
      </c>
      <c r="AS1048" t="s">
        <v>3</v>
      </c>
      <c r="AT1048">
        <v>0.18</v>
      </c>
      <c r="AU1048" t="s">
        <v>3</v>
      </c>
      <c r="AV1048">
        <v>0</v>
      </c>
      <c r="AW1048">
        <v>2</v>
      </c>
      <c r="AX1048">
        <v>144045441</v>
      </c>
      <c r="AY1048">
        <v>1</v>
      </c>
      <c r="AZ1048">
        <v>0</v>
      </c>
      <c r="BA1048">
        <v>1047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0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0</v>
      </c>
      <c r="BS1048">
        <v>0</v>
      </c>
      <c r="BT1048">
        <v>0</v>
      </c>
      <c r="BU1048">
        <v>0</v>
      </c>
      <c r="BV1048">
        <v>0</v>
      </c>
      <c r="BW1048">
        <v>0</v>
      </c>
      <c r="CX1048">
        <f>Y1048*Source!I767</f>
        <v>0.22499999999999998</v>
      </c>
      <c r="CY1048">
        <f>AB1048</f>
        <v>795.09</v>
      </c>
      <c r="CZ1048">
        <f>AF1048</f>
        <v>65.709999999999994</v>
      </c>
      <c r="DA1048">
        <f>AJ1048</f>
        <v>12.1</v>
      </c>
      <c r="DB1048">
        <f t="shared" ref="DB1048:DB1079" si="192">ROUND(ROUND(AT1048*CZ1048,2),2)</f>
        <v>11.83</v>
      </c>
      <c r="DC1048">
        <f t="shared" ref="DC1048:DC1079" si="193">ROUND(ROUND(AT1048*AG1048,2),2)</f>
        <v>2.09</v>
      </c>
    </row>
    <row r="1049" spans="1:107" x14ac:dyDescent="0.2">
      <c r="A1049">
        <f>ROW(Source!A767)</f>
        <v>767</v>
      </c>
      <c r="B1049">
        <v>144042116</v>
      </c>
      <c r="C1049">
        <v>144045421</v>
      </c>
      <c r="D1049">
        <v>130405328</v>
      </c>
      <c r="E1049">
        <v>1</v>
      </c>
      <c r="F1049">
        <v>1</v>
      </c>
      <c r="G1049">
        <v>1</v>
      </c>
      <c r="H1049">
        <v>2</v>
      </c>
      <c r="I1049" t="s">
        <v>1343</v>
      </c>
      <c r="J1049" t="s">
        <v>1344</v>
      </c>
      <c r="K1049" t="s">
        <v>1345</v>
      </c>
      <c r="L1049">
        <v>1368</v>
      </c>
      <c r="N1049">
        <v>1011</v>
      </c>
      <c r="O1049" t="s">
        <v>550</v>
      </c>
      <c r="P1049" t="s">
        <v>550</v>
      </c>
      <c r="Q1049">
        <v>1</v>
      </c>
      <c r="W1049">
        <v>0</v>
      </c>
      <c r="X1049">
        <v>32357839</v>
      </c>
      <c r="Y1049">
        <v>14.32</v>
      </c>
      <c r="AA1049">
        <v>0</v>
      </c>
      <c r="AB1049">
        <v>39.119999999999997</v>
      </c>
      <c r="AC1049">
        <v>0</v>
      </c>
      <c r="AD1049">
        <v>0</v>
      </c>
      <c r="AE1049">
        <v>0</v>
      </c>
      <c r="AF1049">
        <v>8.1</v>
      </c>
      <c r="AG1049">
        <v>0</v>
      </c>
      <c r="AH1049">
        <v>0</v>
      </c>
      <c r="AI1049">
        <v>1</v>
      </c>
      <c r="AJ1049">
        <v>4.83</v>
      </c>
      <c r="AK1049">
        <v>32.83</v>
      </c>
      <c r="AL1049">
        <v>1</v>
      </c>
      <c r="AN1049">
        <v>0</v>
      </c>
      <c r="AO1049">
        <v>1</v>
      </c>
      <c r="AP1049">
        <v>0</v>
      </c>
      <c r="AQ1049">
        <v>0</v>
      </c>
      <c r="AR1049">
        <v>0</v>
      </c>
      <c r="AS1049" t="s">
        <v>3</v>
      </c>
      <c r="AT1049">
        <v>14.32</v>
      </c>
      <c r="AU1049" t="s">
        <v>3</v>
      </c>
      <c r="AV1049">
        <v>0</v>
      </c>
      <c r="AW1049">
        <v>2</v>
      </c>
      <c r="AX1049">
        <v>144045442</v>
      </c>
      <c r="AY1049">
        <v>1</v>
      </c>
      <c r="AZ1049">
        <v>0</v>
      </c>
      <c r="BA1049">
        <v>1048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0</v>
      </c>
      <c r="BI1049">
        <v>0</v>
      </c>
      <c r="BJ1049">
        <v>0</v>
      </c>
      <c r="BK1049">
        <v>0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0</v>
      </c>
      <c r="BS1049">
        <v>0</v>
      </c>
      <c r="BT1049">
        <v>0</v>
      </c>
      <c r="BU1049">
        <v>0</v>
      </c>
      <c r="BV1049">
        <v>0</v>
      </c>
      <c r="BW1049">
        <v>0</v>
      </c>
      <c r="CX1049">
        <f>Y1049*Source!I767</f>
        <v>17.899999999999999</v>
      </c>
      <c r="CY1049">
        <f>AB1049</f>
        <v>39.119999999999997</v>
      </c>
      <c r="CZ1049">
        <f>AF1049</f>
        <v>8.1</v>
      </c>
      <c r="DA1049">
        <f>AJ1049</f>
        <v>4.83</v>
      </c>
      <c r="DB1049">
        <f t="shared" si="192"/>
        <v>115.99</v>
      </c>
      <c r="DC1049">
        <f t="shared" si="193"/>
        <v>0</v>
      </c>
    </row>
    <row r="1050" spans="1:107" x14ac:dyDescent="0.2">
      <c r="A1050">
        <f>ROW(Source!A767)</f>
        <v>767</v>
      </c>
      <c r="B1050">
        <v>144042116</v>
      </c>
      <c r="C1050">
        <v>144045421</v>
      </c>
      <c r="D1050">
        <v>128069329</v>
      </c>
      <c r="E1050">
        <v>1</v>
      </c>
      <c r="F1050">
        <v>1</v>
      </c>
      <c r="G1050">
        <v>1</v>
      </c>
      <c r="H1050">
        <v>3</v>
      </c>
      <c r="I1050" t="s">
        <v>1003</v>
      </c>
      <c r="J1050" t="s">
        <v>1005</v>
      </c>
      <c r="K1050" t="s">
        <v>1004</v>
      </c>
      <c r="L1050">
        <v>1371</v>
      </c>
      <c r="N1050">
        <v>1013</v>
      </c>
      <c r="O1050" t="s">
        <v>171</v>
      </c>
      <c r="P1050" t="s">
        <v>171</v>
      </c>
      <c r="Q1050">
        <v>1</v>
      </c>
      <c r="W1050">
        <v>0</v>
      </c>
      <c r="X1050">
        <v>-1619406208</v>
      </c>
      <c r="Y1050">
        <v>80</v>
      </c>
      <c r="AA1050">
        <v>5.32</v>
      </c>
      <c r="AB1050">
        <v>0</v>
      </c>
      <c r="AC1050">
        <v>0</v>
      </c>
      <c r="AD1050">
        <v>0</v>
      </c>
      <c r="AE1050">
        <v>1.1299999999999999</v>
      </c>
      <c r="AF1050">
        <v>0</v>
      </c>
      <c r="AG1050">
        <v>0</v>
      </c>
      <c r="AH1050">
        <v>0</v>
      </c>
      <c r="AI1050">
        <v>4.71</v>
      </c>
      <c r="AJ1050">
        <v>1</v>
      </c>
      <c r="AK1050">
        <v>1</v>
      </c>
      <c r="AL1050">
        <v>1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 t="s">
        <v>3</v>
      </c>
      <c r="AT1050">
        <v>80</v>
      </c>
      <c r="AU1050" t="s">
        <v>3</v>
      </c>
      <c r="AV1050">
        <v>0</v>
      </c>
      <c r="AW1050">
        <v>1</v>
      </c>
      <c r="AX1050">
        <v>-1</v>
      </c>
      <c r="AY1050">
        <v>0</v>
      </c>
      <c r="AZ1050">
        <v>0</v>
      </c>
      <c r="BA1050" t="s">
        <v>3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0</v>
      </c>
      <c r="BL1050">
        <v>0</v>
      </c>
      <c r="BM1050">
        <v>0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CX1050">
        <f>Y1050*Source!I767</f>
        <v>100</v>
      </c>
      <c r="CY1050">
        <f t="shared" ref="CY1050:CY1060" si="194">AA1050</f>
        <v>5.32</v>
      </c>
      <c r="CZ1050">
        <f t="shared" ref="CZ1050:CZ1060" si="195">AE1050</f>
        <v>1.1299999999999999</v>
      </c>
      <c r="DA1050">
        <f t="shared" ref="DA1050:DA1060" si="196">AI1050</f>
        <v>4.71</v>
      </c>
      <c r="DB1050">
        <f t="shared" si="192"/>
        <v>90.4</v>
      </c>
      <c r="DC1050">
        <f t="shared" si="193"/>
        <v>0</v>
      </c>
    </row>
    <row r="1051" spans="1:107" x14ac:dyDescent="0.2">
      <c r="A1051">
        <f>ROW(Source!A767)</f>
        <v>767</v>
      </c>
      <c r="B1051">
        <v>144042116</v>
      </c>
      <c r="C1051">
        <v>144045421</v>
      </c>
      <c r="D1051">
        <v>130259608</v>
      </c>
      <c r="E1051">
        <v>1</v>
      </c>
      <c r="F1051">
        <v>1</v>
      </c>
      <c r="G1051">
        <v>1</v>
      </c>
      <c r="H1051">
        <v>3</v>
      </c>
      <c r="I1051" t="s">
        <v>1400</v>
      </c>
      <c r="J1051" t="s">
        <v>1401</v>
      </c>
      <c r="K1051" t="s">
        <v>1402</v>
      </c>
      <c r="L1051">
        <v>1346</v>
      </c>
      <c r="N1051">
        <v>1009</v>
      </c>
      <c r="O1051" t="s">
        <v>598</v>
      </c>
      <c r="P1051" t="s">
        <v>598</v>
      </c>
      <c r="Q1051">
        <v>1</v>
      </c>
      <c r="W1051">
        <v>0</v>
      </c>
      <c r="X1051">
        <v>1709625395</v>
      </c>
      <c r="Y1051">
        <v>1.05</v>
      </c>
      <c r="AA1051">
        <v>104.64</v>
      </c>
      <c r="AB1051">
        <v>0</v>
      </c>
      <c r="AC1051">
        <v>0</v>
      </c>
      <c r="AD1051">
        <v>0</v>
      </c>
      <c r="AE1051">
        <v>10.57</v>
      </c>
      <c r="AF1051">
        <v>0</v>
      </c>
      <c r="AG1051">
        <v>0</v>
      </c>
      <c r="AH1051">
        <v>0</v>
      </c>
      <c r="AI1051">
        <v>9.9</v>
      </c>
      <c r="AJ1051">
        <v>1</v>
      </c>
      <c r="AK1051">
        <v>1</v>
      </c>
      <c r="AL1051">
        <v>1</v>
      </c>
      <c r="AN1051">
        <v>0</v>
      </c>
      <c r="AO1051">
        <v>1</v>
      </c>
      <c r="AP1051">
        <v>0</v>
      </c>
      <c r="AQ1051">
        <v>0</v>
      </c>
      <c r="AR1051">
        <v>0</v>
      </c>
      <c r="AS1051" t="s">
        <v>3</v>
      </c>
      <c r="AT1051">
        <v>1.05</v>
      </c>
      <c r="AU1051" t="s">
        <v>3</v>
      </c>
      <c r="AV1051">
        <v>0</v>
      </c>
      <c r="AW1051">
        <v>2</v>
      </c>
      <c r="AX1051">
        <v>144045443</v>
      </c>
      <c r="AY1051">
        <v>1</v>
      </c>
      <c r="AZ1051">
        <v>0</v>
      </c>
      <c r="BA1051">
        <v>1049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0</v>
      </c>
      <c r="BL1051">
        <v>0</v>
      </c>
      <c r="BM1051">
        <v>0</v>
      </c>
      <c r="BN1051">
        <v>0</v>
      </c>
      <c r="BO1051">
        <v>0</v>
      </c>
      <c r="BP1051">
        <v>0</v>
      </c>
      <c r="BQ1051">
        <v>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0</v>
      </c>
      <c r="CX1051">
        <f>Y1051*Source!I767</f>
        <v>1.3125</v>
      </c>
      <c r="CY1051">
        <f t="shared" si="194"/>
        <v>104.64</v>
      </c>
      <c r="CZ1051">
        <f t="shared" si="195"/>
        <v>10.57</v>
      </c>
      <c r="DA1051">
        <f t="shared" si="196"/>
        <v>9.9</v>
      </c>
      <c r="DB1051">
        <f t="shared" si="192"/>
        <v>11.1</v>
      </c>
      <c r="DC1051">
        <f t="shared" si="193"/>
        <v>0</v>
      </c>
    </row>
    <row r="1052" spans="1:107" x14ac:dyDescent="0.2">
      <c r="A1052">
        <f>ROW(Source!A767)</f>
        <v>767</v>
      </c>
      <c r="B1052">
        <v>144042116</v>
      </c>
      <c r="C1052">
        <v>144045421</v>
      </c>
      <c r="D1052">
        <v>130260760</v>
      </c>
      <c r="E1052">
        <v>1</v>
      </c>
      <c r="F1052">
        <v>1</v>
      </c>
      <c r="G1052">
        <v>1</v>
      </c>
      <c r="H1052">
        <v>3</v>
      </c>
      <c r="I1052" t="s">
        <v>1664</v>
      </c>
      <c r="J1052" t="s">
        <v>1665</v>
      </c>
      <c r="K1052" t="s">
        <v>1666</v>
      </c>
      <c r="L1052">
        <v>1348</v>
      </c>
      <c r="N1052">
        <v>1009</v>
      </c>
      <c r="O1052" t="s">
        <v>31</v>
      </c>
      <c r="P1052" t="s">
        <v>31</v>
      </c>
      <c r="Q1052">
        <v>1000</v>
      </c>
      <c r="W1052">
        <v>0</v>
      </c>
      <c r="X1052">
        <v>-1957142144</v>
      </c>
      <c r="Y1052">
        <v>2.1800000000000001E-3</v>
      </c>
      <c r="AA1052">
        <v>79054.8</v>
      </c>
      <c r="AB1052">
        <v>0</v>
      </c>
      <c r="AC1052">
        <v>0</v>
      </c>
      <c r="AD1052">
        <v>0</v>
      </c>
      <c r="AE1052">
        <v>12430</v>
      </c>
      <c r="AF1052">
        <v>0</v>
      </c>
      <c r="AG1052">
        <v>0</v>
      </c>
      <c r="AH1052">
        <v>0</v>
      </c>
      <c r="AI1052">
        <v>6.36</v>
      </c>
      <c r="AJ1052">
        <v>1</v>
      </c>
      <c r="AK1052">
        <v>1</v>
      </c>
      <c r="AL1052">
        <v>1</v>
      </c>
      <c r="AN1052">
        <v>0</v>
      </c>
      <c r="AO1052">
        <v>1</v>
      </c>
      <c r="AP1052">
        <v>0</v>
      </c>
      <c r="AQ1052">
        <v>0</v>
      </c>
      <c r="AR1052">
        <v>0</v>
      </c>
      <c r="AS1052" t="s">
        <v>3</v>
      </c>
      <c r="AT1052">
        <v>2.1800000000000001E-3</v>
      </c>
      <c r="AU1052" t="s">
        <v>3</v>
      </c>
      <c r="AV1052">
        <v>0</v>
      </c>
      <c r="AW1052">
        <v>2</v>
      </c>
      <c r="AX1052">
        <v>144045444</v>
      </c>
      <c r="AY1052">
        <v>1</v>
      </c>
      <c r="AZ1052">
        <v>0</v>
      </c>
      <c r="BA1052">
        <v>1050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0</v>
      </c>
      <c r="BI1052">
        <v>0</v>
      </c>
      <c r="BJ1052">
        <v>0</v>
      </c>
      <c r="BK1052">
        <v>0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0</v>
      </c>
      <c r="BS1052">
        <v>0</v>
      </c>
      <c r="BT1052">
        <v>0</v>
      </c>
      <c r="BU1052">
        <v>0</v>
      </c>
      <c r="BV1052">
        <v>0</v>
      </c>
      <c r="BW1052">
        <v>0</v>
      </c>
      <c r="CX1052">
        <f>Y1052*Source!I767</f>
        <v>2.725E-3</v>
      </c>
      <c r="CY1052">
        <f t="shared" si="194"/>
        <v>79054.8</v>
      </c>
      <c r="CZ1052">
        <f t="shared" si="195"/>
        <v>12430</v>
      </c>
      <c r="DA1052">
        <f t="shared" si="196"/>
        <v>6.36</v>
      </c>
      <c r="DB1052">
        <f t="shared" si="192"/>
        <v>27.1</v>
      </c>
      <c r="DC1052">
        <f t="shared" si="193"/>
        <v>0</v>
      </c>
    </row>
    <row r="1053" spans="1:107" x14ac:dyDescent="0.2">
      <c r="A1053">
        <f>ROW(Source!A767)</f>
        <v>767</v>
      </c>
      <c r="B1053">
        <v>144042116</v>
      </c>
      <c r="C1053">
        <v>144045421</v>
      </c>
      <c r="D1053">
        <v>130261006</v>
      </c>
      <c r="E1053">
        <v>1</v>
      </c>
      <c r="F1053">
        <v>1</v>
      </c>
      <c r="G1053">
        <v>1</v>
      </c>
      <c r="H1053">
        <v>3</v>
      </c>
      <c r="I1053" t="s">
        <v>995</v>
      </c>
      <c r="J1053" t="s">
        <v>997</v>
      </c>
      <c r="K1053" t="s">
        <v>996</v>
      </c>
      <c r="L1053">
        <v>1425</v>
      </c>
      <c r="N1053">
        <v>1013</v>
      </c>
      <c r="O1053" t="s">
        <v>88</v>
      </c>
      <c r="P1053" t="s">
        <v>88</v>
      </c>
      <c r="Q1053">
        <v>1</v>
      </c>
      <c r="W1053">
        <v>0</v>
      </c>
      <c r="X1053">
        <v>-1138214596</v>
      </c>
      <c r="Y1053">
        <v>2</v>
      </c>
      <c r="AA1053">
        <v>534.86</v>
      </c>
      <c r="AB1053">
        <v>0</v>
      </c>
      <c r="AC1053">
        <v>0</v>
      </c>
      <c r="AD1053">
        <v>0</v>
      </c>
      <c r="AE1053">
        <v>47</v>
      </c>
      <c r="AF1053">
        <v>0</v>
      </c>
      <c r="AG1053">
        <v>0</v>
      </c>
      <c r="AH1053">
        <v>0</v>
      </c>
      <c r="AI1053">
        <v>11.38</v>
      </c>
      <c r="AJ1053">
        <v>1</v>
      </c>
      <c r="AK1053">
        <v>1</v>
      </c>
      <c r="AL1053">
        <v>1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 t="s">
        <v>3</v>
      </c>
      <c r="AT1053">
        <v>2</v>
      </c>
      <c r="AU1053" t="s">
        <v>3</v>
      </c>
      <c r="AV1053">
        <v>0</v>
      </c>
      <c r="AW1053">
        <v>1</v>
      </c>
      <c r="AX1053">
        <v>-1</v>
      </c>
      <c r="AY1053">
        <v>0</v>
      </c>
      <c r="AZ1053">
        <v>0</v>
      </c>
      <c r="BA1053" t="s">
        <v>3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0</v>
      </c>
      <c r="BI1053">
        <v>0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0</v>
      </c>
      <c r="BS1053">
        <v>0</v>
      </c>
      <c r="BT1053">
        <v>0</v>
      </c>
      <c r="BU1053">
        <v>0</v>
      </c>
      <c r="BV1053">
        <v>0</v>
      </c>
      <c r="BW1053">
        <v>0</v>
      </c>
      <c r="CX1053">
        <f>Y1053*Source!I767</f>
        <v>2.5</v>
      </c>
      <c r="CY1053">
        <f t="shared" si="194"/>
        <v>534.86</v>
      </c>
      <c r="CZ1053">
        <f t="shared" si="195"/>
        <v>47</v>
      </c>
      <c r="DA1053">
        <f t="shared" si="196"/>
        <v>11.38</v>
      </c>
      <c r="DB1053">
        <f t="shared" si="192"/>
        <v>94</v>
      </c>
      <c r="DC1053">
        <f t="shared" si="193"/>
        <v>0</v>
      </c>
    </row>
    <row r="1054" spans="1:107" x14ac:dyDescent="0.2">
      <c r="A1054">
        <f>ROW(Source!A767)</f>
        <v>767</v>
      </c>
      <c r="B1054">
        <v>144042116</v>
      </c>
      <c r="C1054">
        <v>144045421</v>
      </c>
      <c r="D1054">
        <v>130276353</v>
      </c>
      <c r="E1054">
        <v>1</v>
      </c>
      <c r="F1054">
        <v>1</v>
      </c>
      <c r="G1054">
        <v>1</v>
      </c>
      <c r="H1054">
        <v>3</v>
      </c>
      <c r="I1054" t="s">
        <v>991</v>
      </c>
      <c r="J1054" t="s">
        <v>993</v>
      </c>
      <c r="K1054" t="s">
        <v>992</v>
      </c>
      <c r="L1054">
        <v>1301</v>
      </c>
      <c r="N1054">
        <v>1003</v>
      </c>
      <c r="O1054" t="s">
        <v>328</v>
      </c>
      <c r="P1054" t="s">
        <v>328</v>
      </c>
      <c r="Q1054">
        <v>1</v>
      </c>
      <c r="W1054">
        <v>0</v>
      </c>
      <c r="X1054">
        <v>1515197299</v>
      </c>
      <c r="Y1054">
        <v>100</v>
      </c>
      <c r="AA1054">
        <v>42.17</v>
      </c>
      <c r="AB1054">
        <v>0</v>
      </c>
      <c r="AC1054">
        <v>0</v>
      </c>
      <c r="AD1054">
        <v>0</v>
      </c>
      <c r="AE1054">
        <v>10.65</v>
      </c>
      <c r="AF1054">
        <v>0</v>
      </c>
      <c r="AG1054">
        <v>0</v>
      </c>
      <c r="AH1054">
        <v>0</v>
      </c>
      <c r="AI1054">
        <v>3.96</v>
      </c>
      <c r="AJ1054">
        <v>1</v>
      </c>
      <c r="AK1054">
        <v>1</v>
      </c>
      <c r="AL1054">
        <v>1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 t="s">
        <v>3</v>
      </c>
      <c r="AT1054">
        <v>100</v>
      </c>
      <c r="AU1054" t="s">
        <v>3</v>
      </c>
      <c r="AV1054">
        <v>0</v>
      </c>
      <c r="AW1054">
        <v>1</v>
      </c>
      <c r="AX1054">
        <v>-1</v>
      </c>
      <c r="AY1054">
        <v>0</v>
      </c>
      <c r="AZ1054">
        <v>0</v>
      </c>
      <c r="BA1054" t="s">
        <v>3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0</v>
      </c>
      <c r="BS1054">
        <v>0</v>
      </c>
      <c r="BT1054">
        <v>0</v>
      </c>
      <c r="BU1054">
        <v>0</v>
      </c>
      <c r="BV1054">
        <v>0</v>
      </c>
      <c r="BW1054">
        <v>0</v>
      </c>
      <c r="CX1054">
        <f>Y1054*Source!I767</f>
        <v>125</v>
      </c>
      <c r="CY1054">
        <f t="shared" si="194"/>
        <v>42.17</v>
      </c>
      <c r="CZ1054">
        <f t="shared" si="195"/>
        <v>10.65</v>
      </c>
      <c r="DA1054">
        <f t="shared" si="196"/>
        <v>3.96</v>
      </c>
      <c r="DB1054">
        <f t="shared" si="192"/>
        <v>1065</v>
      </c>
      <c r="DC1054">
        <f t="shared" si="193"/>
        <v>0</v>
      </c>
    </row>
    <row r="1055" spans="1:107" x14ac:dyDescent="0.2">
      <c r="A1055">
        <f>ROW(Source!A767)</f>
        <v>767</v>
      </c>
      <c r="B1055">
        <v>144042116</v>
      </c>
      <c r="C1055">
        <v>144045421</v>
      </c>
      <c r="D1055">
        <v>130278000</v>
      </c>
      <c r="E1055">
        <v>1</v>
      </c>
      <c r="F1055">
        <v>1</v>
      </c>
      <c r="G1055">
        <v>1</v>
      </c>
      <c r="H1055">
        <v>3</v>
      </c>
      <c r="I1055" t="s">
        <v>1667</v>
      </c>
      <c r="J1055" t="s">
        <v>1668</v>
      </c>
      <c r="K1055" t="s">
        <v>1669</v>
      </c>
      <c r="L1055">
        <v>1348</v>
      </c>
      <c r="N1055">
        <v>1009</v>
      </c>
      <c r="O1055" t="s">
        <v>31</v>
      </c>
      <c r="P1055" t="s">
        <v>31</v>
      </c>
      <c r="Q1055">
        <v>1000</v>
      </c>
      <c r="W1055">
        <v>0</v>
      </c>
      <c r="X1055">
        <v>286892744</v>
      </c>
      <c r="Y1055">
        <v>5.1499999999999997E-2</v>
      </c>
      <c r="AA1055">
        <v>55400</v>
      </c>
      <c r="AB1055">
        <v>0</v>
      </c>
      <c r="AC1055">
        <v>0</v>
      </c>
      <c r="AD1055">
        <v>0</v>
      </c>
      <c r="AE1055">
        <v>5000</v>
      </c>
      <c r="AF1055">
        <v>0</v>
      </c>
      <c r="AG1055">
        <v>0</v>
      </c>
      <c r="AH1055">
        <v>0</v>
      </c>
      <c r="AI1055">
        <v>11.08</v>
      </c>
      <c r="AJ1055">
        <v>1</v>
      </c>
      <c r="AK1055">
        <v>1</v>
      </c>
      <c r="AL1055">
        <v>1</v>
      </c>
      <c r="AN1055">
        <v>0</v>
      </c>
      <c r="AO1055">
        <v>1</v>
      </c>
      <c r="AP1055">
        <v>0</v>
      </c>
      <c r="AQ1055">
        <v>0</v>
      </c>
      <c r="AR1055">
        <v>0</v>
      </c>
      <c r="AS1055" t="s">
        <v>3</v>
      </c>
      <c r="AT1055">
        <v>5.1499999999999997E-2</v>
      </c>
      <c r="AU1055" t="s">
        <v>3</v>
      </c>
      <c r="AV1055">
        <v>0</v>
      </c>
      <c r="AW1055">
        <v>2</v>
      </c>
      <c r="AX1055">
        <v>144045445</v>
      </c>
      <c r="AY1055">
        <v>1</v>
      </c>
      <c r="AZ1055">
        <v>0</v>
      </c>
      <c r="BA1055">
        <v>1051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0</v>
      </c>
      <c r="BS1055">
        <v>0</v>
      </c>
      <c r="BT1055">
        <v>0</v>
      </c>
      <c r="BU1055">
        <v>0</v>
      </c>
      <c r="BV1055">
        <v>0</v>
      </c>
      <c r="BW1055">
        <v>0</v>
      </c>
      <c r="CX1055">
        <f>Y1055*Source!I767</f>
        <v>6.4375000000000002E-2</v>
      </c>
      <c r="CY1055">
        <f t="shared" si="194"/>
        <v>55400</v>
      </c>
      <c r="CZ1055">
        <f t="shared" si="195"/>
        <v>5000</v>
      </c>
      <c r="DA1055">
        <f t="shared" si="196"/>
        <v>11.08</v>
      </c>
      <c r="DB1055">
        <f t="shared" si="192"/>
        <v>257.5</v>
      </c>
      <c r="DC1055">
        <f t="shared" si="193"/>
        <v>0</v>
      </c>
    </row>
    <row r="1056" spans="1:107" x14ac:dyDescent="0.2">
      <c r="A1056">
        <f>ROW(Source!A767)</f>
        <v>767</v>
      </c>
      <c r="B1056">
        <v>144042116</v>
      </c>
      <c r="C1056">
        <v>144045421</v>
      </c>
      <c r="D1056">
        <v>130297668</v>
      </c>
      <c r="E1056">
        <v>1</v>
      </c>
      <c r="F1056">
        <v>1</v>
      </c>
      <c r="G1056">
        <v>1</v>
      </c>
      <c r="H1056">
        <v>3</v>
      </c>
      <c r="I1056" t="s">
        <v>1670</v>
      </c>
      <c r="J1056" t="s">
        <v>1671</v>
      </c>
      <c r="K1056" t="s">
        <v>1672</v>
      </c>
      <c r="L1056">
        <v>1455</v>
      </c>
      <c r="N1056">
        <v>1013</v>
      </c>
      <c r="O1056" t="s">
        <v>163</v>
      </c>
      <c r="P1056" t="s">
        <v>163</v>
      </c>
      <c r="Q1056">
        <v>1</v>
      </c>
      <c r="W1056">
        <v>0</v>
      </c>
      <c r="X1056">
        <v>-1105655821</v>
      </c>
      <c r="Y1056">
        <v>1</v>
      </c>
      <c r="AA1056">
        <v>1029.53</v>
      </c>
      <c r="AB1056">
        <v>0</v>
      </c>
      <c r="AC1056">
        <v>0</v>
      </c>
      <c r="AD1056">
        <v>0</v>
      </c>
      <c r="AE1056">
        <v>277.5</v>
      </c>
      <c r="AF1056">
        <v>0</v>
      </c>
      <c r="AG1056">
        <v>0</v>
      </c>
      <c r="AH1056">
        <v>0</v>
      </c>
      <c r="AI1056">
        <v>3.71</v>
      </c>
      <c r="AJ1056">
        <v>1</v>
      </c>
      <c r="AK1056">
        <v>1</v>
      </c>
      <c r="AL1056">
        <v>1</v>
      </c>
      <c r="AN1056">
        <v>0</v>
      </c>
      <c r="AO1056">
        <v>1</v>
      </c>
      <c r="AP1056">
        <v>0</v>
      </c>
      <c r="AQ1056">
        <v>0</v>
      </c>
      <c r="AR1056">
        <v>0</v>
      </c>
      <c r="AS1056" t="s">
        <v>3</v>
      </c>
      <c r="AT1056">
        <v>1</v>
      </c>
      <c r="AU1056" t="s">
        <v>3</v>
      </c>
      <c r="AV1056">
        <v>0</v>
      </c>
      <c r="AW1056">
        <v>2</v>
      </c>
      <c r="AX1056">
        <v>144045446</v>
      </c>
      <c r="AY1056">
        <v>1</v>
      </c>
      <c r="AZ1056">
        <v>0</v>
      </c>
      <c r="BA1056">
        <v>1052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0</v>
      </c>
      <c r="BS1056">
        <v>0</v>
      </c>
      <c r="BT1056">
        <v>0</v>
      </c>
      <c r="BU1056">
        <v>0</v>
      </c>
      <c r="BV1056">
        <v>0</v>
      </c>
      <c r="BW1056">
        <v>0</v>
      </c>
      <c r="CX1056">
        <f>Y1056*Source!I767</f>
        <v>1.25</v>
      </c>
      <c r="CY1056">
        <f t="shared" si="194"/>
        <v>1029.53</v>
      </c>
      <c r="CZ1056">
        <f t="shared" si="195"/>
        <v>277.5</v>
      </c>
      <c r="DA1056">
        <f t="shared" si="196"/>
        <v>3.71</v>
      </c>
      <c r="DB1056">
        <f t="shared" si="192"/>
        <v>277.5</v>
      </c>
      <c r="DC1056">
        <f t="shared" si="193"/>
        <v>0</v>
      </c>
    </row>
    <row r="1057" spans="1:107" x14ac:dyDescent="0.2">
      <c r="A1057">
        <f>ROW(Source!A767)</f>
        <v>767</v>
      </c>
      <c r="B1057">
        <v>144042116</v>
      </c>
      <c r="C1057">
        <v>144045421</v>
      </c>
      <c r="D1057">
        <v>130302122</v>
      </c>
      <c r="E1057">
        <v>1</v>
      </c>
      <c r="F1057">
        <v>1</v>
      </c>
      <c r="G1057">
        <v>1</v>
      </c>
      <c r="H1057">
        <v>3</v>
      </c>
      <c r="I1057" t="s">
        <v>1673</v>
      </c>
      <c r="J1057" t="s">
        <v>1674</v>
      </c>
      <c r="K1057" t="s">
        <v>1675</v>
      </c>
      <c r="L1057">
        <v>1455</v>
      </c>
      <c r="N1057">
        <v>1013</v>
      </c>
      <c r="O1057" t="s">
        <v>163</v>
      </c>
      <c r="P1057" t="s">
        <v>163</v>
      </c>
      <c r="Q1057">
        <v>1</v>
      </c>
      <c r="W1057">
        <v>0</v>
      </c>
      <c r="X1057">
        <v>1019048756</v>
      </c>
      <c r="Y1057">
        <v>0.5</v>
      </c>
      <c r="AA1057">
        <v>1065.0899999999999</v>
      </c>
      <c r="AB1057">
        <v>0</v>
      </c>
      <c r="AC1057">
        <v>0</v>
      </c>
      <c r="AD1057">
        <v>0</v>
      </c>
      <c r="AE1057">
        <v>39</v>
      </c>
      <c r="AF1057">
        <v>0</v>
      </c>
      <c r="AG1057">
        <v>0</v>
      </c>
      <c r="AH1057">
        <v>0</v>
      </c>
      <c r="AI1057">
        <v>27.31</v>
      </c>
      <c r="AJ1057">
        <v>1</v>
      </c>
      <c r="AK1057">
        <v>1</v>
      </c>
      <c r="AL1057">
        <v>1</v>
      </c>
      <c r="AN1057">
        <v>0</v>
      </c>
      <c r="AO1057">
        <v>1</v>
      </c>
      <c r="AP1057">
        <v>0</v>
      </c>
      <c r="AQ1057">
        <v>0</v>
      </c>
      <c r="AR1057">
        <v>0</v>
      </c>
      <c r="AS1057" t="s">
        <v>3</v>
      </c>
      <c r="AT1057">
        <v>0.5</v>
      </c>
      <c r="AU1057" t="s">
        <v>3</v>
      </c>
      <c r="AV1057">
        <v>0</v>
      </c>
      <c r="AW1057">
        <v>2</v>
      </c>
      <c r="AX1057">
        <v>144045447</v>
      </c>
      <c r="AY1057">
        <v>1</v>
      </c>
      <c r="AZ1057">
        <v>0</v>
      </c>
      <c r="BA1057">
        <v>1053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0</v>
      </c>
      <c r="BS1057">
        <v>0</v>
      </c>
      <c r="BT1057">
        <v>0</v>
      </c>
      <c r="BU1057">
        <v>0</v>
      </c>
      <c r="BV1057">
        <v>0</v>
      </c>
      <c r="BW1057">
        <v>0</v>
      </c>
      <c r="CX1057">
        <f>Y1057*Source!I767</f>
        <v>0.625</v>
      </c>
      <c r="CY1057">
        <f t="shared" si="194"/>
        <v>1065.0899999999999</v>
      </c>
      <c r="CZ1057">
        <f t="shared" si="195"/>
        <v>39</v>
      </c>
      <c r="DA1057">
        <f t="shared" si="196"/>
        <v>27.31</v>
      </c>
      <c r="DB1057">
        <f t="shared" si="192"/>
        <v>19.5</v>
      </c>
      <c r="DC1057">
        <f t="shared" si="193"/>
        <v>0</v>
      </c>
    </row>
    <row r="1058" spans="1:107" x14ac:dyDescent="0.2">
      <c r="A1058">
        <f>ROW(Source!A767)</f>
        <v>767</v>
      </c>
      <c r="B1058">
        <v>144042116</v>
      </c>
      <c r="C1058">
        <v>144045421</v>
      </c>
      <c r="D1058">
        <v>130302243</v>
      </c>
      <c r="E1058">
        <v>1</v>
      </c>
      <c r="F1058">
        <v>1</v>
      </c>
      <c r="G1058">
        <v>1</v>
      </c>
      <c r="H1058">
        <v>3</v>
      </c>
      <c r="I1058" t="s">
        <v>1676</v>
      </c>
      <c r="J1058" t="s">
        <v>1677</v>
      </c>
      <c r="K1058" t="s">
        <v>1678</v>
      </c>
      <c r="L1058">
        <v>1407</v>
      </c>
      <c r="N1058">
        <v>1013</v>
      </c>
      <c r="O1058" t="s">
        <v>940</v>
      </c>
      <c r="P1058" t="s">
        <v>940</v>
      </c>
      <c r="Q1058">
        <v>1</v>
      </c>
      <c r="W1058">
        <v>0</v>
      </c>
      <c r="X1058">
        <v>-592274216</v>
      </c>
      <c r="Y1058">
        <v>0.01</v>
      </c>
      <c r="AA1058">
        <v>4009.5</v>
      </c>
      <c r="AB1058">
        <v>0</v>
      </c>
      <c r="AC1058">
        <v>0</v>
      </c>
      <c r="AD1058">
        <v>0</v>
      </c>
      <c r="AE1058">
        <v>270</v>
      </c>
      <c r="AF1058">
        <v>0</v>
      </c>
      <c r="AG1058">
        <v>0</v>
      </c>
      <c r="AH1058">
        <v>0</v>
      </c>
      <c r="AI1058">
        <v>14.85</v>
      </c>
      <c r="AJ1058">
        <v>1</v>
      </c>
      <c r="AK1058">
        <v>1</v>
      </c>
      <c r="AL1058">
        <v>1</v>
      </c>
      <c r="AN1058">
        <v>0</v>
      </c>
      <c r="AO1058">
        <v>1</v>
      </c>
      <c r="AP1058">
        <v>0</v>
      </c>
      <c r="AQ1058">
        <v>0</v>
      </c>
      <c r="AR1058">
        <v>0</v>
      </c>
      <c r="AS1058" t="s">
        <v>3</v>
      </c>
      <c r="AT1058">
        <v>0.01</v>
      </c>
      <c r="AU1058" t="s">
        <v>3</v>
      </c>
      <c r="AV1058">
        <v>0</v>
      </c>
      <c r="AW1058">
        <v>2</v>
      </c>
      <c r="AX1058">
        <v>144045448</v>
      </c>
      <c r="AY1058">
        <v>1</v>
      </c>
      <c r="AZ1058">
        <v>0</v>
      </c>
      <c r="BA1058">
        <v>1054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0</v>
      </c>
      <c r="BS1058">
        <v>0</v>
      </c>
      <c r="BT1058">
        <v>0</v>
      </c>
      <c r="BU1058">
        <v>0</v>
      </c>
      <c r="BV1058">
        <v>0</v>
      </c>
      <c r="BW1058">
        <v>0</v>
      </c>
      <c r="CX1058">
        <f>Y1058*Source!I767</f>
        <v>1.2500000000000001E-2</v>
      </c>
      <c r="CY1058">
        <f t="shared" si="194"/>
        <v>4009.5</v>
      </c>
      <c r="CZ1058">
        <f t="shared" si="195"/>
        <v>270</v>
      </c>
      <c r="DA1058">
        <f t="shared" si="196"/>
        <v>14.85</v>
      </c>
      <c r="DB1058">
        <f t="shared" si="192"/>
        <v>2.7</v>
      </c>
      <c r="DC1058">
        <f t="shared" si="193"/>
        <v>0</v>
      </c>
    </row>
    <row r="1059" spans="1:107" x14ac:dyDescent="0.2">
      <c r="A1059">
        <f>ROW(Source!A767)</f>
        <v>767</v>
      </c>
      <c r="B1059">
        <v>144042116</v>
      </c>
      <c r="C1059">
        <v>144045421</v>
      </c>
      <c r="D1059">
        <v>130305482</v>
      </c>
      <c r="E1059">
        <v>1</v>
      </c>
      <c r="F1059">
        <v>1</v>
      </c>
      <c r="G1059">
        <v>1</v>
      </c>
      <c r="H1059">
        <v>3</v>
      </c>
      <c r="I1059" t="s">
        <v>999</v>
      </c>
      <c r="J1059" t="s">
        <v>1001</v>
      </c>
      <c r="K1059" t="s">
        <v>1000</v>
      </c>
      <c r="L1059">
        <v>1371</v>
      </c>
      <c r="N1059">
        <v>1013</v>
      </c>
      <c r="O1059" t="s">
        <v>171</v>
      </c>
      <c r="P1059" t="s">
        <v>171</v>
      </c>
      <c r="Q1059">
        <v>1</v>
      </c>
      <c r="W1059">
        <v>0</v>
      </c>
      <c r="X1059">
        <v>-1617594195</v>
      </c>
      <c r="Y1059">
        <v>4.8</v>
      </c>
      <c r="AA1059">
        <v>259.29000000000002</v>
      </c>
      <c r="AB1059">
        <v>0</v>
      </c>
      <c r="AC1059">
        <v>0</v>
      </c>
      <c r="AD1059">
        <v>0</v>
      </c>
      <c r="AE1059">
        <v>60.3</v>
      </c>
      <c r="AF1059">
        <v>0</v>
      </c>
      <c r="AG1059">
        <v>0</v>
      </c>
      <c r="AH1059">
        <v>0</v>
      </c>
      <c r="AI1059">
        <v>4.3</v>
      </c>
      <c r="AJ1059">
        <v>1</v>
      </c>
      <c r="AK1059">
        <v>1</v>
      </c>
      <c r="AL1059">
        <v>1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 t="s">
        <v>3</v>
      </c>
      <c r="AT1059">
        <v>4.8</v>
      </c>
      <c r="AU1059" t="s">
        <v>3</v>
      </c>
      <c r="AV1059">
        <v>0</v>
      </c>
      <c r="AW1059">
        <v>1</v>
      </c>
      <c r="AX1059">
        <v>-1</v>
      </c>
      <c r="AY1059">
        <v>0</v>
      </c>
      <c r="AZ1059">
        <v>0</v>
      </c>
      <c r="BA1059" t="s">
        <v>3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0</v>
      </c>
      <c r="BL1059">
        <v>0</v>
      </c>
      <c r="BM1059">
        <v>0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CX1059">
        <f>Y1059*Source!I767</f>
        <v>6</v>
      </c>
      <c r="CY1059">
        <f t="shared" si="194"/>
        <v>259.29000000000002</v>
      </c>
      <c r="CZ1059">
        <f t="shared" si="195"/>
        <v>60.3</v>
      </c>
      <c r="DA1059">
        <f t="shared" si="196"/>
        <v>4.3</v>
      </c>
      <c r="DB1059">
        <f t="shared" si="192"/>
        <v>289.44</v>
      </c>
      <c r="DC1059">
        <f t="shared" si="193"/>
        <v>0</v>
      </c>
    </row>
    <row r="1060" spans="1:107" x14ac:dyDescent="0.2">
      <c r="A1060">
        <f>ROW(Source!A767)</f>
        <v>767</v>
      </c>
      <c r="B1060">
        <v>144042116</v>
      </c>
      <c r="C1060">
        <v>144045421</v>
      </c>
      <c r="D1060">
        <v>128862548</v>
      </c>
      <c r="E1060">
        <v>28876687</v>
      </c>
      <c r="F1060">
        <v>1</v>
      </c>
      <c r="G1060">
        <v>1</v>
      </c>
      <c r="H1060">
        <v>3</v>
      </c>
      <c r="I1060" t="s">
        <v>1296</v>
      </c>
      <c r="J1060" t="s">
        <v>3</v>
      </c>
      <c r="K1060" t="s">
        <v>1297</v>
      </c>
      <c r="L1060">
        <v>1374</v>
      </c>
      <c r="N1060">
        <v>1013</v>
      </c>
      <c r="O1060" t="s">
        <v>1298</v>
      </c>
      <c r="P1060" t="s">
        <v>1298</v>
      </c>
      <c r="Q1060">
        <v>1</v>
      </c>
      <c r="W1060">
        <v>0</v>
      </c>
      <c r="X1060">
        <v>-1731369543</v>
      </c>
      <c r="Y1060">
        <v>5.22</v>
      </c>
      <c r="AA1060">
        <v>1</v>
      </c>
      <c r="AB1060">
        <v>0</v>
      </c>
      <c r="AC1060">
        <v>0</v>
      </c>
      <c r="AD1060">
        <v>0</v>
      </c>
      <c r="AE1060">
        <v>1</v>
      </c>
      <c r="AF1060">
        <v>0</v>
      </c>
      <c r="AG1060">
        <v>0</v>
      </c>
      <c r="AH1060">
        <v>0</v>
      </c>
      <c r="AI1060">
        <v>1</v>
      </c>
      <c r="AJ1060">
        <v>1</v>
      </c>
      <c r="AK1060">
        <v>1</v>
      </c>
      <c r="AL1060">
        <v>1</v>
      </c>
      <c r="AN1060">
        <v>0</v>
      </c>
      <c r="AO1060">
        <v>1</v>
      </c>
      <c r="AP1060">
        <v>0</v>
      </c>
      <c r="AQ1060">
        <v>0</v>
      </c>
      <c r="AR1060">
        <v>0</v>
      </c>
      <c r="AS1060" t="s">
        <v>3</v>
      </c>
      <c r="AT1060">
        <v>5.22</v>
      </c>
      <c r="AU1060" t="s">
        <v>3</v>
      </c>
      <c r="AV1060">
        <v>0</v>
      </c>
      <c r="AW1060">
        <v>2</v>
      </c>
      <c r="AX1060">
        <v>144045449</v>
      </c>
      <c r="AY1060">
        <v>1</v>
      </c>
      <c r="AZ1060">
        <v>0</v>
      </c>
      <c r="BA1060">
        <v>1055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CX1060">
        <f>Y1060*Source!I767</f>
        <v>6.5249999999999995</v>
      </c>
      <c r="CY1060">
        <f t="shared" si="194"/>
        <v>1</v>
      </c>
      <c r="CZ1060">
        <f t="shared" si="195"/>
        <v>1</v>
      </c>
      <c r="DA1060">
        <f t="shared" si="196"/>
        <v>1</v>
      </c>
      <c r="DB1060">
        <f t="shared" si="192"/>
        <v>5.22</v>
      </c>
      <c r="DC1060">
        <f t="shared" si="193"/>
        <v>0</v>
      </c>
    </row>
    <row r="1061" spans="1:107" x14ac:dyDescent="0.2">
      <c r="A1061">
        <f>ROW(Source!A772)</f>
        <v>772</v>
      </c>
      <c r="B1061">
        <v>144042116</v>
      </c>
      <c r="C1061">
        <v>144045454</v>
      </c>
      <c r="D1061">
        <v>128862293</v>
      </c>
      <c r="E1061">
        <v>28876687</v>
      </c>
      <c r="F1061">
        <v>1</v>
      </c>
      <c r="G1061">
        <v>1</v>
      </c>
      <c r="H1061">
        <v>1</v>
      </c>
      <c r="I1061" t="s">
        <v>1265</v>
      </c>
      <c r="J1061" t="s">
        <v>3</v>
      </c>
      <c r="K1061" t="s">
        <v>1266</v>
      </c>
      <c r="L1061">
        <v>1191</v>
      </c>
      <c r="N1061">
        <v>1013</v>
      </c>
      <c r="O1061" t="s">
        <v>1125</v>
      </c>
      <c r="P1061" t="s">
        <v>1125</v>
      </c>
      <c r="Q1061">
        <v>1</v>
      </c>
      <c r="W1061">
        <v>0</v>
      </c>
      <c r="X1061">
        <v>-1081351934</v>
      </c>
      <c r="Y1061">
        <v>4.49</v>
      </c>
      <c r="AA1061">
        <v>0</v>
      </c>
      <c r="AB1061">
        <v>0</v>
      </c>
      <c r="AC1061">
        <v>0</v>
      </c>
      <c r="AD1061">
        <v>9.4</v>
      </c>
      <c r="AE1061">
        <v>0</v>
      </c>
      <c r="AF1061">
        <v>0</v>
      </c>
      <c r="AG1061">
        <v>0</v>
      </c>
      <c r="AH1061">
        <v>9.4</v>
      </c>
      <c r="AI1061">
        <v>1</v>
      </c>
      <c r="AJ1061">
        <v>1</v>
      </c>
      <c r="AK1061">
        <v>1</v>
      </c>
      <c r="AL1061">
        <v>1</v>
      </c>
      <c r="AN1061">
        <v>0</v>
      </c>
      <c r="AO1061">
        <v>1</v>
      </c>
      <c r="AP1061">
        <v>0</v>
      </c>
      <c r="AQ1061">
        <v>0</v>
      </c>
      <c r="AR1061">
        <v>0</v>
      </c>
      <c r="AS1061" t="s">
        <v>3</v>
      </c>
      <c r="AT1061">
        <v>4.49</v>
      </c>
      <c r="AU1061" t="s">
        <v>3</v>
      </c>
      <c r="AV1061">
        <v>1</v>
      </c>
      <c r="AW1061">
        <v>2</v>
      </c>
      <c r="AX1061">
        <v>144045467</v>
      </c>
      <c r="AY1061">
        <v>1</v>
      </c>
      <c r="AZ1061">
        <v>0</v>
      </c>
      <c r="BA1061">
        <v>1056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0</v>
      </c>
      <c r="BN1061">
        <v>0</v>
      </c>
      <c r="BO1061">
        <v>0</v>
      </c>
      <c r="BP1061">
        <v>0</v>
      </c>
      <c r="BQ1061">
        <v>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0</v>
      </c>
      <c r="CX1061">
        <f>Y1061*Source!I772</f>
        <v>3.8165</v>
      </c>
      <c r="CY1061">
        <f>AD1061</f>
        <v>9.4</v>
      </c>
      <c r="CZ1061">
        <f>AH1061</f>
        <v>9.4</v>
      </c>
      <c r="DA1061">
        <f>AL1061</f>
        <v>1</v>
      </c>
      <c r="DB1061">
        <f t="shared" si="192"/>
        <v>42.21</v>
      </c>
      <c r="DC1061">
        <f t="shared" si="193"/>
        <v>0</v>
      </c>
    </row>
    <row r="1062" spans="1:107" x14ac:dyDescent="0.2">
      <c r="A1062">
        <f>ROW(Source!A772)</f>
        <v>772</v>
      </c>
      <c r="B1062">
        <v>144042116</v>
      </c>
      <c r="C1062">
        <v>144045454</v>
      </c>
      <c r="D1062">
        <v>128862608</v>
      </c>
      <c r="E1062">
        <v>28876687</v>
      </c>
      <c r="F1062">
        <v>1</v>
      </c>
      <c r="G1062">
        <v>1</v>
      </c>
      <c r="H1062">
        <v>1</v>
      </c>
      <c r="I1062" t="s">
        <v>1128</v>
      </c>
      <c r="J1062" t="s">
        <v>3</v>
      </c>
      <c r="K1062" t="s">
        <v>1129</v>
      </c>
      <c r="L1062">
        <v>1191</v>
      </c>
      <c r="N1062">
        <v>1013</v>
      </c>
      <c r="O1062" t="s">
        <v>1125</v>
      </c>
      <c r="P1062" t="s">
        <v>1125</v>
      </c>
      <c r="Q1062">
        <v>1</v>
      </c>
      <c r="W1062">
        <v>0</v>
      </c>
      <c r="X1062">
        <v>-1417349443</v>
      </c>
      <c r="Y1062">
        <v>0.02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1</v>
      </c>
      <c r="AJ1062">
        <v>1</v>
      </c>
      <c r="AK1062">
        <v>1</v>
      </c>
      <c r="AL1062">
        <v>1</v>
      </c>
      <c r="AN1062">
        <v>0</v>
      </c>
      <c r="AO1062">
        <v>1</v>
      </c>
      <c r="AP1062">
        <v>0</v>
      </c>
      <c r="AQ1062">
        <v>0</v>
      </c>
      <c r="AR1062">
        <v>0</v>
      </c>
      <c r="AS1062" t="s">
        <v>3</v>
      </c>
      <c r="AT1062">
        <v>0.02</v>
      </c>
      <c r="AU1062" t="s">
        <v>3</v>
      </c>
      <c r="AV1062">
        <v>2</v>
      </c>
      <c r="AW1062">
        <v>2</v>
      </c>
      <c r="AX1062">
        <v>144045468</v>
      </c>
      <c r="AY1062">
        <v>1</v>
      </c>
      <c r="AZ1062">
        <v>0</v>
      </c>
      <c r="BA1062">
        <v>1057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0</v>
      </c>
      <c r="BL1062">
        <v>0</v>
      </c>
      <c r="BM1062">
        <v>0</v>
      </c>
      <c r="BN1062">
        <v>0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0</v>
      </c>
      <c r="CX1062">
        <f>Y1062*Source!I772</f>
        <v>1.7000000000000001E-2</v>
      </c>
      <c r="CY1062">
        <f>AD1062</f>
        <v>0</v>
      </c>
      <c r="CZ1062">
        <f>AH1062</f>
        <v>0</v>
      </c>
      <c r="DA1062">
        <f>AL1062</f>
        <v>1</v>
      </c>
      <c r="DB1062">
        <f t="shared" si="192"/>
        <v>0</v>
      </c>
      <c r="DC1062">
        <f t="shared" si="193"/>
        <v>0</v>
      </c>
    </row>
    <row r="1063" spans="1:107" x14ac:dyDescent="0.2">
      <c r="A1063">
        <f>ROW(Source!A772)</f>
        <v>772</v>
      </c>
      <c r="B1063">
        <v>144042116</v>
      </c>
      <c r="C1063">
        <v>144045454</v>
      </c>
      <c r="D1063">
        <v>130404404</v>
      </c>
      <c r="E1063">
        <v>1</v>
      </c>
      <c r="F1063">
        <v>1</v>
      </c>
      <c r="G1063">
        <v>1</v>
      </c>
      <c r="H1063">
        <v>2</v>
      </c>
      <c r="I1063" t="s">
        <v>1141</v>
      </c>
      <c r="J1063" t="s">
        <v>1142</v>
      </c>
      <c r="K1063" t="s">
        <v>1143</v>
      </c>
      <c r="L1063">
        <v>1368</v>
      </c>
      <c r="N1063">
        <v>1011</v>
      </c>
      <c r="O1063" t="s">
        <v>550</v>
      </c>
      <c r="P1063" t="s">
        <v>550</v>
      </c>
      <c r="Q1063">
        <v>1</v>
      </c>
      <c r="W1063">
        <v>0</v>
      </c>
      <c r="X1063">
        <v>-2113614907</v>
      </c>
      <c r="Y1063">
        <v>0.01</v>
      </c>
      <c r="AA1063">
        <v>0</v>
      </c>
      <c r="AB1063">
        <v>1023.6</v>
      </c>
      <c r="AC1063">
        <v>443.21</v>
      </c>
      <c r="AD1063">
        <v>0</v>
      </c>
      <c r="AE1063">
        <v>0</v>
      </c>
      <c r="AF1063">
        <v>115.4</v>
      </c>
      <c r="AG1063">
        <v>13.5</v>
      </c>
      <c r="AH1063">
        <v>0</v>
      </c>
      <c r="AI1063">
        <v>1</v>
      </c>
      <c r="AJ1063">
        <v>8.8699999999999992</v>
      </c>
      <c r="AK1063">
        <v>32.83</v>
      </c>
      <c r="AL1063">
        <v>1</v>
      </c>
      <c r="AN1063">
        <v>0</v>
      </c>
      <c r="AO1063">
        <v>1</v>
      </c>
      <c r="AP1063">
        <v>0</v>
      </c>
      <c r="AQ1063">
        <v>0</v>
      </c>
      <c r="AR1063">
        <v>0</v>
      </c>
      <c r="AS1063" t="s">
        <v>3</v>
      </c>
      <c r="AT1063">
        <v>0.01</v>
      </c>
      <c r="AU1063" t="s">
        <v>3</v>
      </c>
      <c r="AV1063">
        <v>0</v>
      </c>
      <c r="AW1063">
        <v>2</v>
      </c>
      <c r="AX1063">
        <v>144045469</v>
      </c>
      <c r="AY1063">
        <v>1</v>
      </c>
      <c r="AZ1063">
        <v>0</v>
      </c>
      <c r="BA1063">
        <v>1058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CX1063">
        <f>Y1063*Source!I772</f>
        <v>8.5000000000000006E-3</v>
      </c>
      <c r="CY1063">
        <f>AB1063</f>
        <v>1023.6</v>
      </c>
      <c r="CZ1063">
        <f>AF1063</f>
        <v>115.4</v>
      </c>
      <c r="DA1063">
        <f>AJ1063</f>
        <v>8.8699999999999992</v>
      </c>
      <c r="DB1063">
        <f t="shared" si="192"/>
        <v>1.1499999999999999</v>
      </c>
      <c r="DC1063">
        <f t="shared" si="193"/>
        <v>0.14000000000000001</v>
      </c>
    </row>
    <row r="1064" spans="1:107" x14ac:dyDescent="0.2">
      <c r="A1064">
        <f>ROW(Source!A772)</f>
        <v>772</v>
      </c>
      <c r="B1064">
        <v>144042116</v>
      </c>
      <c r="C1064">
        <v>144045454</v>
      </c>
      <c r="D1064">
        <v>130405149</v>
      </c>
      <c r="E1064">
        <v>1</v>
      </c>
      <c r="F1064">
        <v>1</v>
      </c>
      <c r="G1064">
        <v>1</v>
      </c>
      <c r="H1064">
        <v>2</v>
      </c>
      <c r="I1064" t="s">
        <v>1144</v>
      </c>
      <c r="J1064" t="s">
        <v>1145</v>
      </c>
      <c r="K1064" t="s">
        <v>1146</v>
      </c>
      <c r="L1064">
        <v>1368</v>
      </c>
      <c r="N1064">
        <v>1011</v>
      </c>
      <c r="O1064" t="s">
        <v>550</v>
      </c>
      <c r="P1064" t="s">
        <v>550</v>
      </c>
      <c r="Q1064">
        <v>1</v>
      </c>
      <c r="W1064">
        <v>0</v>
      </c>
      <c r="X1064">
        <v>1969200529</v>
      </c>
      <c r="Y1064">
        <v>0.01</v>
      </c>
      <c r="AA1064">
        <v>0</v>
      </c>
      <c r="AB1064">
        <v>795.09</v>
      </c>
      <c r="AC1064">
        <v>380.83</v>
      </c>
      <c r="AD1064">
        <v>0</v>
      </c>
      <c r="AE1064">
        <v>0</v>
      </c>
      <c r="AF1064">
        <v>65.709999999999994</v>
      </c>
      <c r="AG1064">
        <v>11.6</v>
      </c>
      <c r="AH1064">
        <v>0</v>
      </c>
      <c r="AI1064">
        <v>1</v>
      </c>
      <c r="AJ1064">
        <v>12.1</v>
      </c>
      <c r="AK1064">
        <v>32.83</v>
      </c>
      <c r="AL1064">
        <v>1</v>
      </c>
      <c r="AN1064">
        <v>0</v>
      </c>
      <c r="AO1064">
        <v>1</v>
      </c>
      <c r="AP1064">
        <v>0</v>
      </c>
      <c r="AQ1064">
        <v>0</v>
      </c>
      <c r="AR1064">
        <v>0</v>
      </c>
      <c r="AS1064" t="s">
        <v>3</v>
      </c>
      <c r="AT1064">
        <v>0.01</v>
      </c>
      <c r="AU1064" t="s">
        <v>3</v>
      </c>
      <c r="AV1064">
        <v>0</v>
      </c>
      <c r="AW1064">
        <v>2</v>
      </c>
      <c r="AX1064">
        <v>144045470</v>
      </c>
      <c r="AY1064">
        <v>1</v>
      </c>
      <c r="AZ1064">
        <v>0</v>
      </c>
      <c r="BA1064">
        <v>1059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CX1064">
        <f>Y1064*Source!I772</f>
        <v>8.5000000000000006E-3</v>
      </c>
      <c r="CY1064">
        <f>AB1064</f>
        <v>795.09</v>
      </c>
      <c r="CZ1064">
        <f>AF1064</f>
        <v>65.709999999999994</v>
      </c>
      <c r="DA1064">
        <f>AJ1064</f>
        <v>12.1</v>
      </c>
      <c r="DB1064">
        <f t="shared" si="192"/>
        <v>0.66</v>
      </c>
      <c r="DC1064">
        <f t="shared" si="193"/>
        <v>0.12</v>
      </c>
    </row>
    <row r="1065" spans="1:107" x14ac:dyDescent="0.2">
      <c r="A1065">
        <f>ROW(Source!A772)</f>
        <v>772</v>
      </c>
      <c r="B1065">
        <v>144042116</v>
      </c>
      <c r="C1065">
        <v>144045454</v>
      </c>
      <c r="D1065">
        <v>130258803</v>
      </c>
      <c r="E1065">
        <v>1</v>
      </c>
      <c r="F1065">
        <v>1</v>
      </c>
      <c r="G1065">
        <v>1</v>
      </c>
      <c r="H1065">
        <v>3</v>
      </c>
      <c r="I1065" t="s">
        <v>1388</v>
      </c>
      <c r="J1065" t="s">
        <v>1389</v>
      </c>
      <c r="K1065" t="s">
        <v>1390</v>
      </c>
      <c r="L1065">
        <v>1346</v>
      </c>
      <c r="N1065">
        <v>1009</v>
      </c>
      <c r="O1065" t="s">
        <v>598</v>
      </c>
      <c r="P1065" t="s">
        <v>598</v>
      </c>
      <c r="Q1065">
        <v>1</v>
      </c>
      <c r="W1065">
        <v>0</v>
      </c>
      <c r="X1065">
        <v>-1017638695</v>
      </c>
      <c r="Y1065">
        <v>0.16</v>
      </c>
      <c r="AA1065">
        <v>242.59</v>
      </c>
      <c r="AB1065">
        <v>0</v>
      </c>
      <c r="AC1065">
        <v>0</v>
      </c>
      <c r="AD1065">
        <v>0</v>
      </c>
      <c r="AE1065">
        <v>30.4</v>
      </c>
      <c r="AF1065">
        <v>0</v>
      </c>
      <c r="AG1065">
        <v>0</v>
      </c>
      <c r="AH1065">
        <v>0</v>
      </c>
      <c r="AI1065">
        <v>7.98</v>
      </c>
      <c r="AJ1065">
        <v>1</v>
      </c>
      <c r="AK1065">
        <v>1</v>
      </c>
      <c r="AL1065">
        <v>1</v>
      </c>
      <c r="AN1065">
        <v>0</v>
      </c>
      <c r="AO1065">
        <v>1</v>
      </c>
      <c r="AP1065">
        <v>0</v>
      </c>
      <c r="AQ1065">
        <v>0</v>
      </c>
      <c r="AR1065">
        <v>0</v>
      </c>
      <c r="AS1065" t="s">
        <v>3</v>
      </c>
      <c r="AT1065">
        <v>0.16</v>
      </c>
      <c r="AU1065" t="s">
        <v>3</v>
      </c>
      <c r="AV1065">
        <v>0</v>
      </c>
      <c r="AW1065">
        <v>2</v>
      </c>
      <c r="AX1065">
        <v>144045471</v>
      </c>
      <c r="AY1065">
        <v>1</v>
      </c>
      <c r="AZ1065">
        <v>0</v>
      </c>
      <c r="BA1065">
        <v>1060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0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0</v>
      </c>
      <c r="BS1065">
        <v>0</v>
      </c>
      <c r="BT1065">
        <v>0</v>
      </c>
      <c r="BU1065">
        <v>0</v>
      </c>
      <c r="BV1065">
        <v>0</v>
      </c>
      <c r="BW1065">
        <v>0</v>
      </c>
      <c r="CX1065">
        <f>Y1065*Source!I772</f>
        <v>0.13600000000000001</v>
      </c>
      <c r="CY1065">
        <f t="shared" ref="CY1065:CY1072" si="197">AA1065</f>
        <v>242.59</v>
      </c>
      <c r="CZ1065">
        <f t="shared" ref="CZ1065:CZ1072" si="198">AE1065</f>
        <v>30.4</v>
      </c>
      <c r="DA1065">
        <f t="shared" ref="DA1065:DA1072" si="199">AI1065</f>
        <v>7.98</v>
      </c>
      <c r="DB1065">
        <f t="shared" si="192"/>
        <v>4.8600000000000003</v>
      </c>
      <c r="DC1065">
        <f t="shared" si="193"/>
        <v>0</v>
      </c>
    </row>
    <row r="1066" spans="1:107" x14ac:dyDescent="0.2">
      <c r="A1066">
        <f>ROW(Source!A772)</f>
        <v>772</v>
      </c>
      <c r="B1066">
        <v>144042116</v>
      </c>
      <c r="C1066">
        <v>144045454</v>
      </c>
      <c r="D1066">
        <v>130259082</v>
      </c>
      <c r="E1066">
        <v>1</v>
      </c>
      <c r="F1066">
        <v>1</v>
      </c>
      <c r="G1066">
        <v>1</v>
      </c>
      <c r="H1066">
        <v>3</v>
      </c>
      <c r="I1066" t="s">
        <v>1679</v>
      </c>
      <c r="J1066" t="s">
        <v>1680</v>
      </c>
      <c r="K1066" t="s">
        <v>1681</v>
      </c>
      <c r="L1066">
        <v>1348</v>
      </c>
      <c r="N1066">
        <v>1009</v>
      </c>
      <c r="O1066" t="s">
        <v>31</v>
      </c>
      <c r="P1066" t="s">
        <v>31</v>
      </c>
      <c r="Q1066">
        <v>1000</v>
      </c>
      <c r="W1066">
        <v>0</v>
      </c>
      <c r="X1066">
        <v>-142323233</v>
      </c>
      <c r="Y1066">
        <v>4.2999999999999999E-4</v>
      </c>
      <c r="AA1066">
        <v>12357.8</v>
      </c>
      <c r="AB1066">
        <v>0</v>
      </c>
      <c r="AC1066">
        <v>0</v>
      </c>
      <c r="AD1066">
        <v>0</v>
      </c>
      <c r="AE1066">
        <v>1820</v>
      </c>
      <c r="AF1066">
        <v>0</v>
      </c>
      <c r="AG1066">
        <v>0</v>
      </c>
      <c r="AH1066">
        <v>0</v>
      </c>
      <c r="AI1066">
        <v>6.79</v>
      </c>
      <c r="AJ1066">
        <v>1</v>
      </c>
      <c r="AK1066">
        <v>1</v>
      </c>
      <c r="AL1066">
        <v>1</v>
      </c>
      <c r="AN1066">
        <v>0</v>
      </c>
      <c r="AO1066">
        <v>1</v>
      </c>
      <c r="AP1066">
        <v>0</v>
      </c>
      <c r="AQ1066">
        <v>0</v>
      </c>
      <c r="AR1066">
        <v>0</v>
      </c>
      <c r="AS1066" t="s">
        <v>3</v>
      </c>
      <c r="AT1066">
        <v>4.2999999999999999E-4</v>
      </c>
      <c r="AU1066" t="s">
        <v>3</v>
      </c>
      <c r="AV1066">
        <v>0</v>
      </c>
      <c r="AW1066">
        <v>2</v>
      </c>
      <c r="AX1066">
        <v>144045472</v>
      </c>
      <c r="AY1066">
        <v>1</v>
      </c>
      <c r="AZ1066">
        <v>0</v>
      </c>
      <c r="BA1066">
        <v>1061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0</v>
      </c>
      <c r="BL1066">
        <v>0</v>
      </c>
      <c r="BM1066">
        <v>0</v>
      </c>
      <c r="BN1066">
        <v>0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CX1066">
        <f>Y1066*Source!I772</f>
        <v>3.6549999999999999E-4</v>
      </c>
      <c r="CY1066">
        <f t="shared" si="197"/>
        <v>12357.8</v>
      </c>
      <c r="CZ1066">
        <f t="shared" si="198"/>
        <v>1820</v>
      </c>
      <c r="DA1066">
        <f t="shared" si="199"/>
        <v>6.79</v>
      </c>
      <c r="DB1066">
        <f t="shared" si="192"/>
        <v>0.78</v>
      </c>
      <c r="DC1066">
        <f t="shared" si="193"/>
        <v>0</v>
      </c>
    </row>
    <row r="1067" spans="1:107" x14ac:dyDescent="0.2">
      <c r="A1067">
        <f>ROW(Source!A772)</f>
        <v>772</v>
      </c>
      <c r="B1067">
        <v>144042116</v>
      </c>
      <c r="C1067">
        <v>144045454</v>
      </c>
      <c r="D1067">
        <v>130288917</v>
      </c>
      <c r="E1067">
        <v>1</v>
      </c>
      <c r="F1067">
        <v>1</v>
      </c>
      <c r="G1067">
        <v>1</v>
      </c>
      <c r="H1067">
        <v>3</v>
      </c>
      <c r="I1067" t="s">
        <v>1406</v>
      </c>
      <c r="J1067" t="s">
        <v>1407</v>
      </c>
      <c r="K1067" t="s">
        <v>1408</v>
      </c>
      <c r="L1067">
        <v>1346</v>
      </c>
      <c r="N1067">
        <v>1009</v>
      </c>
      <c r="O1067" t="s">
        <v>598</v>
      </c>
      <c r="P1067" t="s">
        <v>598</v>
      </c>
      <c r="Q1067">
        <v>1</v>
      </c>
      <c r="W1067">
        <v>0</v>
      </c>
      <c r="X1067">
        <v>-1522207802</v>
      </c>
      <c r="Y1067">
        <v>0.02</v>
      </c>
      <c r="AA1067">
        <v>120.12</v>
      </c>
      <c r="AB1067">
        <v>0</v>
      </c>
      <c r="AC1067">
        <v>0</v>
      </c>
      <c r="AD1067">
        <v>0</v>
      </c>
      <c r="AE1067">
        <v>28.6</v>
      </c>
      <c r="AF1067">
        <v>0</v>
      </c>
      <c r="AG1067">
        <v>0</v>
      </c>
      <c r="AH1067">
        <v>0</v>
      </c>
      <c r="AI1067">
        <v>4.2</v>
      </c>
      <c r="AJ1067">
        <v>1</v>
      </c>
      <c r="AK1067">
        <v>1</v>
      </c>
      <c r="AL1067">
        <v>1</v>
      </c>
      <c r="AN1067">
        <v>0</v>
      </c>
      <c r="AO1067">
        <v>1</v>
      </c>
      <c r="AP1067">
        <v>0</v>
      </c>
      <c r="AQ1067">
        <v>0</v>
      </c>
      <c r="AR1067">
        <v>0</v>
      </c>
      <c r="AS1067" t="s">
        <v>3</v>
      </c>
      <c r="AT1067">
        <v>0.02</v>
      </c>
      <c r="AU1067" t="s">
        <v>3</v>
      </c>
      <c r="AV1067">
        <v>0</v>
      </c>
      <c r="AW1067">
        <v>2</v>
      </c>
      <c r="AX1067">
        <v>144045473</v>
      </c>
      <c r="AY1067">
        <v>1</v>
      </c>
      <c r="AZ1067">
        <v>0</v>
      </c>
      <c r="BA1067">
        <v>1062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0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0</v>
      </c>
      <c r="BS1067">
        <v>0</v>
      </c>
      <c r="BT1067">
        <v>0</v>
      </c>
      <c r="BU1067">
        <v>0</v>
      </c>
      <c r="BV1067">
        <v>0</v>
      </c>
      <c r="BW1067">
        <v>0</v>
      </c>
      <c r="CX1067">
        <f>Y1067*Source!I772</f>
        <v>1.7000000000000001E-2</v>
      </c>
      <c r="CY1067">
        <f t="shared" si="197"/>
        <v>120.12</v>
      </c>
      <c r="CZ1067">
        <f t="shared" si="198"/>
        <v>28.6</v>
      </c>
      <c r="DA1067">
        <f t="shared" si="199"/>
        <v>4.2</v>
      </c>
      <c r="DB1067">
        <f t="shared" si="192"/>
        <v>0.56999999999999995</v>
      </c>
      <c r="DC1067">
        <f t="shared" si="193"/>
        <v>0</v>
      </c>
    </row>
    <row r="1068" spans="1:107" x14ac:dyDescent="0.2">
      <c r="A1068">
        <f>ROW(Source!A772)</f>
        <v>772</v>
      </c>
      <c r="B1068">
        <v>144042116</v>
      </c>
      <c r="C1068">
        <v>144045454</v>
      </c>
      <c r="D1068">
        <v>130302183</v>
      </c>
      <c r="E1068">
        <v>1</v>
      </c>
      <c r="F1068">
        <v>1</v>
      </c>
      <c r="G1068">
        <v>1</v>
      </c>
      <c r="H1068">
        <v>3</v>
      </c>
      <c r="I1068" t="s">
        <v>1682</v>
      </c>
      <c r="J1068" t="s">
        <v>1683</v>
      </c>
      <c r="K1068" t="s">
        <v>1684</v>
      </c>
      <c r="L1068">
        <v>1425</v>
      </c>
      <c r="N1068">
        <v>1013</v>
      </c>
      <c r="O1068" t="s">
        <v>88</v>
      </c>
      <c r="P1068" t="s">
        <v>88</v>
      </c>
      <c r="Q1068">
        <v>1</v>
      </c>
      <c r="W1068">
        <v>0</v>
      </c>
      <c r="X1068">
        <v>-2081162150</v>
      </c>
      <c r="Y1068">
        <v>0.05</v>
      </c>
      <c r="AA1068">
        <v>370.26</v>
      </c>
      <c r="AB1068">
        <v>0</v>
      </c>
      <c r="AC1068">
        <v>0</v>
      </c>
      <c r="AD1068">
        <v>0</v>
      </c>
      <c r="AE1068">
        <v>66</v>
      </c>
      <c r="AF1068">
        <v>0</v>
      </c>
      <c r="AG1068">
        <v>0</v>
      </c>
      <c r="AH1068">
        <v>0</v>
      </c>
      <c r="AI1068">
        <v>5.61</v>
      </c>
      <c r="AJ1068">
        <v>1</v>
      </c>
      <c r="AK1068">
        <v>1</v>
      </c>
      <c r="AL1068">
        <v>1</v>
      </c>
      <c r="AN1068">
        <v>0</v>
      </c>
      <c r="AO1068">
        <v>1</v>
      </c>
      <c r="AP1068">
        <v>0</v>
      </c>
      <c r="AQ1068">
        <v>0</v>
      </c>
      <c r="AR1068">
        <v>0</v>
      </c>
      <c r="AS1068" t="s">
        <v>3</v>
      </c>
      <c r="AT1068">
        <v>0.05</v>
      </c>
      <c r="AU1068" t="s">
        <v>3</v>
      </c>
      <c r="AV1068">
        <v>0</v>
      </c>
      <c r="AW1068">
        <v>2</v>
      </c>
      <c r="AX1068">
        <v>144045474</v>
      </c>
      <c r="AY1068">
        <v>1</v>
      </c>
      <c r="AZ1068">
        <v>0</v>
      </c>
      <c r="BA1068">
        <v>1063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0</v>
      </c>
      <c r="BL1068">
        <v>0</v>
      </c>
      <c r="BM1068">
        <v>0</v>
      </c>
      <c r="BN1068">
        <v>0</v>
      </c>
      <c r="BO1068">
        <v>0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CX1068">
        <f>Y1068*Source!I772</f>
        <v>4.2500000000000003E-2</v>
      </c>
      <c r="CY1068">
        <f t="shared" si="197"/>
        <v>370.26</v>
      </c>
      <c r="CZ1068">
        <f t="shared" si="198"/>
        <v>66</v>
      </c>
      <c r="DA1068">
        <f t="shared" si="199"/>
        <v>5.61</v>
      </c>
      <c r="DB1068">
        <f t="shared" si="192"/>
        <v>3.3</v>
      </c>
      <c r="DC1068">
        <f t="shared" si="193"/>
        <v>0</v>
      </c>
    </row>
    <row r="1069" spans="1:107" x14ac:dyDescent="0.2">
      <c r="A1069">
        <f>ROW(Source!A772)</f>
        <v>772</v>
      </c>
      <c r="B1069">
        <v>144042116</v>
      </c>
      <c r="C1069">
        <v>144045454</v>
      </c>
      <c r="D1069">
        <v>130302235</v>
      </c>
      <c r="E1069">
        <v>1</v>
      </c>
      <c r="F1069">
        <v>1</v>
      </c>
      <c r="G1069">
        <v>1</v>
      </c>
      <c r="H1069">
        <v>3</v>
      </c>
      <c r="I1069" t="s">
        <v>1685</v>
      </c>
      <c r="J1069" t="s">
        <v>1686</v>
      </c>
      <c r="K1069" t="s">
        <v>1687</v>
      </c>
      <c r="L1069">
        <v>1407</v>
      </c>
      <c r="N1069">
        <v>1013</v>
      </c>
      <c r="O1069" t="s">
        <v>940</v>
      </c>
      <c r="P1069" t="s">
        <v>940</v>
      </c>
      <c r="Q1069">
        <v>1</v>
      </c>
      <c r="W1069">
        <v>0</v>
      </c>
      <c r="X1069">
        <v>-794850917</v>
      </c>
      <c r="Y1069">
        <v>1.2200000000000001E-2</v>
      </c>
      <c r="AA1069">
        <v>489.35</v>
      </c>
      <c r="AB1069">
        <v>0</v>
      </c>
      <c r="AC1069">
        <v>0</v>
      </c>
      <c r="AD1069">
        <v>0</v>
      </c>
      <c r="AE1069">
        <v>75.400000000000006</v>
      </c>
      <c r="AF1069">
        <v>0</v>
      </c>
      <c r="AG1069">
        <v>0</v>
      </c>
      <c r="AH1069">
        <v>0</v>
      </c>
      <c r="AI1069">
        <v>6.49</v>
      </c>
      <c r="AJ1069">
        <v>1</v>
      </c>
      <c r="AK1069">
        <v>1</v>
      </c>
      <c r="AL1069">
        <v>1</v>
      </c>
      <c r="AN1069">
        <v>0</v>
      </c>
      <c r="AO1069">
        <v>1</v>
      </c>
      <c r="AP1069">
        <v>0</v>
      </c>
      <c r="AQ1069">
        <v>0</v>
      </c>
      <c r="AR1069">
        <v>0</v>
      </c>
      <c r="AS1069" t="s">
        <v>3</v>
      </c>
      <c r="AT1069">
        <v>1.2200000000000001E-2</v>
      </c>
      <c r="AU1069" t="s">
        <v>3</v>
      </c>
      <c r="AV1069">
        <v>0</v>
      </c>
      <c r="AW1069">
        <v>2</v>
      </c>
      <c r="AX1069">
        <v>144045475</v>
      </c>
      <c r="AY1069">
        <v>1</v>
      </c>
      <c r="AZ1069">
        <v>0</v>
      </c>
      <c r="BA1069">
        <v>1064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0</v>
      </c>
      <c r="BS1069">
        <v>0</v>
      </c>
      <c r="BT1069">
        <v>0</v>
      </c>
      <c r="BU1069">
        <v>0</v>
      </c>
      <c r="BV1069">
        <v>0</v>
      </c>
      <c r="BW1069">
        <v>0</v>
      </c>
      <c r="CX1069">
        <f>Y1069*Source!I772</f>
        <v>1.0370000000000001E-2</v>
      </c>
      <c r="CY1069">
        <f t="shared" si="197"/>
        <v>489.35</v>
      </c>
      <c r="CZ1069">
        <f t="shared" si="198"/>
        <v>75.400000000000006</v>
      </c>
      <c r="DA1069">
        <f t="shared" si="199"/>
        <v>6.49</v>
      </c>
      <c r="DB1069">
        <f t="shared" si="192"/>
        <v>0.92</v>
      </c>
      <c r="DC1069">
        <f t="shared" si="193"/>
        <v>0</v>
      </c>
    </row>
    <row r="1070" spans="1:107" x14ac:dyDescent="0.2">
      <c r="A1070">
        <f>ROW(Source!A772)</f>
        <v>772</v>
      </c>
      <c r="B1070">
        <v>144042116</v>
      </c>
      <c r="C1070">
        <v>144045454</v>
      </c>
      <c r="D1070">
        <v>128221946</v>
      </c>
      <c r="E1070">
        <v>1</v>
      </c>
      <c r="F1070">
        <v>1</v>
      </c>
      <c r="G1070">
        <v>1</v>
      </c>
      <c r="H1070">
        <v>3</v>
      </c>
      <c r="I1070" t="s">
        <v>1011</v>
      </c>
      <c r="J1070" t="s">
        <v>1013</v>
      </c>
      <c r="K1070" t="s">
        <v>1012</v>
      </c>
      <c r="L1070">
        <v>1477</v>
      </c>
      <c r="N1070">
        <v>1013</v>
      </c>
      <c r="O1070" t="s">
        <v>428</v>
      </c>
      <c r="P1070" t="s">
        <v>430</v>
      </c>
      <c r="Q1070">
        <v>1</v>
      </c>
      <c r="W1070">
        <v>0</v>
      </c>
      <c r="X1070">
        <v>-1456024159</v>
      </c>
      <c r="Y1070">
        <v>4.1175999999999997E-2</v>
      </c>
      <c r="AA1070">
        <v>91710.03</v>
      </c>
      <c r="AB1070">
        <v>0</v>
      </c>
      <c r="AC1070">
        <v>0</v>
      </c>
      <c r="AD1070">
        <v>0</v>
      </c>
      <c r="AE1070">
        <v>29300.33</v>
      </c>
      <c r="AF1070">
        <v>0</v>
      </c>
      <c r="AG1070">
        <v>0</v>
      </c>
      <c r="AH1070">
        <v>0</v>
      </c>
      <c r="AI1070">
        <v>3.13</v>
      </c>
      <c r="AJ1070">
        <v>1</v>
      </c>
      <c r="AK1070">
        <v>1</v>
      </c>
      <c r="AL1070">
        <v>1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 t="s">
        <v>3</v>
      </c>
      <c r="AT1070">
        <v>4.1175999999999997E-2</v>
      </c>
      <c r="AU1070" t="s">
        <v>3</v>
      </c>
      <c r="AV1070">
        <v>0</v>
      </c>
      <c r="AW1070">
        <v>1</v>
      </c>
      <c r="AX1070">
        <v>-1</v>
      </c>
      <c r="AY1070">
        <v>0</v>
      </c>
      <c r="AZ1070">
        <v>0</v>
      </c>
      <c r="BA1070" t="s">
        <v>3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0</v>
      </c>
      <c r="BL1070">
        <v>0</v>
      </c>
      <c r="BM1070">
        <v>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CX1070">
        <f>Y1070*Source!I772</f>
        <v>3.4999599999999999E-2</v>
      </c>
      <c r="CY1070">
        <f t="shared" si="197"/>
        <v>91710.03</v>
      </c>
      <c r="CZ1070">
        <f t="shared" si="198"/>
        <v>29300.33</v>
      </c>
      <c r="DA1070">
        <f t="shared" si="199"/>
        <v>3.13</v>
      </c>
      <c r="DB1070">
        <f t="shared" si="192"/>
        <v>1206.47</v>
      </c>
      <c r="DC1070">
        <f t="shared" si="193"/>
        <v>0</v>
      </c>
    </row>
    <row r="1071" spans="1:107" x14ac:dyDescent="0.2">
      <c r="A1071">
        <f>ROW(Source!A772)</f>
        <v>772</v>
      </c>
      <c r="B1071">
        <v>144042116</v>
      </c>
      <c r="C1071">
        <v>144045454</v>
      </c>
      <c r="D1071">
        <v>128221947</v>
      </c>
      <c r="E1071">
        <v>1</v>
      </c>
      <c r="F1071">
        <v>1</v>
      </c>
      <c r="G1071">
        <v>1</v>
      </c>
      <c r="H1071">
        <v>3</v>
      </c>
      <c r="I1071" t="s">
        <v>426</v>
      </c>
      <c r="J1071" t="s">
        <v>429</v>
      </c>
      <c r="K1071" t="s">
        <v>427</v>
      </c>
      <c r="L1071">
        <v>1477</v>
      </c>
      <c r="N1071">
        <v>1013</v>
      </c>
      <c r="O1071" t="s">
        <v>428</v>
      </c>
      <c r="P1071" t="s">
        <v>430</v>
      </c>
      <c r="Q1071">
        <v>1</v>
      </c>
      <c r="W1071">
        <v>0</v>
      </c>
      <c r="X1071">
        <v>914721309</v>
      </c>
      <c r="Y1071">
        <v>5.8824000000000001E-2</v>
      </c>
      <c r="AA1071">
        <v>128935.81</v>
      </c>
      <c r="AB1071">
        <v>0</v>
      </c>
      <c r="AC1071">
        <v>0</v>
      </c>
      <c r="AD1071">
        <v>0</v>
      </c>
      <c r="AE1071">
        <v>41193.550000000003</v>
      </c>
      <c r="AF1071">
        <v>0</v>
      </c>
      <c r="AG1071">
        <v>0</v>
      </c>
      <c r="AH1071">
        <v>0</v>
      </c>
      <c r="AI1071">
        <v>3.13</v>
      </c>
      <c r="AJ1071">
        <v>1</v>
      </c>
      <c r="AK1071">
        <v>1</v>
      </c>
      <c r="AL1071">
        <v>1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 t="s">
        <v>3</v>
      </c>
      <c r="AT1071">
        <v>5.8824000000000001E-2</v>
      </c>
      <c r="AU1071" t="s">
        <v>3</v>
      </c>
      <c r="AV1071">
        <v>0</v>
      </c>
      <c r="AW1071">
        <v>1</v>
      </c>
      <c r="AX1071">
        <v>-1</v>
      </c>
      <c r="AY1071">
        <v>0</v>
      </c>
      <c r="AZ1071">
        <v>0</v>
      </c>
      <c r="BA1071" t="s">
        <v>3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0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0</v>
      </c>
      <c r="CX1071">
        <f>Y1071*Source!I772</f>
        <v>5.00004E-2</v>
      </c>
      <c r="CY1071">
        <f t="shared" si="197"/>
        <v>128935.81</v>
      </c>
      <c r="CZ1071">
        <f t="shared" si="198"/>
        <v>41193.550000000003</v>
      </c>
      <c r="DA1071">
        <f t="shared" si="199"/>
        <v>3.13</v>
      </c>
      <c r="DB1071">
        <f t="shared" si="192"/>
        <v>2423.17</v>
      </c>
      <c r="DC1071">
        <f t="shared" si="193"/>
        <v>0</v>
      </c>
    </row>
    <row r="1072" spans="1:107" x14ac:dyDescent="0.2">
      <c r="A1072">
        <f>ROW(Source!A772)</f>
        <v>772</v>
      </c>
      <c r="B1072">
        <v>144042116</v>
      </c>
      <c r="C1072">
        <v>144045454</v>
      </c>
      <c r="D1072">
        <v>128862548</v>
      </c>
      <c r="E1072">
        <v>28876687</v>
      </c>
      <c r="F1072">
        <v>1</v>
      </c>
      <c r="G1072">
        <v>1</v>
      </c>
      <c r="H1072">
        <v>3</v>
      </c>
      <c r="I1072" t="s">
        <v>1296</v>
      </c>
      <c r="J1072" t="s">
        <v>3</v>
      </c>
      <c r="K1072" t="s">
        <v>1297</v>
      </c>
      <c r="L1072">
        <v>1374</v>
      </c>
      <c r="N1072">
        <v>1013</v>
      </c>
      <c r="O1072" t="s">
        <v>1298</v>
      </c>
      <c r="P1072" t="s">
        <v>1298</v>
      </c>
      <c r="Q1072">
        <v>1</v>
      </c>
      <c r="W1072">
        <v>0</v>
      </c>
      <c r="X1072">
        <v>-1731369543</v>
      </c>
      <c r="Y1072">
        <v>0.84</v>
      </c>
      <c r="AA1072">
        <v>1</v>
      </c>
      <c r="AB1072">
        <v>0</v>
      </c>
      <c r="AC1072">
        <v>0</v>
      </c>
      <c r="AD1072">
        <v>0</v>
      </c>
      <c r="AE1072">
        <v>1</v>
      </c>
      <c r="AF1072">
        <v>0</v>
      </c>
      <c r="AG1072">
        <v>0</v>
      </c>
      <c r="AH1072">
        <v>0</v>
      </c>
      <c r="AI1072">
        <v>1</v>
      </c>
      <c r="AJ1072">
        <v>1</v>
      </c>
      <c r="AK1072">
        <v>1</v>
      </c>
      <c r="AL1072">
        <v>1</v>
      </c>
      <c r="AN1072">
        <v>0</v>
      </c>
      <c r="AO1072">
        <v>1</v>
      </c>
      <c r="AP1072">
        <v>0</v>
      </c>
      <c r="AQ1072">
        <v>0</v>
      </c>
      <c r="AR1072">
        <v>0</v>
      </c>
      <c r="AS1072" t="s">
        <v>3</v>
      </c>
      <c r="AT1072">
        <v>0.84</v>
      </c>
      <c r="AU1072" t="s">
        <v>3</v>
      </c>
      <c r="AV1072">
        <v>0</v>
      </c>
      <c r="AW1072">
        <v>2</v>
      </c>
      <c r="AX1072">
        <v>144045476</v>
      </c>
      <c r="AY1072">
        <v>1</v>
      </c>
      <c r="AZ1072">
        <v>0</v>
      </c>
      <c r="BA1072">
        <v>1065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0</v>
      </c>
      <c r="BL1072">
        <v>0</v>
      </c>
      <c r="BM1072">
        <v>0</v>
      </c>
      <c r="BN1072">
        <v>0</v>
      </c>
      <c r="BO1072">
        <v>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CX1072">
        <f>Y1072*Source!I772</f>
        <v>0.71399999999999997</v>
      </c>
      <c r="CY1072">
        <f t="shared" si="197"/>
        <v>1</v>
      </c>
      <c r="CZ1072">
        <f t="shared" si="198"/>
        <v>1</v>
      </c>
      <c r="DA1072">
        <f t="shared" si="199"/>
        <v>1</v>
      </c>
      <c r="DB1072">
        <f t="shared" si="192"/>
        <v>0.84</v>
      </c>
      <c r="DC1072">
        <f t="shared" si="193"/>
        <v>0</v>
      </c>
    </row>
    <row r="1073" spans="1:107" x14ac:dyDescent="0.2">
      <c r="A1073">
        <f>ROW(Source!A775)</f>
        <v>775</v>
      </c>
      <c r="B1073">
        <v>144042116</v>
      </c>
      <c r="C1073">
        <v>144045479</v>
      </c>
      <c r="D1073">
        <v>128862293</v>
      </c>
      <c r="E1073">
        <v>28876687</v>
      </c>
      <c r="F1073">
        <v>1</v>
      </c>
      <c r="G1073">
        <v>1</v>
      </c>
      <c r="H1073">
        <v>1</v>
      </c>
      <c r="I1073" t="s">
        <v>1265</v>
      </c>
      <c r="J1073" t="s">
        <v>3</v>
      </c>
      <c r="K1073" t="s">
        <v>1266</v>
      </c>
      <c r="L1073">
        <v>1191</v>
      </c>
      <c r="N1073">
        <v>1013</v>
      </c>
      <c r="O1073" t="s">
        <v>1125</v>
      </c>
      <c r="P1073" t="s">
        <v>1125</v>
      </c>
      <c r="Q1073">
        <v>1</v>
      </c>
      <c r="W1073">
        <v>0</v>
      </c>
      <c r="X1073">
        <v>-1081351934</v>
      </c>
      <c r="Y1073">
        <v>5.39</v>
      </c>
      <c r="AA1073">
        <v>0</v>
      </c>
      <c r="AB1073">
        <v>0</v>
      </c>
      <c r="AC1073">
        <v>0</v>
      </c>
      <c r="AD1073">
        <v>9.4</v>
      </c>
      <c r="AE1073">
        <v>0</v>
      </c>
      <c r="AF1073">
        <v>0</v>
      </c>
      <c r="AG1073">
        <v>0</v>
      </c>
      <c r="AH1073">
        <v>9.4</v>
      </c>
      <c r="AI1073">
        <v>1</v>
      </c>
      <c r="AJ1073">
        <v>1</v>
      </c>
      <c r="AK1073">
        <v>1</v>
      </c>
      <c r="AL1073">
        <v>1</v>
      </c>
      <c r="AN1073">
        <v>0</v>
      </c>
      <c r="AO1073">
        <v>1</v>
      </c>
      <c r="AP1073">
        <v>0</v>
      </c>
      <c r="AQ1073">
        <v>0</v>
      </c>
      <c r="AR1073">
        <v>0</v>
      </c>
      <c r="AS1073" t="s">
        <v>3</v>
      </c>
      <c r="AT1073">
        <v>5.39</v>
      </c>
      <c r="AU1073" t="s">
        <v>3</v>
      </c>
      <c r="AV1073">
        <v>1</v>
      </c>
      <c r="AW1073">
        <v>2</v>
      </c>
      <c r="AX1073">
        <v>144045491</v>
      </c>
      <c r="AY1073">
        <v>1</v>
      </c>
      <c r="AZ1073">
        <v>0</v>
      </c>
      <c r="BA1073">
        <v>1066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CX1073">
        <f>Y1073*Source!I775</f>
        <v>2.1560000000000001</v>
      </c>
      <c r="CY1073">
        <f>AD1073</f>
        <v>9.4</v>
      </c>
      <c r="CZ1073">
        <f>AH1073</f>
        <v>9.4</v>
      </c>
      <c r="DA1073">
        <f>AL1073</f>
        <v>1</v>
      </c>
      <c r="DB1073">
        <f t="shared" si="192"/>
        <v>50.67</v>
      </c>
      <c r="DC1073">
        <f t="shared" si="193"/>
        <v>0</v>
      </c>
    </row>
    <row r="1074" spans="1:107" x14ac:dyDescent="0.2">
      <c r="A1074">
        <f>ROW(Source!A775)</f>
        <v>775</v>
      </c>
      <c r="B1074">
        <v>144042116</v>
      </c>
      <c r="C1074">
        <v>144045479</v>
      </c>
      <c r="D1074">
        <v>128862608</v>
      </c>
      <c r="E1074">
        <v>28876687</v>
      </c>
      <c r="F1074">
        <v>1</v>
      </c>
      <c r="G1074">
        <v>1</v>
      </c>
      <c r="H1074">
        <v>1</v>
      </c>
      <c r="I1074" t="s">
        <v>1128</v>
      </c>
      <c r="J1074" t="s">
        <v>3</v>
      </c>
      <c r="K1074" t="s">
        <v>1129</v>
      </c>
      <c r="L1074">
        <v>1191</v>
      </c>
      <c r="N1074">
        <v>1013</v>
      </c>
      <c r="O1074" t="s">
        <v>1125</v>
      </c>
      <c r="P1074" t="s">
        <v>1125</v>
      </c>
      <c r="Q1074">
        <v>1</v>
      </c>
      <c r="W1074">
        <v>0</v>
      </c>
      <c r="X1074">
        <v>-1417349443</v>
      </c>
      <c r="Y1074">
        <v>0.04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1</v>
      </c>
      <c r="AJ1074">
        <v>1</v>
      </c>
      <c r="AK1074">
        <v>1</v>
      </c>
      <c r="AL1074">
        <v>1</v>
      </c>
      <c r="AN1074">
        <v>0</v>
      </c>
      <c r="AO1074">
        <v>1</v>
      </c>
      <c r="AP1074">
        <v>0</v>
      </c>
      <c r="AQ1074">
        <v>0</v>
      </c>
      <c r="AR1074">
        <v>0</v>
      </c>
      <c r="AS1074" t="s">
        <v>3</v>
      </c>
      <c r="AT1074">
        <v>0.04</v>
      </c>
      <c r="AU1074" t="s">
        <v>3</v>
      </c>
      <c r="AV1074">
        <v>2</v>
      </c>
      <c r="AW1074">
        <v>2</v>
      </c>
      <c r="AX1074">
        <v>144045492</v>
      </c>
      <c r="AY1074">
        <v>1</v>
      </c>
      <c r="AZ1074">
        <v>0</v>
      </c>
      <c r="BA1074">
        <v>1067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0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CX1074">
        <f>Y1074*Source!I775</f>
        <v>1.6E-2</v>
      </c>
      <c r="CY1074">
        <f>AD1074</f>
        <v>0</v>
      </c>
      <c r="CZ1074">
        <f>AH1074</f>
        <v>0</v>
      </c>
      <c r="DA1074">
        <f>AL1074</f>
        <v>1</v>
      </c>
      <c r="DB1074">
        <f t="shared" si="192"/>
        <v>0</v>
      </c>
      <c r="DC1074">
        <f t="shared" si="193"/>
        <v>0</v>
      </c>
    </row>
    <row r="1075" spans="1:107" x14ac:dyDescent="0.2">
      <c r="A1075">
        <f>ROW(Source!A775)</f>
        <v>775</v>
      </c>
      <c r="B1075">
        <v>144042116</v>
      </c>
      <c r="C1075">
        <v>144045479</v>
      </c>
      <c r="D1075">
        <v>130404404</v>
      </c>
      <c r="E1075">
        <v>1</v>
      </c>
      <c r="F1075">
        <v>1</v>
      </c>
      <c r="G1075">
        <v>1</v>
      </c>
      <c r="H1075">
        <v>2</v>
      </c>
      <c r="I1075" t="s">
        <v>1141</v>
      </c>
      <c r="J1075" t="s">
        <v>1142</v>
      </c>
      <c r="K1075" t="s">
        <v>1143</v>
      </c>
      <c r="L1075">
        <v>1368</v>
      </c>
      <c r="N1075">
        <v>1011</v>
      </c>
      <c r="O1075" t="s">
        <v>550</v>
      </c>
      <c r="P1075" t="s">
        <v>550</v>
      </c>
      <c r="Q1075">
        <v>1</v>
      </c>
      <c r="W1075">
        <v>0</v>
      </c>
      <c r="X1075">
        <v>-2113614907</v>
      </c>
      <c r="Y1075">
        <v>0.02</v>
      </c>
      <c r="AA1075">
        <v>0</v>
      </c>
      <c r="AB1075">
        <v>1023.6</v>
      </c>
      <c r="AC1075">
        <v>443.21</v>
      </c>
      <c r="AD1075">
        <v>0</v>
      </c>
      <c r="AE1075">
        <v>0</v>
      </c>
      <c r="AF1075">
        <v>115.4</v>
      </c>
      <c r="AG1075">
        <v>13.5</v>
      </c>
      <c r="AH1075">
        <v>0</v>
      </c>
      <c r="AI1075">
        <v>1</v>
      </c>
      <c r="AJ1075">
        <v>8.8699999999999992</v>
      </c>
      <c r="AK1075">
        <v>32.83</v>
      </c>
      <c r="AL1075">
        <v>1</v>
      </c>
      <c r="AN1075">
        <v>0</v>
      </c>
      <c r="AO1075">
        <v>1</v>
      </c>
      <c r="AP1075">
        <v>0</v>
      </c>
      <c r="AQ1075">
        <v>0</v>
      </c>
      <c r="AR1075">
        <v>0</v>
      </c>
      <c r="AS1075" t="s">
        <v>3</v>
      </c>
      <c r="AT1075">
        <v>0.02</v>
      </c>
      <c r="AU1075" t="s">
        <v>3</v>
      </c>
      <c r="AV1075">
        <v>0</v>
      </c>
      <c r="AW1075">
        <v>2</v>
      </c>
      <c r="AX1075">
        <v>144045493</v>
      </c>
      <c r="AY1075">
        <v>1</v>
      </c>
      <c r="AZ1075">
        <v>0</v>
      </c>
      <c r="BA1075">
        <v>1068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0</v>
      </c>
      <c r="BS1075">
        <v>0</v>
      </c>
      <c r="BT1075">
        <v>0</v>
      </c>
      <c r="BU1075">
        <v>0</v>
      </c>
      <c r="BV1075">
        <v>0</v>
      </c>
      <c r="BW1075">
        <v>0</v>
      </c>
      <c r="CX1075">
        <f>Y1075*Source!I775</f>
        <v>8.0000000000000002E-3</v>
      </c>
      <c r="CY1075">
        <f>AB1075</f>
        <v>1023.6</v>
      </c>
      <c r="CZ1075">
        <f>AF1075</f>
        <v>115.4</v>
      </c>
      <c r="DA1075">
        <f>AJ1075</f>
        <v>8.8699999999999992</v>
      </c>
      <c r="DB1075">
        <f t="shared" si="192"/>
        <v>2.31</v>
      </c>
      <c r="DC1075">
        <f t="shared" si="193"/>
        <v>0.27</v>
      </c>
    </row>
    <row r="1076" spans="1:107" x14ac:dyDescent="0.2">
      <c r="A1076">
        <f>ROW(Source!A775)</f>
        <v>775</v>
      </c>
      <c r="B1076">
        <v>144042116</v>
      </c>
      <c r="C1076">
        <v>144045479</v>
      </c>
      <c r="D1076">
        <v>130405149</v>
      </c>
      <c r="E1076">
        <v>1</v>
      </c>
      <c r="F1076">
        <v>1</v>
      </c>
      <c r="G1076">
        <v>1</v>
      </c>
      <c r="H1076">
        <v>2</v>
      </c>
      <c r="I1076" t="s">
        <v>1144</v>
      </c>
      <c r="J1076" t="s">
        <v>1145</v>
      </c>
      <c r="K1076" t="s">
        <v>1146</v>
      </c>
      <c r="L1076">
        <v>1368</v>
      </c>
      <c r="N1076">
        <v>1011</v>
      </c>
      <c r="O1076" t="s">
        <v>550</v>
      </c>
      <c r="P1076" t="s">
        <v>550</v>
      </c>
      <c r="Q1076">
        <v>1</v>
      </c>
      <c r="W1076">
        <v>0</v>
      </c>
      <c r="X1076">
        <v>1969200529</v>
      </c>
      <c r="Y1076">
        <v>0.02</v>
      </c>
      <c r="AA1076">
        <v>0</v>
      </c>
      <c r="AB1076">
        <v>795.09</v>
      </c>
      <c r="AC1076">
        <v>380.83</v>
      </c>
      <c r="AD1076">
        <v>0</v>
      </c>
      <c r="AE1076">
        <v>0</v>
      </c>
      <c r="AF1076">
        <v>65.709999999999994</v>
      </c>
      <c r="AG1076">
        <v>11.6</v>
      </c>
      <c r="AH1076">
        <v>0</v>
      </c>
      <c r="AI1076">
        <v>1</v>
      </c>
      <c r="AJ1076">
        <v>12.1</v>
      </c>
      <c r="AK1076">
        <v>32.83</v>
      </c>
      <c r="AL1076">
        <v>1</v>
      </c>
      <c r="AN1076">
        <v>0</v>
      </c>
      <c r="AO1076">
        <v>1</v>
      </c>
      <c r="AP1076">
        <v>0</v>
      </c>
      <c r="AQ1076">
        <v>0</v>
      </c>
      <c r="AR1076">
        <v>0</v>
      </c>
      <c r="AS1076" t="s">
        <v>3</v>
      </c>
      <c r="AT1076">
        <v>0.02</v>
      </c>
      <c r="AU1076" t="s">
        <v>3</v>
      </c>
      <c r="AV1076">
        <v>0</v>
      </c>
      <c r="AW1076">
        <v>2</v>
      </c>
      <c r="AX1076">
        <v>144045494</v>
      </c>
      <c r="AY1076">
        <v>1</v>
      </c>
      <c r="AZ1076">
        <v>0</v>
      </c>
      <c r="BA1076">
        <v>1069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0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CX1076">
        <f>Y1076*Source!I775</f>
        <v>8.0000000000000002E-3</v>
      </c>
      <c r="CY1076">
        <f>AB1076</f>
        <v>795.09</v>
      </c>
      <c r="CZ1076">
        <f>AF1076</f>
        <v>65.709999999999994</v>
      </c>
      <c r="DA1076">
        <f>AJ1076</f>
        <v>12.1</v>
      </c>
      <c r="DB1076">
        <f t="shared" si="192"/>
        <v>1.31</v>
      </c>
      <c r="DC1076">
        <f t="shared" si="193"/>
        <v>0.23</v>
      </c>
    </row>
    <row r="1077" spans="1:107" x14ac:dyDescent="0.2">
      <c r="A1077">
        <f>ROW(Source!A775)</f>
        <v>775</v>
      </c>
      <c r="B1077">
        <v>144042116</v>
      </c>
      <c r="C1077">
        <v>144045479</v>
      </c>
      <c r="D1077">
        <v>130258803</v>
      </c>
      <c r="E1077">
        <v>1</v>
      </c>
      <c r="F1077">
        <v>1</v>
      </c>
      <c r="G1077">
        <v>1</v>
      </c>
      <c r="H1077">
        <v>3</v>
      </c>
      <c r="I1077" t="s">
        <v>1388</v>
      </c>
      <c r="J1077" t="s">
        <v>1389</v>
      </c>
      <c r="K1077" t="s">
        <v>1390</v>
      </c>
      <c r="L1077">
        <v>1346</v>
      </c>
      <c r="N1077">
        <v>1009</v>
      </c>
      <c r="O1077" t="s">
        <v>598</v>
      </c>
      <c r="P1077" t="s">
        <v>598</v>
      </c>
      <c r="Q1077">
        <v>1</v>
      </c>
      <c r="W1077">
        <v>0</v>
      </c>
      <c r="X1077">
        <v>-1017638695</v>
      </c>
      <c r="Y1077">
        <v>0.16</v>
      </c>
      <c r="AA1077">
        <v>242.59</v>
      </c>
      <c r="AB1077">
        <v>0</v>
      </c>
      <c r="AC1077">
        <v>0</v>
      </c>
      <c r="AD1077">
        <v>0</v>
      </c>
      <c r="AE1077">
        <v>30.4</v>
      </c>
      <c r="AF1077">
        <v>0</v>
      </c>
      <c r="AG1077">
        <v>0</v>
      </c>
      <c r="AH1077">
        <v>0</v>
      </c>
      <c r="AI1077">
        <v>7.98</v>
      </c>
      <c r="AJ1077">
        <v>1</v>
      </c>
      <c r="AK1077">
        <v>1</v>
      </c>
      <c r="AL1077">
        <v>1</v>
      </c>
      <c r="AN1077">
        <v>0</v>
      </c>
      <c r="AO1077">
        <v>1</v>
      </c>
      <c r="AP1077">
        <v>0</v>
      </c>
      <c r="AQ1077">
        <v>0</v>
      </c>
      <c r="AR1077">
        <v>0</v>
      </c>
      <c r="AS1077" t="s">
        <v>3</v>
      </c>
      <c r="AT1077">
        <v>0.16</v>
      </c>
      <c r="AU1077" t="s">
        <v>3</v>
      </c>
      <c r="AV1077">
        <v>0</v>
      </c>
      <c r="AW1077">
        <v>2</v>
      </c>
      <c r="AX1077">
        <v>144045495</v>
      </c>
      <c r="AY1077">
        <v>1</v>
      </c>
      <c r="AZ1077">
        <v>0</v>
      </c>
      <c r="BA1077">
        <v>1070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0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CX1077">
        <f>Y1077*Source!I775</f>
        <v>6.4000000000000001E-2</v>
      </c>
      <c r="CY1077">
        <f t="shared" ref="CY1077:CY1083" si="200">AA1077</f>
        <v>242.59</v>
      </c>
      <c r="CZ1077">
        <f t="shared" ref="CZ1077:CZ1083" si="201">AE1077</f>
        <v>30.4</v>
      </c>
      <c r="DA1077">
        <f t="shared" ref="DA1077:DA1083" si="202">AI1077</f>
        <v>7.98</v>
      </c>
      <c r="DB1077">
        <f t="shared" si="192"/>
        <v>4.8600000000000003</v>
      </c>
      <c r="DC1077">
        <f t="shared" si="193"/>
        <v>0</v>
      </c>
    </row>
    <row r="1078" spans="1:107" x14ac:dyDescent="0.2">
      <c r="A1078">
        <f>ROW(Source!A775)</f>
        <v>775</v>
      </c>
      <c r="B1078">
        <v>144042116</v>
      </c>
      <c r="C1078">
        <v>144045479</v>
      </c>
      <c r="D1078">
        <v>130259082</v>
      </c>
      <c r="E1078">
        <v>1</v>
      </c>
      <c r="F1078">
        <v>1</v>
      </c>
      <c r="G1078">
        <v>1</v>
      </c>
      <c r="H1078">
        <v>3</v>
      </c>
      <c r="I1078" t="s">
        <v>1679</v>
      </c>
      <c r="J1078" t="s">
        <v>1680</v>
      </c>
      <c r="K1078" t="s">
        <v>1681</v>
      </c>
      <c r="L1078">
        <v>1348</v>
      </c>
      <c r="N1078">
        <v>1009</v>
      </c>
      <c r="O1078" t="s">
        <v>31</v>
      </c>
      <c r="P1078" t="s">
        <v>31</v>
      </c>
      <c r="Q1078">
        <v>1000</v>
      </c>
      <c r="W1078">
        <v>0</v>
      </c>
      <c r="X1078">
        <v>-142323233</v>
      </c>
      <c r="Y1078">
        <v>5.9999999999999995E-4</v>
      </c>
      <c r="AA1078">
        <v>12357.8</v>
      </c>
      <c r="AB1078">
        <v>0</v>
      </c>
      <c r="AC1078">
        <v>0</v>
      </c>
      <c r="AD1078">
        <v>0</v>
      </c>
      <c r="AE1078">
        <v>1820</v>
      </c>
      <c r="AF1078">
        <v>0</v>
      </c>
      <c r="AG1078">
        <v>0</v>
      </c>
      <c r="AH1078">
        <v>0</v>
      </c>
      <c r="AI1078">
        <v>6.79</v>
      </c>
      <c r="AJ1078">
        <v>1</v>
      </c>
      <c r="AK1078">
        <v>1</v>
      </c>
      <c r="AL1078">
        <v>1</v>
      </c>
      <c r="AN1078">
        <v>0</v>
      </c>
      <c r="AO1078">
        <v>1</v>
      </c>
      <c r="AP1078">
        <v>0</v>
      </c>
      <c r="AQ1078">
        <v>0</v>
      </c>
      <c r="AR1078">
        <v>0</v>
      </c>
      <c r="AS1078" t="s">
        <v>3</v>
      </c>
      <c r="AT1078">
        <v>5.9999999999999995E-4</v>
      </c>
      <c r="AU1078" t="s">
        <v>3</v>
      </c>
      <c r="AV1078">
        <v>0</v>
      </c>
      <c r="AW1078">
        <v>2</v>
      </c>
      <c r="AX1078">
        <v>144045496</v>
      </c>
      <c r="AY1078">
        <v>1</v>
      </c>
      <c r="AZ1078">
        <v>0</v>
      </c>
      <c r="BA1078">
        <v>1071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0</v>
      </c>
      <c r="BS1078">
        <v>0</v>
      </c>
      <c r="BT1078">
        <v>0</v>
      </c>
      <c r="BU1078">
        <v>0</v>
      </c>
      <c r="BV1078">
        <v>0</v>
      </c>
      <c r="BW1078">
        <v>0</v>
      </c>
      <c r="CX1078">
        <f>Y1078*Source!I775</f>
        <v>2.3999999999999998E-4</v>
      </c>
      <c r="CY1078">
        <f t="shared" si="200"/>
        <v>12357.8</v>
      </c>
      <c r="CZ1078">
        <f t="shared" si="201"/>
        <v>1820</v>
      </c>
      <c r="DA1078">
        <f t="shared" si="202"/>
        <v>6.79</v>
      </c>
      <c r="DB1078">
        <f t="shared" si="192"/>
        <v>1.0900000000000001</v>
      </c>
      <c r="DC1078">
        <f t="shared" si="193"/>
        <v>0</v>
      </c>
    </row>
    <row r="1079" spans="1:107" x14ac:dyDescent="0.2">
      <c r="A1079">
        <f>ROW(Source!A775)</f>
        <v>775</v>
      </c>
      <c r="B1079">
        <v>144042116</v>
      </c>
      <c r="C1079">
        <v>144045479</v>
      </c>
      <c r="D1079">
        <v>130288917</v>
      </c>
      <c r="E1079">
        <v>1</v>
      </c>
      <c r="F1079">
        <v>1</v>
      </c>
      <c r="G1079">
        <v>1</v>
      </c>
      <c r="H1079">
        <v>3</v>
      </c>
      <c r="I1079" t="s">
        <v>1406</v>
      </c>
      <c r="J1079" t="s">
        <v>1407</v>
      </c>
      <c r="K1079" t="s">
        <v>1408</v>
      </c>
      <c r="L1079">
        <v>1346</v>
      </c>
      <c r="N1079">
        <v>1009</v>
      </c>
      <c r="O1079" t="s">
        <v>598</v>
      </c>
      <c r="P1079" t="s">
        <v>598</v>
      </c>
      <c r="Q1079">
        <v>1</v>
      </c>
      <c r="W1079">
        <v>0</v>
      </c>
      <c r="X1079">
        <v>-1522207802</v>
      </c>
      <c r="Y1079">
        <v>0.02</v>
      </c>
      <c r="AA1079">
        <v>120.12</v>
      </c>
      <c r="AB1079">
        <v>0</v>
      </c>
      <c r="AC1079">
        <v>0</v>
      </c>
      <c r="AD1079">
        <v>0</v>
      </c>
      <c r="AE1079">
        <v>28.6</v>
      </c>
      <c r="AF1079">
        <v>0</v>
      </c>
      <c r="AG1079">
        <v>0</v>
      </c>
      <c r="AH1079">
        <v>0</v>
      </c>
      <c r="AI1079">
        <v>4.2</v>
      </c>
      <c r="AJ1079">
        <v>1</v>
      </c>
      <c r="AK1079">
        <v>1</v>
      </c>
      <c r="AL1079">
        <v>1</v>
      </c>
      <c r="AN1079">
        <v>0</v>
      </c>
      <c r="AO1079">
        <v>1</v>
      </c>
      <c r="AP1079">
        <v>0</v>
      </c>
      <c r="AQ1079">
        <v>0</v>
      </c>
      <c r="AR1079">
        <v>0</v>
      </c>
      <c r="AS1079" t="s">
        <v>3</v>
      </c>
      <c r="AT1079">
        <v>0.02</v>
      </c>
      <c r="AU1079" t="s">
        <v>3</v>
      </c>
      <c r="AV1079">
        <v>0</v>
      </c>
      <c r="AW1079">
        <v>2</v>
      </c>
      <c r="AX1079">
        <v>144045497</v>
      </c>
      <c r="AY1079">
        <v>1</v>
      </c>
      <c r="AZ1079">
        <v>0</v>
      </c>
      <c r="BA1079">
        <v>1072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0</v>
      </c>
      <c r="BS1079">
        <v>0</v>
      </c>
      <c r="BT1079">
        <v>0</v>
      </c>
      <c r="BU1079">
        <v>0</v>
      </c>
      <c r="BV1079">
        <v>0</v>
      </c>
      <c r="BW1079">
        <v>0</v>
      </c>
      <c r="CX1079">
        <f>Y1079*Source!I775</f>
        <v>8.0000000000000002E-3</v>
      </c>
      <c r="CY1079">
        <f t="shared" si="200"/>
        <v>120.12</v>
      </c>
      <c r="CZ1079">
        <f t="shared" si="201"/>
        <v>28.6</v>
      </c>
      <c r="DA1079">
        <f t="shared" si="202"/>
        <v>4.2</v>
      </c>
      <c r="DB1079">
        <f t="shared" si="192"/>
        <v>0.56999999999999995</v>
      </c>
      <c r="DC1079">
        <f t="shared" si="193"/>
        <v>0</v>
      </c>
    </row>
    <row r="1080" spans="1:107" x14ac:dyDescent="0.2">
      <c r="A1080">
        <f>ROW(Source!A775)</f>
        <v>775</v>
      </c>
      <c r="B1080">
        <v>144042116</v>
      </c>
      <c r="C1080">
        <v>144045479</v>
      </c>
      <c r="D1080">
        <v>130302185</v>
      </c>
      <c r="E1080">
        <v>1</v>
      </c>
      <c r="F1080">
        <v>1</v>
      </c>
      <c r="G1080">
        <v>1</v>
      </c>
      <c r="H1080">
        <v>3</v>
      </c>
      <c r="I1080" t="s">
        <v>1688</v>
      </c>
      <c r="J1080" t="s">
        <v>1689</v>
      </c>
      <c r="K1080" t="s">
        <v>1690</v>
      </c>
      <c r="L1080">
        <v>1425</v>
      </c>
      <c r="N1080">
        <v>1013</v>
      </c>
      <c r="O1080" t="s">
        <v>88</v>
      </c>
      <c r="P1080" t="s">
        <v>88</v>
      </c>
      <c r="Q1080">
        <v>1</v>
      </c>
      <c r="W1080">
        <v>0</v>
      </c>
      <c r="X1080">
        <v>-851059856</v>
      </c>
      <c r="Y1080">
        <v>0.05</v>
      </c>
      <c r="AA1080">
        <v>722.7</v>
      </c>
      <c r="AB1080">
        <v>0</v>
      </c>
      <c r="AC1080">
        <v>0</v>
      </c>
      <c r="AD1080">
        <v>0</v>
      </c>
      <c r="AE1080">
        <v>110</v>
      </c>
      <c r="AF1080">
        <v>0</v>
      </c>
      <c r="AG1080">
        <v>0</v>
      </c>
      <c r="AH1080">
        <v>0</v>
      </c>
      <c r="AI1080">
        <v>6.57</v>
      </c>
      <c r="AJ1080">
        <v>1</v>
      </c>
      <c r="AK1080">
        <v>1</v>
      </c>
      <c r="AL1080">
        <v>1</v>
      </c>
      <c r="AN1080">
        <v>0</v>
      </c>
      <c r="AO1080">
        <v>1</v>
      </c>
      <c r="AP1080">
        <v>0</v>
      </c>
      <c r="AQ1080">
        <v>0</v>
      </c>
      <c r="AR1080">
        <v>0</v>
      </c>
      <c r="AS1080" t="s">
        <v>3</v>
      </c>
      <c r="AT1080">
        <v>0.05</v>
      </c>
      <c r="AU1080" t="s">
        <v>3</v>
      </c>
      <c r="AV1080">
        <v>0</v>
      </c>
      <c r="AW1080">
        <v>2</v>
      </c>
      <c r="AX1080">
        <v>144045498</v>
      </c>
      <c r="AY1080">
        <v>1</v>
      </c>
      <c r="AZ1080">
        <v>0</v>
      </c>
      <c r="BA1080">
        <v>1073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0</v>
      </c>
      <c r="BS1080">
        <v>0</v>
      </c>
      <c r="BT1080">
        <v>0</v>
      </c>
      <c r="BU1080">
        <v>0</v>
      </c>
      <c r="BV1080">
        <v>0</v>
      </c>
      <c r="BW1080">
        <v>0</v>
      </c>
      <c r="CX1080">
        <f>Y1080*Source!I775</f>
        <v>2.0000000000000004E-2</v>
      </c>
      <c r="CY1080">
        <f t="shared" si="200"/>
        <v>722.7</v>
      </c>
      <c r="CZ1080">
        <f t="shared" si="201"/>
        <v>110</v>
      </c>
      <c r="DA1080">
        <f t="shared" si="202"/>
        <v>6.57</v>
      </c>
      <c r="DB1080">
        <f t="shared" ref="DB1080:DB1111" si="203">ROUND(ROUND(AT1080*CZ1080,2),2)</f>
        <v>5.5</v>
      </c>
      <c r="DC1080">
        <f t="shared" ref="DC1080:DC1111" si="204">ROUND(ROUND(AT1080*AG1080,2),2)</f>
        <v>0</v>
      </c>
    </row>
    <row r="1081" spans="1:107" x14ac:dyDescent="0.2">
      <c r="A1081">
        <f>ROW(Source!A775)</f>
        <v>775</v>
      </c>
      <c r="B1081">
        <v>144042116</v>
      </c>
      <c r="C1081">
        <v>144045479</v>
      </c>
      <c r="D1081">
        <v>130302236</v>
      </c>
      <c r="E1081">
        <v>1</v>
      </c>
      <c r="F1081">
        <v>1</v>
      </c>
      <c r="G1081">
        <v>1</v>
      </c>
      <c r="H1081">
        <v>3</v>
      </c>
      <c r="I1081" t="s">
        <v>1691</v>
      </c>
      <c r="J1081" t="s">
        <v>1692</v>
      </c>
      <c r="K1081" t="s">
        <v>1693</v>
      </c>
      <c r="L1081">
        <v>1407</v>
      </c>
      <c r="N1081">
        <v>1013</v>
      </c>
      <c r="O1081" t="s">
        <v>940</v>
      </c>
      <c r="P1081" t="s">
        <v>940</v>
      </c>
      <c r="Q1081">
        <v>1</v>
      </c>
      <c r="W1081">
        <v>0</v>
      </c>
      <c r="X1081">
        <v>528069212</v>
      </c>
      <c r="Y1081">
        <v>1.2200000000000001E-2</v>
      </c>
      <c r="AA1081">
        <v>480.76</v>
      </c>
      <c r="AB1081">
        <v>0</v>
      </c>
      <c r="AC1081">
        <v>0</v>
      </c>
      <c r="AD1081">
        <v>0</v>
      </c>
      <c r="AE1081">
        <v>119</v>
      </c>
      <c r="AF1081">
        <v>0</v>
      </c>
      <c r="AG1081">
        <v>0</v>
      </c>
      <c r="AH1081">
        <v>0</v>
      </c>
      <c r="AI1081">
        <v>4.04</v>
      </c>
      <c r="AJ1081">
        <v>1</v>
      </c>
      <c r="AK1081">
        <v>1</v>
      </c>
      <c r="AL1081">
        <v>1</v>
      </c>
      <c r="AN1081">
        <v>0</v>
      </c>
      <c r="AO1081">
        <v>1</v>
      </c>
      <c r="AP1081">
        <v>0</v>
      </c>
      <c r="AQ1081">
        <v>0</v>
      </c>
      <c r="AR1081">
        <v>0</v>
      </c>
      <c r="AS1081" t="s">
        <v>3</v>
      </c>
      <c r="AT1081">
        <v>1.2200000000000001E-2</v>
      </c>
      <c r="AU1081" t="s">
        <v>3</v>
      </c>
      <c r="AV1081">
        <v>0</v>
      </c>
      <c r="AW1081">
        <v>2</v>
      </c>
      <c r="AX1081">
        <v>144045499</v>
      </c>
      <c r="AY1081">
        <v>1</v>
      </c>
      <c r="AZ1081">
        <v>0</v>
      </c>
      <c r="BA1081">
        <v>1074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CX1081">
        <f>Y1081*Source!I775</f>
        <v>4.8800000000000007E-3</v>
      </c>
      <c r="CY1081">
        <f t="shared" si="200"/>
        <v>480.76</v>
      </c>
      <c r="CZ1081">
        <f t="shared" si="201"/>
        <v>119</v>
      </c>
      <c r="DA1081">
        <f t="shared" si="202"/>
        <v>4.04</v>
      </c>
      <c r="DB1081">
        <f t="shared" si="203"/>
        <v>1.45</v>
      </c>
      <c r="DC1081">
        <f t="shared" si="204"/>
        <v>0</v>
      </c>
    </row>
    <row r="1082" spans="1:107" x14ac:dyDescent="0.2">
      <c r="A1082">
        <f>ROW(Source!A775)</f>
        <v>775</v>
      </c>
      <c r="B1082">
        <v>144042116</v>
      </c>
      <c r="C1082">
        <v>144045479</v>
      </c>
      <c r="D1082">
        <v>128221949</v>
      </c>
      <c r="E1082">
        <v>1</v>
      </c>
      <c r="F1082">
        <v>1</v>
      </c>
      <c r="G1082">
        <v>1</v>
      </c>
      <c r="H1082">
        <v>3</v>
      </c>
      <c r="I1082" t="s">
        <v>1020</v>
      </c>
      <c r="J1082" t="s">
        <v>1022</v>
      </c>
      <c r="K1082" t="s">
        <v>1021</v>
      </c>
      <c r="L1082">
        <v>1477</v>
      </c>
      <c r="N1082">
        <v>1013</v>
      </c>
      <c r="O1082" t="s">
        <v>428</v>
      </c>
      <c r="P1082" t="s">
        <v>430</v>
      </c>
      <c r="Q1082">
        <v>1</v>
      </c>
      <c r="W1082">
        <v>0</v>
      </c>
      <c r="X1082">
        <v>1691541220</v>
      </c>
      <c r="Y1082">
        <v>0.1</v>
      </c>
      <c r="AA1082">
        <v>245956.39</v>
      </c>
      <c r="AB1082">
        <v>0</v>
      </c>
      <c r="AC1082">
        <v>0</v>
      </c>
      <c r="AD1082">
        <v>0</v>
      </c>
      <c r="AE1082">
        <v>78330.06</v>
      </c>
      <c r="AF1082">
        <v>0</v>
      </c>
      <c r="AG1082">
        <v>0</v>
      </c>
      <c r="AH1082">
        <v>0</v>
      </c>
      <c r="AI1082">
        <v>3.14</v>
      </c>
      <c r="AJ1082">
        <v>1</v>
      </c>
      <c r="AK1082">
        <v>1</v>
      </c>
      <c r="AL1082">
        <v>1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 t="s">
        <v>3</v>
      </c>
      <c r="AT1082">
        <v>0.1</v>
      </c>
      <c r="AU1082" t="s">
        <v>3</v>
      </c>
      <c r="AV1082">
        <v>0</v>
      </c>
      <c r="AW1082">
        <v>1</v>
      </c>
      <c r="AX1082">
        <v>-1</v>
      </c>
      <c r="AY1082">
        <v>0</v>
      </c>
      <c r="AZ1082">
        <v>0</v>
      </c>
      <c r="BA1082" t="s">
        <v>3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0</v>
      </c>
      <c r="BS1082">
        <v>0</v>
      </c>
      <c r="BT1082">
        <v>0</v>
      </c>
      <c r="BU1082">
        <v>0</v>
      </c>
      <c r="BV1082">
        <v>0</v>
      </c>
      <c r="BW1082">
        <v>0</v>
      </c>
      <c r="CX1082">
        <f>Y1082*Source!I775</f>
        <v>4.0000000000000008E-2</v>
      </c>
      <c r="CY1082">
        <f t="shared" si="200"/>
        <v>245956.39</v>
      </c>
      <c r="CZ1082">
        <f t="shared" si="201"/>
        <v>78330.06</v>
      </c>
      <c r="DA1082">
        <f t="shared" si="202"/>
        <v>3.14</v>
      </c>
      <c r="DB1082">
        <f t="shared" si="203"/>
        <v>7833.01</v>
      </c>
      <c r="DC1082">
        <f t="shared" si="204"/>
        <v>0</v>
      </c>
    </row>
    <row r="1083" spans="1:107" x14ac:dyDescent="0.2">
      <c r="A1083">
        <f>ROW(Source!A775)</f>
        <v>775</v>
      </c>
      <c r="B1083">
        <v>144042116</v>
      </c>
      <c r="C1083">
        <v>144045479</v>
      </c>
      <c r="D1083">
        <v>128862548</v>
      </c>
      <c r="E1083">
        <v>28876687</v>
      </c>
      <c r="F1083">
        <v>1</v>
      </c>
      <c r="G1083">
        <v>1</v>
      </c>
      <c r="H1083">
        <v>3</v>
      </c>
      <c r="I1083" t="s">
        <v>1296</v>
      </c>
      <c r="J1083" t="s">
        <v>3</v>
      </c>
      <c r="K1083" t="s">
        <v>1297</v>
      </c>
      <c r="L1083">
        <v>1374</v>
      </c>
      <c r="N1083">
        <v>1013</v>
      </c>
      <c r="O1083" t="s">
        <v>1298</v>
      </c>
      <c r="P1083" t="s">
        <v>1298</v>
      </c>
      <c r="Q1083">
        <v>1</v>
      </c>
      <c r="W1083">
        <v>0</v>
      </c>
      <c r="X1083">
        <v>-1731369543</v>
      </c>
      <c r="Y1083">
        <v>1.01</v>
      </c>
      <c r="AA1083">
        <v>1</v>
      </c>
      <c r="AB1083">
        <v>0</v>
      </c>
      <c r="AC1083">
        <v>0</v>
      </c>
      <c r="AD1083">
        <v>0</v>
      </c>
      <c r="AE1083">
        <v>1</v>
      </c>
      <c r="AF1083">
        <v>0</v>
      </c>
      <c r="AG1083">
        <v>0</v>
      </c>
      <c r="AH1083">
        <v>0</v>
      </c>
      <c r="AI1083">
        <v>1</v>
      </c>
      <c r="AJ1083">
        <v>1</v>
      </c>
      <c r="AK1083">
        <v>1</v>
      </c>
      <c r="AL1083">
        <v>1</v>
      </c>
      <c r="AN1083">
        <v>0</v>
      </c>
      <c r="AO1083">
        <v>1</v>
      </c>
      <c r="AP1083">
        <v>0</v>
      </c>
      <c r="AQ1083">
        <v>0</v>
      </c>
      <c r="AR1083">
        <v>0</v>
      </c>
      <c r="AS1083" t="s">
        <v>3</v>
      </c>
      <c r="AT1083">
        <v>1.01</v>
      </c>
      <c r="AU1083" t="s">
        <v>3</v>
      </c>
      <c r="AV1083">
        <v>0</v>
      </c>
      <c r="AW1083">
        <v>2</v>
      </c>
      <c r="AX1083">
        <v>144045500</v>
      </c>
      <c r="AY1083">
        <v>1</v>
      </c>
      <c r="AZ1083">
        <v>0</v>
      </c>
      <c r="BA1083">
        <v>1075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0</v>
      </c>
      <c r="BS1083">
        <v>0</v>
      </c>
      <c r="BT1083">
        <v>0</v>
      </c>
      <c r="BU1083">
        <v>0</v>
      </c>
      <c r="BV1083">
        <v>0</v>
      </c>
      <c r="BW1083">
        <v>0</v>
      </c>
      <c r="CX1083">
        <f>Y1083*Source!I775</f>
        <v>0.40400000000000003</v>
      </c>
      <c r="CY1083">
        <f t="shared" si="200"/>
        <v>1</v>
      </c>
      <c r="CZ1083">
        <f t="shared" si="201"/>
        <v>1</v>
      </c>
      <c r="DA1083">
        <f t="shared" si="202"/>
        <v>1</v>
      </c>
      <c r="DB1083">
        <f t="shared" si="203"/>
        <v>1.01</v>
      </c>
      <c r="DC1083">
        <f t="shared" si="204"/>
        <v>0</v>
      </c>
    </row>
    <row r="1084" spans="1:107" x14ac:dyDescent="0.2">
      <c r="A1084">
        <f>ROW(Source!A777)</f>
        <v>777</v>
      </c>
      <c r="B1084">
        <v>144042116</v>
      </c>
      <c r="C1084">
        <v>144045502</v>
      </c>
      <c r="D1084">
        <v>128862307</v>
      </c>
      <c r="E1084">
        <v>28876687</v>
      </c>
      <c r="F1084">
        <v>1</v>
      </c>
      <c r="G1084">
        <v>1</v>
      </c>
      <c r="H1084">
        <v>1</v>
      </c>
      <c r="I1084" t="s">
        <v>1291</v>
      </c>
      <c r="J1084" t="s">
        <v>3</v>
      </c>
      <c r="K1084" t="s">
        <v>1292</v>
      </c>
      <c r="L1084">
        <v>1191</v>
      </c>
      <c r="N1084">
        <v>1013</v>
      </c>
      <c r="O1084" t="s">
        <v>1125</v>
      </c>
      <c r="P1084" t="s">
        <v>1125</v>
      </c>
      <c r="Q1084">
        <v>1</v>
      </c>
      <c r="W1084">
        <v>0</v>
      </c>
      <c r="X1084">
        <v>912892513</v>
      </c>
      <c r="Y1084">
        <v>34.56</v>
      </c>
      <c r="AA1084">
        <v>0</v>
      </c>
      <c r="AB1084">
        <v>0</v>
      </c>
      <c r="AC1084">
        <v>0</v>
      </c>
      <c r="AD1084">
        <v>9.92</v>
      </c>
      <c r="AE1084">
        <v>0</v>
      </c>
      <c r="AF1084">
        <v>0</v>
      </c>
      <c r="AG1084">
        <v>0</v>
      </c>
      <c r="AH1084">
        <v>9.92</v>
      </c>
      <c r="AI1084">
        <v>1</v>
      </c>
      <c r="AJ1084">
        <v>1</v>
      </c>
      <c r="AK1084">
        <v>1</v>
      </c>
      <c r="AL1084">
        <v>1</v>
      </c>
      <c r="AN1084">
        <v>0</v>
      </c>
      <c r="AO1084">
        <v>1</v>
      </c>
      <c r="AP1084">
        <v>0</v>
      </c>
      <c r="AQ1084">
        <v>0</v>
      </c>
      <c r="AR1084">
        <v>0</v>
      </c>
      <c r="AS1084" t="s">
        <v>3</v>
      </c>
      <c r="AT1084">
        <v>34.56</v>
      </c>
      <c r="AU1084" t="s">
        <v>3</v>
      </c>
      <c r="AV1084">
        <v>1</v>
      </c>
      <c r="AW1084">
        <v>2</v>
      </c>
      <c r="AX1084">
        <v>144045513</v>
      </c>
      <c r="AY1084">
        <v>1</v>
      </c>
      <c r="AZ1084">
        <v>0</v>
      </c>
      <c r="BA1084">
        <v>1076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0</v>
      </c>
      <c r="BS1084">
        <v>0</v>
      </c>
      <c r="BT1084">
        <v>0</v>
      </c>
      <c r="BU1084">
        <v>0</v>
      </c>
      <c r="BV1084">
        <v>0</v>
      </c>
      <c r="BW1084">
        <v>0</v>
      </c>
      <c r="CX1084">
        <f>Y1084*Source!I777</f>
        <v>0.69120000000000004</v>
      </c>
      <c r="CY1084">
        <f>AD1084</f>
        <v>9.92</v>
      </c>
      <c r="CZ1084">
        <f>AH1084</f>
        <v>9.92</v>
      </c>
      <c r="DA1084">
        <f>AL1084</f>
        <v>1</v>
      </c>
      <c r="DB1084">
        <f t="shared" si="203"/>
        <v>342.84</v>
      </c>
      <c r="DC1084">
        <f t="shared" si="204"/>
        <v>0</v>
      </c>
    </row>
    <row r="1085" spans="1:107" x14ac:dyDescent="0.2">
      <c r="A1085">
        <f>ROW(Source!A777)</f>
        <v>777</v>
      </c>
      <c r="B1085">
        <v>144042116</v>
      </c>
      <c r="C1085">
        <v>144045502</v>
      </c>
      <c r="D1085">
        <v>128862608</v>
      </c>
      <c r="E1085">
        <v>28876687</v>
      </c>
      <c r="F1085">
        <v>1</v>
      </c>
      <c r="G1085">
        <v>1</v>
      </c>
      <c r="H1085">
        <v>1</v>
      </c>
      <c r="I1085" t="s">
        <v>1128</v>
      </c>
      <c r="J1085" t="s">
        <v>3</v>
      </c>
      <c r="K1085" t="s">
        <v>1129</v>
      </c>
      <c r="L1085">
        <v>1191</v>
      </c>
      <c r="N1085">
        <v>1013</v>
      </c>
      <c r="O1085" t="s">
        <v>1125</v>
      </c>
      <c r="P1085" t="s">
        <v>1125</v>
      </c>
      <c r="Q1085">
        <v>1</v>
      </c>
      <c r="W1085">
        <v>0</v>
      </c>
      <c r="X1085">
        <v>-1417349443</v>
      </c>
      <c r="Y1085">
        <v>0.05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1</v>
      </c>
      <c r="AJ1085">
        <v>1</v>
      </c>
      <c r="AK1085">
        <v>1</v>
      </c>
      <c r="AL1085">
        <v>1</v>
      </c>
      <c r="AN1085">
        <v>0</v>
      </c>
      <c r="AO1085">
        <v>1</v>
      </c>
      <c r="AP1085">
        <v>0</v>
      </c>
      <c r="AQ1085">
        <v>0</v>
      </c>
      <c r="AR1085">
        <v>0</v>
      </c>
      <c r="AS1085" t="s">
        <v>3</v>
      </c>
      <c r="AT1085">
        <v>0.05</v>
      </c>
      <c r="AU1085" t="s">
        <v>3</v>
      </c>
      <c r="AV1085">
        <v>2</v>
      </c>
      <c r="AW1085">
        <v>2</v>
      </c>
      <c r="AX1085">
        <v>144045514</v>
      </c>
      <c r="AY1085">
        <v>1</v>
      </c>
      <c r="AZ1085">
        <v>0</v>
      </c>
      <c r="BA1085">
        <v>1077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0</v>
      </c>
      <c r="CX1085">
        <f>Y1085*Source!I777</f>
        <v>1E-3</v>
      </c>
      <c r="CY1085">
        <f>AD1085</f>
        <v>0</v>
      </c>
      <c r="CZ1085">
        <f>AH1085</f>
        <v>0</v>
      </c>
      <c r="DA1085">
        <f>AL1085</f>
        <v>1</v>
      </c>
      <c r="DB1085">
        <f t="shared" si="203"/>
        <v>0</v>
      </c>
      <c r="DC1085">
        <f t="shared" si="204"/>
        <v>0</v>
      </c>
    </row>
    <row r="1086" spans="1:107" x14ac:dyDescent="0.2">
      <c r="A1086">
        <f>ROW(Source!A777)</f>
        <v>777</v>
      </c>
      <c r="B1086">
        <v>144042116</v>
      </c>
      <c r="C1086">
        <v>144045502</v>
      </c>
      <c r="D1086">
        <v>130404404</v>
      </c>
      <c r="E1086">
        <v>1</v>
      </c>
      <c r="F1086">
        <v>1</v>
      </c>
      <c r="G1086">
        <v>1</v>
      </c>
      <c r="H1086">
        <v>2</v>
      </c>
      <c r="I1086" t="s">
        <v>1141</v>
      </c>
      <c r="J1086" t="s">
        <v>1142</v>
      </c>
      <c r="K1086" t="s">
        <v>1143</v>
      </c>
      <c r="L1086">
        <v>1368</v>
      </c>
      <c r="N1086">
        <v>1011</v>
      </c>
      <c r="O1086" t="s">
        <v>550</v>
      </c>
      <c r="P1086" t="s">
        <v>550</v>
      </c>
      <c r="Q1086">
        <v>1</v>
      </c>
      <c r="W1086">
        <v>0</v>
      </c>
      <c r="X1086">
        <v>-2113614907</v>
      </c>
      <c r="Y1086">
        <v>0.03</v>
      </c>
      <c r="AA1086">
        <v>0</v>
      </c>
      <c r="AB1086">
        <v>1023.6</v>
      </c>
      <c r="AC1086">
        <v>443.21</v>
      </c>
      <c r="AD1086">
        <v>0</v>
      </c>
      <c r="AE1086">
        <v>0</v>
      </c>
      <c r="AF1086">
        <v>115.4</v>
      </c>
      <c r="AG1086">
        <v>13.5</v>
      </c>
      <c r="AH1086">
        <v>0</v>
      </c>
      <c r="AI1086">
        <v>1</v>
      </c>
      <c r="AJ1086">
        <v>8.8699999999999992</v>
      </c>
      <c r="AK1086">
        <v>32.83</v>
      </c>
      <c r="AL1086">
        <v>1</v>
      </c>
      <c r="AN1086">
        <v>0</v>
      </c>
      <c r="AO1086">
        <v>1</v>
      </c>
      <c r="AP1086">
        <v>0</v>
      </c>
      <c r="AQ1086">
        <v>0</v>
      </c>
      <c r="AR1086">
        <v>0</v>
      </c>
      <c r="AS1086" t="s">
        <v>3</v>
      </c>
      <c r="AT1086">
        <v>0.03</v>
      </c>
      <c r="AU1086" t="s">
        <v>3</v>
      </c>
      <c r="AV1086">
        <v>0</v>
      </c>
      <c r="AW1086">
        <v>2</v>
      </c>
      <c r="AX1086">
        <v>144045515</v>
      </c>
      <c r="AY1086">
        <v>1</v>
      </c>
      <c r="AZ1086">
        <v>0</v>
      </c>
      <c r="BA1086">
        <v>1078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CX1086">
        <f>Y1086*Source!I777</f>
        <v>5.9999999999999995E-4</v>
      </c>
      <c r="CY1086">
        <f>AB1086</f>
        <v>1023.6</v>
      </c>
      <c r="CZ1086">
        <f>AF1086</f>
        <v>115.4</v>
      </c>
      <c r="DA1086">
        <f>AJ1086</f>
        <v>8.8699999999999992</v>
      </c>
      <c r="DB1086">
        <f t="shared" si="203"/>
        <v>3.46</v>
      </c>
      <c r="DC1086">
        <f t="shared" si="204"/>
        <v>0.41</v>
      </c>
    </row>
    <row r="1087" spans="1:107" x14ac:dyDescent="0.2">
      <c r="A1087">
        <f>ROW(Source!A777)</f>
        <v>777</v>
      </c>
      <c r="B1087">
        <v>144042116</v>
      </c>
      <c r="C1087">
        <v>144045502</v>
      </c>
      <c r="D1087">
        <v>130405149</v>
      </c>
      <c r="E1087">
        <v>1</v>
      </c>
      <c r="F1087">
        <v>1</v>
      </c>
      <c r="G1087">
        <v>1</v>
      </c>
      <c r="H1087">
        <v>2</v>
      </c>
      <c r="I1087" t="s">
        <v>1144</v>
      </c>
      <c r="J1087" t="s">
        <v>1145</v>
      </c>
      <c r="K1087" t="s">
        <v>1146</v>
      </c>
      <c r="L1087">
        <v>1368</v>
      </c>
      <c r="N1087">
        <v>1011</v>
      </c>
      <c r="O1087" t="s">
        <v>550</v>
      </c>
      <c r="P1087" t="s">
        <v>550</v>
      </c>
      <c r="Q1087">
        <v>1</v>
      </c>
      <c r="W1087">
        <v>0</v>
      </c>
      <c r="X1087">
        <v>1969200529</v>
      </c>
      <c r="Y1087">
        <v>0.02</v>
      </c>
      <c r="AA1087">
        <v>0</v>
      </c>
      <c r="AB1087">
        <v>795.09</v>
      </c>
      <c r="AC1087">
        <v>380.83</v>
      </c>
      <c r="AD1087">
        <v>0</v>
      </c>
      <c r="AE1087">
        <v>0</v>
      </c>
      <c r="AF1087">
        <v>65.709999999999994</v>
      </c>
      <c r="AG1087">
        <v>11.6</v>
      </c>
      <c r="AH1087">
        <v>0</v>
      </c>
      <c r="AI1087">
        <v>1</v>
      </c>
      <c r="AJ1087">
        <v>12.1</v>
      </c>
      <c r="AK1087">
        <v>32.83</v>
      </c>
      <c r="AL1087">
        <v>1</v>
      </c>
      <c r="AN1087">
        <v>0</v>
      </c>
      <c r="AO1087">
        <v>1</v>
      </c>
      <c r="AP1087">
        <v>0</v>
      </c>
      <c r="AQ1087">
        <v>0</v>
      </c>
      <c r="AR1087">
        <v>0</v>
      </c>
      <c r="AS1087" t="s">
        <v>3</v>
      </c>
      <c r="AT1087">
        <v>0.02</v>
      </c>
      <c r="AU1087" t="s">
        <v>3</v>
      </c>
      <c r="AV1087">
        <v>0</v>
      </c>
      <c r="AW1087">
        <v>2</v>
      </c>
      <c r="AX1087">
        <v>144045516</v>
      </c>
      <c r="AY1087">
        <v>1</v>
      </c>
      <c r="AZ1087">
        <v>0</v>
      </c>
      <c r="BA1087">
        <v>1079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0</v>
      </c>
      <c r="BI1087">
        <v>0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0</v>
      </c>
      <c r="BS1087">
        <v>0</v>
      </c>
      <c r="BT1087">
        <v>0</v>
      </c>
      <c r="BU1087">
        <v>0</v>
      </c>
      <c r="BV1087">
        <v>0</v>
      </c>
      <c r="BW1087">
        <v>0</v>
      </c>
      <c r="CX1087">
        <f>Y1087*Source!I777</f>
        <v>4.0000000000000002E-4</v>
      </c>
      <c r="CY1087">
        <f>AB1087</f>
        <v>795.09</v>
      </c>
      <c r="CZ1087">
        <f>AF1087</f>
        <v>65.709999999999994</v>
      </c>
      <c r="DA1087">
        <f>AJ1087</f>
        <v>12.1</v>
      </c>
      <c r="DB1087">
        <f t="shared" si="203"/>
        <v>1.31</v>
      </c>
      <c r="DC1087">
        <f t="shared" si="204"/>
        <v>0.23</v>
      </c>
    </row>
    <row r="1088" spans="1:107" x14ac:dyDescent="0.2">
      <c r="A1088">
        <f>ROW(Source!A777)</f>
        <v>777</v>
      </c>
      <c r="B1088">
        <v>144042116</v>
      </c>
      <c r="C1088">
        <v>144045502</v>
      </c>
      <c r="D1088">
        <v>130258803</v>
      </c>
      <c r="E1088">
        <v>1</v>
      </c>
      <c r="F1088">
        <v>1</v>
      </c>
      <c r="G1088">
        <v>1</v>
      </c>
      <c r="H1088">
        <v>3</v>
      </c>
      <c r="I1088" t="s">
        <v>1388</v>
      </c>
      <c r="J1088" t="s">
        <v>1389</v>
      </c>
      <c r="K1088" t="s">
        <v>1390</v>
      </c>
      <c r="L1088">
        <v>1346</v>
      </c>
      <c r="N1088">
        <v>1009</v>
      </c>
      <c r="O1088" t="s">
        <v>598</v>
      </c>
      <c r="P1088" t="s">
        <v>598</v>
      </c>
      <c r="Q1088">
        <v>1</v>
      </c>
      <c r="W1088">
        <v>0</v>
      </c>
      <c r="X1088">
        <v>-1017638695</v>
      </c>
      <c r="Y1088">
        <v>0.11</v>
      </c>
      <c r="AA1088">
        <v>242.59</v>
      </c>
      <c r="AB1088">
        <v>0</v>
      </c>
      <c r="AC1088">
        <v>0</v>
      </c>
      <c r="AD1088">
        <v>0</v>
      </c>
      <c r="AE1088">
        <v>30.4</v>
      </c>
      <c r="AF1088">
        <v>0</v>
      </c>
      <c r="AG1088">
        <v>0</v>
      </c>
      <c r="AH1088">
        <v>0</v>
      </c>
      <c r="AI1088">
        <v>7.98</v>
      </c>
      <c r="AJ1088">
        <v>1</v>
      </c>
      <c r="AK1088">
        <v>1</v>
      </c>
      <c r="AL1088">
        <v>1</v>
      </c>
      <c r="AN1088">
        <v>0</v>
      </c>
      <c r="AO1088">
        <v>1</v>
      </c>
      <c r="AP1088">
        <v>0</v>
      </c>
      <c r="AQ1088">
        <v>0</v>
      </c>
      <c r="AR1088">
        <v>0</v>
      </c>
      <c r="AS1088" t="s">
        <v>3</v>
      </c>
      <c r="AT1088">
        <v>0.11</v>
      </c>
      <c r="AU1088" t="s">
        <v>3</v>
      </c>
      <c r="AV1088">
        <v>0</v>
      </c>
      <c r="AW1088">
        <v>2</v>
      </c>
      <c r="AX1088">
        <v>144045517</v>
      </c>
      <c r="AY1088">
        <v>1</v>
      </c>
      <c r="AZ1088">
        <v>0</v>
      </c>
      <c r="BA1088">
        <v>1080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0</v>
      </c>
      <c r="BS1088">
        <v>0</v>
      </c>
      <c r="BT1088">
        <v>0</v>
      </c>
      <c r="BU1088">
        <v>0</v>
      </c>
      <c r="BV1088">
        <v>0</v>
      </c>
      <c r="BW1088">
        <v>0</v>
      </c>
      <c r="CX1088">
        <f>Y1088*Source!I777</f>
        <v>2.2000000000000001E-3</v>
      </c>
      <c r="CY1088">
        <f t="shared" ref="CY1088:CY1093" si="205">AA1088</f>
        <v>242.59</v>
      </c>
      <c r="CZ1088">
        <f t="shared" ref="CZ1088:CZ1093" si="206">AE1088</f>
        <v>30.4</v>
      </c>
      <c r="DA1088">
        <f t="shared" ref="DA1088:DA1093" si="207">AI1088</f>
        <v>7.98</v>
      </c>
      <c r="DB1088">
        <f t="shared" si="203"/>
        <v>3.34</v>
      </c>
      <c r="DC1088">
        <f t="shared" si="204"/>
        <v>0</v>
      </c>
    </row>
    <row r="1089" spans="1:107" x14ac:dyDescent="0.2">
      <c r="A1089">
        <f>ROW(Source!A777)</f>
        <v>777</v>
      </c>
      <c r="B1089">
        <v>144042116</v>
      </c>
      <c r="C1089">
        <v>144045502</v>
      </c>
      <c r="D1089">
        <v>130260880</v>
      </c>
      <c r="E1089">
        <v>1</v>
      </c>
      <c r="F1089">
        <v>1</v>
      </c>
      <c r="G1089">
        <v>1</v>
      </c>
      <c r="H1089">
        <v>3</v>
      </c>
      <c r="I1089" t="s">
        <v>1293</v>
      </c>
      <c r="J1089" t="s">
        <v>1294</v>
      </c>
      <c r="K1089" t="s">
        <v>1295</v>
      </c>
      <c r="L1089">
        <v>1425</v>
      </c>
      <c r="N1089">
        <v>1013</v>
      </c>
      <c r="O1089" t="s">
        <v>88</v>
      </c>
      <c r="P1089" t="s">
        <v>88</v>
      </c>
      <c r="Q1089">
        <v>1</v>
      </c>
      <c r="W1089">
        <v>0</v>
      </c>
      <c r="X1089">
        <v>1545327118</v>
      </c>
      <c r="Y1089">
        <v>1.02</v>
      </c>
      <c r="AA1089">
        <v>352.6</v>
      </c>
      <c r="AB1089">
        <v>0</v>
      </c>
      <c r="AC1089">
        <v>0</v>
      </c>
      <c r="AD1089">
        <v>0</v>
      </c>
      <c r="AE1089">
        <v>86</v>
      </c>
      <c r="AF1089">
        <v>0</v>
      </c>
      <c r="AG1089">
        <v>0</v>
      </c>
      <c r="AH1089">
        <v>0</v>
      </c>
      <c r="AI1089">
        <v>4.0999999999999996</v>
      </c>
      <c r="AJ1089">
        <v>1</v>
      </c>
      <c r="AK1089">
        <v>1</v>
      </c>
      <c r="AL1089">
        <v>1</v>
      </c>
      <c r="AN1089">
        <v>0</v>
      </c>
      <c r="AO1089">
        <v>1</v>
      </c>
      <c r="AP1089">
        <v>0</v>
      </c>
      <c r="AQ1089">
        <v>0</v>
      </c>
      <c r="AR1089">
        <v>0</v>
      </c>
      <c r="AS1089" t="s">
        <v>3</v>
      </c>
      <c r="AT1089">
        <v>1.02</v>
      </c>
      <c r="AU1089" t="s">
        <v>3</v>
      </c>
      <c r="AV1089">
        <v>0</v>
      </c>
      <c r="AW1089">
        <v>2</v>
      </c>
      <c r="AX1089">
        <v>144045518</v>
      </c>
      <c r="AY1089">
        <v>1</v>
      </c>
      <c r="AZ1089">
        <v>0</v>
      </c>
      <c r="BA1089">
        <v>1081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0</v>
      </c>
      <c r="BS1089">
        <v>0</v>
      </c>
      <c r="BT1089">
        <v>0</v>
      </c>
      <c r="BU1089">
        <v>0</v>
      </c>
      <c r="BV1089">
        <v>0</v>
      </c>
      <c r="BW1089">
        <v>0</v>
      </c>
      <c r="CX1089">
        <f>Y1089*Source!I777</f>
        <v>2.0400000000000001E-2</v>
      </c>
      <c r="CY1089">
        <f t="shared" si="205"/>
        <v>352.6</v>
      </c>
      <c r="CZ1089">
        <f t="shared" si="206"/>
        <v>86</v>
      </c>
      <c r="DA1089">
        <f t="shared" si="207"/>
        <v>4.0999999999999996</v>
      </c>
      <c r="DB1089">
        <f t="shared" si="203"/>
        <v>87.72</v>
      </c>
      <c r="DC1089">
        <f t="shared" si="204"/>
        <v>0</v>
      </c>
    </row>
    <row r="1090" spans="1:107" x14ac:dyDescent="0.2">
      <c r="A1090">
        <f>ROW(Source!A777)</f>
        <v>777</v>
      </c>
      <c r="B1090">
        <v>144042116</v>
      </c>
      <c r="C1090">
        <v>144045502</v>
      </c>
      <c r="D1090">
        <v>130261247</v>
      </c>
      <c r="E1090">
        <v>1</v>
      </c>
      <c r="F1090">
        <v>1</v>
      </c>
      <c r="G1090">
        <v>1</v>
      </c>
      <c r="H1090">
        <v>3</v>
      </c>
      <c r="I1090" t="s">
        <v>1391</v>
      </c>
      <c r="J1090" t="s">
        <v>1392</v>
      </c>
      <c r="K1090" t="s">
        <v>1393</v>
      </c>
      <c r="L1090">
        <v>1348</v>
      </c>
      <c r="N1090">
        <v>1009</v>
      </c>
      <c r="O1090" t="s">
        <v>31</v>
      </c>
      <c r="P1090" t="s">
        <v>31</v>
      </c>
      <c r="Q1090">
        <v>1000</v>
      </c>
      <c r="W1090">
        <v>0</v>
      </c>
      <c r="X1090">
        <v>1152198853</v>
      </c>
      <c r="Y1090">
        <v>1.6000000000000001E-4</v>
      </c>
      <c r="AA1090">
        <v>110260</v>
      </c>
      <c r="AB1090">
        <v>0</v>
      </c>
      <c r="AC1090">
        <v>0</v>
      </c>
      <c r="AD1090">
        <v>0</v>
      </c>
      <c r="AE1090">
        <v>29800</v>
      </c>
      <c r="AF1090">
        <v>0</v>
      </c>
      <c r="AG1090">
        <v>0</v>
      </c>
      <c r="AH1090">
        <v>0</v>
      </c>
      <c r="AI1090">
        <v>3.7</v>
      </c>
      <c r="AJ1090">
        <v>1</v>
      </c>
      <c r="AK1090">
        <v>1</v>
      </c>
      <c r="AL1090">
        <v>1</v>
      </c>
      <c r="AN1090">
        <v>0</v>
      </c>
      <c r="AO1090">
        <v>1</v>
      </c>
      <c r="AP1090">
        <v>0</v>
      </c>
      <c r="AQ1090">
        <v>0</v>
      </c>
      <c r="AR1090">
        <v>0</v>
      </c>
      <c r="AS1090" t="s">
        <v>3</v>
      </c>
      <c r="AT1090">
        <v>1.6000000000000001E-4</v>
      </c>
      <c r="AU1090" t="s">
        <v>3</v>
      </c>
      <c r="AV1090">
        <v>0</v>
      </c>
      <c r="AW1090">
        <v>2</v>
      </c>
      <c r="AX1090">
        <v>144045519</v>
      </c>
      <c r="AY1090">
        <v>1</v>
      </c>
      <c r="AZ1090">
        <v>0</v>
      </c>
      <c r="BA1090">
        <v>1082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0</v>
      </c>
      <c r="BS1090">
        <v>0</v>
      </c>
      <c r="BT1090">
        <v>0</v>
      </c>
      <c r="BU1090">
        <v>0</v>
      </c>
      <c r="BV1090">
        <v>0</v>
      </c>
      <c r="BW1090">
        <v>0</v>
      </c>
      <c r="CX1090">
        <f>Y1090*Source!I777</f>
        <v>3.2000000000000003E-6</v>
      </c>
      <c r="CY1090">
        <f t="shared" si="205"/>
        <v>110260</v>
      </c>
      <c r="CZ1090">
        <f t="shared" si="206"/>
        <v>29800</v>
      </c>
      <c r="DA1090">
        <f t="shared" si="207"/>
        <v>3.7</v>
      </c>
      <c r="DB1090">
        <f t="shared" si="203"/>
        <v>4.7699999999999996</v>
      </c>
      <c r="DC1090">
        <f t="shared" si="204"/>
        <v>0</v>
      </c>
    </row>
    <row r="1091" spans="1:107" x14ac:dyDescent="0.2">
      <c r="A1091">
        <f>ROW(Source!A777)</f>
        <v>777</v>
      </c>
      <c r="B1091">
        <v>144042116</v>
      </c>
      <c r="C1091">
        <v>144045502</v>
      </c>
      <c r="D1091">
        <v>130261251</v>
      </c>
      <c r="E1091">
        <v>1</v>
      </c>
      <c r="F1091">
        <v>1</v>
      </c>
      <c r="G1091">
        <v>1</v>
      </c>
      <c r="H1091">
        <v>3</v>
      </c>
      <c r="I1091" t="s">
        <v>1394</v>
      </c>
      <c r="J1091" t="s">
        <v>1395</v>
      </c>
      <c r="K1091" t="s">
        <v>1396</v>
      </c>
      <c r="L1091">
        <v>1348</v>
      </c>
      <c r="N1091">
        <v>1009</v>
      </c>
      <c r="O1091" t="s">
        <v>31</v>
      </c>
      <c r="P1091" t="s">
        <v>31</v>
      </c>
      <c r="Q1091">
        <v>1000</v>
      </c>
      <c r="W1091">
        <v>0</v>
      </c>
      <c r="X1091">
        <v>-275274184</v>
      </c>
      <c r="Y1091">
        <v>2.9999999999999997E-4</v>
      </c>
      <c r="AA1091">
        <v>68116.399999999994</v>
      </c>
      <c r="AB1091">
        <v>0</v>
      </c>
      <c r="AC1091">
        <v>0</v>
      </c>
      <c r="AD1091">
        <v>0</v>
      </c>
      <c r="AE1091">
        <v>12430</v>
      </c>
      <c r="AF1091">
        <v>0</v>
      </c>
      <c r="AG1091">
        <v>0</v>
      </c>
      <c r="AH1091">
        <v>0</v>
      </c>
      <c r="AI1091">
        <v>5.48</v>
      </c>
      <c r="AJ1091">
        <v>1</v>
      </c>
      <c r="AK1091">
        <v>1</v>
      </c>
      <c r="AL1091">
        <v>1</v>
      </c>
      <c r="AN1091">
        <v>0</v>
      </c>
      <c r="AO1091">
        <v>1</v>
      </c>
      <c r="AP1091">
        <v>0</v>
      </c>
      <c r="AQ1091">
        <v>0</v>
      </c>
      <c r="AR1091">
        <v>0</v>
      </c>
      <c r="AS1091" t="s">
        <v>3</v>
      </c>
      <c r="AT1091">
        <v>2.9999999999999997E-4</v>
      </c>
      <c r="AU1091" t="s">
        <v>3</v>
      </c>
      <c r="AV1091">
        <v>0</v>
      </c>
      <c r="AW1091">
        <v>2</v>
      </c>
      <c r="AX1091">
        <v>144045520</v>
      </c>
      <c r="AY1091">
        <v>1</v>
      </c>
      <c r="AZ1091">
        <v>0</v>
      </c>
      <c r="BA1091">
        <v>1083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0</v>
      </c>
      <c r="BS1091">
        <v>0</v>
      </c>
      <c r="BT1091">
        <v>0</v>
      </c>
      <c r="BU1091">
        <v>0</v>
      </c>
      <c r="BV1091">
        <v>0</v>
      </c>
      <c r="BW1091">
        <v>0</v>
      </c>
      <c r="CX1091">
        <f>Y1091*Source!I777</f>
        <v>5.9999999999999993E-6</v>
      </c>
      <c r="CY1091">
        <f t="shared" si="205"/>
        <v>68116.399999999994</v>
      </c>
      <c r="CZ1091">
        <f t="shared" si="206"/>
        <v>12430</v>
      </c>
      <c r="DA1091">
        <f t="shared" si="207"/>
        <v>5.48</v>
      </c>
      <c r="DB1091">
        <f t="shared" si="203"/>
        <v>3.73</v>
      </c>
      <c r="DC1091">
        <f t="shared" si="204"/>
        <v>0</v>
      </c>
    </row>
    <row r="1092" spans="1:107" x14ac:dyDescent="0.2">
      <c r="A1092">
        <f>ROW(Source!A777)</f>
        <v>777</v>
      </c>
      <c r="B1092">
        <v>144042116</v>
      </c>
      <c r="C1092">
        <v>144045502</v>
      </c>
      <c r="D1092">
        <v>130305286</v>
      </c>
      <c r="E1092">
        <v>1</v>
      </c>
      <c r="F1092">
        <v>1</v>
      </c>
      <c r="G1092">
        <v>1</v>
      </c>
      <c r="H1092">
        <v>3</v>
      </c>
      <c r="I1092" t="s">
        <v>733</v>
      </c>
      <c r="J1092" t="s">
        <v>735</v>
      </c>
      <c r="K1092" t="s">
        <v>734</v>
      </c>
      <c r="L1092">
        <v>1425</v>
      </c>
      <c r="N1092">
        <v>1013</v>
      </c>
      <c r="O1092" t="s">
        <v>88</v>
      </c>
      <c r="P1092" t="s">
        <v>88</v>
      </c>
      <c r="Q1092">
        <v>1</v>
      </c>
      <c r="W1092">
        <v>0</v>
      </c>
      <c r="X1092">
        <v>177053872</v>
      </c>
      <c r="Y1092">
        <v>1</v>
      </c>
      <c r="AA1092">
        <v>12061.84</v>
      </c>
      <c r="AB1092">
        <v>0</v>
      </c>
      <c r="AC1092">
        <v>0</v>
      </c>
      <c r="AD1092">
        <v>0</v>
      </c>
      <c r="AE1092">
        <v>833</v>
      </c>
      <c r="AF1092">
        <v>0</v>
      </c>
      <c r="AG1092">
        <v>0</v>
      </c>
      <c r="AH1092">
        <v>0</v>
      </c>
      <c r="AI1092">
        <v>14.48</v>
      </c>
      <c r="AJ1092">
        <v>1</v>
      </c>
      <c r="AK1092">
        <v>1</v>
      </c>
      <c r="AL1092">
        <v>1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 t="s">
        <v>3</v>
      </c>
      <c r="AT1092">
        <v>1</v>
      </c>
      <c r="AU1092" t="s">
        <v>3</v>
      </c>
      <c r="AV1092">
        <v>0</v>
      </c>
      <c r="AW1092">
        <v>1</v>
      </c>
      <c r="AX1092">
        <v>-1</v>
      </c>
      <c r="AY1092">
        <v>0</v>
      </c>
      <c r="AZ1092">
        <v>0</v>
      </c>
      <c r="BA1092" t="s">
        <v>3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0</v>
      </c>
      <c r="BS1092">
        <v>0</v>
      </c>
      <c r="BT1092">
        <v>0</v>
      </c>
      <c r="BU1092">
        <v>0</v>
      </c>
      <c r="BV1092">
        <v>0</v>
      </c>
      <c r="BW1092">
        <v>0</v>
      </c>
      <c r="CX1092">
        <f>Y1092*Source!I777</f>
        <v>0.02</v>
      </c>
      <c r="CY1092">
        <f t="shared" si="205"/>
        <v>12061.84</v>
      </c>
      <c r="CZ1092">
        <f t="shared" si="206"/>
        <v>833</v>
      </c>
      <c r="DA1092">
        <f t="shared" si="207"/>
        <v>14.48</v>
      </c>
      <c r="DB1092">
        <f t="shared" si="203"/>
        <v>833</v>
      </c>
      <c r="DC1092">
        <f t="shared" si="204"/>
        <v>0</v>
      </c>
    </row>
    <row r="1093" spans="1:107" x14ac:dyDescent="0.2">
      <c r="A1093">
        <f>ROW(Source!A777)</f>
        <v>777</v>
      </c>
      <c r="B1093">
        <v>144042116</v>
      </c>
      <c r="C1093">
        <v>144045502</v>
      </c>
      <c r="D1093">
        <v>128862548</v>
      </c>
      <c r="E1093">
        <v>28876687</v>
      </c>
      <c r="F1093">
        <v>1</v>
      </c>
      <c r="G1093">
        <v>1</v>
      </c>
      <c r="H1093">
        <v>3</v>
      </c>
      <c r="I1093" t="s">
        <v>1296</v>
      </c>
      <c r="J1093" t="s">
        <v>3</v>
      </c>
      <c r="K1093" t="s">
        <v>1297</v>
      </c>
      <c r="L1093">
        <v>1374</v>
      </c>
      <c r="N1093">
        <v>1013</v>
      </c>
      <c r="O1093" t="s">
        <v>1298</v>
      </c>
      <c r="P1093" t="s">
        <v>1298</v>
      </c>
      <c r="Q1093">
        <v>1</v>
      </c>
      <c r="W1093">
        <v>0</v>
      </c>
      <c r="X1093">
        <v>-1731369543</v>
      </c>
      <c r="Y1093">
        <v>6.86</v>
      </c>
      <c r="AA1093">
        <v>1</v>
      </c>
      <c r="AB1093">
        <v>0</v>
      </c>
      <c r="AC1093">
        <v>0</v>
      </c>
      <c r="AD1093">
        <v>0</v>
      </c>
      <c r="AE1093">
        <v>1</v>
      </c>
      <c r="AF1093">
        <v>0</v>
      </c>
      <c r="AG1093">
        <v>0</v>
      </c>
      <c r="AH1093">
        <v>0</v>
      </c>
      <c r="AI1093">
        <v>1</v>
      </c>
      <c r="AJ1093">
        <v>1</v>
      </c>
      <c r="AK1093">
        <v>1</v>
      </c>
      <c r="AL1093">
        <v>1</v>
      </c>
      <c r="AN1093">
        <v>0</v>
      </c>
      <c r="AO1093">
        <v>1</v>
      </c>
      <c r="AP1093">
        <v>0</v>
      </c>
      <c r="AQ1093">
        <v>0</v>
      </c>
      <c r="AR1093">
        <v>0</v>
      </c>
      <c r="AS1093" t="s">
        <v>3</v>
      </c>
      <c r="AT1093">
        <v>6.86</v>
      </c>
      <c r="AU1093" t="s">
        <v>3</v>
      </c>
      <c r="AV1093">
        <v>0</v>
      </c>
      <c r="AW1093">
        <v>2</v>
      </c>
      <c r="AX1093">
        <v>144045521</v>
      </c>
      <c r="AY1093">
        <v>1</v>
      </c>
      <c r="AZ1093">
        <v>0</v>
      </c>
      <c r="BA1093">
        <v>1084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CX1093">
        <f>Y1093*Source!I777</f>
        <v>0.13720000000000002</v>
      </c>
      <c r="CY1093">
        <f t="shared" si="205"/>
        <v>1</v>
      </c>
      <c r="CZ1093">
        <f t="shared" si="206"/>
        <v>1</v>
      </c>
      <c r="DA1093">
        <f t="shared" si="207"/>
        <v>1</v>
      </c>
      <c r="DB1093">
        <f t="shared" si="203"/>
        <v>6.86</v>
      </c>
      <c r="DC1093">
        <f t="shared" si="204"/>
        <v>0</v>
      </c>
    </row>
    <row r="1094" spans="1:107" x14ac:dyDescent="0.2">
      <c r="A1094">
        <f>ROW(Source!A779)</f>
        <v>779</v>
      </c>
      <c r="B1094">
        <v>144042116</v>
      </c>
      <c r="C1094">
        <v>144045523</v>
      </c>
      <c r="D1094">
        <v>128862269</v>
      </c>
      <c r="E1094">
        <v>28876687</v>
      </c>
      <c r="F1094">
        <v>1</v>
      </c>
      <c r="G1094">
        <v>1</v>
      </c>
      <c r="H1094">
        <v>1</v>
      </c>
      <c r="I1094" t="s">
        <v>1694</v>
      </c>
      <c r="J1094" t="s">
        <v>3</v>
      </c>
      <c r="K1094" t="s">
        <v>1695</v>
      </c>
      <c r="L1094">
        <v>1191</v>
      </c>
      <c r="N1094">
        <v>1013</v>
      </c>
      <c r="O1094" t="s">
        <v>1125</v>
      </c>
      <c r="P1094" t="s">
        <v>1125</v>
      </c>
      <c r="Q1094">
        <v>1</v>
      </c>
      <c r="W1094">
        <v>0</v>
      </c>
      <c r="X1094">
        <v>-719309759</v>
      </c>
      <c r="Y1094">
        <v>5.15</v>
      </c>
      <c r="AA1094">
        <v>0</v>
      </c>
      <c r="AB1094">
        <v>0</v>
      </c>
      <c r="AC1094">
        <v>0</v>
      </c>
      <c r="AD1094">
        <v>8.86</v>
      </c>
      <c r="AE1094">
        <v>0</v>
      </c>
      <c r="AF1094">
        <v>0</v>
      </c>
      <c r="AG1094">
        <v>0</v>
      </c>
      <c r="AH1094">
        <v>8.86</v>
      </c>
      <c r="AI1094">
        <v>1</v>
      </c>
      <c r="AJ1094">
        <v>1</v>
      </c>
      <c r="AK1094">
        <v>1</v>
      </c>
      <c r="AL1094">
        <v>1</v>
      </c>
      <c r="AN1094">
        <v>0</v>
      </c>
      <c r="AO1094">
        <v>1</v>
      </c>
      <c r="AP1094">
        <v>0</v>
      </c>
      <c r="AQ1094">
        <v>0</v>
      </c>
      <c r="AR1094">
        <v>0</v>
      </c>
      <c r="AS1094" t="s">
        <v>3</v>
      </c>
      <c r="AT1094">
        <v>5.15</v>
      </c>
      <c r="AU1094" t="s">
        <v>3</v>
      </c>
      <c r="AV1094">
        <v>1</v>
      </c>
      <c r="AW1094">
        <v>2</v>
      </c>
      <c r="AX1094">
        <v>144045541</v>
      </c>
      <c r="AY1094">
        <v>1</v>
      </c>
      <c r="AZ1094">
        <v>0</v>
      </c>
      <c r="BA1094">
        <v>1085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0</v>
      </c>
      <c r="BL1094">
        <v>0</v>
      </c>
      <c r="BM1094">
        <v>0</v>
      </c>
      <c r="BN1094">
        <v>0</v>
      </c>
      <c r="BO1094">
        <v>0</v>
      </c>
      <c r="BP1094">
        <v>0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CX1094">
        <f>Y1094*Source!I779</f>
        <v>10.3</v>
      </c>
      <c r="CY1094">
        <f>AD1094</f>
        <v>8.86</v>
      </c>
      <c r="CZ1094">
        <f>AH1094</f>
        <v>8.86</v>
      </c>
      <c r="DA1094">
        <f>AL1094</f>
        <v>1</v>
      </c>
      <c r="DB1094">
        <f t="shared" si="203"/>
        <v>45.63</v>
      </c>
      <c r="DC1094">
        <f t="shared" si="204"/>
        <v>0</v>
      </c>
    </row>
    <row r="1095" spans="1:107" x14ac:dyDescent="0.2">
      <c r="A1095">
        <f>ROW(Source!A779)</f>
        <v>779</v>
      </c>
      <c r="B1095">
        <v>144042116</v>
      </c>
      <c r="C1095">
        <v>144045523</v>
      </c>
      <c r="D1095">
        <v>128862608</v>
      </c>
      <c r="E1095">
        <v>28876687</v>
      </c>
      <c r="F1095">
        <v>1</v>
      </c>
      <c r="G1095">
        <v>1</v>
      </c>
      <c r="H1095">
        <v>1</v>
      </c>
      <c r="I1095" t="s">
        <v>1128</v>
      </c>
      <c r="J1095" t="s">
        <v>3</v>
      </c>
      <c r="K1095" t="s">
        <v>1129</v>
      </c>
      <c r="L1095">
        <v>1191</v>
      </c>
      <c r="N1095">
        <v>1013</v>
      </c>
      <c r="O1095" t="s">
        <v>1125</v>
      </c>
      <c r="P1095" t="s">
        <v>1125</v>
      </c>
      <c r="Q1095">
        <v>1</v>
      </c>
      <c r="W1095">
        <v>0</v>
      </c>
      <c r="X1095">
        <v>-1417349443</v>
      </c>
      <c r="Y1095">
        <v>7.0000000000000007E-2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1</v>
      </c>
      <c r="AJ1095">
        <v>1</v>
      </c>
      <c r="AK1095">
        <v>1</v>
      </c>
      <c r="AL1095">
        <v>1</v>
      </c>
      <c r="AN1095">
        <v>0</v>
      </c>
      <c r="AO1095">
        <v>1</v>
      </c>
      <c r="AP1095">
        <v>0</v>
      </c>
      <c r="AQ1095">
        <v>0</v>
      </c>
      <c r="AR1095">
        <v>0</v>
      </c>
      <c r="AS1095" t="s">
        <v>3</v>
      </c>
      <c r="AT1095">
        <v>7.0000000000000007E-2</v>
      </c>
      <c r="AU1095" t="s">
        <v>3</v>
      </c>
      <c r="AV1095">
        <v>2</v>
      </c>
      <c r="AW1095">
        <v>2</v>
      </c>
      <c r="AX1095">
        <v>144045542</v>
      </c>
      <c r="AY1095">
        <v>1</v>
      </c>
      <c r="AZ1095">
        <v>0</v>
      </c>
      <c r="BA1095">
        <v>1086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0</v>
      </c>
      <c r="BL1095">
        <v>0</v>
      </c>
      <c r="BM1095">
        <v>0</v>
      </c>
      <c r="BN1095">
        <v>0</v>
      </c>
      <c r="BO1095">
        <v>0</v>
      </c>
      <c r="BP1095">
        <v>0</v>
      </c>
      <c r="BQ1095">
        <v>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0</v>
      </c>
      <c r="CX1095">
        <f>Y1095*Source!I779</f>
        <v>0.14000000000000001</v>
      </c>
      <c r="CY1095">
        <f>AD1095</f>
        <v>0</v>
      </c>
      <c r="CZ1095">
        <f>AH1095</f>
        <v>0</v>
      </c>
      <c r="DA1095">
        <f>AL1095</f>
        <v>1</v>
      </c>
      <c r="DB1095">
        <f t="shared" si="203"/>
        <v>0</v>
      </c>
      <c r="DC1095">
        <f t="shared" si="204"/>
        <v>0</v>
      </c>
    </row>
    <row r="1096" spans="1:107" x14ac:dyDescent="0.2">
      <c r="A1096">
        <f>ROW(Source!A779)</f>
        <v>779</v>
      </c>
      <c r="B1096">
        <v>144042116</v>
      </c>
      <c r="C1096">
        <v>144045523</v>
      </c>
      <c r="D1096">
        <v>130404404</v>
      </c>
      <c r="E1096">
        <v>1</v>
      </c>
      <c r="F1096">
        <v>1</v>
      </c>
      <c r="G1096">
        <v>1</v>
      </c>
      <c r="H1096">
        <v>2</v>
      </c>
      <c r="I1096" t="s">
        <v>1141</v>
      </c>
      <c r="J1096" t="s">
        <v>1142</v>
      </c>
      <c r="K1096" t="s">
        <v>1143</v>
      </c>
      <c r="L1096">
        <v>1368</v>
      </c>
      <c r="N1096">
        <v>1011</v>
      </c>
      <c r="O1096" t="s">
        <v>550</v>
      </c>
      <c r="P1096" t="s">
        <v>550</v>
      </c>
      <c r="Q1096">
        <v>1</v>
      </c>
      <c r="W1096">
        <v>0</v>
      </c>
      <c r="X1096">
        <v>-2113614907</v>
      </c>
      <c r="Y1096">
        <v>0.04</v>
      </c>
      <c r="AA1096">
        <v>0</v>
      </c>
      <c r="AB1096">
        <v>1023.6</v>
      </c>
      <c r="AC1096">
        <v>443.21</v>
      </c>
      <c r="AD1096">
        <v>0</v>
      </c>
      <c r="AE1096">
        <v>0</v>
      </c>
      <c r="AF1096">
        <v>115.4</v>
      </c>
      <c r="AG1096">
        <v>13.5</v>
      </c>
      <c r="AH1096">
        <v>0</v>
      </c>
      <c r="AI1096">
        <v>1</v>
      </c>
      <c r="AJ1096">
        <v>8.8699999999999992</v>
      </c>
      <c r="AK1096">
        <v>32.83</v>
      </c>
      <c r="AL1096">
        <v>1</v>
      </c>
      <c r="AN1096">
        <v>0</v>
      </c>
      <c r="AO1096">
        <v>1</v>
      </c>
      <c r="AP1096">
        <v>0</v>
      </c>
      <c r="AQ1096">
        <v>0</v>
      </c>
      <c r="AR1096">
        <v>0</v>
      </c>
      <c r="AS1096" t="s">
        <v>3</v>
      </c>
      <c r="AT1096">
        <v>0.04</v>
      </c>
      <c r="AU1096" t="s">
        <v>3</v>
      </c>
      <c r="AV1096">
        <v>0</v>
      </c>
      <c r="AW1096">
        <v>2</v>
      </c>
      <c r="AX1096">
        <v>144045543</v>
      </c>
      <c r="AY1096">
        <v>1</v>
      </c>
      <c r="AZ1096">
        <v>0</v>
      </c>
      <c r="BA1096">
        <v>1087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0</v>
      </c>
      <c r="BL1096">
        <v>0</v>
      </c>
      <c r="BM1096">
        <v>0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0</v>
      </c>
      <c r="CX1096">
        <f>Y1096*Source!I779</f>
        <v>0.08</v>
      </c>
      <c r="CY1096">
        <f>AB1096</f>
        <v>1023.6</v>
      </c>
      <c r="CZ1096">
        <f>AF1096</f>
        <v>115.4</v>
      </c>
      <c r="DA1096">
        <f>AJ1096</f>
        <v>8.8699999999999992</v>
      </c>
      <c r="DB1096">
        <f t="shared" si="203"/>
        <v>4.62</v>
      </c>
      <c r="DC1096">
        <f t="shared" si="204"/>
        <v>0.54</v>
      </c>
    </row>
    <row r="1097" spans="1:107" x14ac:dyDescent="0.2">
      <c r="A1097">
        <f>ROW(Source!A779)</f>
        <v>779</v>
      </c>
      <c r="B1097">
        <v>144042116</v>
      </c>
      <c r="C1097">
        <v>144045523</v>
      </c>
      <c r="D1097">
        <v>130405149</v>
      </c>
      <c r="E1097">
        <v>1</v>
      </c>
      <c r="F1097">
        <v>1</v>
      </c>
      <c r="G1097">
        <v>1</v>
      </c>
      <c r="H1097">
        <v>2</v>
      </c>
      <c r="I1097" t="s">
        <v>1144</v>
      </c>
      <c r="J1097" t="s">
        <v>1145</v>
      </c>
      <c r="K1097" t="s">
        <v>1146</v>
      </c>
      <c r="L1097">
        <v>1368</v>
      </c>
      <c r="N1097">
        <v>1011</v>
      </c>
      <c r="O1097" t="s">
        <v>550</v>
      </c>
      <c r="P1097" t="s">
        <v>550</v>
      </c>
      <c r="Q1097">
        <v>1</v>
      </c>
      <c r="W1097">
        <v>0</v>
      </c>
      <c r="X1097">
        <v>1969200529</v>
      </c>
      <c r="Y1097">
        <v>0.03</v>
      </c>
      <c r="AA1097">
        <v>0</v>
      </c>
      <c r="AB1097">
        <v>795.09</v>
      </c>
      <c r="AC1097">
        <v>380.83</v>
      </c>
      <c r="AD1097">
        <v>0</v>
      </c>
      <c r="AE1097">
        <v>0</v>
      </c>
      <c r="AF1097">
        <v>65.709999999999994</v>
      </c>
      <c r="AG1097">
        <v>11.6</v>
      </c>
      <c r="AH1097">
        <v>0</v>
      </c>
      <c r="AI1097">
        <v>1</v>
      </c>
      <c r="AJ1097">
        <v>12.1</v>
      </c>
      <c r="AK1097">
        <v>32.83</v>
      </c>
      <c r="AL1097">
        <v>1</v>
      </c>
      <c r="AN1097">
        <v>0</v>
      </c>
      <c r="AO1097">
        <v>1</v>
      </c>
      <c r="AP1097">
        <v>0</v>
      </c>
      <c r="AQ1097">
        <v>0</v>
      </c>
      <c r="AR1097">
        <v>0</v>
      </c>
      <c r="AS1097" t="s">
        <v>3</v>
      </c>
      <c r="AT1097">
        <v>0.03</v>
      </c>
      <c r="AU1097" t="s">
        <v>3</v>
      </c>
      <c r="AV1097">
        <v>0</v>
      </c>
      <c r="AW1097">
        <v>2</v>
      </c>
      <c r="AX1097">
        <v>144045544</v>
      </c>
      <c r="AY1097">
        <v>1</v>
      </c>
      <c r="AZ1097">
        <v>0</v>
      </c>
      <c r="BA1097">
        <v>1088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0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CX1097">
        <f>Y1097*Source!I779</f>
        <v>0.06</v>
      </c>
      <c r="CY1097">
        <f>AB1097</f>
        <v>795.09</v>
      </c>
      <c r="CZ1097">
        <f>AF1097</f>
        <v>65.709999999999994</v>
      </c>
      <c r="DA1097">
        <f>AJ1097</f>
        <v>12.1</v>
      </c>
      <c r="DB1097">
        <f t="shared" si="203"/>
        <v>1.97</v>
      </c>
      <c r="DC1097">
        <f t="shared" si="204"/>
        <v>0.35</v>
      </c>
    </row>
    <row r="1098" spans="1:107" x14ac:dyDescent="0.2">
      <c r="A1098">
        <f>ROW(Source!A779)</f>
        <v>779</v>
      </c>
      <c r="B1098">
        <v>144042116</v>
      </c>
      <c r="C1098">
        <v>144045523</v>
      </c>
      <c r="D1098">
        <v>130405328</v>
      </c>
      <c r="E1098">
        <v>1</v>
      </c>
      <c r="F1098">
        <v>1</v>
      </c>
      <c r="G1098">
        <v>1</v>
      </c>
      <c r="H1098">
        <v>2</v>
      </c>
      <c r="I1098" t="s">
        <v>1343</v>
      </c>
      <c r="J1098" t="s">
        <v>1344</v>
      </c>
      <c r="K1098" t="s">
        <v>1345</v>
      </c>
      <c r="L1098">
        <v>1368</v>
      </c>
      <c r="N1098">
        <v>1011</v>
      </c>
      <c r="O1098" t="s">
        <v>550</v>
      </c>
      <c r="P1098" t="s">
        <v>550</v>
      </c>
      <c r="Q1098">
        <v>1</v>
      </c>
      <c r="W1098">
        <v>0</v>
      </c>
      <c r="X1098">
        <v>32357839</v>
      </c>
      <c r="Y1098">
        <v>0.2</v>
      </c>
      <c r="AA1098">
        <v>0</v>
      </c>
      <c r="AB1098">
        <v>39.119999999999997</v>
      </c>
      <c r="AC1098">
        <v>0</v>
      </c>
      <c r="AD1098">
        <v>0</v>
      </c>
      <c r="AE1098">
        <v>0</v>
      </c>
      <c r="AF1098">
        <v>8.1</v>
      </c>
      <c r="AG1098">
        <v>0</v>
      </c>
      <c r="AH1098">
        <v>0</v>
      </c>
      <c r="AI1098">
        <v>1</v>
      </c>
      <c r="AJ1098">
        <v>4.83</v>
      </c>
      <c r="AK1098">
        <v>32.83</v>
      </c>
      <c r="AL1098">
        <v>1</v>
      </c>
      <c r="AN1098">
        <v>0</v>
      </c>
      <c r="AO1098">
        <v>1</v>
      </c>
      <c r="AP1098">
        <v>0</v>
      </c>
      <c r="AQ1098">
        <v>0</v>
      </c>
      <c r="AR1098">
        <v>0</v>
      </c>
      <c r="AS1098" t="s">
        <v>3</v>
      </c>
      <c r="AT1098">
        <v>0.2</v>
      </c>
      <c r="AU1098" t="s">
        <v>3</v>
      </c>
      <c r="AV1098">
        <v>0</v>
      </c>
      <c r="AW1098">
        <v>2</v>
      </c>
      <c r="AX1098">
        <v>144045545</v>
      </c>
      <c r="AY1098">
        <v>1</v>
      </c>
      <c r="AZ1098">
        <v>0</v>
      </c>
      <c r="BA1098">
        <v>1089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CX1098">
        <f>Y1098*Source!I779</f>
        <v>0.4</v>
      </c>
      <c r="CY1098">
        <f>AB1098</f>
        <v>39.119999999999997</v>
      </c>
      <c r="CZ1098">
        <f>AF1098</f>
        <v>8.1</v>
      </c>
      <c r="DA1098">
        <f>AJ1098</f>
        <v>4.83</v>
      </c>
      <c r="DB1098">
        <f t="shared" si="203"/>
        <v>1.62</v>
      </c>
      <c r="DC1098">
        <f t="shared" si="204"/>
        <v>0</v>
      </c>
    </row>
    <row r="1099" spans="1:107" x14ac:dyDescent="0.2">
      <c r="A1099">
        <f>ROW(Source!A779)</f>
        <v>779</v>
      </c>
      <c r="B1099">
        <v>144042116</v>
      </c>
      <c r="C1099">
        <v>144045523</v>
      </c>
      <c r="D1099">
        <v>130405758</v>
      </c>
      <c r="E1099">
        <v>1</v>
      </c>
      <c r="F1099">
        <v>1</v>
      </c>
      <c r="G1099">
        <v>1</v>
      </c>
      <c r="H1099">
        <v>2</v>
      </c>
      <c r="I1099" t="s">
        <v>1696</v>
      </c>
      <c r="J1099" t="s">
        <v>1697</v>
      </c>
      <c r="K1099" t="s">
        <v>1698</v>
      </c>
      <c r="L1099">
        <v>1368</v>
      </c>
      <c r="N1099">
        <v>1011</v>
      </c>
      <c r="O1099" t="s">
        <v>550</v>
      </c>
      <c r="P1099" t="s">
        <v>550</v>
      </c>
      <c r="Q1099">
        <v>1</v>
      </c>
      <c r="W1099">
        <v>0</v>
      </c>
      <c r="X1099">
        <v>-714102428</v>
      </c>
      <c r="Y1099">
        <v>0.46</v>
      </c>
      <c r="AA1099">
        <v>0</v>
      </c>
      <c r="AB1099">
        <v>10.029999999999999</v>
      </c>
      <c r="AC1099">
        <v>0</v>
      </c>
      <c r="AD1099">
        <v>0</v>
      </c>
      <c r="AE1099">
        <v>0</v>
      </c>
      <c r="AF1099">
        <v>2.36</v>
      </c>
      <c r="AG1099">
        <v>0</v>
      </c>
      <c r="AH1099">
        <v>0</v>
      </c>
      <c r="AI1099">
        <v>1</v>
      </c>
      <c r="AJ1099">
        <v>4.25</v>
      </c>
      <c r="AK1099">
        <v>32.83</v>
      </c>
      <c r="AL1099">
        <v>1</v>
      </c>
      <c r="AN1099">
        <v>0</v>
      </c>
      <c r="AO1099">
        <v>1</v>
      </c>
      <c r="AP1099">
        <v>0</v>
      </c>
      <c r="AQ1099">
        <v>0</v>
      </c>
      <c r="AR1099">
        <v>0</v>
      </c>
      <c r="AS1099" t="s">
        <v>3</v>
      </c>
      <c r="AT1099">
        <v>0.46</v>
      </c>
      <c r="AU1099" t="s">
        <v>3</v>
      </c>
      <c r="AV1099">
        <v>0</v>
      </c>
      <c r="AW1099">
        <v>2</v>
      </c>
      <c r="AX1099">
        <v>144045546</v>
      </c>
      <c r="AY1099">
        <v>1</v>
      </c>
      <c r="AZ1099">
        <v>0</v>
      </c>
      <c r="BA1099">
        <v>1090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0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0</v>
      </c>
      <c r="BS1099">
        <v>0</v>
      </c>
      <c r="BT1099">
        <v>0</v>
      </c>
      <c r="BU1099">
        <v>0</v>
      </c>
      <c r="BV1099">
        <v>0</v>
      </c>
      <c r="BW1099">
        <v>0</v>
      </c>
      <c r="CX1099">
        <f>Y1099*Source!I779</f>
        <v>0.92</v>
      </c>
      <c r="CY1099">
        <f>AB1099</f>
        <v>10.029999999999999</v>
      </c>
      <c r="CZ1099">
        <f>AF1099</f>
        <v>2.36</v>
      </c>
      <c r="DA1099">
        <f>AJ1099</f>
        <v>4.25</v>
      </c>
      <c r="DB1099">
        <f t="shared" si="203"/>
        <v>1.0900000000000001</v>
      </c>
      <c r="DC1099">
        <f t="shared" si="204"/>
        <v>0</v>
      </c>
    </row>
    <row r="1100" spans="1:107" x14ac:dyDescent="0.2">
      <c r="A1100">
        <f>ROW(Source!A779)</f>
        <v>779</v>
      </c>
      <c r="B1100">
        <v>144042116</v>
      </c>
      <c r="C1100">
        <v>144045523</v>
      </c>
      <c r="D1100">
        <v>130259606</v>
      </c>
      <c r="E1100">
        <v>1</v>
      </c>
      <c r="F1100">
        <v>1</v>
      </c>
      <c r="G1100">
        <v>1</v>
      </c>
      <c r="H1100">
        <v>3</v>
      </c>
      <c r="I1100" t="s">
        <v>1549</v>
      </c>
      <c r="J1100" t="s">
        <v>1550</v>
      </c>
      <c r="K1100" t="s">
        <v>1551</v>
      </c>
      <c r="L1100">
        <v>1348</v>
      </c>
      <c r="N1100">
        <v>1009</v>
      </c>
      <c r="O1100" t="s">
        <v>31</v>
      </c>
      <c r="P1100" t="s">
        <v>31</v>
      </c>
      <c r="Q1100">
        <v>1000</v>
      </c>
      <c r="W1100">
        <v>0</v>
      </c>
      <c r="X1100">
        <v>924518460</v>
      </c>
      <c r="Y1100">
        <v>1.2E-4</v>
      </c>
      <c r="AA1100">
        <v>92113.04</v>
      </c>
      <c r="AB1100">
        <v>0</v>
      </c>
      <c r="AC1100">
        <v>0</v>
      </c>
      <c r="AD1100">
        <v>0</v>
      </c>
      <c r="AE1100">
        <v>10315.01</v>
      </c>
      <c r="AF1100">
        <v>0</v>
      </c>
      <c r="AG1100">
        <v>0</v>
      </c>
      <c r="AH1100">
        <v>0</v>
      </c>
      <c r="AI1100">
        <v>8.93</v>
      </c>
      <c r="AJ1100">
        <v>1</v>
      </c>
      <c r="AK1100">
        <v>1</v>
      </c>
      <c r="AL1100">
        <v>1</v>
      </c>
      <c r="AN1100">
        <v>0</v>
      </c>
      <c r="AO1100">
        <v>1</v>
      </c>
      <c r="AP1100">
        <v>0</v>
      </c>
      <c r="AQ1100">
        <v>0</v>
      </c>
      <c r="AR1100">
        <v>0</v>
      </c>
      <c r="AS1100" t="s">
        <v>3</v>
      </c>
      <c r="AT1100">
        <v>1.2E-4</v>
      </c>
      <c r="AU1100" t="s">
        <v>3</v>
      </c>
      <c r="AV1100">
        <v>0</v>
      </c>
      <c r="AW1100">
        <v>2</v>
      </c>
      <c r="AX1100">
        <v>144045547</v>
      </c>
      <c r="AY1100">
        <v>1</v>
      </c>
      <c r="AZ1100">
        <v>0</v>
      </c>
      <c r="BA1100">
        <v>1091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0</v>
      </c>
      <c r="BL1100">
        <v>0</v>
      </c>
      <c r="BM1100">
        <v>0</v>
      </c>
      <c r="BN1100">
        <v>0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0</v>
      </c>
      <c r="CX1100">
        <f>Y1100*Source!I779</f>
        <v>2.4000000000000001E-4</v>
      </c>
      <c r="CY1100">
        <f t="shared" ref="CY1100:CY1110" si="208">AA1100</f>
        <v>92113.04</v>
      </c>
      <c r="CZ1100">
        <f t="shared" ref="CZ1100:CZ1110" si="209">AE1100</f>
        <v>10315.01</v>
      </c>
      <c r="DA1100">
        <f t="shared" ref="DA1100:DA1110" si="210">AI1100</f>
        <v>8.93</v>
      </c>
      <c r="DB1100">
        <f t="shared" si="203"/>
        <v>1.24</v>
      </c>
      <c r="DC1100">
        <f t="shared" si="204"/>
        <v>0</v>
      </c>
    </row>
    <row r="1101" spans="1:107" x14ac:dyDescent="0.2">
      <c r="A1101">
        <f>ROW(Source!A779)</f>
        <v>779</v>
      </c>
      <c r="B1101">
        <v>144042116</v>
      </c>
      <c r="C1101">
        <v>144045523</v>
      </c>
      <c r="D1101">
        <v>130260745</v>
      </c>
      <c r="E1101">
        <v>1</v>
      </c>
      <c r="F1101">
        <v>1</v>
      </c>
      <c r="G1101">
        <v>1</v>
      </c>
      <c r="H1101">
        <v>3</v>
      </c>
      <c r="I1101" t="s">
        <v>1699</v>
      </c>
      <c r="J1101" t="s">
        <v>1700</v>
      </c>
      <c r="K1101" t="s">
        <v>1701</v>
      </c>
      <c r="L1101">
        <v>1346</v>
      </c>
      <c r="N1101">
        <v>1009</v>
      </c>
      <c r="O1101" t="s">
        <v>598</v>
      </c>
      <c r="P1101" t="s">
        <v>598</v>
      </c>
      <c r="Q1101">
        <v>1</v>
      </c>
      <c r="W1101">
        <v>0</v>
      </c>
      <c r="X1101">
        <v>182513297</v>
      </c>
      <c r="Y1101">
        <v>0.23780000000000001</v>
      </c>
      <c r="AA1101">
        <v>105.1</v>
      </c>
      <c r="AB1101">
        <v>0</v>
      </c>
      <c r="AC1101">
        <v>0</v>
      </c>
      <c r="AD1101">
        <v>0</v>
      </c>
      <c r="AE1101">
        <v>25.76</v>
      </c>
      <c r="AF1101">
        <v>0</v>
      </c>
      <c r="AG1101">
        <v>0</v>
      </c>
      <c r="AH1101">
        <v>0</v>
      </c>
      <c r="AI1101">
        <v>4.08</v>
      </c>
      <c r="AJ1101">
        <v>1</v>
      </c>
      <c r="AK1101">
        <v>1</v>
      </c>
      <c r="AL1101">
        <v>1</v>
      </c>
      <c r="AN1101">
        <v>0</v>
      </c>
      <c r="AO1101">
        <v>1</v>
      </c>
      <c r="AP1101">
        <v>0</v>
      </c>
      <c r="AQ1101">
        <v>0</v>
      </c>
      <c r="AR1101">
        <v>0</v>
      </c>
      <c r="AS1101" t="s">
        <v>3</v>
      </c>
      <c r="AT1101">
        <v>0.23780000000000001</v>
      </c>
      <c r="AU1101" t="s">
        <v>3</v>
      </c>
      <c r="AV1101">
        <v>0</v>
      </c>
      <c r="AW1101">
        <v>2</v>
      </c>
      <c r="AX1101">
        <v>144045548</v>
      </c>
      <c r="AY1101">
        <v>1</v>
      </c>
      <c r="AZ1101">
        <v>0</v>
      </c>
      <c r="BA1101">
        <v>1092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0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0</v>
      </c>
      <c r="BS1101">
        <v>0</v>
      </c>
      <c r="BT1101">
        <v>0</v>
      </c>
      <c r="BU1101">
        <v>0</v>
      </c>
      <c r="BV1101">
        <v>0</v>
      </c>
      <c r="BW1101">
        <v>0</v>
      </c>
      <c r="CX1101">
        <f>Y1101*Source!I779</f>
        <v>0.47560000000000002</v>
      </c>
      <c r="CY1101">
        <f t="shared" si="208"/>
        <v>105.1</v>
      </c>
      <c r="CZ1101">
        <f t="shared" si="209"/>
        <v>25.76</v>
      </c>
      <c r="DA1101">
        <f t="shared" si="210"/>
        <v>4.08</v>
      </c>
      <c r="DB1101">
        <f t="shared" si="203"/>
        <v>6.13</v>
      </c>
      <c r="DC1101">
        <f t="shared" si="204"/>
        <v>0</v>
      </c>
    </row>
    <row r="1102" spans="1:107" x14ac:dyDescent="0.2">
      <c r="A1102">
        <f>ROW(Source!A779)</f>
        <v>779</v>
      </c>
      <c r="B1102">
        <v>144042116</v>
      </c>
      <c r="C1102">
        <v>144045523</v>
      </c>
      <c r="D1102">
        <v>130275341</v>
      </c>
      <c r="E1102">
        <v>1</v>
      </c>
      <c r="F1102">
        <v>1</v>
      </c>
      <c r="G1102">
        <v>1</v>
      </c>
      <c r="H1102">
        <v>3</v>
      </c>
      <c r="I1102" t="s">
        <v>1702</v>
      </c>
      <c r="J1102" t="s">
        <v>1703</v>
      </c>
      <c r="K1102" t="s">
        <v>1704</v>
      </c>
      <c r="L1102">
        <v>1346</v>
      </c>
      <c r="N1102">
        <v>1009</v>
      </c>
      <c r="O1102" t="s">
        <v>598</v>
      </c>
      <c r="P1102" t="s">
        <v>598</v>
      </c>
      <c r="Q1102">
        <v>1</v>
      </c>
      <c r="W1102">
        <v>0</v>
      </c>
      <c r="X1102">
        <v>811122786</v>
      </c>
      <c r="Y1102">
        <v>3</v>
      </c>
      <c r="AA1102">
        <v>62.12</v>
      </c>
      <c r="AB1102">
        <v>0</v>
      </c>
      <c r="AC1102">
        <v>0</v>
      </c>
      <c r="AD1102">
        <v>0</v>
      </c>
      <c r="AE1102">
        <v>12.6</v>
      </c>
      <c r="AF1102">
        <v>0</v>
      </c>
      <c r="AG1102">
        <v>0</v>
      </c>
      <c r="AH1102">
        <v>0</v>
      </c>
      <c r="AI1102">
        <v>4.93</v>
      </c>
      <c r="AJ1102">
        <v>1</v>
      </c>
      <c r="AK1102">
        <v>1</v>
      </c>
      <c r="AL1102">
        <v>1</v>
      </c>
      <c r="AN1102">
        <v>0</v>
      </c>
      <c r="AO1102">
        <v>1</v>
      </c>
      <c r="AP1102">
        <v>0</v>
      </c>
      <c r="AQ1102">
        <v>0</v>
      </c>
      <c r="AR1102">
        <v>0</v>
      </c>
      <c r="AS1102" t="s">
        <v>3</v>
      </c>
      <c r="AT1102">
        <v>3</v>
      </c>
      <c r="AU1102" t="s">
        <v>3</v>
      </c>
      <c r="AV1102">
        <v>0</v>
      </c>
      <c r="AW1102">
        <v>2</v>
      </c>
      <c r="AX1102">
        <v>144045549</v>
      </c>
      <c r="AY1102">
        <v>1</v>
      </c>
      <c r="AZ1102">
        <v>0</v>
      </c>
      <c r="BA1102">
        <v>1093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0</v>
      </c>
      <c r="BL1102">
        <v>0</v>
      </c>
      <c r="BM1102">
        <v>0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CX1102">
        <f>Y1102*Source!I779</f>
        <v>6</v>
      </c>
      <c r="CY1102">
        <f t="shared" si="208"/>
        <v>62.12</v>
      </c>
      <c r="CZ1102">
        <f t="shared" si="209"/>
        <v>12.6</v>
      </c>
      <c r="DA1102">
        <f t="shared" si="210"/>
        <v>4.93</v>
      </c>
      <c r="DB1102">
        <f t="shared" si="203"/>
        <v>37.799999999999997</v>
      </c>
      <c r="DC1102">
        <f t="shared" si="204"/>
        <v>0</v>
      </c>
    </row>
    <row r="1103" spans="1:107" x14ac:dyDescent="0.2">
      <c r="A1103">
        <f>ROW(Source!A779)</f>
        <v>779</v>
      </c>
      <c r="B1103">
        <v>144042116</v>
      </c>
      <c r="C1103">
        <v>144045523</v>
      </c>
      <c r="D1103">
        <v>130277931</v>
      </c>
      <c r="E1103">
        <v>1</v>
      </c>
      <c r="F1103">
        <v>1</v>
      </c>
      <c r="G1103">
        <v>1</v>
      </c>
      <c r="H1103">
        <v>3</v>
      </c>
      <c r="I1103" t="s">
        <v>1705</v>
      </c>
      <c r="J1103" t="s">
        <v>1706</v>
      </c>
      <c r="K1103" t="s">
        <v>1707</v>
      </c>
      <c r="L1103">
        <v>1348</v>
      </c>
      <c r="N1103">
        <v>1009</v>
      </c>
      <c r="O1103" t="s">
        <v>31</v>
      </c>
      <c r="P1103" t="s">
        <v>31</v>
      </c>
      <c r="Q1103">
        <v>1000</v>
      </c>
      <c r="W1103">
        <v>0</v>
      </c>
      <c r="X1103">
        <v>51213823</v>
      </c>
      <c r="Y1103">
        <v>7.0000000000000001E-3</v>
      </c>
      <c r="AA1103">
        <v>43332.7</v>
      </c>
      <c r="AB1103">
        <v>0</v>
      </c>
      <c r="AC1103">
        <v>0</v>
      </c>
      <c r="AD1103">
        <v>0</v>
      </c>
      <c r="AE1103">
        <v>6834.81</v>
      </c>
      <c r="AF1103">
        <v>0</v>
      </c>
      <c r="AG1103">
        <v>0</v>
      </c>
      <c r="AH1103">
        <v>0</v>
      </c>
      <c r="AI1103">
        <v>6.34</v>
      </c>
      <c r="AJ1103">
        <v>1</v>
      </c>
      <c r="AK1103">
        <v>1</v>
      </c>
      <c r="AL1103">
        <v>1</v>
      </c>
      <c r="AN1103">
        <v>0</v>
      </c>
      <c r="AO1103">
        <v>1</v>
      </c>
      <c r="AP1103">
        <v>0</v>
      </c>
      <c r="AQ1103">
        <v>0</v>
      </c>
      <c r="AR1103">
        <v>0</v>
      </c>
      <c r="AS1103" t="s">
        <v>3</v>
      </c>
      <c r="AT1103">
        <v>7.0000000000000001E-3</v>
      </c>
      <c r="AU1103" t="s">
        <v>3</v>
      </c>
      <c r="AV1103">
        <v>0</v>
      </c>
      <c r="AW1103">
        <v>2</v>
      </c>
      <c r="AX1103">
        <v>144045550</v>
      </c>
      <c r="AY1103">
        <v>1</v>
      </c>
      <c r="AZ1103">
        <v>0</v>
      </c>
      <c r="BA1103">
        <v>1094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0</v>
      </c>
      <c r="BI1103">
        <v>0</v>
      </c>
      <c r="BJ1103">
        <v>0</v>
      </c>
      <c r="BK1103">
        <v>0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0</v>
      </c>
      <c r="BS1103">
        <v>0</v>
      </c>
      <c r="BT1103">
        <v>0</v>
      </c>
      <c r="BU1103">
        <v>0</v>
      </c>
      <c r="BV1103">
        <v>0</v>
      </c>
      <c r="BW1103">
        <v>0</v>
      </c>
      <c r="CX1103">
        <f>Y1103*Source!I779</f>
        <v>1.4E-2</v>
      </c>
      <c r="CY1103">
        <f t="shared" si="208"/>
        <v>43332.7</v>
      </c>
      <c r="CZ1103">
        <f t="shared" si="209"/>
        <v>6834.81</v>
      </c>
      <c r="DA1103">
        <f t="shared" si="210"/>
        <v>6.34</v>
      </c>
      <c r="DB1103">
        <f t="shared" si="203"/>
        <v>47.84</v>
      </c>
      <c r="DC1103">
        <f t="shared" si="204"/>
        <v>0</v>
      </c>
    </row>
    <row r="1104" spans="1:107" x14ac:dyDescent="0.2">
      <c r="A1104">
        <f>ROW(Source!A779)</f>
        <v>779</v>
      </c>
      <c r="B1104">
        <v>144042116</v>
      </c>
      <c r="C1104">
        <v>144045523</v>
      </c>
      <c r="D1104">
        <v>130288583</v>
      </c>
      <c r="E1104">
        <v>1</v>
      </c>
      <c r="F1104">
        <v>1</v>
      </c>
      <c r="G1104">
        <v>1</v>
      </c>
      <c r="H1104">
        <v>3</v>
      </c>
      <c r="I1104" t="s">
        <v>1619</v>
      </c>
      <c r="J1104" t="s">
        <v>1620</v>
      </c>
      <c r="K1104" t="s">
        <v>1621</v>
      </c>
      <c r="L1104">
        <v>1348</v>
      </c>
      <c r="N1104">
        <v>1009</v>
      </c>
      <c r="O1104" t="s">
        <v>31</v>
      </c>
      <c r="P1104" t="s">
        <v>31</v>
      </c>
      <c r="Q1104">
        <v>1000</v>
      </c>
      <c r="W1104">
        <v>0</v>
      </c>
      <c r="X1104">
        <v>1508096283</v>
      </c>
      <c r="Y1104">
        <v>1.0000000000000001E-5</v>
      </c>
      <c r="AA1104">
        <v>77631.399999999994</v>
      </c>
      <c r="AB1104">
        <v>0</v>
      </c>
      <c r="AC1104">
        <v>0</v>
      </c>
      <c r="AD1104">
        <v>0</v>
      </c>
      <c r="AE1104">
        <v>15620</v>
      </c>
      <c r="AF1104">
        <v>0</v>
      </c>
      <c r="AG1104">
        <v>0</v>
      </c>
      <c r="AH1104">
        <v>0</v>
      </c>
      <c r="AI1104">
        <v>4.97</v>
      </c>
      <c r="AJ1104">
        <v>1</v>
      </c>
      <c r="AK1104">
        <v>1</v>
      </c>
      <c r="AL1104">
        <v>1</v>
      </c>
      <c r="AN1104">
        <v>0</v>
      </c>
      <c r="AO1104">
        <v>1</v>
      </c>
      <c r="AP1104">
        <v>0</v>
      </c>
      <c r="AQ1104">
        <v>0</v>
      </c>
      <c r="AR1104">
        <v>0</v>
      </c>
      <c r="AS1104" t="s">
        <v>3</v>
      </c>
      <c r="AT1104">
        <v>1.0000000000000001E-5</v>
      </c>
      <c r="AU1104" t="s">
        <v>3</v>
      </c>
      <c r="AV1104">
        <v>0</v>
      </c>
      <c r="AW1104">
        <v>2</v>
      </c>
      <c r="AX1104">
        <v>144045551</v>
      </c>
      <c r="AY1104">
        <v>1</v>
      </c>
      <c r="AZ1104">
        <v>0</v>
      </c>
      <c r="BA1104">
        <v>1095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0</v>
      </c>
      <c r="BL1104">
        <v>0</v>
      </c>
      <c r="BM1104">
        <v>0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CX1104">
        <f>Y1104*Source!I779</f>
        <v>2.0000000000000002E-5</v>
      </c>
      <c r="CY1104">
        <f t="shared" si="208"/>
        <v>77631.399999999994</v>
      </c>
      <c r="CZ1104">
        <f t="shared" si="209"/>
        <v>15620</v>
      </c>
      <c r="DA1104">
        <f t="shared" si="210"/>
        <v>4.97</v>
      </c>
      <c r="DB1104">
        <f t="shared" si="203"/>
        <v>0.16</v>
      </c>
      <c r="DC1104">
        <f t="shared" si="204"/>
        <v>0</v>
      </c>
    </row>
    <row r="1105" spans="1:107" x14ac:dyDescent="0.2">
      <c r="A1105">
        <f>ROW(Source!A779)</f>
        <v>779</v>
      </c>
      <c r="B1105">
        <v>144042116</v>
      </c>
      <c r="C1105">
        <v>144045523</v>
      </c>
      <c r="D1105">
        <v>130289162</v>
      </c>
      <c r="E1105">
        <v>1</v>
      </c>
      <c r="F1105">
        <v>1</v>
      </c>
      <c r="G1105">
        <v>1</v>
      </c>
      <c r="H1105">
        <v>3</v>
      </c>
      <c r="I1105" t="s">
        <v>1708</v>
      </c>
      <c r="J1105" t="s">
        <v>1709</v>
      </c>
      <c r="K1105" t="s">
        <v>1710</v>
      </c>
      <c r="L1105">
        <v>1348</v>
      </c>
      <c r="N1105">
        <v>1009</v>
      </c>
      <c r="O1105" t="s">
        <v>31</v>
      </c>
      <c r="P1105" t="s">
        <v>31</v>
      </c>
      <c r="Q1105">
        <v>1000</v>
      </c>
      <c r="W1105">
        <v>0</v>
      </c>
      <c r="X1105">
        <v>-1519467890</v>
      </c>
      <c r="Y1105">
        <v>2.0000000000000002E-5</v>
      </c>
      <c r="AA1105">
        <v>115748.64</v>
      </c>
      <c r="AB1105">
        <v>0</v>
      </c>
      <c r="AC1105">
        <v>0</v>
      </c>
      <c r="AD1105">
        <v>0</v>
      </c>
      <c r="AE1105">
        <v>28300.400000000001</v>
      </c>
      <c r="AF1105">
        <v>0</v>
      </c>
      <c r="AG1105">
        <v>0</v>
      </c>
      <c r="AH1105">
        <v>0</v>
      </c>
      <c r="AI1105">
        <v>4.09</v>
      </c>
      <c r="AJ1105">
        <v>1</v>
      </c>
      <c r="AK1105">
        <v>1</v>
      </c>
      <c r="AL1105">
        <v>1</v>
      </c>
      <c r="AN1105">
        <v>0</v>
      </c>
      <c r="AO1105">
        <v>1</v>
      </c>
      <c r="AP1105">
        <v>0</v>
      </c>
      <c r="AQ1105">
        <v>0</v>
      </c>
      <c r="AR1105">
        <v>0</v>
      </c>
      <c r="AS1105" t="s">
        <v>3</v>
      </c>
      <c r="AT1105">
        <v>2.0000000000000002E-5</v>
      </c>
      <c r="AU1105" t="s">
        <v>3</v>
      </c>
      <c r="AV1105">
        <v>0</v>
      </c>
      <c r="AW1105">
        <v>2</v>
      </c>
      <c r="AX1105">
        <v>144045552</v>
      </c>
      <c r="AY1105">
        <v>1</v>
      </c>
      <c r="AZ1105">
        <v>0</v>
      </c>
      <c r="BA1105">
        <v>1096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0</v>
      </c>
      <c r="BL1105">
        <v>0</v>
      </c>
      <c r="BM1105">
        <v>0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0</v>
      </c>
      <c r="CX1105">
        <f>Y1105*Source!I779</f>
        <v>4.0000000000000003E-5</v>
      </c>
      <c r="CY1105">
        <f t="shared" si="208"/>
        <v>115748.64</v>
      </c>
      <c r="CZ1105">
        <f t="shared" si="209"/>
        <v>28300.400000000001</v>
      </c>
      <c r="DA1105">
        <f t="shared" si="210"/>
        <v>4.09</v>
      </c>
      <c r="DB1105">
        <f t="shared" si="203"/>
        <v>0.56999999999999995</v>
      </c>
      <c r="DC1105">
        <f t="shared" si="204"/>
        <v>0</v>
      </c>
    </row>
    <row r="1106" spans="1:107" x14ac:dyDescent="0.2">
      <c r="A1106">
        <f>ROW(Source!A779)</f>
        <v>779</v>
      </c>
      <c r="B1106">
        <v>144042116</v>
      </c>
      <c r="C1106">
        <v>144045523</v>
      </c>
      <c r="D1106">
        <v>130289703</v>
      </c>
      <c r="E1106">
        <v>1</v>
      </c>
      <c r="F1106">
        <v>1</v>
      </c>
      <c r="G1106">
        <v>1</v>
      </c>
      <c r="H1106">
        <v>3</v>
      </c>
      <c r="I1106" t="s">
        <v>1711</v>
      </c>
      <c r="J1106" t="s">
        <v>1712</v>
      </c>
      <c r="K1106" t="s">
        <v>1713</v>
      </c>
      <c r="L1106">
        <v>1346</v>
      </c>
      <c r="N1106">
        <v>1009</v>
      </c>
      <c r="O1106" t="s">
        <v>598</v>
      </c>
      <c r="P1106" t="s">
        <v>598</v>
      </c>
      <c r="Q1106">
        <v>1</v>
      </c>
      <c r="W1106">
        <v>0</v>
      </c>
      <c r="X1106">
        <v>117888316</v>
      </c>
      <c r="Y1106">
        <v>0.01</v>
      </c>
      <c r="AA1106">
        <v>93.54</v>
      </c>
      <c r="AB1106">
        <v>0</v>
      </c>
      <c r="AC1106">
        <v>0</v>
      </c>
      <c r="AD1106">
        <v>0</v>
      </c>
      <c r="AE1106">
        <v>9.42</v>
      </c>
      <c r="AF1106">
        <v>0</v>
      </c>
      <c r="AG1106">
        <v>0</v>
      </c>
      <c r="AH1106">
        <v>0</v>
      </c>
      <c r="AI1106">
        <v>9.93</v>
      </c>
      <c r="AJ1106">
        <v>1</v>
      </c>
      <c r="AK1106">
        <v>1</v>
      </c>
      <c r="AL1106">
        <v>1</v>
      </c>
      <c r="AN1106">
        <v>0</v>
      </c>
      <c r="AO1106">
        <v>1</v>
      </c>
      <c r="AP1106">
        <v>0</v>
      </c>
      <c r="AQ1106">
        <v>0</v>
      </c>
      <c r="AR1106">
        <v>0</v>
      </c>
      <c r="AS1106" t="s">
        <v>3</v>
      </c>
      <c r="AT1106">
        <v>0.01</v>
      </c>
      <c r="AU1106" t="s">
        <v>3</v>
      </c>
      <c r="AV1106">
        <v>0</v>
      </c>
      <c r="AW1106">
        <v>2</v>
      </c>
      <c r="AX1106">
        <v>144045553</v>
      </c>
      <c r="AY1106">
        <v>1</v>
      </c>
      <c r="AZ1106">
        <v>0</v>
      </c>
      <c r="BA1106">
        <v>1097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0</v>
      </c>
      <c r="BL1106">
        <v>0</v>
      </c>
      <c r="BM1106">
        <v>0</v>
      </c>
      <c r="BN1106">
        <v>0</v>
      </c>
      <c r="BO1106">
        <v>0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0</v>
      </c>
      <c r="CX1106">
        <f>Y1106*Source!I779</f>
        <v>0.02</v>
      </c>
      <c r="CY1106">
        <f t="shared" si="208"/>
        <v>93.54</v>
      </c>
      <c r="CZ1106">
        <f t="shared" si="209"/>
        <v>9.42</v>
      </c>
      <c r="DA1106">
        <f t="shared" si="210"/>
        <v>9.93</v>
      </c>
      <c r="DB1106">
        <f t="shared" si="203"/>
        <v>0.09</v>
      </c>
      <c r="DC1106">
        <f t="shared" si="204"/>
        <v>0</v>
      </c>
    </row>
    <row r="1107" spans="1:107" x14ac:dyDescent="0.2">
      <c r="A1107">
        <f>ROW(Source!A779)</f>
        <v>779</v>
      </c>
      <c r="B1107">
        <v>144042116</v>
      </c>
      <c r="C1107">
        <v>144045523</v>
      </c>
      <c r="D1107">
        <v>130289742</v>
      </c>
      <c r="E1107">
        <v>1</v>
      </c>
      <c r="F1107">
        <v>1</v>
      </c>
      <c r="G1107">
        <v>1</v>
      </c>
      <c r="H1107">
        <v>3</v>
      </c>
      <c r="I1107" t="s">
        <v>1628</v>
      </c>
      <c r="J1107" t="s">
        <v>1629</v>
      </c>
      <c r="K1107" t="s">
        <v>1630</v>
      </c>
      <c r="L1107">
        <v>1346</v>
      </c>
      <c r="N1107">
        <v>1009</v>
      </c>
      <c r="O1107" t="s">
        <v>598</v>
      </c>
      <c r="P1107" t="s">
        <v>598</v>
      </c>
      <c r="Q1107">
        <v>1</v>
      </c>
      <c r="W1107">
        <v>0</v>
      </c>
      <c r="X1107">
        <v>1246397602</v>
      </c>
      <c r="Y1107">
        <v>0.01</v>
      </c>
      <c r="AA1107">
        <v>69.83</v>
      </c>
      <c r="AB1107">
        <v>0</v>
      </c>
      <c r="AC1107">
        <v>0</v>
      </c>
      <c r="AD1107">
        <v>0</v>
      </c>
      <c r="AE1107">
        <v>6.67</v>
      </c>
      <c r="AF1107">
        <v>0</v>
      </c>
      <c r="AG1107">
        <v>0</v>
      </c>
      <c r="AH1107">
        <v>0</v>
      </c>
      <c r="AI1107">
        <v>10.47</v>
      </c>
      <c r="AJ1107">
        <v>1</v>
      </c>
      <c r="AK1107">
        <v>1</v>
      </c>
      <c r="AL1107">
        <v>1</v>
      </c>
      <c r="AN1107">
        <v>0</v>
      </c>
      <c r="AO1107">
        <v>1</v>
      </c>
      <c r="AP1107">
        <v>0</v>
      </c>
      <c r="AQ1107">
        <v>0</v>
      </c>
      <c r="AR1107">
        <v>0</v>
      </c>
      <c r="AS1107" t="s">
        <v>3</v>
      </c>
      <c r="AT1107">
        <v>0.01</v>
      </c>
      <c r="AU1107" t="s">
        <v>3</v>
      </c>
      <c r="AV1107">
        <v>0</v>
      </c>
      <c r="AW1107">
        <v>2</v>
      </c>
      <c r="AX1107">
        <v>144045554</v>
      </c>
      <c r="AY1107">
        <v>1</v>
      </c>
      <c r="AZ1107">
        <v>0</v>
      </c>
      <c r="BA1107">
        <v>1098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0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CX1107">
        <f>Y1107*Source!I779</f>
        <v>0.02</v>
      </c>
      <c r="CY1107">
        <f t="shared" si="208"/>
        <v>69.83</v>
      </c>
      <c r="CZ1107">
        <f t="shared" si="209"/>
        <v>6.67</v>
      </c>
      <c r="DA1107">
        <f t="shared" si="210"/>
        <v>10.47</v>
      </c>
      <c r="DB1107">
        <f t="shared" si="203"/>
        <v>7.0000000000000007E-2</v>
      </c>
      <c r="DC1107">
        <f t="shared" si="204"/>
        <v>0</v>
      </c>
    </row>
    <row r="1108" spans="1:107" x14ac:dyDescent="0.2">
      <c r="A1108">
        <f>ROW(Source!A779)</f>
        <v>779</v>
      </c>
      <c r="B1108">
        <v>144042116</v>
      </c>
      <c r="C1108">
        <v>144045523</v>
      </c>
      <c r="D1108">
        <v>128283441</v>
      </c>
      <c r="E1108">
        <v>1</v>
      </c>
      <c r="F1108">
        <v>1</v>
      </c>
      <c r="G1108">
        <v>1</v>
      </c>
      <c r="H1108">
        <v>3</v>
      </c>
      <c r="I1108" t="s">
        <v>1031</v>
      </c>
      <c r="J1108" t="s">
        <v>1033</v>
      </c>
      <c r="K1108" t="s">
        <v>1032</v>
      </c>
      <c r="L1108">
        <v>1371</v>
      </c>
      <c r="N1108">
        <v>1013</v>
      </c>
      <c r="O1108" t="s">
        <v>171</v>
      </c>
      <c r="P1108" t="s">
        <v>171</v>
      </c>
      <c r="Q1108">
        <v>1</v>
      </c>
      <c r="W1108">
        <v>0</v>
      </c>
      <c r="X1108">
        <v>224781692</v>
      </c>
      <c r="Y1108">
        <v>1</v>
      </c>
      <c r="AA1108">
        <v>994.07</v>
      </c>
      <c r="AB1108">
        <v>0</v>
      </c>
      <c r="AC1108">
        <v>0</v>
      </c>
      <c r="AD1108">
        <v>0</v>
      </c>
      <c r="AE1108">
        <v>88.44</v>
      </c>
      <c r="AF1108">
        <v>0</v>
      </c>
      <c r="AG1108">
        <v>0</v>
      </c>
      <c r="AH1108">
        <v>0</v>
      </c>
      <c r="AI1108">
        <v>11.24</v>
      </c>
      <c r="AJ1108">
        <v>1</v>
      </c>
      <c r="AK1108">
        <v>1</v>
      </c>
      <c r="AL1108">
        <v>1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 t="s">
        <v>3</v>
      </c>
      <c r="AT1108">
        <v>1</v>
      </c>
      <c r="AU1108" t="s">
        <v>3</v>
      </c>
      <c r="AV1108">
        <v>0</v>
      </c>
      <c r="AW1108">
        <v>1</v>
      </c>
      <c r="AX1108">
        <v>-1</v>
      </c>
      <c r="AY1108">
        <v>0</v>
      </c>
      <c r="AZ1108">
        <v>0</v>
      </c>
      <c r="BA1108" t="s">
        <v>3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0</v>
      </c>
      <c r="BL1108">
        <v>0</v>
      </c>
      <c r="BM1108">
        <v>0</v>
      </c>
      <c r="BN1108">
        <v>0</v>
      </c>
      <c r="BO1108">
        <v>0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CX1108">
        <f>Y1108*Source!I779</f>
        <v>2</v>
      </c>
      <c r="CY1108">
        <f t="shared" si="208"/>
        <v>994.07</v>
      </c>
      <c r="CZ1108">
        <f t="shared" si="209"/>
        <v>88.44</v>
      </c>
      <c r="DA1108">
        <f t="shared" si="210"/>
        <v>11.24</v>
      </c>
      <c r="DB1108">
        <f t="shared" si="203"/>
        <v>88.44</v>
      </c>
      <c r="DC1108">
        <f t="shared" si="204"/>
        <v>0</v>
      </c>
    </row>
    <row r="1109" spans="1:107" x14ac:dyDescent="0.2">
      <c r="A1109">
        <f>ROW(Source!A779)</f>
        <v>779</v>
      </c>
      <c r="B1109">
        <v>144042116</v>
      </c>
      <c r="C1109">
        <v>144045523</v>
      </c>
      <c r="D1109">
        <v>130320386</v>
      </c>
      <c r="E1109">
        <v>1</v>
      </c>
      <c r="F1109">
        <v>1</v>
      </c>
      <c r="G1109">
        <v>1</v>
      </c>
      <c r="H1109">
        <v>3</v>
      </c>
      <c r="I1109" t="s">
        <v>1714</v>
      </c>
      <c r="J1109" t="s">
        <v>1715</v>
      </c>
      <c r="K1109" t="s">
        <v>1716</v>
      </c>
      <c r="L1109">
        <v>1371</v>
      </c>
      <c r="N1109">
        <v>1013</v>
      </c>
      <c r="O1109" t="s">
        <v>171</v>
      </c>
      <c r="P1109" t="s">
        <v>171</v>
      </c>
      <c r="Q1109">
        <v>1</v>
      </c>
      <c r="W1109">
        <v>0</v>
      </c>
      <c r="X1109">
        <v>1064853355</v>
      </c>
      <c r="Y1109">
        <v>10</v>
      </c>
      <c r="AA1109">
        <v>0.91</v>
      </c>
      <c r="AB1109">
        <v>0</v>
      </c>
      <c r="AC1109">
        <v>0</v>
      </c>
      <c r="AD1109">
        <v>0</v>
      </c>
      <c r="AE1109">
        <v>0.27</v>
      </c>
      <c r="AF1109">
        <v>0</v>
      </c>
      <c r="AG1109">
        <v>0</v>
      </c>
      <c r="AH1109">
        <v>0</v>
      </c>
      <c r="AI1109">
        <v>3.37</v>
      </c>
      <c r="AJ1109">
        <v>1</v>
      </c>
      <c r="AK1109">
        <v>1</v>
      </c>
      <c r="AL1109">
        <v>1</v>
      </c>
      <c r="AN1109">
        <v>0</v>
      </c>
      <c r="AO1109">
        <v>1</v>
      </c>
      <c r="AP1109">
        <v>0</v>
      </c>
      <c r="AQ1109">
        <v>0</v>
      </c>
      <c r="AR1109">
        <v>0</v>
      </c>
      <c r="AS1109" t="s">
        <v>3</v>
      </c>
      <c r="AT1109">
        <v>10</v>
      </c>
      <c r="AU1109" t="s">
        <v>3</v>
      </c>
      <c r="AV1109">
        <v>0</v>
      </c>
      <c r="AW1109">
        <v>2</v>
      </c>
      <c r="AX1109">
        <v>144045555</v>
      </c>
      <c r="AY1109">
        <v>1</v>
      </c>
      <c r="AZ1109">
        <v>0</v>
      </c>
      <c r="BA1109">
        <v>1099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0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0</v>
      </c>
      <c r="BS1109">
        <v>0</v>
      </c>
      <c r="BT1109">
        <v>0</v>
      </c>
      <c r="BU1109">
        <v>0</v>
      </c>
      <c r="BV1109">
        <v>0</v>
      </c>
      <c r="BW1109">
        <v>0</v>
      </c>
      <c r="CX1109">
        <f>Y1109*Source!I779</f>
        <v>20</v>
      </c>
      <c r="CY1109">
        <f t="shared" si="208"/>
        <v>0.91</v>
      </c>
      <c r="CZ1109">
        <f t="shared" si="209"/>
        <v>0.27</v>
      </c>
      <c r="DA1109">
        <f t="shared" si="210"/>
        <v>3.37</v>
      </c>
      <c r="DB1109">
        <f t="shared" si="203"/>
        <v>2.7</v>
      </c>
      <c r="DC1109">
        <f t="shared" si="204"/>
        <v>0</v>
      </c>
    </row>
    <row r="1110" spans="1:107" x14ac:dyDescent="0.2">
      <c r="A1110">
        <f>ROW(Source!A779)</f>
        <v>779</v>
      </c>
      <c r="B1110">
        <v>144042116</v>
      </c>
      <c r="C1110">
        <v>144045523</v>
      </c>
      <c r="D1110">
        <v>128862548</v>
      </c>
      <c r="E1110">
        <v>28876687</v>
      </c>
      <c r="F1110">
        <v>1</v>
      </c>
      <c r="G1110">
        <v>1</v>
      </c>
      <c r="H1110">
        <v>3</v>
      </c>
      <c r="I1110" t="s">
        <v>1296</v>
      </c>
      <c r="J1110" t="s">
        <v>3</v>
      </c>
      <c r="K1110" t="s">
        <v>1297</v>
      </c>
      <c r="L1110">
        <v>1374</v>
      </c>
      <c r="N1110">
        <v>1013</v>
      </c>
      <c r="O1110" t="s">
        <v>1298</v>
      </c>
      <c r="P1110" t="s">
        <v>1298</v>
      </c>
      <c r="Q1110">
        <v>1</v>
      </c>
      <c r="W1110">
        <v>0</v>
      </c>
      <c r="X1110">
        <v>-1731369543</v>
      </c>
      <c r="Y1110">
        <v>0.91</v>
      </c>
      <c r="AA1110">
        <v>1</v>
      </c>
      <c r="AB1110">
        <v>0</v>
      </c>
      <c r="AC1110">
        <v>0</v>
      </c>
      <c r="AD1110">
        <v>0</v>
      </c>
      <c r="AE1110">
        <v>1</v>
      </c>
      <c r="AF1110">
        <v>0</v>
      </c>
      <c r="AG1110">
        <v>0</v>
      </c>
      <c r="AH1110">
        <v>0</v>
      </c>
      <c r="AI1110">
        <v>1</v>
      </c>
      <c r="AJ1110">
        <v>1</v>
      </c>
      <c r="AK1110">
        <v>1</v>
      </c>
      <c r="AL1110">
        <v>1</v>
      </c>
      <c r="AN1110">
        <v>0</v>
      </c>
      <c r="AO1110">
        <v>1</v>
      </c>
      <c r="AP1110">
        <v>0</v>
      </c>
      <c r="AQ1110">
        <v>0</v>
      </c>
      <c r="AR1110">
        <v>0</v>
      </c>
      <c r="AS1110" t="s">
        <v>3</v>
      </c>
      <c r="AT1110">
        <v>0.91</v>
      </c>
      <c r="AU1110" t="s">
        <v>3</v>
      </c>
      <c r="AV1110">
        <v>0</v>
      </c>
      <c r="AW1110">
        <v>2</v>
      </c>
      <c r="AX1110">
        <v>144045556</v>
      </c>
      <c r="AY1110">
        <v>1</v>
      </c>
      <c r="AZ1110">
        <v>0</v>
      </c>
      <c r="BA1110">
        <v>1100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CX1110">
        <f>Y1110*Source!I779</f>
        <v>1.82</v>
      </c>
      <c r="CY1110">
        <f t="shared" si="208"/>
        <v>1</v>
      </c>
      <c r="CZ1110">
        <f t="shared" si="209"/>
        <v>1</v>
      </c>
      <c r="DA1110">
        <f t="shared" si="210"/>
        <v>1</v>
      </c>
      <c r="DB1110">
        <f t="shared" si="203"/>
        <v>0.91</v>
      </c>
      <c r="DC1110">
        <f t="shared" si="204"/>
        <v>0</v>
      </c>
    </row>
    <row r="1111" spans="1:107" x14ac:dyDescent="0.2">
      <c r="A1111">
        <f>ROW(Source!A781)</f>
        <v>781</v>
      </c>
      <c r="B1111">
        <v>144042116</v>
      </c>
      <c r="C1111">
        <v>144045558</v>
      </c>
      <c r="D1111">
        <v>128862296</v>
      </c>
      <c r="E1111">
        <v>28876687</v>
      </c>
      <c r="F1111">
        <v>1</v>
      </c>
      <c r="G1111">
        <v>1</v>
      </c>
      <c r="H1111">
        <v>1</v>
      </c>
      <c r="I1111" t="s">
        <v>1242</v>
      </c>
      <c r="J1111" t="s">
        <v>3</v>
      </c>
      <c r="K1111" t="s">
        <v>1243</v>
      </c>
      <c r="L1111">
        <v>1191</v>
      </c>
      <c r="N1111">
        <v>1013</v>
      </c>
      <c r="O1111" t="s">
        <v>1125</v>
      </c>
      <c r="P1111" t="s">
        <v>1125</v>
      </c>
      <c r="Q1111">
        <v>1</v>
      </c>
      <c r="W1111">
        <v>0</v>
      </c>
      <c r="X1111">
        <v>1983201532</v>
      </c>
      <c r="Y1111">
        <v>1.34</v>
      </c>
      <c r="AA1111">
        <v>0</v>
      </c>
      <c r="AB1111">
        <v>0</v>
      </c>
      <c r="AC1111">
        <v>0</v>
      </c>
      <c r="AD1111">
        <v>9.51</v>
      </c>
      <c r="AE1111">
        <v>0</v>
      </c>
      <c r="AF1111">
        <v>0</v>
      </c>
      <c r="AG1111">
        <v>0</v>
      </c>
      <c r="AH1111">
        <v>9.51</v>
      </c>
      <c r="AI1111">
        <v>1</v>
      </c>
      <c r="AJ1111">
        <v>1</v>
      </c>
      <c r="AK1111">
        <v>1</v>
      </c>
      <c r="AL1111">
        <v>1</v>
      </c>
      <c r="AN1111">
        <v>0</v>
      </c>
      <c r="AO1111">
        <v>1</v>
      </c>
      <c r="AP1111">
        <v>0</v>
      </c>
      <c r="AQ1111">
        <v>0</v>
      </c>
      <c r="AR1111">
        <v>0</v>
      </c>
      <c r="AS1111" t="s">
        <v>3</v>
      </c>
      <c r="AT1111">
        <v>1.34</v>
      </c>
      <c r="AU1111" t="s">
        <v>3</v>
      </c>
      <c r="AV1111">
        <v>1</v>
      </c>
      <c r="AW1111">
        <v>2</v>
      </c>
      <c r="AX1111">
        <v>144045576</v>
      </c>
      <c r="AY1111">
        <v>1</v>
      </c>
      <c r="AZ1111">
        <v>0</v>
      </c>
      <c r="BA1111">
        <v>1101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0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CX1111">
        <f>Y1111*Source!I781</f>
        <v>10.72</v>
      </c>
      <c r="CY1111">
        <f>AD1111</f>
        <v>9.51</v>
      </c>
      <c r="CZ1111">
        <f>AH1111</f>
        <v>9.51</v>
      </c>
      <c r="DA1111">
        <f>AL1111</f>
        <v>1</v>
      </c>
      <c r="DB1111">
        <f t="shared" si="203"/>
        <v>12.74</v>
      </c>
      <c r="DC1111">
        <f t="shared" si="204"/>
        <v>0</v>
      </c>
    </row>
    <row r="1112" spans="1:107" x14ac:dyDescent="0.2">
      <c r="A1112">
        <f>ROW(Source!A781)</f>
        <v>781</v>
      </c>
      <c r="B1112">
        <v>144042116</v>
      </c>
      <c r="C1112">
        <v>144045558</v>
      </c>
      <c r="D1112">
        <v>130405328</v>
      </c>
      <c r="E1112">
        <v>1</v>
      </c>
      <c r="F1112">
        <v>1</v>
      </c>
      <c r="G1112">
        <v>1</v>
      </c>
      <c r="H1112">
        <v>2</v>
      </c>
      <c r="I1112" t="s">
        <v>1343</v>
      </c>
      <c r="J1112" t="s">
        <v>1344</v>
      </c>
      <c r="K1112" t="s">
        <v>1345</v>
      </c>
      <c r="L1112">
        <v>1368</v>
      </c>
      <c r="N1112">
        <v>1011</v>
      </c>
      <c r="O1112" t="s">
        <v>550</v>
      </c>
      <c r="P1112" t="s">
        <v>550</v>
      </c>
      <c r="Q1112">
        <v>1</v>
      </c>
      <c r="W1112">
        <v>0</v>
      </c>
      <c r="X1112">
        <v>32357839</v>
      </c>
      <c r="Y1112">
        <v>0.108</v>
      </c>
      <c r="AA1112">
        <v>0</v>
      </c>
      <c r="AB1112">
        <v>39.119999999999997</v>
      </c>
      <c r="AC1112">
        <v>0</v>
      </c>
      <c r="AD1112">
        <v>0</v>
      </c>
      <c r="AE1112">
        <v>0</v>
      </c>
      <c r="AF1112">
        <v>8.1</v>
      </c>
      <c r="AG1112">
        <v>0</v>
      </c>
      <c r="AH1112">
        <v>0</v>
      </c>
      <c r="AI1112">
        <v>1</v>
      </c>
      <c r="AJ1112">
        <v>4.83</v>
      </c>
      <c r="AK1112">
        <v>32.83</v>
      </c>
      <c r="AL1112">
        <v>1</v>
      </c>
      <c r="AN1112">
        <v>0</v>
      </c>
      <c r="AO1112">
        <v>1</v>
      </c>
      <c r="AP1112">
        <v>0</v>
      </c>
      <c r="AQ1112">
        <v>0</v>
      </c>
      <c r="AR1112">
        <v>0</v>
      </c>
      <c r="AS1112" t="s">
        <v>3</v>
      </c>
      <c r="AT1112">
        <v>0.108</v>
      </c>
      <c r="AU1112" t="s">
        <v>3</v>
      </c>
      <c r="AV1112">
        <v>0</v>
      </c>
      <c r="AW1112">
        <v>2</v>
      </c>
      <c r="AX1112">
        <v>144045577</v>
      </c>
      <c r="AY1112">
        <v>1</v>
      </c>
      <c r="AZ1112">
        <v>0</v>
      </c>
      <c r="BA1112">
        <v>1102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0</v>
      </c>
      <c r="BS1112">
        <v>0</v>
      </c>
      <c r="BT1112">
        <v>0</v>
      </c>
      <c r="BU1112">
        <v>0</v>
      </c>
      <c r="BV1112">
        <v>0</v>
      </c>
      <c r="BW1112">
        <v>0</v>
      </c>
      <c r="CX1112">
        <f>Y1112*Source!I781</f>
        <v>0.86399999999999999</v>
      </c>
      <c r="CY1112">
        <f>AB1112</f>
        <v>39.119999999999997</v>
      </c>
      <c r="CZ1112">
        <f>AF1112</f>
        <v>8.1</v>
      </c>
      <c r="DA1112">
        <f>AJ1112</f>
        <v>4.83</v>
      </c>
      <c r="DB1112">
        <f t="shared" ref="DB1112:DB1127" si="211">ROUND(ROUND(AT1112*CZ1112,2),2)</f>
        <v>0.87</v>
      </c>
      <c r="DC1112">
        <f t="shared" ref="DC1112:DC1127" si="212">ROUND(ROUND(AT1112*AG1112,2),2)</f>
        <v>0</v>
      </c>
    </row>
    <row r="1113" spans="1:107" x14ac:dyDescent="0.2">
      <c r="A1113">
        <f>ROW(Source!A781)</f>
        <v>781</v>
      </c>
      <c r="B1113">
        <v>144042116</v>
      </c>
      <c r="C1113">
        <v>144045558</v>
      </c>
      <c r="D1113">
        <v>130256933</v>
      </c>
      <c r="E1113">
        <v>1</v>
      </c>
      <c r="F1113">
        <v>1</v>
      </c>
      <c r="G1113">
        <v>1</v>
      </c>
      <c r="H1113">
        <v>3</v>
      </c>
      <c r="I1113" t="s">
        <v>1717</v>
      </c>
      <c r="J1113" t="s">
        <v>1718</v>
      </c>
      <c r="K1113" t="s">
        <v>1719</v>
      </c>
      <c r="L1113">
        <v>1346</v>
      </c>
      <c r="N1113">
        <v>1009</v>
      </c>
      <c r="O1113" t="s">
        <v>598</v>
      </c>
      <c r="P1113" t="s">
        <v>598</v>
      </c>
      <c r="Q1113">
        <v>1</v>
      </c>
      <c r="W1113">
        <v>0</v>
      </c>
      <c r="X1113">
        <v>-2098017682</v>
      </c>
      <c r="Y1113">
        <v>6.0000000000000001E-3</v>
      </c>
      <c r="AA1113">
        <v>98.93</v>
      </c>
      <c r="AB1113">
        <v>0</v>
      </c>
      <c r="AC1113">
        <v>0</v>
      </c>
      <c r="AD1113">
        <v>0</v>
      </c>
      <c r="AE1113">
        <v>44.97</v>
      </c>
      <c r="AF1113">
        <v>0</v>
      </c>
      <c r="AG1113">
        <v>0</v>
      </c>
      <c r="AH1113">
        <v>0</v>
      </c>
      <c r="AI1113">
        <v>2.2000000000000002</v>
      </c>
      <c r="AJ1113">
        <v>1</v>
      </c>
      <c r="AK1113">
        <v>1</v>
      </c>
      <c r="AL1113">
        <v>1</v>
      </c>
      <c r="AN1113">
        <v>0</v>
      </c>
      <c r="AO1113">
        <v>1</v>
      </c>
      <c r="AP1113">
        <v>0</v>
      </c>
      <c r="AQ1113">
        <v>0</v>
      </c>
      <c r="AR1113">
        <v>0</v>
      </c>
      <c r="AS1113" t="s">
        <v>3</v>
      </c>
      <c r="AT1113">
        <v>6.0000000000000001E-3</v>
      </c>
      <c r="AU1113" t="s">
        <v>3</v>
      </c>
      <c r="AV1113">
        <v>0</v>
      </c>
      <c r="AW1113">
        <v>2</v>
      </c>
      <c r="AX1113">
        <v>144045578</v>
      </c>
      <c r="AY1113">
        <v>1</v>
      </c>
      <c r="AZ1113">
        <v>0</v>
      </c>
      <c r="BA1113">
        <v>1103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0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0</v>
      </c>
      <c r="BS1113">
        <v>0</v>
      </c>
      <c r="BT1113">
        <v>0</v>
      </c>
      <c r="BU1113">
        <v>0</v>
      </c>
      <c r="BV1113">
        <v>0</v>
      </c>
      <c r="BW1113">
        <v>0</v>
      </c>
      <c r="CX1113">
        <f>Y1113*Source!I781</f>
        <v>4.8000000000000001E-2</v>
      </c>
      <c r="CY1113">
        <f t="shared" ref="CY1113:CY1127" si="213">AA1113</f>
        <v>98.93</v>
      </c>
      <c r="CZ1113">
        <f t="shared" ref="CZ1113:CZ1127" si="214">AE1113</f>
        <v>44.97</v>
      </c>
      <c r="DA1113">
        <f t="shared" ref="DA1113:DA1127" si="215">AI1113</f>
        <v>2.2000000000000002</v>
      </c>
      <c r="DB1113">
        <f t="shared" si="211"/>
        <v>0.27</v>
      </c>
      <c r="DC1113">
        <f t="shared" si="212"/>
        <v>0</v>
      </c>
    </row>
    <row r="1114" spans="1:107" x14ac:dyDescent="0.2">
      <c r="A1114">
        <f>ROW(Source!A781)</f>
        <v>781</v>
      </c>
      <c r="B1114">
        <v>144042116</v>
      </c>
      <c r="C1114">
        <v>144045558</v>
      </c>
      <c r="D1114">
        <v>130258517</v>
      </c>
      <c r="E1114">
        <v>1</v>
      </c>
      <c r="F1114">
        <v>1</v>
      </c>
      <c r="G1114">
        <v>1</v>
      </c>
      <c r="H1114">
        <v>3</v>
      </c>
      <c r="I1114" t="s">
        <v>1720</v>
      </c>
      <c r="J1114" t="s">
        <v>1721</v>
      </c>
      <c r="K1114" t="s">
        <v>1722</v>
      </c>
      <c r="L1114">
        <v>1346</v>
      </c>
      <c r="N1114">
        <v>1009</v>
      </c>
      <c r="O1114" t="s">
        <v>598</v>
      </c>
      <c r="P1114" t="s">
        <v>598</v>
      </c>
      <c r="Q1114">
        <v>1</v>
      </c>
      <c r="W1114">
        <v>0</v>
      </c>
      <c r="X1114">
        <v>-652266069</v>
      </c>
      <c r="Y1114">
        <v>1E-3</v>
      </c>
      <c r="AA1114">
        <v>79.349999999999994</v>
      </c>
      <c r="AB1114">
        <v>0</v>
      </c>
      <c r="AC1114">
        <v>0</v>
      </c>
      <c r="AD1114">
        <v>0</v>
      </c>
      <c r="AE1114">
        <v>11.5</v>
      </c>
      <c r="AF1114">
        <v>0</v>
      </c>
      <c r="AG1114">
        <v>0</v>
      </c>
      <c r="AH1114">
        <v>0</v>
      </c>
      <c r="AI1114">
        <v>6.9</v>
      </c>
      <c r="AJ1114">
        <v>1</v>
      </c>
      <c r="AK1114">
        <v>1</v>
      </c>
      <c r="AL1114">
        <v>1</v>
      </c>
      <c r="AN1114">
        <v>0</v>
      </c>
      <c r="AO1114">
        <v>1</v>
      </c>
      <c r="AP1114">
        <v>0</v>
      </c>
      <c r="AQ1114">
        <v>0</v>
      </c>
      <c r="AR1114">
        <v>0</v>
      </c>
      <c r="AS1114" t="s">
        <v>3</v>
      </c>
      <c r="AT1114">
        <v>1E-3</v>
      </c>
      <c r="AU1114" t="s">
        <v>3</v>
      </c>
      <c r="AV1114">
        <v>0</v>
      </c>
      <c r="AW1114">
        <v>2</v>
      </c>
      <c r="AX1114">
        <v>144045579</v>
      </c>
      <c r="AY1114">
        <v>1</v>
      </c>
      <c r="AZ1114">
        <v>0</v>
      </c>
      <c r="BA1114">
        <v>1104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0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0</v>
      </c>
      <c r="BS1114">
        <v>0</v>
      </c>
      <c r="BT1114">
        <v>0</v>
      </c>
      <c r="BU1114">
        <v>0</v>
      </c>
      <c r="BV1114">
        <v>0</v>
      </c>
      <c r="BW1114">
        <v>0</v>
      </c>
      <c r="CX1114">
        <f>Y1114*Source!I781</f>
        <v>8.0000000000000002E-3</v>
      </c>
      <c r="CY1114">
        <f t="shared" si="213"/>
        <v>79.349999999999994</v>
      </c>
      <c r="CZ1114">
        <f t="shared" si="214"/>
        <v>11.5</v>
      </c>
      <c r="DA1114">
        <f t="shared" si="215"/>
        <v>6.9</v>
      </c>
      <c r="DB1114">
        <f t="shared" si="211"/>
        <v>0.01</v>
      </c>
      <c r="DC1114">
        <f t="shared" si="212"/>
        <v>0</v>
      </c>
    </row>
    <row r="1115" spans="1:107" x14ac:dyDescent="0.2">
      <c r="A1115">
        <f>ROW(Source!A781)</f>
        <v>781</v>
      </c>
      <c r="B1115">
        <v>144042116</v>
      </c>
      <c r="C1115">
        <v>144045558</v>
      </c>
      <c r="D1115">
        <v>130258803</v>
      </c>
      <c r="E1115">
        <v>1</v>
      </c>
      <c r="F1115">
        <v>1</v>
      </c>
      <c r="G1115">
        <v>1</v>
      </c>
      <c r="H1115">
        <v>3</v>
      </c>
      <c r="I1115" t="s">
        <v>1388</v>
      </c>
      <c r="J1115" t="s">
        <v>1389</v>
      </c>
      <c r="K1115" t="s">
        <v>1390</v>
      </c>
      <c r="L1115">
        <v>1346</v>
      </c>
      <c r="N1115">
        <v>1009</v>
      </c>
      <c r="O1115" t="s">
        <v>598</v>
      </c>
      <c r="P1115" t="s">
        <v>598</v>
      </c>
      <c r="Q1115">
        <v>1</v>
      </c>
      <c r="W1115">
        <v>0</v>
      </c>
      <c r="X1115">
        <v>-1017638695</v>
      </c>
      <c r="Y1115">
        <v>1.2E-2</v>
      </c>
      <c r="AA1115">
        <v>242.59</v>
      </c>
      <c r="AB1115">
        <v>0</v>
      </c>
      <c r="AC1115">
        <v>0</v>
      </c>
      <c r="AD1115">
        <v>0</v>
      </c>
      <c r="AE1115">
        <v>30.4</v>
      </c>
      <c r="AF1115">
        <v>0</v>
      </c>
      <c r="AG1115">
        <v>0</v>
      </c>
      <c r="AH1115">
        <v>0</v>
      </c>
      <c r="AI1115">
        <v>7.98</v>
      </c>
      <c r="AJ1115">
        <v>1</v>
      </c>
      <c r="AK1115">
        <v>1</v>
      </c>
      <c r="AL1115">
        <v>1</v>
      </c>
      <c r="AN1115">
        <v>0</v>
      </c>
      <c r="AO1115">
        <v>1</v>
      </c>
      <c r="AP1115">
        <v>0</v>
      </c>
      <c r="AQ1115">
        <v>0</v>
      </c>
      <c r="AR1115">
        <v>0</v>
      </c>
      <c r="AS1115" t="s">
        <v>3</v>
      </c>
      <c r="AT1115">
        <v>1.2E-2</v>
      </c>
      <c r="AU1115" t="s">
        <v>3</v>
      </c>
      <c r="AV1115">
        <v>0</v>
      </c>
      <c r="AW1115">
        <v>2</v>
      </c>
      <c r="AX1115">
        <v>144045580</v>
      </c>
      <c r="AY1115">
        <v>1</v>
      </c>
      <c r="AZ1115">
        <v>0</v>
      </c>
      <c r="BA1115">
        <v>1105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0</v>
      </c>
      <c r="CX1115">
        <f>Y1115*Source!I781</f>
        <v>9.6000000000000002E-2</v>
      </c>
      <c r="CY1115">
        <f t="shared" si="213"/>
        <v>242.59</v>
      </c>
      <c r="CZ1115">
        <f t="shared" si="214"/>
        <v>30.4</v>
      </c>
      <c r="DA1115">
        <f t="shared" si="215"/>
        <v>7.98</v>
      </c>
      <c r="DB1115">
        <f t="shared" si="211"/>
        <v>0.36</v>
      </c>
      <c r="DC1115">
        <f t="shared" si="212"/>
        <v>0</v>
      </c>
    </row>
    <row r="1116" spans="1:107" x14ac:dyDescent="0.2">
      <c r="A1116">
        <f>ROW(Source!A781)</f>
        <v>781</v>
      </c>
      <c r="B1116">
        <v>144042116</v>
      </c>
      <c r="C1116">
        <v>144045558</v>
      </c>
      <c r="D1116">
        <v>130259608</v>
      </c>
      <c r="E1116">
        <v>1</v>
      </c>
      <c r="F1116">
        <v>1</v>
      </c>
      <c r="G1116">
        <v>1</v>
      </c>
      <c r="H1116">
        <v>3</v>
      </c>
      <c r="I1116" t="s">
        <v>1400</v>
      </c>
      <c r="J1116" t="s">
        <v>1401</v>
      </c>
      <c r="K1116" t="s">
        <v>1402</v>
      </c>
      <c r="L1116">
        <v>1346</v>
      </c>
      <c r="N1116">
        <v>1009</v>
      </c>
      <c r="O1116" t="s">
        <v>598</v>
      </c>
      <c r="P1116" t="s">
        <v>598</v>
      </c>
      <c r="Q1116">
        <v>1</v>
      </c>
      <c r="W1116">
        <v>0</v>
      </c>
      <c r="X1116">
        <v>1709625395</v>
      </c>
      <c r="Y1116">
        <v>7.0000000000000007E-2</v>
      </c>
      <c r="AA1116">
        <v>104.64</v>
      </c>
      <c r="AB1116">
        <v>0</v>
      </c>
      <c r="AC1116">
        <v>0</v>
      </c>
      <c r="AD1116">
        <v>0</v>
      </c>
      <c r="AE1116">
        <v>10.57</v>
      </c>
      <c r="AF1116">
        <v>0</v>
      </c>
      <c r="AG1116">
        <v>0</v>
      </c>
      <c r="AH1116">
        <v>0</v>
      </c>
      <c r="AI1116">
        <v>9.9</v>
      </c>
      <c r="AJ1116">
        <v>1</v>
      </c>
      <c r="AK1116">
        <v>1</v>
      </c>
      <c r="AL1116">
        <v>1</v>
      </c>
      <c r="AN1116">
        <v>0</v>
      </c>
      <c r="AO1116">
        <v>1</v>
      </c>
      <c r="AP1116">
        <v>0</v>
      </c>
      <c r="AQ1116">
        <v>0</v>
      </c>
      <c r="AR1116">
        <v>0</v>
      </c>
      <c r="AS1116" t="s">
        <v>3</v>
      </c>
      <c r="AT1116">
        <v>7.0000000000000007E-2</v>
      </c>
      <c r="AU1116" t="s">
        <v>3</v>
      </c>
      <c r="AV1116">
        <v>0</v>
      </c>
      <c r="AW1116">
        <v>2</v>
      </c>
      <c r="AX1116">
        <v>144045581</v>
      </c>
      <c r="AY1116">
        <v>1</v>
      </c>
      <c r="AZ1116">
        <v>0</v>
      </c>
      <c r="BA1116">
        <v>1106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0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0</v>
      </c>
      <c r="BS1116">
        <v>0</v>
      </c>
      <c r="BT1116">
        <v>0</v>
      </c>
      <c r="BU1116">
        <v>0</v>
      </c>
      <c r="BV1116">
        <v>0</v>
      </c>
      <c r="BW1116">
        <v>0</v>
      </c>
      <c r="CX1116">
        <f>Y1116*Source!I781</f>
        <v>0.56000000000000005</v>
      </c>
      <c r="CY1116">
        <f t="shared" si="213"/>
        <v>104.64</v>
      </c>
      <c r="CZ1116">
        <f t="shared" si="214"/>
        <v>10.57</v>
      </c>
      <c r="DA1116">
        <f t="shared" si="215"/>
        <v>9.9</v>
      </c>
      <c r="DB1116">
        <f t="shared" si="211"/>
        <v>0.74</v>
      </c>
      <c r="DC1116">
        <f t="shared" si="212"/>
        <v>0</v>
      </c>
    </row>
    <row r="1117" spans="1:107" x14ac:dyDescent="0.2">
      <c r="A1117">
        <f>ROW(Source!A781)</f>
        <v>781</v>
      </c>
      <c r="B1117">
        <v>144042116</v>
      </c>
      <c r="C1117">
        <v>144045558</v>
      </c>
      <c r="D1117">
        <v>130260751</v>
      </c>
      <c r="E1117">
        <v>1</v>
      </c>
      <c r="F1117">
        <v>1</v>
      </c>
      <c r="G1117">
        <v>1</v>
      </c>
      <c r="H1117">
        <v>3</v>
      </c>
      <c r="I1117" t="s">
        <v>1349</v>
      </c>
      <c r="J1117" t="s">
        <v>1350</v>
      </c>
      <c r="K1117" t="s">
        <v>1351</v>
      </c>
      <c r="L1117">
        <v>1346</v>
      </c>
      <c r="N1117">
        <v>1009</v>
      </c>
      <c r="O1117" t="s">
        <v>598</v>
      </c>
      <c r="P1117" t="s">
        <v>598</v>
      </c>
      <c r="Q1117">
        <v>1</v>
      </c>
      <c r="W1117">
        <v>0</v>
      </c>
      <c r="X1117">
        <v>184074274</v>
      </c>
      <c r="Y1117">
        <v>4.9000000000000002E-2</v>
      </c>
      <c r="AA1117">
        <v>88.41</v>
      </c>
      <c r="AB1117">
        <v>0</v>
      </c>
      <c r="AC1117">
        <v>0</v>
      </c>
      <c r="AD1117">
        <v>0</v>
      </c>
      <c r="AE1117">
        <v>9.0399999999999991</v>
      </c>
      <c r="AF1117">
        <v>0</v>
      </c>
      <c r="AG1117">
        <v>0</v>
      </c>
      <c r="AH1117">
        <v>0</v>
      </c>
      <c r="AI1117">
        <v>9.7799999999999994</v>
      </c>
      <c r="AJ1117">
        <v>1</v>
      </c>
      <c r="AK1117">
        <v>1</v>
      </c>
      <c r="AL1117">
        <v>1</v>
      </c>
      <c r="AN1117">
        <v>0</v>
      </c>
      <c r="AO1117">
        <v>1</v>
      </c>
      <c r="AP1117">
        <v>0</v>
      </c>
      <c r="AQ1117">
        <v>0</v>
      </c>
      <c r="AR1117">
        <v>0</v>
      </c>
      <c r="AS1117" t="s">
        <v>3</v>
      </c>
      <c r="AT1117">
        <v>4.9000000000000002E-2</v>
      </c>
      <c r="AU1117" t="s">
        <v>3</v>
      </c>
      <c r="AV1117">
        <v>0</v>
      </c>
      <c r="AW1117">
        <v>2</v>
      </c>
      <c r="AX1117">
        <v>144045582</v>
      </c>
      <c r="AY1117">
        <v>1</v>
      </c>
      <c r="AZ1117">
        <v>0</v>
      </c>
      <c r="BA1117">
        <v>1107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0</v>
      </c>
      <c r="BI1117">
        <v>0</v>
      </c>
      <c r="BJ1117">
        <v>0</v>
      </c>
      <c r="BK1117">
        <v>0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0</v>
      </c>
      <c r="BS1117">
        <v>0</v>
      </c>
      <c r="BT1117">
        <v>0</v>
      </c>
      <c r="BU1117">
        <v>0</v>
      </c>
      <c r="BV1117">
        <v>0</v>
      </c>
      <c r="BW1117">
        <v>0</v>
      </c>
      <c r="CX1117">
        <f>Y1117*Source!I781</f>
        <v>0.39200000000000002</v>
      </c>
      <c r="CY1117">
        <f t="shared" si="213"/>
        <v>88.41</v>
      </c>
      <c r="CZ1117">
        <f t="shared" si="214"/>
        <v>9.0399999999999991</v>
      </c>
      <c r="DA1117">
        <f t="shared" si="215"/>
        <v>9.7799999999999994</v>
      </c>
      <c r="DB1117">
        <f t="shared" si="211"/>
        <v>0.44</v>
      </c>
      <c r="DC1117">
        <f t="shared" si="212"/>
        <v>0</v>
      </c>
    </row>
    <row r="1118" spans="1:107" x14ac:dyDescent="0.2">
      <c r="A1118">
        <f>ROW(Source!A781)</f>
        <v>781</v>
      </c>
      <c r="B1118">
        <v>144042116</v>
      </c>
      <c r="C1118">
        <v>144045558</v>
      </c>
      <c r="D1118">
        <v>130260880</v>
      </c>
      <c r="E1118">
        <v>1</v>
      </c>
      <c r="F1118">
        <v>1</v>
      </c>
      <c r="G1118">
        <v>1</v>
      </c>
      <c r="H1118">
        <v>3</v>
      </c>
      <c r="I1118" t="s">
        <v>1293</v>
      </c>
      <c r="J1118" t="s">
        <v>1294</v>
      </c>
      <c r="K1118" t="s">
        <v>1295</v>
      </c>
      <c r="L1118">
        <v>1425</v>
      </c>
      <c r="N1118">
        <v>1013</v>
      </c>
      <c r="O1118" t="s">
        <v>88</v>
      </c>
      <c r="P1118" t="s">
        <v>88</v>
      </c>
      <c r="Q1118">
        <v>1</v>
      </c>
      <c r="W1118">
        <v>0</v>
      </c>
      <c r="X1118">
        <v>1545327118</v>
      </c>
      <c r="Y1118">
        <v>1.4E-2</v>
      </c>
      <c r="AA1118">
        <v>352.6</v>
      </c>
      <c r="AB1118">
        <v>0</v>
      </c>
      <c r="AC1118">
        <v>0</v>
      </c>
      <c r="AD1118">
        <v>0</v>
      </c>
      <c r="AE1118">
        <v>86</v>
      </c>
      <c r="AF1118">
        <v>0</v>
      </c>
      <c r="AG1118">
        <v>0</v>
      </c>
      <c r="AH1118">
        <v>0</v>
      </c>
      <c r="AI1118">
        <v>4.0999999999999996</v>
      </c>
      <c r="AJ1118">
        <v>1</v>
      </c>
      <c r="AK1118">
        <v>1</v>
      </c>
      <c r="AL1118">
        <v>1</v>
      </c>
      <c r="AN1118">
        <v>0</v>
      </c>
      <c r="AO1118">
        <v>1</v>
      </c>
      <c r="AP1118">
        <v>0</v>
      </c>
      <c r="AQ1118">
        <v>0</v>
      </c>
      <c r="AR1118">
        <v>0</v>
      </c>
      <c r="AS1118" t="s">
        <v>3</v>
      </c>
      <c r="AT1118">
        <v>1.4E-2</v>
      </c>
      <c r="AU1118" t="s">
        <v>3</v>
      </c>
      <c r="AV1118">
        <v>0</v>
      </c>
      <c r="AW1118">
        <v>2</v>
      </c>
      <c r="AX1118">
        <v>144045583</v>
      </c>
      <c r="AY1118">
        <v>1</v>
      </c>
      <c r="AZ1118">
        <v>0</v>
      </c>
      <c r="BA1118">
        <v>1108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0</v>
      </c>
      <c r="BS1118">
        <v>0</v>
      </c>
      <c r="BT1118">
        <v>0</v>
      </c>
      <c r="BU1118">
        <v>0</v>
      </c>
      <c r="BV1118">
        <v>0</v>
      </c>
      <c r="BW1118">
        <v>0</v>
      </c>
      <c r="CX1118">
        <f>Y1118*Source!I781</f>
        <v>0.112</v>
      </c>
      <c r="CY1118">
        <f t="shared" si="213"/>
        <v>352.6</v>
      </c>
      <c r="CZ1118">
        <f t="shared" si="214"/>
        <v>86</v>
      </c>
      <c r="DA1118">
        <f t="shared" si="215"/>
        <v>4.0999999999999996</v>
      </c>
      <c r="DB1118">
        <f t="shared" si="211"/>
        <v>1.2</v>
      </c>
      <c r="DC1118">
        <f t="shared" si="212"/>
        <v>0</v>
      </c>
    </row>
    <row r="1119" spans="1:107" x14ac:dyDescent="0.2">
      <c r="A1119">
        <f>ROW(Source!A781)</f>
        <v>781</v>
      </c>
      <c r="B1119">
        <v>144042116</v>
      </c>
      <c r="C1119">
        <v>144045558</v>
      </c>
      <c r="D1119">
        <v>130261821</v>
      </c>
      <c r="E1119">
        <v>1</v>
      </c>
      <c r="F1119">
        <v>1</v>
      </c>
      <c r="G1119">
        <v>1</v>
      </c>
      <c r="H1119">
        <v>3</v>
      </c>
      <c r="I1119" t="s">
        <v>1723</v>
      </c>
      <c r="J1119" t="s">
        <v>1724</v>
      </c>
      <c r="K1119" t="s">
        <v>1725</v>
      </c>
      <c r="L1119">
        <v>1346</v>
      </c>
      <c r="N1119">
        <v>1009</v>
      </c>
      <c r="O1119" t="s">
        <v>598</v>
      </c>
      <c r="P1119" t="s">
        <v>598</v>
      </c>
      <c r="Q1119">
        <v>1</v>
      </c>
      <c r="W1119">
        <v>0</v>
      </c>
      <c r="X1119">
        <v>836568338</v>
      </c>
      <c r="Y1119">
        <v>1E-3</v>
      </c>
      <c r="AA1119">
        <v>785</v>
      </c>
      <c r="AB1119">
        <v>0</v>
      </c>
      <c r="AC1119">
        <v>0</v>
      </c>
      <c r="AD1119">
        <v>0</v>
      </c>
      <c r="AE1119">
        <v>133.05000000000001</v>
      </c>
      <c r="AF1119">
        <v>0</v>
      </c>
      <c r="AG1119">
        <v>0</v>
      </c>
      <c r="AH1119">
        <v>0</v>
      </c>
      <c r="AI1119">
        <v>5.9</v>
      </c>
      <c r="AJ1119">
        <v>1</v>
      </c>
      <c r="AK1119">
        <v>1</v>
      </c>
      <c r="AL1119">
        <v>1</v>
      </c>
      <c r="AN1119">
        <v>0</v>
      </c>
      <c r="AO1119">
        <v>1</v>
      </c>
      <c r="AP1119">
        <v>0</v>
      </c>
      <c r="AQ1119">
        <v>0</v>
      </c>
      <c r="AR1119">
        <v>0</v>
      </c>
      <c r="AS1119" t="s">
        <v>3</v>
      </c>
      <c r="AT1119">
        <v>1E-3</v>
      </c>
      <c r="AU1119" t="s">
        <v>3</v>
      </c>
      <c r="AV1119">
        <v>0</v>
      </c>
      <c r="AW1119">
        <v>2</v>
      </c>
      <c r="AX1119">
        <v>144045584</v>
      </c>
      <c r="AY1119">
        <v>1</v>
      </c>
      <c r="AZ1119">
        <v>0</v>
      </c>
      <c r="BA1119">
        <v>1109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0</v>
      </c>
      <c r="BL1119">
        <v>0</v>
      </c>
      <c r="BM1119">
        <v>0</v>
      </c>
      <c r="BN1119">
        <v>0</v>
      </c>
      <c r="BO1119">
        <v>0</v>
      </c>
      <c r="BP1119">
        <v>0</v>
      </c>
      <c r="BQ1119">
        <v>0</v>
      </c>
      <c r="BR1119">
        <v>0</v>
      </c>
      <c r="BS1119">
        <v>0</v>
      </c>
      <c r="BT1119">
        <v>0</v>
      </c>
      <c r="BU1119">
        <v>0</v>
      </c>
      <c r="BV1119">
        <v>0</v>
      </c>
      <c r="BW1119">
        <v>0</v>
      </c>
      <c r="CX1119">
        <f>Y1119*Source!I781</f>
        <v>8.0000000000000002E-3</v>
      </c>
      <c r="CY1119">
        <f t="shared" si="213"/>
        <v>785</v>
      </c>
      <c r="CZ1119">
        <f t="shared" si="214"/>
        <v>133.05000000000001</v>
      </c>
      <c r="DA1119">
        <f t="shared" si="215"/>
        <v>5.9</v>
      </c>
      <c r="DB1119">
        <f t="shared" si="211"/>
        <v>0.13</v>
      </c>
      <c r="DC1119">
        <f t="shared" si="212"/>
        <v>0</v>
      </c>
    </row>
    <row r="1120" spans="1:107" x14ac:dyDescent="0.2">
      <c r="A1120">
        <f>ROW(Source!A781)</f>
        <v>781</v>
      </c>
      <c r="B1120">
        <v>144042116</v>
      </c>
      <c r="C1120">
        <v>144045558</v>
      </c>
      <c r="D1120">
        <v>130275188</v>
      </c>
      <c r="E1120">
        <v>1</v>
      </c>
      <c r="F1120">
        <v>1</v>
      </c>
      <c r="G1120">
        <v>1</v>
      </c>
      <c r="H1120">
        <v>3</v>
      </c>
      <c r="I1120" t="s">
        <v>1726</v>
      </c>
      <c r="J1120" t="s">
        <v>1727</v>
      </c>
      <c r="K1120" t="s">
        <v>1728</v>
      </c>
      <c r="L1120">
        <v>1348</v>
      </c>
      <c r="N1120">
        <v>1009</v>
      </c>
      <c r="O1120" t="s">
        <v>31</v>
      </c>
      <c r="P1120" t="s">
        <v>31</v>
      </c>
      <c r="Q1120">
        <v>1000</v>
      </c>
      <c r="W1120">
        <v>0</v>
      </c>
      <c r="X1120">
        <v>1730315589</v>
      </c>
      <c r="Y1120">
        <v>1E-3</v>
      </c>
      <c r="AA1120">
        <v>71530</v>
      </c>
      <c r="AB1120">
        <v>0</v>
      </c>
      <c r="AC1120">
        <v>0</v>
      </c>
      <c r="AD1120">
        <v>0</v>
      </c>
      <c r="AE1120">
        <v>11500</v>
      </c>
      <c r="AF1120">
        <v>0</v>
      </c>
      <c r="AG1120">
        <v>0</v>
      </c>
      <c r="AH1120">
        <v>0</v>
      </c>
      <c r="AI1120">
        <v>6.22</v>
      </c>
      <c r="AJ1120">
        <v>1</v>
      </c>
      <c r="AK1120">
        <v>1</v>
      </c>
      <c r="AL1120">
        <v>1</v>
      </c>
      <c r="AN1120">
        <v>0</v>
      </c>
      <c r="AO1120">
        <v>1</v>
      </c>
      <c r="AP1120">
        <v>0</v>
      </c>
      <c r="AQ1120">
        <v>0</v>
      </c>
      <c r="AR1120">
        <v>0</v>
      </c>
      <c r="AS1120" t="s">
        <v>3</v>
      </c>
      <c r="AT1120">
        <v>1E-3</v>
      </c>
      <c r="AU1120" t="s">
        <v>3</v>
      </c>
      <c r="AV1120">
        <v>0</v>
      </c>
      <c r="AW1120">
        <v>2</v>
      </c>
      <c r="AX1120">
        <v>144045585</v>
      </c>
      <c r="AY1120">
        <v>1</v>
      </c>
      <c r="AZ1120">
        <v>0</v>
      </c>
      <c r="BA1120">
        <v>1110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0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0</v>
      </c>
      <c r="BS1120">
        <v>0</v>
      </c>
      <c r="BT1120">
        <v>0</v>
      </c>
      <c r="BU1120">
        <v>0</v>
      </c>
      <c r="BV1120">
        <v>0</v>
      </c>
      <c r="BW1120">
        <v>0</v>
      </c>
      <c r="CX1120">
        <f>Y1120*Source!I781</f>
        <v>8.0000000000000002E-3</v>
      </c>
      <c r="CY1120">
        <f t="shared" si="213"/>
        <v>71530</v>
      </c>
      <c r="CZ1120">
        <f t="shared" si="214"/>
        <v>11500</v>
      </c>
      <c r="DA1120">
        <f t="shared" si="215"/>
        <v>6.22</v>
      </c>
      <c r="DB1120">
        <f t="shared" si="211"/>
        <v>11.5</v>
      </c>
      <c r="DC1120">
        <f t="shared" si="212"/>
        <v>0</v>
      </c>
    </row>
    <row r="1121" spans="1:107" x14ac:dyDescent="0.2">
      <c r="A1121">
        <f>ROW(Source!A781)</f>
        <v>781</v>
      </c>
      <c r="B1121">
        <v>144042116</v>
      </c>
      <c r="C1121">
        <v>144045558</v>
      </c>
      <c r="D1121">
        <v>130288917</v>
      </c>
      <c r="E1121">
        <v>1</v>
      </c>
      <c r="F1121">
        <v>1</v>
      </c>
      <c r="G1121">
        <v>1</v>
      </c>
      <c r="H1121">
        <v>3</v>
      </c>
      <c r="I1121" t="s">
        <v>1406</v>
      </c>
      <c r="J1121" t="s">
        <v>1407</v>
      </c>
      <c r="K1121" t="s">
        <v>1408</v>
      </c>
      <c r="L1121">
        <v>1346</v>
      </c>
      <c r="N1121">
        <v>1009</v>
      </c>
      <c r="O1121" t="s">
        <v>598</v>
      </c>
      <c r="P1121" t="s">
        <v>598</v>
      </c>
      <c r="Q1121">
        <v>1</v>
      </c>
      <c r="W1121">
        <v>0</v>
      </c>
      <c r="X1121">
        <v>-1522207802</v>
      </c>
      <c r="Y1121">
        <v>3.5999999999999997E-2</v>
      </c>
      <c r="AA1121">
        <v>120.12</v>
      </c>
      <c r="AB1121">
        <v>0</v>
      </c>
      <c r="AC1121">
        <v>0</v>
      </c>
      <c r="AD1121">
        <v>0</v>
      </c>
      <c r="AE1121">
        <v>28.6</v>
      </c>
      <c r="AF1121">
        <v>0</v>
      </c>
      <c r="AG1121">
        <v>0</v>
      </c>
      <c r="AH1121">
        <v>0</v>
      </c>
      <c r="AI1121">
        <v>4.2</v>
      </c>
      <c r="AJ1121">
        <v>1</v>
      </c>
      <c r="AK1121">
        <v>1</v>
      </c>
      <c r="AL1121">
        <v>1</v>
      </c>
      <c r="AN1121">
        <v>0</v>
      </c>
      <c r="AO1121">
        <v>1</v>
      </c>
      <c r="AP1121">
        <v>0</v>
      </c>
      <c r="AQ1121">
        <v>0</v>
      </c>
      <c r="AR1121">
        <v>0</v>
      </c>
      <c r="AS1121" t="s">
        <v>3</v>
      </c>
      <c r="AT1121">
        <v>3.5999999999999997E-2</v>
      </c>
      <c r="AU1121" t="s">
        <v>3</v>
      </c>
      <c r="AV1121">
        <v>0</v>
      </c>
      <c r="AW1121">
        <v>2</v>
      </c>
      <c r="AX1121">
        <v>144045586</v>
      </c>
      <c r="AY1121">
        <v>1</v>
      </c>
      <c r="AZ1121">
        <v>0</v>
      </c>
      <c r="BA1121">
        <v>1111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0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CX1121">
        <f>Y1121*Source!I781</f>
        <v>0.28799999999999998</v>
      </c>
      <c r="CY1121">
        <f t="shared" si="213"/>
        <v>120.12</v>
      </c>
      <c r="CZ1121">
        <f t="shared" si="214"/>
        <v>28.6</v>
      </c>
      <c r="DA1121">
        <f t="shared" si="215"/>
        <v>4.2</v>
      </c>
      <c r="DB1121">
        <f t="shared" si="211"/>
        <v>1.03</v>
      </c>
      <c r="DC1121">
        <f t="shared" si="212"/>
        <v>0</v>
      </c>
    </row>
    <row r="1122" spans="1:107" x14ac:dyDescent="0.2">
      <c r="A1122">
        <f>ROW(Source!A781)</f>
        <v>781</v>
      </c>
      <c r="B1122">
        <v>144042116</v>
      </c>
      <c r="C1122">
        <v>144045558</v>
      </c>
      <c r="D1122">
        <v>130289059</v>
      </c>
      <c r="E1122">
        <v>1</v>
      </c>
      <c r="F1122">
        <v>1</v>
      </c>
      <c r="G1122">
        <v>1</v>
      </c>
      <c r="H1122">
        <v>3</v>
      </c>
      <c r="I1122" t="s">
        <v>1729</v>
      </c>
      <c r="J1122" t="s">
        <v>1730</v>
      </c>
      <c r="K1122" t="s">
        <v>1731</v>
      </c>
      <c r="L1122">
        <v>1346</v>
      </c>
      <c r="N1122">
        <v>1009</v>
      </c>
      <c r="O1122" t="s">
        <v>598</v>
      </c>
      <c r="P1122" t="s">
        <v>598</v>
      </c>
      <c r="Q1122">
        <v>1</v>
      </c>
      <c r="W1122">
        <v>0</v>
      </c>
      <c r="X1122">
        <v>891814358</v>
      </c>
      <c r="Y1122">
        <v>6.0000000000000001E-3</v>
      </c>
      <c r="AA1122">
        <v>128.97999999999999</v>
      </c>
      <c r="AB1122">
        <v>0</v>
      </c>
      <c r="AC1122">
        <v>0</v>
      </c>
      <c r="AD1122">
        <v>0</v>
      </c>
      <c r="AE1122">
        <v>35.630000000000003</v>
      </c>
      <c r="AF1122">
        <v>0</v>
      </c>
      <c r="AG1122">
        <v>0</v>
      </c>
      <c r="AH1122">
        <v>0</v>
      </c>
      <c r="AI1122">
        <v>3.62</v>
      </c>
      <c r="AJ1122">
        <v>1</v>
      </c>
      <c r="AK1122">
        <v>1</v>
      </c>
      <c r="AL1122">
        <v>1</v>
      </c>
      <c r="AN1122">
        <v>0</v>
      </c>
      <c r="AO1122">
        <v>1</v>
      </c>
      <c r="AP1122">
        <v>0</v>
      </c>
      <c r="AQ1122">
        <v>0</v>
      </c>
      <c r="AR1122">
        <v>0</v>
      </c>
      <c r="AS1122" t="s">
        <v>3</v>
      </c>
      <c r="AT1122">
        <v>6.0000000000000001E-3</v>
      </c>
      <c r="AU1122" t="s">
        <v>3</v>
      </c>
      <c r="AV1122">
        <v>0</v>
      </c>
      <c r="AW1122">
        <v>2</v>
      </c>
      <c r="AX1122">
        <v>144045587</v>
      </c>
      <c r="AY1122">
        <v>1</v>
      </c>
      <c r="AZ1122">
        <v>0</v>
      </c>
      <c r="BA1122">
        <v>1112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0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0</v>
      </c>
      <c r="BS1122">
        <v>0</v>
      </c>
      <c r="BT1122">
        <v>0</v>
      </c>
      <c r="BU1122">
        <v>0</v>
      </c>
      <c r="BV1122">
        <v>0</v>
      </c>
      <c r="BW1122">
        <v>0</v>
      </c>
      <c r="CX1122">
        <f>Y1122*Source!I781</f>
        <v>4.8000000000000001E-2</v>
      </c>
      <c r="CY1122">
        <f t="shared" si="213"/>
        <v>128.97999999999999</v>
      </c>
      <c r="CZ1122">
        <f t="shared" si="214"/>
        <v>35.630000000000003</v>
      </c>
      <c r="DA1122">
        <f t="shared" si="215"/>
        <v>3.62</v>
      </c>
      <c r="DB1122">
        <f t="shared" si="211"/>
        <v>0.21</v>
      </c>
      <c r="DC1122">
        <f t="shared" si="212"/>
        <v>0</v>
      </c>
    </row>
    <row r="1123" spans="1:107" x14ac:dyDescent="0.2">
      <c r="A1123">
        <f>ROW(Source!A781)</f>
        <v>781</v>
      </c>
      <c r="B1123">
        <v>144042116</v>
      </c>
      <c r="C1123">
        <v>144045558</v>
      </c>
      <c r="D1123">
        <v>130302122</v>
      </c>
      <c r="E1123">
        <v>1</v>
      </c>
      <c r="F1123">
        <v>1</v>
      </c>
      <c r="G1123">
        <v>1</v>
      </c>
      <c r="H1123">
        <v>3</v>
      </c>
      <c r="I1123" t="s">
        <v>1673</v>
      </c>
      <c r="J1123" t="s">
        <v>1674</v>
      </c>
      <c r="K1123" t="s">
        <v>1675</v>
      </c>
      <c r="L1123">
        <v>1455</v>
      </c>
      <c r="N1123">
        <v>1013</v>
      </c>
      <c r="O1123" t="s">
        <v>163</v>
      </c>
      <c r="P1123" t="s">
        <v>163</v>
      </c>
      <c r="Q1123">
        <v>1</v>
      </c>
      <c r="W1123">
        <v>0</v>
      </c>
      <c r="X1123">
        <v>1019048756</v>
      </c>
      <c r="Y1123">
        <v>0.1</v>
      </c>
      <c r="AA1123">
        <v>1065.0899999999999</v>
      </c>
      <c r="AB1123">
        <v>0</v>
      </c>
      <c r="AC1123">
        <v>0</v>
      </c>
      <c r="AD1123">
        <v>0</v>
      </c>
      <c r="AE1123">
        <v>39</v>
      </c>
      <c r="AF1123">
        <v>0</v>
      </c>
      <c r="AG1123">
        <v>0</v>
      </c>
      <c r="AH1123">
        <v>0</v>
      </c>
      <c r="AI1123">
        <v>27.31</v>
      </c>
      <c r="AJ1123">
        <v>1</v>
      </c>
      <c r="AK1123">
        <v>1</v>
      </c>
      <c r="AL1123">
        <v>1</v>
      </c>
      <c r="AN1123">
        <v>0</v>
      </c>
      <c r="AO1123">
        <v>1</v>
      </c>
      <c r="AP1123">
        <v>0</v>
      </c>
      <c r="AQ1123">
        <v>0</v>
      </c>
      <c r="AR1123">
        <v>0</v>
      </c>
      <c r="AS1123" t="s">
        <v>3</v>
      </c>
      <c r="AT1123">
        <v>0.1</v>
      </c>
      <c r="AU1123" t="s">
        <v>3</v>
      </c>
      <c r="AV1123">
        <v>0</v>
      </c>
      <c r="AW1123">
        <v>2</v>
      </c>
      <c r="AX1123">
        <v>144045588</v>
      </c>
      <c r="AY1123">
        <v>1</v>
      </c>
      <c r="AZ1123">
        <v>0</v>
      </c>
      <c r="BA1123">
        <v>1113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0</v>
      </c>
      <c r="BS1123">
        <v>0</v>
      </c>
      <c r="BT1123">
        <v>0</v>
      </c>
      <c r="BU1123">
        <v>0</v>
      </c>
      <c r="BV1123">
        <v>0</v>
      </c>
      <c r="BW1123">
        <v>0</v>
      </c>
      <c r="CX1123">
        <f>Y1123*Source!I781</f>
        <v>0.8</v>
      </c>
      <c r="CY1123">
        <f t="shared" si="213"/>
        <v>1065.0899999999999</v>
      </c>
      <c r="CZ1123">
        <f t="shared" si="214"/>
        <v>39</v>
      </c>
      <c r="DA1123">
        <f t="shared" si="215"/>
        <v>27.31</v>
      </c>
      <c r="DB1123">
        <f t="shared" si="211"/>
        <v>3.9</v>
      </c>
      <c r="DC1123">
        <f t="shared" si="212"/>
        <v>0</v>
      </c>
    </row>
    <row r="1124" spans="1:107" x14ac:dyDescent="0.2">
      <c r="A1124">
        <f>ROW(Source!A781)</f>
        <v>781</v>
      </c>
      <c r="B1124">
        <v>144042116</v>
      </c>
      <c r="C1124">
        <v>144045558</v>
      </c>
      <c r="D1124">
        <v>128277219</v>
      </c>
      <c r="E1124">
        <v>1</v>
      </c>
      <c r="F1124">
        <v>1</v>
      </c>
      <c r="G1124">
        <v>1</v>
      </c>
      <c r="H1124">
        <v>3</v>
      </c>
      <c r="I1124" t="s">
        <v>1039</v>
      </c>
      <c r="J1124" t="s">
        <v>1041</v>
      </c>
      <c r="K1124" t="s">
        <v>1040</v>
      </c>
      <c r="L1124">
        <v>1371</v>
      </c>
      <c r="N1124">
        <v>1013</v>
      </c>
      <c r="O1124" t="s">
        <v>171</v>
      </c>
      <c r="P1124" t="s">
        <v>171</v>
      </c>
      <c r="Q1124">
        <v>1</v>
      </c>
      <c r="W1124">
        <v>0</v>
      </c>
      <c r="X1124">
        <v>1166718844</v>
      </c>
      <c r="Y1124">
        <v>0.5</v>
      </c>
      <c r="AA1124">
        <v>378.37</v>
      </c>
      <c r="AB1124">
        <v>0</v>
      </c>
      <c r="AC1124">
        <v>0</v>
      </c>
      <c r="AD1124">
        <v>0</v>
      </c>
      <c r="AE1124">
        <v>28.47</v>
      </c>
      <c r="AF1124">
        <v>0</v>
      </c>
      <c r="AG1124">
        <v>0</v>
      </c>
      <c r="AH1124">
        <v>0</v>
      </c>
      <c r="AI1124">
        <v>13.29</v>
      </c>
      <c r="AJ1124">
        <v>1</v>
      </c>
      <c r="AK1124">
        <v>1</v>
      </c>
      <c r="AL1124">
        <v>1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 t="s">
        <v>3</v>
      </c>
      <c r="AT1124">
        <v>0.5</v>
      </c>
      <c r="AU1124" t="s">
        <v>3</v>
      </c>
      <c r="AV1124">
        <v>0</v>
      </c>
      <c r="AW1124">
        <v>1</v>
      </c>
      <c r="AX1124">
        <v>-1</v>
      </c>
      <c r="AY1124">
        <v>0</v>
      </c>
      <c r="AZ1124">
        <v>0</v>
      </c>
      <c r="BA1124" t="s">
        <v>3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0</v>
      </c>
      <c r="BS1124">
        <v>0</v>
      </c>
      <c r="BT1124">
        <v>0</v>
      </c>
      <c r="BU1124">
        <v>0</v>
      </c>
      <c r="BV1124">
        <v>0</v>
      </c>
      <c r="BW1124">
        <v>0</v>
      </c>
      <c r="CX1124">
        <f>Y1124*Source!I781</f>
        <v>4</v>
      </c>
      <c r="CY1124">
        <f t="shared" si="213"/>
        <v>378.37</v>
      </c>
      <c r="CZ1124">
        <f t="shared" si="214"/>
        <v>28.47</v>
      </c>
      <c r="DA1124">
        <f t="shared" si="215"/>
        <v>13.29</v>
      </c>
      <c r="DB1124">
        <f t="shared" si="211"/>
        <v>14.24</v>
      </c>
      <c r="DC1124">
        <f t="shared" si="212"/>
        <v>0</v>
      </c>
    </row>
    <row r="1125" spans="1:107" x14ac:dyDescent="0.2">
      <c r="A1125">
        <f>ROW(Source!A781)</f>
        <v>781</v>
      </c>
      <c r="B1125">
        <v>144042116</v>
      </c>
      <c r="C1125">
        <v>144045558</v>
      </c>
      <c r="D1125">
        <v>128277221</v>
      </c>
      <c r="E1125">
        <v>1</v>
      </c>
      <c r="F1125">
        <v>1</v>
      </c>
      <c r="G1125">
        <v>1</v>
      </c>
      <c r="H1125">
        <v>3</v>
      </c>
      <c r="I1125" t="s">
        <v>1043</v>
      </c>
      <c r="J1125" t="s">
        <v>1045</v>
      </c>
      <c r="K1125" t="s">
        <v>1044</v>
      </c>
      <c r="L1125">
        <v>1371</v>
      </c>
      <c r="N1125">
        <v>1013</v>
      </c>
      <c r="O1125" t="s">
        <v>171</v>
      </c>
      <c r="P1125" t="s">
        <v>171</v>
      </c>
      <c r="Q1125">
        <v>1</v>
      </c>
      <c r="W1125">
        <v>0</v>
      </c>
      <c r="X1125">
        <v>1135753702</v>
      </c>
      <c r="Y1125">
        <v>0.25</v>
      </c>
      <c r="AA1125">
        <v>428.67</v>
      </c>
      <c r="AB1125">
        <v>0</v>
      </c>
      <c r="AC1125">
        <v>0</v>
      </c>
      <c r="AD1125">
        <v>0</v>
      </c>
      <c r="AE1125">
        <v>28.37</v>
      </c>
      <c r="AF1125">
        <v>0</v>
      </c>
      <c r="AG1125">
        <v>0</v>
      </c>
      <c r="AH1125">
        <v>0</v>
      </c>
      <c r="AI1125">
        <v>15.11</v>
      </c>
      <c r="AJ1125">
        <v>1</v>
      </c>
      <c r="AK1125">
        <v>1</v>
      </c>
      <c r="AL1125">
        <v>1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 t="s">
        <v>3</v>
      </c>
      <c r="AT1125">
        <v>0.25</v>
      </c>
      <c r="AU1125" t="s">
        <v>3</v>
      </c>
      <c r="AV1125">
        <v>0</v>
      </c>
      <c r="AW1125">
        <v>1</v>
      </c>
      <c r="AX1125">
        <v>-1</v>
      </c>
      <c r="AY1125">
        <v>0</v>
      </c>
      <c r="AZ1125">
        <v>0</v>
      </c>
      <c r="BA1125" t="s">
        <v>3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0</v>
      </c>
      <c r="BI1125">
        <v>0</v>
      </c>
      <c r="BJ1125">
        <v>0</v>
      </c>
      <c r="BK1125">
        <v>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0</v>
      </c>
      <c r="BS1125">
        <v>0</v>
      </c>
      <c r="BT1125">
        <v>0</v>
      </c>
      <c r="BU1125">
        <v>0</v>
      </c>
      <c r="BV1125">
        <v>0</v>
      </c>
      <c r="BW1125">
        <v>0</v>
      </c>
      <c r="CX1125">
        <f>Y1125*Source!I781</f>
        <v>2</v>
      </c>
      <c r="CY1125">
        <f t="shared" si="213"/>
        <v>428.67</v>
      </c>
      <c r="CZ1125">
        <f t="shared" si="214"/>
        <v>28.37</v>
      </c>
      <c r="DA1125">
        <f t="shared" si="215"/>
        <v>15.11</v>
      </c>
      <c r="DB1125">
        <f t="shared" si="211"/>
        <v>7.09</v>
      </c>
      <c r="DC1125">
        <f t="shared" si="212"/>
        <v>0</v>
      </c>
    </row>
    <row r="1126" spans="1:107" x14ac:dyDescent="0.2">
      <c r="A1126">
        <f>ROW(Source!A781)</f>
        <v>781</v>
      </c>
      <c r="B1126">
        <v>144042116</v>
      </c>
      <c r="C1126">
        <v>144045558</v>
      </c>
      <c r="D1126">
        <v>128277222</v>
      </c>
      <c r="E1126">
        <v>1</v>
      </c>
      <c r="F1126">
        <v>1</v>
      </c>
      <c r="G1126">
        <v>1</v>
      </c>
      <c r="H1126">
        <v>3</v>
      </c>
      <c r="I1126" t="s">
        <v>1047</v>
      </c>
      <c r="J1126" t="s">
        <v>1049</v>
      </c>
      <c r="K1126" t="s">
        <v>1048</v>
      </c>
      <c r="L1126">
        <v>1371</v>
      </c>
      <c r="N1126">
        <v>1013</v>
      </c>
      <c r="O1126" t="s">
        <v>171</v>
      </c>
      <c r="P1126" t="s">
        <v>171</v>
      </c>
      <c r="Q1126">
        <v>1</v>
      </c>
      <c r="W1126">
        <v>0</v>
      </c>
      <c r="X1126">
        <v>628941410</v>
      </c>
      <c r="Y1126">
        <v>0.25</v>
      </c>
      <c r="AA1126">
        <v>414.95</v>
      </c>
      <c r="AB1126">
        <v>0</v>
      </c>
      <c r="AC1126">
        <v>0</v>
      </c>
      <c r="AD1126">
        <v>0</v>
      </c>
      <c r="AE1126">
        <v>28.48</v>
      </c>
      <c r="AF1126">
        <v>0</v>
      </c>
      <c r="AG1126">
        <v>0</v>
      </c>
      <c r="AH1126">
        <v>0</v>
      </c>
      <c r="AI1126">
        <v>14.57</v>
      </c>
      <c r="AJ1126">
        <v>1</v>
      </c>
      <c r="AK1126">
        <v>1</v>
      </c>
      <c r="AL1126">
        <v>1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 t="s">
        <v>3</v>
      </c>
      <c r="AT1126">
        <v>0.25</v>
      </c>
      <c r="AU1126" t="s">
        <v>3</v>
      </c>
      <c r="AV1126">
        <v>0</v>
      </c>
      <c r="AW1126">
        <v>1</v>
      </c>
      <c r="AX1126">
        <v>-1</v>
      </c>
      <c r="AY1126">
        <v>0</v>
      </c>
      <c r="AZ1126">
        <v>0</v>
      </c>
      <c r="BA1126" t="s">
        <v>3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0</v>
      </c>
      <c r="BS1126">
        <v>0</v>
      </c>
      <c r="BT1126">
        <v>0</v>
      </c>
      <c r="BU1126">
        <v>0</v>
      </c>
      <c r="BV1126">
        <v>0</v>
      </c>
      <c r="BW1126">
        <v>0</v>
      </c>
      <c r="CX1126">
        <f>Y1126*Source!I781</f>
        <v>2</v>
      </c>
      <c r="CY1126">
        <f t="shared" si="213"/>
        <v>414.95</v>
      </c>
      <c r="CZ1126">
        <f t="shared" si="214"/>
        <v>28.48</v>
      </c>
      <c r="DA1126">
        <f t="shared" si="215"/>
        <v>14.57</v>
      </c>
      <c r="DB1126">
        <f t="shared" si="211"/>
        <v>7.12</v>
      </c>
      <c r="DC1126">
        <f t="shared" si="212"/>
        <v>0</v>
      </c>
    </row>
    <row r="1127" spans="1:107" x14ac:dyDescent="0.2">
      <c r="A1127">
        <f>ROW(Source!A781)</f>
        <v>781</v>
      </c>
      <c r="B1127">
        <v>144042116</v>
      </c>
      <c r="C1127">
        <v>144045558</v>
      </c>
      <c r="D1127">
        <v>128862548</v>
      </c>
      <c r="E1127">
        <v>28876687</v>
      </c>
      <c r="F1127">
        <v>1</v>
      </c>
      <c r="G1127">
        <v>1</v>
      </c>
      <c r="H1127">
        <v>3</v>
      </c>
      <c r="I1127" t="s">
        <v>1296</v>
      </c>
      <c r="J1127" t="s">
        <v>3</v>
      </c>
      <c r="K1127" t="s">
        <v>1297</v>
      </c>
      <c r="L1127">
        <v>1374</v>
      </c>
      <c r="N1127">
        <v>1013</v>
      </c>
      <c r="O1127" t="s">
        <v>1298</v>
      </c>
      <c r="P1127" t="s">
        <v>1298</v>
      </c>
      <c r="Q1127">
        <v>1</v>
      </c>
      <c r="W1127">
        <v>0</v>
      </c>
      <c r="X1127">
        <v>-1731369543</v>
      </c>
      <c r="Y1127">
        <v>0.25</v>
      </c>
      <c r="AA1127">
        <v>1</v>
      </c>
      <c r="AB1127">
        <v>0</v>
      </c>
      <c r="AC1127">
        <v>0</v>
      </c>
      <c r="AD1127">
        <v>0</v>
      </c>
      <c r="AE1127">
        <v>1</v>
      </c>
      <c r="AF1127">
        <v>0</v>
      </c>
      <c r="AG1127">
        <v>0</v>
      </c>
      <c r="AH1127">
        <v>0</v>
      </c>
      <c r="AI1127">
        <v>1</v>
      </c>
      <c r="AJ1127">
        <v>1</v>
      </c>
      <c r="AK1127">
        <v>1</v>
      </c>
      <c r="AL1127">
        <v>1</v>
      </c>
      <c r="AN1127">
        <v>0</v>
      </c>
      <c r="AO1127">
        <v>1</v>
      </c>
      <c r="AP1127">
        <v>0</v>
      </c>
      <c r="AQ1127">
        <v>0</v>
      </c>
      <c r="AR1127">
        <v>0</v>
      </c>
      <c r="AS1127" t="s">
        <v>3</v>
      </c>
      <c r="AT1127">
        <v>0.25</v>
      </c>
      <c r="AU1127" t="s">
        <v>3</v>
      </c>
      <c r="AV1127">
        <v>0</v>
      </c>
      <c r="AW1127">
        <v>2</v>
      </c>
      <c r="AX1127">
        <v>144045589</v>
      </c>
      <c r="AY1127">
        <v>1</v>
      </c>
      <c r="AZ1127">
        <v>0</v>
      </c>
      <c r="BA1127">
        <v>1114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CX1127">
        <f>Y1127*Source!I781</f>
        <v>2</v>
      </c>
      <c r="CY1127">
        <f t="shared" si="213"/>
        <v>1</v>
      </c>
      <c r="CZ1127">
        <f t="shared" si="214"/>
        <v>1</v>
      </c>
      <c r="DA1127">
        <f t="shared" si="215"/>
        <v>1</v>
      </c>
      <c r="DB1127">
        <f t="shared" si="211"/>
        <v>0.25</v>
      </c>
      <c r="DC1127">
        <f t="shared" si="212"/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14"/>
  <sheetViews>
    <sheetView workbookViewId="0"/>
  </sheetViews>
  <sheetFormatPr defaultColWidth="9.140625" defaultRowHeight="12.75" x14ac:dyDescent="0.2"/>
  <cols>
    <col min="1" max="256" width="9.140625" customWidth="1"/>
  </cols>
  <sheetData>
    <row r="1" spans="1:44" x14ac:dyDescent="0.2">
      <c r="A1">
        <f>ROW(Source!A32)</f>
        <v>32</v>
      </c>
      <c r="B1">
        <v>144043055</v>
      </c>
      <c r="C1">
        <v>144043051</v>
      </c>
      <c r="D1">
        <v>128862253</v>
      </c>
      <c r="E1">
        <v>28876687</v>
      </c>
      <c r="F1">
        <v>1</v>
      </c>
      <c r="G1">
        <v>1</v>
      </c>
      <c r="H1">
        <v>1</v>
      </c>
      <c r="I1" t="s">
        <v>1123</v>
      </c>
      <c r="J1" t="s">
        <v>3</v>
      </c>
      <c r="K1" t="s">
        <v>1124</v>
      </c>
      <c r="L1">
        <v>1191</v>
      </c>
      <c r="N1">
        <v>1013</v>
      </c>
      <c r="O1" t="s">
        <v>1125</v>
      </c>
      <c r="P1" t="s">
        <v>1125</v>
      </c>
      <c r="Q1">
        <v>1</v>
      </c>
      <c r="X1">
        <v>34.56</v>
      </c>
      <c r="Y1">
        <v>0</v>
      </c>
      <c r="Z1">
        <v>0</v>
      </c>
      <c r="AA1">
        <v>0</v>
      </c>
      <c r="AB1">
        <v>8.5299999999999994</v>
      </c>
      <c r="AC1">
        <v>0</v>
      </c>
      <c r="AD1">
        <v>1</v>
      </c>
      <c r="AE1">
        <v>1</v>
      </c>
      <c r="AF1" t="s">
        <v>23</v>
      </c>
      <c r="AG1">
        <v>27.648000000000003</v>
      </c>
      <c r="AH1">
        <v>2</v>
      </c>
      <c r="AI1">
        <v>144043052</v>
      </c>
      <c r="AJ1">
        <v>1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</row>
    <row r="2" spans="1:44" x14ac:dyDescent="0.2">
      <c r="A2">
        <f>ROW(Source!A32)</f>
        <v>32</v>
      </c>
      <c r="B2">
        <v>144043056</v>
      </c>
      <c r="C2">
        <v>144043051</v>
      </c>
      <c r="D2">
        <v>130278888</v>
      </c>
      <c r="E2">
        <v>1</v>
      </c>
      <c r="F2">
        <v>1</v>
      </c>
      <c r="G2">
        <v>1</v>
      </c>
      <c r="H2">
        <v>3</v>
      </c>
      <c r="I2" t="s">
        <v>267</v>
      </c>
      <c r="J2" t="s">
        <v>270</v>
      </c>
      <c r="K2" t="s">
        <v>268</v>
      </c>
      <c r="L2">
        <v>1327</v>
      </c>
      <c r="N2">
        <v>1005</v>
      </c>
      <c r="O2" t="s">
        <v>269</v>
      </c>
      <c r="P2" t="s">
        <v>269</v>
      </c>
      <c r="Q2">
        <v>1</v>
      </c>
      <c r="X2">
        <v>100</v>
      </c>
      <c r="Y2">
        <v>701.31</v>
      </c>
      <c r="Z2">
        <v>0</v>
      </c>
      <c r="AA2">
        <v>0</v>
      </c>
      <c r="AB2">
        <v>0</v>
      </c>
      <c r="AC2">
        <v>0</v>
      </c>
      <c r="AD2">
        <v>1</v>
      </c>
      <c r="AE2">
        <v>0</v>
      </c>
      <c r="AF2" t="s">
        <v>22</v>
      </c>
      <c r="AG2">
        <v>0</v>
      </c>
      <c r="AH2">
        <v>2</v>
      </c>
      <c r="AI2">
        <v>144043053</v>
      </c>
      <c r="AJ2">
        <v>2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</row>
    <row r="3" spans="1:44" x14ac:dyDescent="0.2">
      <c r="A3">
        <f>ROW(Source!A34)</f>
        <v>34</v>
      </c>
      <c r="B3">
        <v>144043065</v>
      </c>
      <c r="C3">
        <v>144043058</v>
      </c>
      <c r="D3">
        <v>128862189</v>
      </c>
      <c r="E3">
        <v>28876687</v>
      </c>
      <c r="F3">
        <v>1</v>
      </c>
      <c r="G3">
        <v>1</v>
      </c>
      <c r="H3">
        <v>1</v>
      </c>
      <c r="I3" t="s">
        <v>1126</v>
      </c>
      <c r="J3" t="s">
        <v>3</v>
      </c>
      <c r="K3" t="s">
        <v>1127</v>
      </c>
      <c r="L3">
        <v>1191</v>
      </c>
      <c r="N3">
        <v>1013</v>
      </c>
      <c r="O3" t="s">
        <v>1125</v>
      </c>
      <c r="P3" t="s">
        <v>1125</v>
      </c>
      <c r="Q3">
        <v>1</v>
      </c>
      <c r="X3">
        <v>74.3</v>
      </c>
      <c r="Y3">
        <v>0</v>
      </c>
      <c r="Z3">
        <v>0</v>
      </c>
      <c r="AA3">
        <v>0</v>
      </c>
      <c r="AB3">
        <v>7.87</v>
      </c>
      <c r="AC3">
        <v>0</v>
      </c>
      <c r="AD3">
        <v>1</v>
      </c>
      <c r="AE3">
        <v>1</v>
      </c>
      <c r="AF3" t="s">
        <v>3</v>
      </c>
      <c r="AG3">
        <v>74.3</v>
      </c>
      <c r="AH3">
        <v>2</v>
      </c>
      <c r="AI3">
        <v>144043059</v>
      </c>
      <c r="AJ3">
        <v>4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</row>
    <row r="4" spans="1:44" x14ac:dyDescent="0.2">
      <c r="A4">
        <f>ROW(Source!A34)</f>
        <v>34</v>
      </c>
      <c r="B4">
        <v>144043066</v>
      </c>
      <c r="C4">
        <v>144043058</v>
      </c>
      <c r="D4">
        <v>128862608</v>
      </c>
      <c r="E4">
        <v>28876687</v>
      </c>
      <c r="F4">
        <v>1</v>
      </c>
      <c r="G4">
        <v>1</v>
      </c>
      <c r="H4">
        <v>1</v>
      </c>
      <c r="I4" t="s">
        <v>1128</v>
      </c>
      <c r="J4" t="s">
        <v>3</v>
      </c>
      <c r="K4" t="s">
        <v>1129</v>
      </c>
      <c r="L4">
        <v>1191</v>
      </c>
      <c r="N4">
        <v>1013</v>
      </c>
      <c r="O4" t="s">
        <v>1125</v>
      </c>
      <c r="P4" t="s">
        <v>1125</v>
      </c>
      <c r="Q4">
        <v>1</v>
      </c>
      <c r="X4">
        <v>0.35</v>
      </c>
      <c r="Y4">
        <v>0</v>
      </c>
      <c r="Z4">
        <v>0</v>
      </c>
      <c r="AA4">
        <v>0</v>
      </c>
      <c r="AB4">
        <v>0</v>
      </c>
      <c r="AC4">
        <v>0</v>
      </c>
      <c r="AD4">
        <v>1</v>
      </c>
      <c r="AE4">
        <v>2</v>
      </c>
      <c r="AF4" t="s">
        <v>3</v>
      </c>
      <c r="AG4">
        <v>0.35</v>
      </c>
      <c r="AH4">
        <v>2</v>
      </c>
      <c r="AI4">
        <v>144043060</v>
      </c>
      <c r="AJ4">
        <v>5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</row>
    <row r="5" spans="1:44" x14ac:dyDescent="0.2">
      <c r="A5">
        <f>ROW(Source!A34)</f>
        <v>34</v>
      </c>
      <c r="B5">
        <v>144043067</v>
      </c>
      <c r="C5">
        <v>144043058</v>
      </c>
      <c r="D5">
        <v>130404565</v>
      </c>
      <c r="E5">
        <v>1</v>
      </c>
      <c r="F5">
        <v>1</v>
      </c>
      <c r="G5">
        <v>1</v>
      </c>
      <c r="H5">
        <v>2</v>
      </c>
      <c r="I5" t="s">
        <v>1130</v>
      </c>
      <c r="J5" t="s">
        <v>1131</v>
      </c>
      <c r="K5" t="s">
        <v>1132</v>
      </c>
      <c r="L5">
        <v>1368</v>
      </c>
      <c r="N5">
        <v>1011</v>
      </c>
      <c r="O5" t="s">
        <v>550</v>
      </c>
      <c r="P5" t="s">
        <v>550</v>
      </c>
      <c r="Q5">
        <v>1</v>
      </c>
      <c r="X5">
        <v>0.35</v>
      </c>
      <c r="Y5">
        <v>0</v>
      </c>
      <c r="Z5">
        <v>31.26</v>
      </c>
      <c r="AA5">
        <v>13.5</v>
      </c>
      <c r="AB5">
        <v>0</v>
      </c>
      <c r="AC5">
        <v>0</v>
      </c>
      <c r="AD5">
        <v>1</v>
      </c>
      <c r="AE5">
        <v>0</v>
      </c>
      <c r="AF5" t="s">
        <v>3</v>
      </c>
      <c r="AG5">
        <v>0.35</v>
      </c>
      <c r="AH5">
        <v>2</v>
      </c>
      <c r="AI5">
        <v>144043061</v>
      </c>
      <c r="AJ5">
        <v>6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1:44" x14ac:dyDescent="0.2">
      <c r="A6">
        <f>ROW(Source!A34)</f>
        <v>34</v>
      </c>
      <c r="B6">
        <v>144043068</v>
      </c>
      <c r="C6">
        <v>144043058</v>
      </c>
      <c r="D6">
        <v>130405346</v>
      </c>
      <c r="E6">
        <v>1</v>
      </c>
      <c r="F6">
        <v>1</v>
      </c>
      <c r="G6">
        <v>1</v>
      </c>
      <c r="H6">
        <v>2</v>
      </c>
      <c r="I6" t="s">
        <v>1133</v>
      </c>
      <c r="J6" t="s">
        <v>1134</v>
      </c>
      <c r="K6" t="s">
        <v>1135</v>
      </c>
      <c r="L6">
        <v>1368</v>
      </c>
      <c r="N6">
        <v>1011</v>
      </c>
      <c r="O6" t="s">
        <v>550</v>
      </c>
      <c r="P6" t="s">
        <v>550</v>
      </c>
      <c r="Q6">
        <v>1</v>
      </c>
      <c r="X6">
        <v>1.64</v>
      </c>
      <c r="Y6">
        <v>0</v>
      </c>
      <c r="Z6">
        <v>48.81</v>
      </c>
      <c r="AA6">
        <v>0</v>
      </c>
      <c r="AB6">
        <v>0</v>
      </c>
      <c r="AC6">
        <v>0</v>
      </c>
      <c r="AD6">
        <v>1</v>
      </c>
      <c r="AE6">
        <v>0</v>
      </c>
      <c r="AF6" t="s">
        <v>3</v>
      </c>
      <c r="AG6">
        <v>1.64</v>
      </c>
      <c r="AH6">
        <v>2</v>
      </c>
      <c r="AI6">
        <v>144043062</v>
      </c>
      <c r="AJ6">
        <v>7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1:44" x14ac:dyDescent="0.2">
      <c r="A7">
        <f>ROW(Source!A34)</f>
        <v>34</v>
      </c>
      <c r="B7">
        <v>144043069</v>
      </c>
      <c r="C7">
        <v>144043058</v>
      </c>
      <c r="D7">
        <v>130405700</v>
      </c>
      <c r="E7">
        <v>1</v>
      </c>
      <c r="F7">
        <v>1</v>
      </c>
      <c r="G7">
        <v>1</v>
      </c>
      <c r="H7">
        <v>2</v>
      </c>
      <c r="I7" t="s">
        <v>1136</v>
      </c>
      <c r="J7" t="s">
        <v>1137</v>
      </c>
      <c r="K7" t="s">
        <v>1138</v>
      </c>
      <c r="L7">
        <v>1368</v>
      </c>
      <c r="N7">
        <v>1011</v>
      </c>
      <c r="O7" t="s">
        <v>550</v>
      </c>
      <c r="P7" t="s">
        <v>550</v>
      </c>
      <c r="Q7">
        <v>1</v>
      </c>
      <c r="X7">
        <v>3.28</v>
      </c>
      <c r="Y7">
        <v>0</v>
      </c>
      <c r="Z7">
        <v>1.53</v>
      </c>
      <c r="AA7">
        <v>0</v>
      </c>
      <c r="AB7">
        <v>0</v>
      </c>
      <c r="AC7">
        <v>0</v>
      </c>
      <c r="AD7">
        <v>1</v>
      </c>
      <c r="AE7">
        <v>0</v>
      </c>
      <c r="AF7" t="s">
        <v>3</v>
      </c>
      <c r="AG7">
        <v>3.28</v>
      </c>
      <c r="AH7">
        <v>2</v>
      </c>
      <c r="AI7">
        <v>144043063</v>
      </c>
      <c r="AJ7">
        <v>8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1:44" x14ac:dyDescent="0.2">
      <c r="A8">
        <f>ROW(Source!A34)</f>
        <v>34</v>
      </c>
      <c r="B8">
        <v>144043070</v>
      </c>
      <c r="C8">
        <v>144043058</v>
      </c>
      <c r="D8">
        <v>128862661</v>
      </c>
      <c r="E8">
        <v>28876687</v>
      </c>
      <c r="F8">
        <v>1</v>
      </c>
      <c r="G8">
        <v>1</v>
      </c>
      <c r="H8">
        <v>3</v>
      </c>
      <c r="I8" t="s">
        <v>29</v>
      </c>
      <c r="J8" t="s">
        <v>3</v>
      </c>
      <c r="K8" t="s">
        <v>30</v>
      </c>
      <c r="L8">
        <v>1348</v>
      </c>
      <c r="N8">
        <v>1009</v>
      </c>
      <c r="O8" t="s">
        <v>31</v>
      </c>
      <c r="P8" t="s">
        <v>31</v>
      </c>
      <c r="Q8">
        <v>1000</v>
      </c>
      <c r="X8">
        <v>4.41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 t="s">
        <v>3</v>
      </c>
      <c r="AG8">
        <v>4.41</v>
      </c>
      <c r="AH8">
        <v>2</v>
      </c>
      <c r="AI8">
        <v>144043064</v>
      </c>
      <c r="AJ8">
        <v>9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1:44" x14ac:dyDescent="0.2">
      <c r="A9">
        <f>ROW(Source!A36)</f>
        <v>36</v>
      </c>
      <c r="B9">
        <v>144043077</v>
      </c>
      <c r="C9">
        <v>144043072</v>
      </c>
      <c r="D9">
        <v>128862253</v>
      </c>
      <c r="E9">
        <v>28876687</v>
      </c>
      <c r="F9">
        <v>1</v>
      </c>
      <c r="G9">
        <v>1</v>
      </c>
      <c r="H9">
        <v>1</v>
      </c>
      <c r="I9" t="s">
        <v>1123</v>
      </c>
      <c r="J9" t="s">
        <v>3</v>
      </c>
      <c r="K9" t="s">
        <v>1124</v>
      </c>
      <c r="L9">
        <v>1191</v>
      </c>
      <c r="N9">
        <v>1013</v>
      </c>
      <c r="O9" t="s">
        <v>1125</v>
      </c>
      <c r="P9" t="s">
        <v>1125</v>
      </c>
      <c r="Q9">
        <v>1</v>
      </c>
      <c r="X9">
        <v>69.87</v>
      </c>
      <c r="Y9">
        <v>0</v>
      </c>
      <c r="Z9">
        <v>0</v>
      </c>
      <c r="AA9">
        <v>0</v>
      </c>
      <c r="AB9">
        <v>8.5299999999999994</v>
      </c>
      <c r="AC9">
        <v>0</v>
      </c>
      <c r="AD9">
        <v>1</v>
      </c>
      <c r="AE9">
        <v>1</v>
      </c>
      <c r="AF9" t="s">
        <v>3</v>
      </c>
      <c r="AG9">
        <v>69.87</v>
      </c>
      <c r="AH9">
        <v>2</v>
      </c>
      <c r="AI9">
        <v>144043073</v>
      </c>
      <c r="AJ9">
        <v>10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1:44" x14ac:dyDescent="0.2">
      <c r="A10">
        <f>ROW(Source!A36)</f>
        <v>36</v>
      </c>
      <c r="B10">
        <v>144043078</v>
      </c>
      <c r="C10">
        <v>144043072</v>
      </c>
      <c r="D10">
        <v>128862608</v>
      </c>
      <c r="E10">
        <v>28876687</v>
      </c>
      <c r="F10">
        <v>1</v>
      </c>
      <c r="G10">
        <v>1</v>
      </c>
      <c r="H10">
        <v>1</v>
      </c>
      <c r="I10" t="s">
        <v>1128</v>
      </c>
      <c r="J10" t="s">
        <v>3</v>
      </c>
      <c r="K10" t="s">
        <v>1129</v>
      </c>
      <c r="L10">
        <v>1191</v>
      </c>
      <c r="N10">
        <v>1013</v>
      </c>
      <c r="O10" t="s">
        <v>1125</v>
      </c>
      <c r="P10" t="s">
        <v>1125</v>
      </c>
      <c r="Q10">
        <v>1</v>
      </c>
      <c r="X10">
        <v>1.44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</v>
      </c>
      <c r="AE10">
        <v>2</v>
      </c>
      <c r="AF10" t="s">
        <v>3</v>
      </c>
      <c r="AG10">
        <v>1.44</v>
      </c>
      <c r="AH10">
        <v>2</v>
      </c>
      <c r="AI10">
        <v>144043074</v>
      </c>
      <c r="AJ10">
        <v>11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1:44" x14ac:dyDescent="0.2">
      <c r="A11">
        <f>ROW(Source!A36)</f>
        <v>36</v>
      </c>
      <c r="B11">
        <v>144043079</v>
      </c>
      <c r="C11">
        <v>144043072</v>
      </c>
      <c r="D11">
        <v>130404565</v>
      </c>
      <c r="E11">
        <v>1</v>
      </c>
      <c r="F11">
        <v>1</v>
      </c>
      <c r="G11">
        <v>1</v>
      </c>
      <c r="H11">
        <v>2</v>
      </c>
      <c r="I11" t="s">
        <v>1130</v>
      </c>
      <c r="J11" t="s">
        <v>1131</v>
      </c>
      <c r="K11" t="s">
        <v>1132</v>
      </c>
      <c r="L11">
        <v>1368</v>
      </c>
      <c r="N11">
        <v>1011</v>
      </c>
      <c r="O11" t="s">
        <v>550</v>
      </c>
      <c r="P11" t="s">
        <v>550</v>
      </c>
      <c r="Q11">
        <v>1</v>
      </c>
      <c r="X11">
        <v>1.44</v>
      </c>
      <c r="Y11">
        <v>0</v>
      </c>
      <c r="Z11">
        <v>31.26</v>
      </c>
      <c r="AA11">
        <v>13.5</v>
      </c>
      <c r="AB11">
        <v>0</v>
      </c>
      <c r="AC11">
        <v>0</v>
      </c>
      <c r="AD11">
        <v>1</v>
      </c>
      <c r="AE11">
        <v>0</v>
      </c>
      <c r="AF11" t="s">
        <v>3</v>
      </c>
      <c r="AG11">
        <v>1.44</v>
      </c>
      <c r="AH11">
        <v>2</v>
      </c>
      <c r="AI11">
        <v>144043075</v>
      </c>
      <c r="AJ11">
        <v>12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1:44" x14ac:dyDescent="0.2">
      <c r="A12">
        <f>ROW(Source!A36)</f>
        <v>36</v>
      </c>
      <c r="B12">
        <v>144043080</v>
      </c>
      <c r="C12">
        <v>144043072</v>
      </c>
      <c r="D12">
        <v>128862661</v>
      </c>
      <c r="E12">
        <v>28876687</v>
      </c>
      <c r="F12">
        <v>1</v>
      </c>
      <c r="G12">
        <v>1</v>
      </c>
      <c r="H12">
        <v>3</v>
      </c>
      <c r="I12" t="s">
        <v>29</v>
      </c>
      <c r="J12" t="s">
        <v>3</v>
      </c>
      <c r="K12" t="s">
        <v>30</v>
      </c>
      <c r="L12">
        <v>1348</v>
      </c>
      <c r="N12">
        <v>1009</v>
      </c>
      <c r="O12" t="s">
        <v>31</v>
      </c>
      <c r="P12" t="s">
        <v>31</v>
      </c>
      <c r="Q12">
        <v>1000</v>
      </c>
      <c r="X12">
        <v>5.2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 t="s">
        <v>3</v>
      </c>
      <c r="AG12">
        <v>5.2</v>
      </c>
      <c r="AH12">
        <v>2</v>
      </c>
      <c r="AI12">
        <v>144043076</v>
      </c>
      <c r="AJ12">
        <v>13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1:44" x14ac:dyDescent="0.2">
      <c r="A13">
        <f>ROW(Source!A38)</f>
        <v>38</v>
      </c>
      <c r="B13">
        <v>144043087</v>
      </c>
      <c r="C13">
        <v>144043082</v>
      </c>
      <c r="D13">
        <v>128862283</v>
      </c>
      <c r="E13">
        <v>28876687</v>
      </c>
      <c r="F13">
        <v>1</v>
      </c>
      <c r="G13">
        <v>1</v>
      </c>
      <c r="H13">
        <v>1</v>
      </c>
      <c r="I13" t="s">
        <v>1139</v>
      </c>
      <c r="J13" t="s">
        <v>3</v>
      </c>
      <c r="K13" t="s">
        <v>1140</v>
      </c>
      <c r="L13">
        <v>1191</v>
      </c>
      <c r="N13">
        <v>1013</v>
      </c>
      <c r="O13" t="s">
        <v>1125</v>
      </c>
      <c r="P13" t="s">
        <v>1125</v>
      </c>
      <c r="Q13">
        <v>1</v>
      </c>
      <c r="X13">
        <v>7.7</v>
      </c>
      <c r="Y13">
        <v>0</v>
      </c>
      <c r="Z13">
        <v>0</v>
      </c>
      <c r="AA13">
        <v>0</v>
      </c>
      <c r="AB13">
        <v>9.07</v>
      </c>
      <c r="AC13">
        <v>0</v>
      </c>
      <c r="AD13">
        <v>1</v>
      </c>
      <c r="AE13">
        <v>1</v>
      </c>
      <c r="AF13" t="s">
        <v>3</v>
      </c>
      <c r="AG13">
        <v>7.7</v>
      </c>
      <c r="AH13">
        <v>2</v>
      </c>
      <c r="AI13">
        <v>144043083</v>
      </c>
      <c r="AJ13">
        <v>14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1:44" x14ac:dyDescent="0.2">
      <c r="A14">
        <f>ROW(Source!A38)</f>
        <v>38</v>
      </c>
      <c r="B14">
        <v>144043088</v>
      </c>
      <c r="C14">
        <v>144043082</v>
      </c>
      <c r="D14">
        <v>130405346</v>
      </c>
      <c r="E14">
        <v>1</v>
      </c>
      <c r="F14">
        <v>1</v>
      </c>
      <c r="G14">
        <v>1</v>
      </c>
      <c r="H14">
        <v>2</v>
      </c>
      <c r="I14" t="s">
        <v>1133</v>
      </c>
      <c r="J14" t="s">
        <v>1134</v>
      </c>
      <c r="K14" t="s">
        <v>1135</v>
      </c>
      <c r="L14">
        <v>1368</v>
      </c>
      <c r="N14">
        <v>1011</v>
      </c>
      <c r="O14" t="s">
        <v>550</v>
      </c>
      <c r="P14" t="s">
        <v>550</v>
      </c>
      <c r="Q14">
        <v>1</v>
      </c>
      <c r="X14">
        <v>2.2599999999999998</v>
      </c>
      <c r="Y14">
        <v>0</v>
      </c>
      <c r="Z14">
        <v>48.81</v>
      </c>
      <c r="AA14">
        <v>0</v>
      </c>
      <c r="AB14">
        <v>0</v>
      </c>
      <c r="AC14">
        <v>0</v>
      </c>
      <c r="AD14">
        <v>1</v>
      </c>
      <c r="AE14">
        <v>0</v>
      </c>
      <c r="AF14" t="s">
        <v>3</v>
      </c>
      <c r="AG14">
        <v>2.2599999999999998</v>
      </c>
      <c r="AH14">
        <v>2</v>
      </c>
      <c r="AI14">
        <v>144043084</v>
      </c>
      <c r="AJ14">
        <v>15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1:44" x14ac:dyDescent="0.2">
      <c r="A15">
        <f>ROW(Source!A38)</f>
        <v>38</v>
      </c>
      <c r="B15">
        <v>144043089</v>
      </c>
      <c r="C15">
        <v>144043082</v>
      </c>
      <c r="D15">
        <v>130405700</v>
      </c>
      <c r="E15">
        <v>1</v>
      </c>
      <c r="F15">
        <v>1</v>
      </c>
      <c r="G15">
        <v>1</v>
      </c>
      <c r="H15">
        <v>2</v>
      </c>
      <c r="I15" t="s">
        <v>1136</v>
      </c>
      <c r="J15" t="s">
        <v>1137</v>
      </c>
      <c r="K15" t="s">
        <v>1138</v>
      </c>
      <c r="L15">
        <v>1368</v>
      </c>
      <c r="N15">
        <v>1011</v>
      </c>
      <c r="O15" t="s">
        <v>550</v>
      </c>
      <c r="P15" t="s">
        <v>550</v>
      </c>
      <c r="Q15">
        <v>1</v>
      </c>
      <c r="X15">
        <v>4.5199999999999996</v>
      </c>
      <c r="Y15">
        <v>0</v>
      </c>
      <c r="Z15">
        <v>1.53</v>
      </c>
      <c r="AA15">
        <v>0</v>
      </c>
      <c r="AB15">
        <v>0</v>
      </c>
      <c r="AC15">
        <v>0</v>
      </c>
      <c r="AD15">
        <v>1</v>
      </c>
      <c r="AE15">
        <v>0</v>
      </c>
      <c r="AF15" t="s">
        <v>3</v>
      </c>
      <c r="AG15">
        <v>4.5199999999999996</v>
      </c>
      <c r="AH15">
        <v>2</v>
      </c>
      <c r="AI15">
        <v>144043085</v>
      </c>
      <c r="AJ15">
        <v>16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1:44" x14ac:dyDescent="0.2">
      <c r="A16">
        <f>ROW(Source!A38)</f>
        <v>38</v>
      </c>
      <c r="B16">
        <v>144043090</v>
      </c>
      <c r="C16">
        <v>144043082</v>
      </c>
      <c r="D16">
        <v>128862661</v>
      </c>
      <c r="E16">
        <v>28876687</v>
      </c>
      <c r="F16">
        <v>1</v>
      </c>
      <c r="G16">
        <v>1</v>
      </c>
      <c r="H16">
        <v>3</v>
      </c>
      <c r="I16" t="s">
        <v>29</v>
      </c>
      <c r="J16" t="s">
        <v>3</v>
      </c>
      <c r="K16" t="s">
        <v>30</v>
      </c>
      <c r="L16">
        <v>1348</v>
      </c>
      <c r="N16">
        <v>1009</v>
      </c>
      <c r="O16" t="s">
        <v>31</v>
      </c>
      <c r="P16" t="s">
        <v>31</v>
      </c>
      <c r="Q16">
        <v>1000</v>
      </c>
      <c r="X16">
        <v>2.38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 t="s">
        <v>3</v>
      </c>
      <c r="AG16">
        <v>2.38</v>
      </c>
      <c r="AH16">
        <v>2</v>
      </c>
      <c r="AI16">
        <v>144043086</v>
      </c>
      <c r="AJ16">
        <v>17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1:44" x14ac:dyDescent="0.2">
      <c r="A17">
        <f>ROW(Source!A40)</f>
        <v>40</v>
      </c>
      <c r="B17">
        <v>144043115</v>
      </c>
      <c r="C17">
        <v>144043092</v>
      </c>
      <c r="D17">
        <v>128862283</v>
      </c>
      <c r="E17">
        <v>28876687</v>
      </c>
      <c r="F17">
        <v>1</v>
      </c>
      <c r="G17">
        <v>1</v>
      </c>
      <c r="H17">
        <v>1</v>
      </c>
      <c r="I17" t="s">
        <v>1139</v>
      </c>
      <c r="J17" t="s">
        <v>3</v>
      </c>
      <c r="K17" t="s">
        <v>1140</v>
      </c>
      <c r="L17">
        <v>1191</v>
      </c>
      <c r="N17">
        <v>1013</v>
      </c>
      <c r="O17" t="s">
        <v>1125</v>
      </c>
      <c r="P17" t="s">
        <v>1125</v>
      </c>
      <c r="Q17">
        <v>1</v>
      </c>
      <c r="X17">
        <v>99</v>
      </c>
      <c r="Y17">
        <v>0</v>
      </c>
      <c r="Z17">
        <v>0</v>
      </c>
      <c r="AA17">
        <v>0</v>
      </c>
      <c r="AB17">
        <v>9.07</v>
      </c>
      <c r="AC17">
        <v>0</v>
      </c>
      <c r="AD17">
        <v>1</v>
      </c>
      <c r="AE17">
        <v>1</v>
      </c>
      <c r="AF17" t="s">
        <v>60</v>
      </c>
      <c r="AG17">
        <v>69.3</v>
      </c>
      <c r="AH17">
        <v>2</v>
      </c>
      <c r="AI17">
        <v>144043093</v>
      </c>
      <c r="AJ17">
        <v>18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1:44" x14ac:dyDescent="0.2">
      <c r="A18">
        <f>ROW(Source!A40)</f>
        <v>40</v>
      </c>
      <c r="B18">
        <v>144043116</v>
      </c>
      <c r="C18">
        <v>144043092</v>
      </c>
      <c r="D18">
        <v>128862608</v>
      </c>
      <c r="E18">
        <v>28876687</v>
      </c>
      <c r="F18">
        <v>1</v>
      </c>
      <c r="G18">
        <v>1</v>
      </c>
      <c r="H18">
        <v>1</v>
      </c>
      <c r="I18" t="s">
        <v>1128</v>
      </c>
      <c r="J18" t="s">
        <v>3</v>
      </c>
      <c r="K18" t="s">
        <v>1129</v>
      </c>
      <c r="L18">
        <v>1191</v>
      </c>
      <c r="N18">
        <v>1013</v>
      </c>
      <c r="O18" t="s">
        <v>1125</v>
      </c>
      <c r="P18" t="s">
        <v>1125</v>
      </c>
      <c r="Q18">
        <v>1</v>
      </c>
      <c r="X18">
        <v>0.68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</v>
      </c>
      <c r="AE18">
        <v>2</v>
      </c>
      <c r="AF18" t="s">
        <v>60</v>
      </c>
      <c r="AG18">
        <v>0.47599999999999998</v>
      </c>
      <c r="AH18">
        <v>2</v>
      </c>
      <c r="AI18">
        <v>144043094</v>
      </c>
      <c r="AJ18">
        <v>19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1:44" x14ac:dyDescent="0.2">
      <c r="A19">
        <f>ROW(Source!A40)</f>
        <v>40</v>
      </c>
      <c r="B19">
        <v>144043117</v>
      </c>
      <c r="C19">
        <v>144043092</v>
      </c>
      <c r="D19">
        <v>130404404</v>
      </c>
      <c r="E19">
        <v>1</v>
      </c>
      <c r="F19">
        <v>1</v>
      </c>
      <c r="G19">
        <v>1</v>
      </c>
      <c r="H19">
        <v>2</v>
      </c>
      <c r="I19" t="s">
        <v>1141</v>
      </c>
      <c r="J19" t="s">
        <v>1142</v>
      </c>
      <c r="K19" t="s">
        <v>1143</v>
      </c>
      <c r="L19">
        <v>1368</v>
      </c>
      <c r="N19">
        <v>1011</v>
      </c>
      <c r="O19" t="s">
        <v>550</v>
      </c>
      <c r="P19" t="s">
        <v>550</v>
      </c>
      <c r="Q19">
        <v>1</v>
      </c>
      <c r="X19">
        <v>0.48</v>
      </c>
      <c r="Y19">
        <v>0</v>
      </c>
      <c r="Z19">
        <v>115.4</v>
      </c>
      <c r="AA19">
        <v>13.5</v>
      </c>
      <c r="AB19">
        <v>0</v>
      </c>
      <c r="AC19">
        <v>0</v>
      </c>
      <c r="AD19">
        <v>1</v>
      </c>
      <c r="AE19">
        <v>0</v>
      </c>
      <c r="AF19" t="s">
        <v>60</v>
      </c>
      <c r="AG19">
        <v>0.33599999999999997</v>
      </c>
      <c r="AH19">
        <v>2</v>
      </c>
      <c r="AI19">
        <v>144043095</v>
      </c>
      <c r="AJ19">
        <v>20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1:44" x14ac:dyDescent="0.2">
      <c r="A20">
        <f>ROW(Source!A40)</f>
        <v>40</v>
      </c>
      <c r="B20">
        <v>144043118</v>
      </c>
      <c r="C20">
        <v>144043092</v>
      </c>
      <c r="D20">
        <v>130405149</v>
      </c>
      <c r="E20">
        <v>1</v>
      </c>
      <c r="F20">
        <v>1</v>
      </c>
      <c r="G20">
        <v>1</v>
      </c>
      <c r="H20">
        <v>2</v>
      </c>
      <c r="I20" t="s">
        <v>1144</v>
      </c>
      <c r="J20" t="s">
        <v>1145</v>
      </c>
      <c r="K20" t="s">
        <v>1146</v>
      </c>
      <c r="L20">
        <v>1368</v>
      </c>
      <c r="N20">
        <v>1011</v>
      </c>
      <c r="O20" t="s">
        <v>550</v>
      </c>
      <c r="P20" t="s">
        <v>550</v>
      </c>
      <c r="Q20">
        <v>1</v>
      </c>
      <c r="X20">
        <v>0.2</v>
      </c>
      <c r="Y20">
        <v>0</v>
      </c>
      <c r="Z20">
        <v>65.709999999999994</v>
      </c>
      <c r="AA20">
        <v>11.6</v>
      </c>
      <c r="AB20">
        <v>0</v>
      </c>
      <c r="AC20">
        <v>0</v>
      </c>
      <c r="AD20">
        <v>1</v>
      </c>
      <c r="AE20">
        <v>0</v>
      </c>
      <c r="AF20" t="s">
        <v>60</v>
      </c>
      <c r="AG20">
        <v>0.13999999999999999</v>
      </c>
      <c r="AH20">
        <v>2</v>
      </c>
      <c r="AI20">
        <v>144043096</v>
      </c>
      <c r="AJ20">
        <v>21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1:44" x14ac:dyDescent="0.2">
      <c r="A21">
        <f>ROW(Source!A40)</f>
        <v>40</v>
      </c>
      <c r="B21">
        <v>144043119</v>
      </c>
      <c r="C21">
        <v>144043092</v>
      </c>
      <c r="D21">
        <v>130405710</v>
      </c>
      <c r="E21">
        <v>1</v>
      </c>
      <c r="F21">
        <v>1</v>
      </c>
      <c r="G21">
        <v>1</v>
      </c>
      <c r="H21">
        <v>2</v>
      </c>
      <c r="I21" t="s">
        <v>1147</v>
      </c>
      <c r="J21" t="s">
        <v>1148</v>
      </c>
      <c r="K21" t="s">
        <v>1149</v>
      </c>
      <c r="L21">
        <v>1368</v>
      </c>
      <c r="N21">
        <v>1011</v>
      </c>
      <c r="O21" t="s">
        <v>550</v>
      </c>
      <c r="P21" t="s">
        <v>550</v>
      </c>
      <c r="Q21">
        <v>1</v>
      </c>
      <c r="X21">
        <v>0.17</v>
      </c>
      <c r="Y21">
        <v>0</v>
      </c>
      <c r="Z21">
        <v>33.590000000000003</v>
      </c>
      <c r="AA21">
        <v>0</v>
      </c>
      <c r="AB21">
        <v>0</v>
      </c>
      <c r="AC21">
        <v>0</v>
      </c>
      <c r="AD21">
        <v>1</v>
      </c>
      <c r="AE21">
        <v>0</v>
      </c>
      <c r="AF21" t="s">
        <v>60</v>
      </c>
      <c r="AG21">
        <v>0.11899999999999999</v>
      </c>
      <c r="AH21">
        <v>2</v>
      </c>
      <c r="AI21">
        <v>144043097</v>
      </c>
      <c r="AJ21">
        <v>22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1:44" x14ac:dyDescent="0.2">
      <c r="A22">
        <f>ROW(Source!A40)</f>
        <v>40</v>
      </c>
      <c r="B22">
        <v>144043120</v>
      </c>
      <c r="C22">
        <v>144043092</v>
      </c>
      <c r="D22">
        <v>128865111</v>
      </c>
      <c r="E22">
        <v>28876687</v>
      </c>
      <c r="F22">
        <v>1</v>
      </c>
      <c r="G22">
        <v>1</v>
      </c>
      <c r="H22">
        <v>3</v>
      </c>
      <c r="I22" t="s">
        <v>1732</v>
      </c>
      <c r="J22" t="s">
        <v>3</v>
      </c>
      <c r="K22" t="s">
        <v>1733</v>
      </c>
      <c r="L22">
        <v>1327</v>
      </c>
      <c r="N22">
        <v>1005</v>
      </c>
      <c r="O22" t="s">
        <v>269</v>
      </c>
      <c r="P22" t="s">
        <v>269</v>
      </c>
      <c r="Q22">
        <v>1</v>
      </c>
      <c r="X22">
        <v>225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 t="s">
        <v>22</v>
      </c>
      <c r="AG22">
        <v>0</v>
      </c>
      <c r="AH22">
        <v>3</v>
      </c>
      <c r="AI22">
        <v>-1</v>
      </c>
      <c r="AJ22" t="s">
        <v>3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1:44" x14ac:dyDescent="0.2">
      <c r="A23">
        <f>ROW(Source!A40)</f>
        <v>40</v>
      </c>
      <c r="B23">
        <v>144043121</v>
      </c>
      <c r="C23">
        <v>144043092</v>
      </c>
      <c r="D23">
        <v>130258534</v>
      </c>
      <c r="E23">
        <v>1</v>
      </c>
      <c r="F23">
        <v>1</v>
      </c>
      <c r="G23">
        <v>1</v>
      </c>
      <c r="H23">
        <v>3</v>
      </c>
      <c r="I23" t="s">
        <v>1150</v>
      </c>
      <c r="J23" t="s">
        <v>1151</v>
      </c>
      <c r="K23" t="s">
        <v>1152</v>
      </c>
      <c r="L23">
        <v>1339</v>
      </c>
      <c r="N23">
        <v>1007</v>
      </c>
      <c r="O23" t="s">
        <v>50</v>
      </c>
      <c r="P23" t="s">
        <v>50</v>
      </c>
      <c r="Q23">
        <v>1</v>
      </c>
      <c r="X23">
        <v>0.06</v>
      </c>
      <c r="Y23">
        <v>2.44</v>
      </c>
      <c r="Z23">
        <v>0</v>
      </c>
      <c r="AA23">
        <v>0</v>
      </c>
      <c r="AB23">
        <v>0</v>
      </c>
      <c r="AC23">
        <v>0</v>
      </c>
      <c r="AD23">
        <v>1</v>
      </c>
      <c r="AE23">
        <v>0</v>
      </c>
      <c r="AF23" t="s">
        <v>22</v>
      </c>
      <c r="AG23">
        <v>0</v>
      </c>
      <c r="AH23">
        <v>2</v>
      </c>
      <c r="AI23">
        <v>144043099</v>
      </c>
      <c r="AJ23">
        <v>23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1:44" x14ac:dyDescent="0.2">
      <c r="A24">
        <f>ROW(Source!A40)</f>
        <v>40</v>
      </c>
      <c r="B24">
        <v>144043122</v>
      </c>
      <c r="C24">
        <v>144043092</v>
      </c>
      <c r="D24">
        <v>130258769</v>
      </c>
      <c r="E24">
        <v>1</v>
      </c>
      <c r="F24">
        <v>1</v>
      </c>
      <c r="G24">
        <v>1</v>
      </c>
      <c r="H24">
        <v>3</v>
      </c>
      <c r="I24" t="s">
        <v>1153</v>
      </c>
      <c r="J24" t="s">
        <v>1154</v>
      </c>
      <c r="K24" t="s">
        <v>1155</v>
      </c>
      <c r="L24">
        <v>1301</v>
      </c>
      <c r="N24">
        <v>1003</v>
      </c>
      <c r="O24" t="s">
        <v>328</v>
      </c>
      <c r="P24" t="s">
        <v>328</v>
      </c>
      <c r="Q24">
        <v>1</v>
      </c>
      <c r="X24">
        <v>84</v>
      </c>
      <c r="Y24">
        <v>0.37</v>
      </c>
      <c r="Z24">
        <v>0</v>
      </c>
      <c r="AA24">
        <v>0</v>
      </c>
      <c r="AB24">
        <v>0</v>
      </c>
      <c r="AC24">
        <v>0</v>
      </c>
      <c r="AD24">
        <v>1</v>
      </c>
      <c r="AE24">
        <v>0</v>
      </c>
      <c r="AF24" t="s">
        <v>22</v>
      </c>
      <c r="AG24">
        <v>0</v>
      </c>
      <c r="AH24">
        <v>2</v>
      </c>
      <c r="AI24">
        <v>144043100</v>
      </c>
      <c r="AJ24">
        <v>24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1:44" x14ac:dyDescent="0.2">
      <c r="A25">
        <f>ROW(Source!A40)</f>
        <v>40</v>
      </c>
      <c r="B25">
        <v>144043123</v>
      </c>
      <c r="C25">
        <v>144043092</v>
      </c>
      <c r="D25">
        <v>130258794</v>
      </c>
      <c r="E25">
        <v>1</v>
      </c>
      <c r="F25">
        <v>1</v>
      </c>
      <c r="G25">
        <v>1</v>
      </c>
      <c r="H25">
        <v>3</v>
      </c>
      <c r="I25" t="s">
        <v>1156</v>
      </c>
      <c r="J25" t="s">
        <v>1157</v>
      </c>
      <c r="K25" t="s">
        <v>1158</v>
      </c>
      <c r="L25">
        <v>1301</v>
      </c>
      <c r="N25">
        <v>1003</v>
      </c>
      <c r="O25" t="s">
        <v>328</v>
      </c>
      <c r="P25" t="s">
        <v>328</v>
      </c>
      <c r="Q25">
        <v>1</v>
      </c>
      <c r="X25">
        <v>115</v>
      </c>
      <c r="Y25">
        <v>0.17</v>
      </c>
      <c r="Z25">
        <v>0</v>
      </c>
      <c r="AA25">
        <v>0</v>
      </c>
      <c r="AB25">
        <v>0</v>
      </c>
      <c r="AC25">
        <v>0</v>
      </c>
      <c r="AD25">
        <v>1</v>
      </c>
      <c r="AE25">
        <v>0</v>
      </c>
      <c r="AF25" t="s">
        <v>22</v>
      </c>
      <c r="AG25">
        <v>0</v>
      </c>
      <c r="AH25">
        <v>2</v>
      </c>
      <c r="AI25">
        <v>144043101</v>
      </c>
      <c r="AJ25">
        <v>25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1:44" x14ac:dyDescent="0.2">
      <c r="A26">
        <f>ROW(Source!A40)</f>
        <v>40</v>
      </c>
      <c r="B26">
        <v>144043124</v>
      </c>
      <c r="C26">
        <v>144043092</v>
      </c>
      <c r="D26">
        <v>130258799</v>
      </c>
      <c r="E26">
        <v>1</v>
      </c>
      <c r="F26">
        <v>1</v>
      </c>
      <c r="G26">
        <v>1</v>
      </c>
      <c r="H26">
        <v>3</v>
      </c>
      <c r="I26" t="s">
        <v>1159</v>
      </c>
      <c r="J26" t="s">
        <v>1160</v>
      </c>
      <c r="K26" t="s">
        <v>1161</v>
      </c>
      <c r="L26">
        <v>1308</v>
      </c>
      <c r="N26">
        <v>1003</v>
      </c>
      <c r="O26" t="s">
        <v>99</v>
      </c>
      <c r="P26" t="s">
        <v>99</v>
      </c>
      <c r="Q26">
        <v>100</v>
      </c>
      <c r="X26">
        <v>0.43</v>
      </c>
      <c r="Y26">
        <v>173</v>
      </c>
      <c r="Z26">
        <v>0</v>
      </c>
      <c r="AA26">
        <v>0</v>
      </c>
      <c r="AB26">
        <v>0</v>
      </c>
      <c r="AC26">
        <v>0</v>
      </c>
      <c r="AD26">
        <v>1</v>
      </c>
      <c r="AE26">
        <v>0</v>
      </c>
      <c r="AF26" t="s">
        <v>22</v>
      </c>
      <c r="AG26">
        <v>0</v>
      </c>
      <c r="AH26">
        <v>2</v>
      </c>
      <c r="AI26">
        <v>144043102</v>
      </c>
      <c r="AJ26">
        <v>26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</row>
    <row r="27" spans="1:44" x14ac:dyDescent="0.2">
      <c r="A27">
        <f>ROW(Source!A40)</f>
        <v>40</v>
      </c>
      <c r="B27">
        <v>144043125</v>
      </c>
      <c r="C27">
        <v>144043092</v>
      </c>
      <c r="D27">
        <v>130260956</v>
      </c>
      <c r="E27">
        <v>1</v>
      </c>
      <c r="F27">
        <v>1</v>
      </c>
      <c r="G27">
        <v>1</v>
      </c>
      <c r="H27">
        <v>3</v>
      </c>
      <c r="I27" t="s">
        <v>1162</v>
      </c>
      <c r="J27" t="s">
        <v>1163</v>
      </c>
      <c r="K27" t="s">
        <v>1164</v>
      </c>
      <c r="L27">
        <v>1425</v>
      </c>
      <c r="N27">
        <v>1013</v>
      </c>
      <c r="O27" t="s">
        <v>88</v>
      </c>
      <c r="P27" t="s">
        <v>88</v>
      </c>
      <c r="Q27">
        <v>1</v>
      </c>
      <c r="X27">
        <v>1.77</v>
      </c>
      <c r="Y27">
        <v>8</v>
      </c>
      <c r="Z27">
        <v>0</v>
      </c>
      <c r="AA27">
        <v>0</v>
      </c>
      <c r="AB27">
        <v>0</v>
      </c>
      <c r="AC27">
        <v>0</v>
      </c>
      <c r="AD27">
        <v>1</v>
      </c>
      <c r="AE27">
        <v>0</v>
      </c>
      <c r="AF27" t="s">
        <v>22</v>
      </c>
      <c r="AG27">
        <v>0</v>
      </c>
      <c r="AH27">
        <v>2</v>
      </c>
      <c r="AI27">
        <v>144043103</v>
      </c>
      <c r="AJ27">
        <v>27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</row>
    <row r="28" spans="1:44" x14ac:dyDescent="0.2">
      <c r="A28">
        <f>ROW(Source!A40)</f>
        <v>40</v>
      </c>
      <c r="B28">
        <v>144043126</v>
      </c>
      <c r="C28">
        <v>144043092</v>
      </c>
      <c r="D28">
        <v>130261197</v>
      </c>
      <c r="E28">
        <v>1</v>
      </c>
      <c r="F28">
        <v>1</v>
      </c>
      <c r="G28">
        <v>1</v>
      </c>
      <c r="H28">
        <v>3</v>
      </c>
      <c r="I28" t="s">
        <v>1165</v>
      </c>
      <c r="J28" t="s">
        <v>1166</v>
      </c>
      <c r="K28" t="s">
        <v>1167</v>
      </c>
      <c r="L28">
        <v>1425</v>
      </c>
      <c r="N28">
        <v>1013</v>
      </c>
      <c r="O28" t="s">
        <v>88</v>
      </c>
      <c r="P28" t="s">
        <v>88</v>
      </c>
      <c r="Q28">
        <v>1</v>
      </c>
      <c r="X28">
        <v>1.7</v>
      </c>
      <c r="Y28">
        <v>2</v>
      </c>
      <c r="Z28">
        <v>0</v>
      </c>
      <c r="AA28">
        <v>0</v>
      </c>
      <c r="AB28">
        <v>0</v>
      </c>
      <c r="AC28">
        <v>0</v>
      </c>
      <c r="AD28">
        <v>1</v>
      </c>
      <c r="AE28">
        <v>0</v>
      </c>
      <c r="AF28" t="s">
        <v>22</v>
      </c>
      <c r="AG28">
        <v>0</v>
      </c>
      <c r="AH28">
        <v>2</v>
      </c>
      <c r="AI28">
        <v>144043104</v>
      </c>
      <c r="AJ28">
        <v>28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</row>
    <row r="29" spans="1:44" x14ac:dyDescent="0.2">
      <c r="A29">
        <f>ROW(Source!A40)</f>
        <v>40</v>
      </c>
      <c r="B29">
        <v>144043127</v>
      </c>
      <c r="C29">
        <v>144043092</v>
      </c>
      <c r="D29">
        <v>130261199</v>
      </c>
      <c r="E29">
        <v>1</v>
      </c>
      <c r="F29">
        <v>1</v>
      </c>
      <c r="G29">
        <v>1</v>
      </c>
      <c r="H29">
        <v>3</v>
      </c>
      <c r="I29" t="s">
        <v>1168</v>
      </c>
      <c r="J29" t="s">
        <v>1169</v>
      </c>
      <c r="K29" t="s">
        <v>1170</v>
      </c>
      <c r="L29">
        <v>1425</v>
      </c>
      <c r="N29">
        <v>1013</v>
      </c>
      <c r="O29" t="s">
        <v>88</v>
      </c>
      <c r="P29" t="s">
        <v>88</v>
      </c>
      <c r="Q29">
        <v>1</v>
      </c>
      <c r="X29">
        <v>7.9</v>
      </c>
      <c r="Y29">
        <v>2</v>
      </c>
      <c r="Z29">
        <v>0</v>
      </c>
      <c r="AA29">
        <v>0</v>
      </c>
      <c r="AB29">
        <v>0</v>
      </c>
      <c r="AC29">
        <v>0</v>
      </c>
      <c r="AD29">
        <v>1</v>
      </c>
      <c r="AE29">
        <v>0</v>
      </c>
      <c r="AF29" t="s">
        <v>22</v>
      </c>
      <c r="AG29">
        <v>0</v>
      </c>
      <c r="AH29">
        <v>2</v>
      </c>
      <c r="AI29">
        <v>144043105</v>
      </c>
      <c r="AJ29">
        <v>29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</row>
    <row r="30" spans="1:44" x14ac:dyDescent="0.2">
      <c r="A30">
        <f>ROW(Source!A40)</f>
        <v>40</v>
      </c>
      <c r="B30">
        <v>144043128</v>
      </c>
      <c r="C30">
        <v>144043092</v>
      </c>
      <c r="D30">
        <v>130261200</v>
      </c>
      <c r="E30">
        <v>1</v>
      </c>
      <c r="F30">
        <v>1</v>
      </c>
      <c r="G30">
        <v>1</v>
      </c>
      <c r="H30">
        <v>3</v>
      </c>
      <c r="I30" t="s">
        <v>1171</v>
      </c>
      <c r="J30" t="s">
        <v>1172</v>
      </c>
      <c r="K30" t="s">
        <v>1173</v>
      </c>
      <c r="L30">
        <v>1425</v>
      </c>
      <c r="N30">
        <v>1013</v>
      </c>
      <c r="O30" t="s">
        <v>88</v>
      </c>
      <c r="P30" t="s">
        <v>88</v>
      </c>
      <c r="Q30">
        <v>1</v>
      </c>
      <c r="X30">
        <v>18.440000000000001</v>
      </c>
      <c r="Y30">
        <v>3</v>
      </c>
      <c r="Z30">
        <v>0</v>
      </c>
      <c r="AA30">
        <v>0</v>
      </c>
      <c r="AB30">
        <v>0</v>
      </c>
      <c r="AC30">
        <v>0</v>
      </c>
      <c r="AD30">
        <v>1</v>
      </c>
      <c r="AE30">
        <v>0</v>
      </c>
      <c r="AF30" t="s">
        <v>22</v>
      </c>
      <c r="AG30">
        <v>0</v>
      </c>
      <c r="AH30">
        <v>2</v>
      </c>
      <c r="AI30">
        <v>144043106</v>
      </c>
      <c r="AJ30">
        <v>30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</row>
    <row r="31" spans="1:44" x14ac:dyDescent="0.2">
      <c r="A31">
        <f>ROW(Source!A40)</f>
        <v>40</v>
      </c>
      <c r="B31">
        <v>144043129</v>
      </c>
      <c r="C31">
        <v>144043092</v>
      </c>
      <c r="D31">
        <v>130274962</v>
      </c>
      <c r="E31">
        <v>1</v>
      </c>
      <c r="F31">
        <v>1</v>
      </c>
      <c r="G31">
        <v>1</v>
      </c>
      <c r="H31">
        <v>3</v>
      </c>
      <c r="I31" t="s">
        <v>1174</v>
      </c>
      <c r="J31" t="s">
        <v>1175</v>
      </c>
      <c r="K31" t="s">
        <v>1176</v>
      </c>
      <c r="L31">
        <v>1301</v>
      </c>
      <c r="N31">
        <v>1003</v>
      </c>
      <c r="O31" t="s">
        <v>328</v>
      </c>
      <c r="P31" t="s">
        <v>328</v>
      </c>
      <c r="Q31">
        <v>1</v>
      </c>
      <c r="X31">
        <v>79</v>
      </c>
      <c r="Y31">
        <v>4</v>
      </c>
      <c r="Z31">
        <v>0</v>
      </c>
      <c r="AA31">
        <v>0</v>
      </c>
      <c r="AB31">
        <v>0</v>
      </c>
      <c r="AC31">
        <v>0</v>
      </c>
      <c r="AD31">
        <v>1</v>
      </c>
      <c r="AE31">
        <v>0</v>
      </c>
      <c r="AF31" t="s">
        <v>22</v>
      </c>
      <c r="AG31">
        <v>0</v>
      </c>
      <c r="AH31">
        <v>2</v>
      </c>
      <c r="AI31">
        <v>144043107</v>
      </c>
      <c r="AJ31">
        <v>31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</row>
    <row r="32" spans="1:44" x14ac:dyDescent="0.2">
      <c r="A32">
        <f>ROW(Source!A40)</f>
        <v>40</v>
      </c>
      <c r="B32">
        <v>144043130</v>
      </c>
      <c r="C32">
        <v>144043092</v>
      </c>
      <c r="D32">
        <v>130274980</v>
      </c>
      <c r="E32">
        <v>1</v>
      </c>
      <c r="F32">
        <v>1</v>
      </c>
      <c r="G32">
        <v>1</v>
      </c>
      <c r="H32">
        <v>3</v>
      </c>
      <c r="I32" t="s">
        <v>1177</v>
      </c>
      <c r="J32" t="s">
        <v>1178</v>
      </c>
      <c r="K32" t="s">
        <v>1179</v>
      </c>
      <c r="L32">
        <v>1301</v>
      </c>
      <c r="N32">
        <v>1003</v>
      </c>
      <c r="O32" t="s">
        <v>328</v>
      </c>
      <c r="P32" t="s">
        <v>328</v>
      </c>
      <c r="Q32">
        <v>1</v>
      </c>
      <c r="X32">
        <v>241</v>
      </c>
      <c r="Y32">
        <v>5.5</v>
      </c>
      <c r="Z32">
        <v>0</v>
      </c>
      <c r="AA32">
        <v>0</v>
      </c>
      <c r="AB32">
        <v>0</v>
      </c>
      <c r="AC32">
        <v>0</v>
      </c>
      <c r="AD32">
        <v>1</v>
      </c>
      <c r="AE32">
        <v>0</v>
      </c>
      <c r="AF32" t="s">
        <v>22</v>
      </c>
      <c r="AG32">
        <v>0</v>
      </c>
      <c r="AH32">
        <v>2</v>
      </c>
      <c r="AI32">
        <v>144043108</v>
      </c>
      <c r="AJ32">
        <v>32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</row>
    <row r="33" spans="1:44" x14ac:dyDescent="0.2">
      <c r="A33">
        <f>ROW(Source!A40)</f>
        <v>40</v>
      </c>
      <c r="B33">
        <v>144043131</v>
      </c>
      <c r="C33">
        <v>144043092</v>
      </c>
      <c r="D33">
        <v>130275052</v>
      </c>
      <c r="E33">
        <v>1</v>
      </c>
      <c r="F33">
        <v>1</v>
      </c>
      <c r="G33">
        <v>1</v>
      </c>
      <c r="H33">
        <v>3</v>
      </c>
      <c r="I33" t="s">
        <v>1180</v>
      </c>
      <c r="J33" t="s">
        <v>1181</v>
      </c>
      <c r="K33" t="s">
        <v>1182</v>
      </c>
      <c r="L33">
        <v>1425</v>
      </c>
      <c r="N33">
        <v>1013</v>
      </c>
      <c r="O33" t="s">
        <v>88</v>
      </c>
      <c r="P33" t="s">
        <v>88</v>
      </c>
      <c r="Q33">
        <v>1</v>
      </c>
      <c r="X33">
        <v>0.85</v>
      </c>
      <c r="Y33">
        <v>68</v>
      </c>
      <c r="Z33">
        <v>0</v>
      </c>
      <c r="AA33">
        <v>0</v>
      </c>
      <c r="AB33">
        <v>0</v>
      </c>
      <c r="AC33">
        <v>0</v>
      </c>
      <c r="AD33">
        <v>1</v>
      </c>
      <c r="AE33">
        <v>0</v>
      </c>
      <c r="AF33" t="s">
        <v>22</v>
      </c>
      <c r="AG33">
        <v>0</v>
      </c>
      <c r="AH33">
        <v>2</v>
      </c>
      <c r="AI33">
        <v>144043109</v>
      </c>
      <c r="AJ33">
        <v>33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</row>
    <row r="34" spans="1:44" x14ac:dyDescent="0.2">
      <c r="A34">
        <f>ROW(Source!A40)</f>
        <v>40</v>
      </c>
      <c r="B34">
        <v>144043132</v>
      </c>
      <c r="C34">
        <v>144043092</v>
      </c>
      <c r="D34">
        <v>130281096</v>
      </c>
      <c r="E34">
        <v>1</v>
      </c>
      <c r="F34">
        <v>1</v>
      </c>
      <c r="G34">
        <v>1</v>
      </c>
      <c r="H34">
        <v>3</v>
      </c>
      <c r="I34" t="s">
        <v>1183</v>
      </c>
      <c r="J34" t="s">
        <v>1184</v>
      </c>
      <c r="K34" t="s">
        <v>1185</v>
      </c>
      <c r="L34">
        <v>1301</v>
      </c>
      <c r="N34">
        <v>1003</v>
      </c>
      <c r="O34" t="s">
        <v>328</v>
      </c>
      <c r="P34" t="s">
        <v>328</v>
      </c>
      <c r="Q34">
        <v>1</v>
      </c>
      <c r="X34">
        <v>37</v>
      </c>
      <c r="Y34">
        <v>2.7</v>
      </c>
      <c r="Z34">
        <v>0</v>
      </c>
      <c r="AA34">
        <v>0</v>
      </c>
      <c r="AB34">
        <v>0</v>
      </c>
      <c r="AC34">
        <v>0</v>
      </c>
      <c r="AD34">
        <v>1</v>
      </c>
      <c r="AE34">
        <v>0</v>
      </c>
      <c r="AF34" t="s">
        <v>22</v>
      </c>
      <c r="AG34">
        <v>0</v>
      </c>
      <c r="AH34">
        <v>2</v>
      </c>
      <c r="AI34">
        <v>144043110</v>
      </c>
      <c r="AJ34">
        <v>34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</row>
    <row r="35" spans="1:44" x14ac:dyDescent="0.2">
      <c r="A35">
        <f>ROW(Source!A40)</f>
        <v>40</v>
      </c>
      <c r="B35">
        <v>144043133</v>
      </c>
      <c r="C35">
        <v>144043092</v>
      </c>
      <c r="D35">
        <v>130287788</v>
      </c>
      <c r="E35">
        <v>1</v>
      </c>
      <c r="F35">
        <v>1</v>
      </c>
      <c r="G35">
        <v>1</v>
      </c>
      <c r="H35">
        <v>3</v>
      </c>
      <c r="I35" t="s">
        <v>1186</v>
      </c>
      <c r="J35" t="s">
        <v>1187</v>
      </c>
      <c r="K35" t="s">
        <v>1188</v>
      </c>
      <c r="L35">
        <v>1346</v>
      </c>
      <c r="N35">
        <v>1009</v>
      </c>
      <c r="O35" t="s">
        <v>598</v>
      </c>
      <c r="P35" t="s">
        <v>598</v>
      </c>
      <c r="Q35">
        <v>1</v>
      </c>
      <c r="X35">
        <v>153</v>
      </c>
      <c r="Y35">
        <v>1.58</v>
      </c>
      <c r="Z35">
        <v>0</v>
      </c>
      <c r="AA35">
        <v>0</v>
      </c>
      <c r="AB35">
        <v>0</v>
      </c>
      <c r="AC35">
        <v>0</v>
      </c>
      <c r="AD35">
        <v>1</v>
      </c>
      <c r="AE35">
        <v>0</v>
      </c>
      <c r="AF35" t="s">
        <v>22</v>
      </c>
      <c r="AG35">
        <v>0</v>
      </c>
      <c r="AH35">
        <v>2</v>
      </c>
      <c r="AI35">
        <v>144043111</v>
      </c>
      <c r="AJ35">
        <v>35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</row>
    <row r="36" spans="1:44" x14ac:dyDescent="0.2">
      <c r="A36">
        <f>ROW(Source!A40)</f>
        <v>40</v>
      </c>
      <c r="B36">
        <v>144043134</v>
      </c>
      <c r="C36">
        <v>144043092</v>
      </c>
      <c r="D36">
        <v>130288591</v>
      </c>
      <c r="E36">
        <v>1</v>
      </c>
      <c r="F36">
        <v>1</v>
      </c>
      <c r="G36">
        <v>1</v>
      </c>
      <c r="H36">
        <v>3</v>
      </c>
      <c r="I36" t="s">
        <v>1189</v>
      </c>
      <c r="J36" t="s">
        <v>1190</v>
      </c>
      <c r="K36" t="s">
        <v>1191</v>
      </c>
      <c r="L36">
        <v>1346</v>
      </c>
      <c r="N36">
        <v>1009</v>
      </c>
      <c r="O36" t="s">
        <v>598</v>
      </c>
      <c r="P36" t="s">
        <v>598</v>
      </c>
      <c r="Q36">
        <v>1</v>
      </c>
      <c r="X36">
        <v>10</v>
      </c>
      <c r="Y36">
        <v>13.08</v>
      </c>
      <c r="Z36">
        <v>0</v>
      </c>
      <c r="AA36">
        <v>0</v>
      </c>
      <c r="AB36">
        <v>0</v>
      </c>
      <c r="AC36">
        <v>0</v>
      </c>
      <c r="AD36">
        <v>1</v>
      </c>
      <c r="AE36">
        <v>0</v>
      </c>
      <c r="AF36" t="s">
        <v>22</v>
      </c>
      <c r="AG36">
        <v>0</v>
      </c>
      <c r="AH36">
        <v>2</v>
      </c>
      <c r="AI36">
        <v>144043112</v>
      </c>
      <c r="AJ36">
        <v>36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</row>
    <row r="37" spans="1:44" x14ac:dyDescent="0.2">
      <c r="A37">
        <f>ROW(Source!A40)</f>
        <v>40</v>
      </c>
      <c r="B37">
        <v>144043135</v>
      </c>
      <c r="C37">
        <v>144043092</v>
      </c>
      <c r="D37">
        <v>130289780</v>
      </c>
      <c r="E37">
        <v>1</v>
      </c>
      <c r="F37">
        <v>1</v>
      </c>
      <c r="G37">
        <v>1</v>
      </c>
      <c r="H37">
        <v>3</v>
      </c>
      <c r="I37" t="s">
        <v>1192</v>
      </c>
      <c r="J37" t="s">
        <v>1193</v>
      </c>
      <c r="K37" t="s">
        <v>1194</v>
      </c>
      <c r="L37">
        <v>1346</v>
      </c>
      <c r="N37">
        <v>1009</v>
      </c>
      <c r="O37" t="s">
        <v>598</v>
      </c>
      <c r="P37" t="s">
        <v>598</v>
      </c>
      <c r="Q37">
        <v>1</v>
      </c>
      <c r="X37">
        <v>10</v>
      </c>
      <c r="Y37">
        <v>7.46</v>
      </c>
      <c r="Z37">
        <v>0</v>
      </c>
      <c r="AA37">
        <v>0</v>
      </c>
      <c r="AB37">
        <v>0</v>
      </c>
      <c r="AC37">
        <v>0</v>
      </c>
      <c r="AD37">
        <v>1</v>
      </c>
      <c r="AE37">
        <v>0</v>
      </c>
      <c r="AF37" t="s">
        <v>22</v>
      </c>
      <c r="AG37">
        <v>0</v>
      </c>
      <c r="AH37">
        <v>2</v>
      </c>
      <c r="AI37">
        <v>144043113</v>
      </c>
      <c r="AJ37">
        <v>37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</row>
    <row r="38" spans="1:44" x14ac:dyDescent="0.2">
      <c r="A38">
        <f>ROW(Source!A40)</f>
        <v>40</v>
      </c>
      <c r="B38">
        <v>144043136</v>
      </c>
      <c r="C38">
        <v>144043092</v>
      </c>
      <c r="D38">
        <v>130289783</v>
      </c>
      <c r="E38">
        <v>1</v>
      </c>
      <c r="F38">
        <v>1</v>
      </c>
      <c r="G38">
        <v>1</v>
      </c>
      <c r="H38">
        <v>3</v>
      </c>
      <c r="I38" t="s">
        <v>1195</v>
      </c>
      <c r="J38" t="s">
        <v>1196</v>
      </c>
      <c r="K38" t="s">
        <v>1197</v>
      </c>
      <c r="L38">
        <v>1346</v>
      </c>
      <c r="N38">
        <v>1009</v>
      </c>
      <c r="O38" t="s">
        <v>598</v>
      </c>
      <c r="P38" t="s">
        <v>598</v>
      </c>
      <c r="Q38">
        <v>1</v>
      </c>
      <c r="X38">
        <v>69</v>
      </c>
      <c r="Y38">
        <v>2.7</v>
      </c>
      <c r="Z38">
        <v>0</v>
      </c>
      <c r="AA38">
        <v>0</v>
      </c>
      <c r="AB38">
        <v>0</v>
      </c>
      <c r="AC38">
        <v>0</v>
      </c>
      <c r="AD38">
        <v>1</v>
      </c>
      <c r="AE38">
        <v>0</v>
      </c>
      <c r="AF38" t="s">
        <v>22</v>
      </c>
      <c r="AG38">
        <v>0</v>
      </c>
      <c r="AH38">
        <v>2</v>
      </c>
      <c r="AI38">
        <v>144043114</v>
      </c>
      <c r="AJ38">
        <v>38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</row>
    <row r="39" spans="1:44" x14ac:dyDescent="0.2">
      <c r="A39">
        <f>ROW(Source!A42)</f>
        <v>42</v>
      </c>
      <c r="B39">
        <v>144043157</v>
      </c>
      <c r="C39">
        <v>144043138</v>
      </c>
      <c r="D39">
        <v>128862283</v>
      </c>
      <c r="E39">
        <v>28876687</v>
      </c>
      <c r="F39">
        <v>1</v>
      </c>
      <c r="G39">
        <v>1</v>
      </c>
      <c r="H39">
        <v>1</v>
      </c>
      <c r="I39" t="s">
        <v>1139</v>
      </c>
      <c r="J39" t="s">
        <v>3</v>
      </c>
      <c r="K39" t="s">
        <v>1140</v>
      </c>
      <c r="L39">
        <v>1191</v>
      </c>
      <c r="N39">
        <v>1013</v>
      </c>
      <c r="O39" t="s">
        <v>1125</v>
      </c>
      <c r="P39" t="s">
        <v>1125</v>
      </c>
      <c r="Q39">
        <v>1</v>
      </c>
      <c r="X39">
        <v>132</v>
      </c>
      <c r="Y39">
        <v>0</v>
      </c>
      <c r="Z39">
        <v>0</v>
      </c>
      <c r="AA39">
        <v>0</v>
      </c>
      <c r="AB39">
        <v>9.07</v>
      </c>
      <c r="AC39">
        <v>0</v>
      </c>
      <c r="AD39">
        <v>1</v>
      </c>
      <c r="AE39">
        <v>1</v>
      </c>
      <c r="AF39" t="s">
        <v>60</v>
      </c>
      <c r="AG39">
        <v>92.399999999999991</v>
      </c>
      <c r="AH39">
        <v>2</v>
      </c>
      <c r="AI39">
        <v>144043139</v>
      </c>
      <c r="AJ39">
        <v>40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</row>
    <row r="40" spans="1:44" x14ac:dyDescent="0.2">
      <c r="A40">
        <f>ROW(Source!A42)</f>
        <v>42</v>
      </c>
      <c r="B40">
        <v>144043158</v>
      </c>
      <c r="C40">
        <v>144043138</v>
      </c>
      <c r="D40">
        <v>128862608</v>
      </c>
      <c r="E40">
        <v>28876687</v>
      </c>
      <c r="F40">
        <v>1</v>
      </c>
      <c r="G40">
        <v>1</v>
      </c>
      <c r="H40">
        <v>1</v>
      </c>
      <c r="I40" t="s">
        <v>1128</v>
      </c>
      <c r="J40" t="s">
        <v>3</v>
      </c>
      <c r="K40" t="s">
        <v>1129</v>
      </c>
      <c r="L40">
        <v>1191</v>
      </c>
      <c r="N40">
        <v>1013</v>
      </c>
      <c r="O40" t="s">
        <v>1125</v>
      </c>
      <c r="P40" t="s">
        <v>1125</v>
      </c>
      <c r="Q40">
        <v>1</v>
      </c>
      <c r="X40">
        <v>0.91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1</v>
      </c>
      <c r="AE40">
        <v>2</v>
      </c>
      <c r="AF40" t="s">
        <v>60</v>
      </c>
      <c r="AG40">
        <v>0.63700000000000001</v>
      </c>
      <c r="AH40">
        <v>2</v>
      </c>
      <c r="AI40">
        <v>144043140</v>
      </c>
      <c r="AJ40">
        <v>41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</row>
    <row r="41" spans="1:44" x14ac:dyDescent="0.2">
      <c r="A41">
        <f>ROW(Source!A42)</f>
        <v>42</v>
      </c>
      <c r="B41">
        <v>144043159</v>
      </c>
      <c r="C41">
        <v>144043138</v>
      </c>
      <c r="D41">
        <v>130404404</v>
      </c>
      <c r="E41">
        <v>1</v>
      </c>
      <c r="F41">
        <v>1</v>
      </c>
      <c r="G41">
        <v>1</v>
      </c>
      <c r="H41">
        <v>2</v>
      </c>
      <c r="I41" t="s">
        <v>1141</v>
      </c>
      <c r="J41" t="s">
        <v>1142</v>
      </c>
      <c r="K41" t="s">
        <v>1143</v>
      </c>
      <c r="L41">
        <v>1368</v>
      </c>
      <c r="N41">
        <v>1011</v>
      </c>
      <c r="O41" t="s">
        <v>550</v>
      </c>
      <c r="P41" t="s">
        <v>550</v>
      </c>
      <c r="Q41">
        <v>1</v>
      </c>
      <c r="X41">
        <v>0.56000000000000005</v>
      </c>
      <c r="Y41">
        <v>0</v>
      </c>
      <c r="Z41">
        <v>115.4</v>
      </c>
      <c r="AA41">
        <v>13.5</v>
      </c>
      <c r="AB41">
        <v>0</v>
      </c>
      <c r="AC41">
        <v>0</v>
      </c>
      <c r="AD41">
        <v>1</v>
      </c>
      <c r="AE41">
        <v>0</v>
      </c>
      <c r="AF41" t="s">
        <v>60</v>
      </c>
      <c r="AG41">
        <v>0.39200000000000002</v>
      </c>
      <c r="AH41">
        <v>2</v>
      </c>
      <c r="AI41">
        <v>144043141</v>
      </c>
      <c r="AJ41">
        <v>42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</row>
    <row r="42" spans="1:44" x14ac:dyDescent="0.2">
      <c r="A42">
        <f>ROW(Source!A42)</f>
        <v>42</v>
      </c>
      <c r="B42">
        <v>144043160</v>
      </c>
      <c r="C42">
        <v>144043138</v>
      </c>
      <c r="D42">
        <v>130405149</v>
      </c>
      <c r="E42">
        <v>1</v>
      </c>
      <c r="F42">
        <v>1</v>
      </c>
      <c r="G42">
        <v>1</v>
      </c>
      <c r="H42">
        <v>2</v>
      </c>
      <c r="I42" t="s">
        <v>1144</v>
      </c>
      <c r="J42" t="s">
        <v>1145</v>
      </c>
      <c r="K42" t="s">
        <v>1146</v>
      </c>
      <c r="L42">
        <v>1368</v>
      </c>
      <c r="N42">
        <v>1011</v>
      </c>
      <c r="O42" t="s">
        <v>550</v>
      </c>
      <c r="P42" t="s">
        <v>550</v>
      </c>
      <c r="Q42">
        <v>1</v>
      </c>
      <c r="X42">
        <v>0.35</v>
      </c>
      <c r="Y42">
        <v>0</v>
      </c>
      <c r="Z42">
        <v>65.709999999999994</v>
      </c>
      <c r="AA42">
        <v>11.6</v>
      </c>
      <c r="AB42">
        <v>0</v>
      </c>
      <c r="AC42">
        <v>0</v>
      </c>
      <c r="AD42">
        <v>1</v>
      </c>
      <c r="AE42">
        <v>0</v>
      </c>
      <c r="AF42" t="s">
        <v>60</v>
      </c>
      <c r="AG42">
        <v>0.24499999999999997</v>
      </c>
      <c r="AH42">
        <v>2</v>
      </c>
      <c r="AI42">
        <v>144043142</v>
      </c>
      <c r="AJ42">
        <v>43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</row>
    <row r="43" spans="1:44" x14ac:dyDescent="0.2">
      <c r="A43">
        <f>ROW(Source!A42)</f>
        <v>42</v>
      </c>
      <c r="B43">
        <v>144043161</v>
      </c>
      <c r="C43">
        <v>144043138</v>
      </c>
      <c r="D43">
        <v>130405710</v>
      </c>
      <c r="E43">
        <v>1</v>
      </c>
      <c r="F43">
        <v>1</v>
      </c>
      <c r="G43">
        <v>1</v>
      </c>
      <c r="H43">
        <v>2</v>
      </c>
      <c r="I43" t="s">
        <v>1147</v>
      </c>
      <c r="J43" t="s">
        <v>1148</v>
      </c>
      <c r="K43" t="s">
        <v>1149</v>
      </c>
      <c r="L43">
        <v>1368</v>
      </c>
      <c r="N43">
        <v>1011</v>
      </c>
      <c r="O43" t="s">
        <v>550</v>
      </c>
      <c r="P43" t="s">
        <v>550</v>
      </c>
      <c r="Q43">
        <v>1</v>
      </c>
      <c r="X43">
        <v>0.1</v>
      </c>
      <c r="Y43">
        <v>0</v>
      </c>
      <c r="Z43">
        <v>33.590000000000003</v>
      </c>
      <c r="AA43">
        <v>0</v>
      </c>
      <c r="AB43">
        <v>0</v>
      </c>
      <c r="AC43">
        <v>0</v>
      </c>
      <c r="AD43">
        <v>1</v>
      </c>
      <c r="AE43">
        <v>0</v>
      </c>
      <c r="AF43" t="s">
        <v>60</v>
      </c>
      <c r="AG43">
        <v>6.9999999999999993E-2</v>
      </c>
      <c r="AH43">
        <v>2</v>
      </c>
      <c r="AI43">
        <v>144043143</v>
      </c>
      <c r="AJ43">
        <v>44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</row>
    <row r="44" spans="1:44" x14ac:dyDescent="0.2">
      <c r="A44">
        <f>ROW(Source!A42)</f>
        <v>42</v>
      </c>
      <c r="B44">
        <v>144043162</v>
      </c>
      <c r="C44">
        <v>144043138</v>
      </c>
      <c r="D44">
        <v>128865111</v>
      </c>
      <c r="E44">
        <v>28876687</v>
      </c>
      <c r="F44">
        <v>1</v>
      </c>
      <c r="G44">
        <v>1</v>
      </c>
      <c r="H44">
        <v>3</v>
      </c>
      <c r="I44" t="s">
        <v>1732</v>
      </c>
      <c r="J44" t="s">
        <v>3</v>
      </c>
      <c r="K44" t="s">
        <v>1733</v>
      </c>
      <c r="L44">
        <v>1327</v>
      </c>
      <c r="N44">
        <v>1005</v>
      </c>
      <c r="O44" t="s">
        <v>269</v>
      </c>
      <c r="P44" t="s">
        <v>269</v>
      </c>
      <c r="Q44">
        <v>1</v>
      </c>
      <c r="X44">
        <v>421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 t="s">
        <v>22</v>
      </c>
      <c r="AG44">
        <v>0</v>
      </c>
      <c r="AH44">
        <v>3</v>
      </c>
      <c r="AI44">
        <v>-1</v>
      </c>
      <c r="AJ44" t="s">
        <v>3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</row>
    <row r="45" spans="1:44" x14ac:dyDescent="0.2">
      <c r="A45">
        <f>ROW(Source!A42)</f>
        <v>42</v>
      </c>
      <c r="B45">
        <v>144043163</v>
      </c>
      <c r="C45">
        <v>144043138</v>
      </c>
      <c r="D45">
        <v>130258534</v>
      </c>
      <c r="E45">
        <v>1</v>
      </c>
      <c r="F45">
        <v>1</v>
      </c>
      <c r="G45">
        <v>1</v>
      </c>
      <c r="H45">
        <v>3</v>
      </c>
      <c r="I45" t="s">
        <v>1150</v>
      </c>
      <c r="J45" t="s">
        <v>1151</v>
      </c>
      <c r="K45" t="s">
        <v>1152</v>
      </c>
      <c r="L45">
        <v>1339</v>
      </c>
      <c r="N45">
        <v>1007</v>
      </c>
      <c r="O45" t="s">
        <v>50</v>
      </c>
      <c r="P45" t="s">
        <v>50</v>
      </c>
      <c r="Q45">
        <v>1</v>
      </c>
      <c r="X45">
        <v>0.13</v>
      </c>
      <c r="Y45">
        <v>2.44</v>
      </c>
      <c r="Z45">
        <v>0</v>
      </c>
      <c r="AA45">
        <v>0</v>
      </c>
      <c r="AB45">
        <v>0</v>
      </c>
      <c r="AC45">
        <v>0</v>
      </c>
      <c r="AD45">
        <v>1</v>
      </c>
      <c r="AE45">
        <v>0</v>
      </c>
      <c r="AF45" t="s">
        <v>22</v>
      </c>
      <c r="AG45">
        <v>0</v>
      </c>
      <c r="AH45">
        <v>2</v>
      </c>
      <c r="AI45">
        <v>144043145</v>
      </c>
      <c r="AJ45">
        <v>45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</row>
    <row r="46" spans="1:44" x14ac:dyDescent="0.2">
      <c r="A46">
        <f>ROW(Source!A42)</f>
        <v>42</v>
      </c>
      <c r="B46">
        <v>144043164</v>
      </c>
      <c r="C46">
        <v>144043138</v>
      </c>
      <c r="D46">
        <v>130258770</v>
      </c>
      <c r="E46">
        <v>1</v>
      </c>
      <c r="F46">
        <v>1</v>
      </c>
      <c r="G46">
        <v>1</v>
      </c>
      <c r="H46">
        <v>3</v>
      </c>
      <c r="I46" t="s">
        <v>1198</v>
      </c>
      <c r="J46" t="s">
        <v>1199</v>
      </c>
      <c r="K46" t="s">
        <v>1200</v>
      </c>
      <c r="L46">
        <v>1301</v>
      </c>
      <c r="N46">
        <v>1003</v>
      </c>
      <c r="O46" t="s">
        <v>328</v>
      </c>
      <c r="P46" t="s">
        <v>328</v>
      </c>
      <c r="Q46">
        <v>1</v>
      </c>
      <c r="X46">
        <v>126</v>
      </c>
      <c r="Y46">
        <v>0.6</v>
      </c>
      <c r="Z46">
        <v>0</v>
      </c>
      <c r="AA46">
        <v>0</v>
      </c>
      <c r="AB46">
        <v>0</v>
      </c>
      <c r="AC46">
        <v>0</v>
      </c>
      <c r="AD46">
        <v>1</v>
      </c>
      <c r="AE46">
        <v>0</v>
      </c>
      <c r="AF46" t="s">
        <v>22</v>
      </c>
      <c r="AG46">
        <v>0</v>
      </c>
      <c r="AH46">
        <v>2</v>
      </c>
      <c r="AI46">
        <v>144043146</v>
      </c>
      <c r="AJ46">
        <v>46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</row>
    <row r="47" spans="1:44" x14ac:dyDescent="0.2">
      <c r="A47">
        <f>ROW(Source!A42)</f>
        <v>42</v>
      </c>
      <c r="B47">
        <v>144043165</v>
      </c>
      <c r="C47">
        <v>144043138</v>
      </c>
      <c r="D47">
        <v>130258794</v>
      </c>
      <c r="E47">
        <v>1</v>
      </c>
      <c r="F47">
        <v>1</v>
      </c>
      <c r="G47">
        <v>1</v>
      </c>
      <c r="H47">
        <v>3</v>
      </c>
      <c r="I47" t="s">
        <v>1156</v>
      </c>
      <c r="J47" t="s">
        <v>1157</v>
      </c>
      <c r="K47" t="s">
        <v>1158</v>
      </c>
      <c r="L47">
        <v>1301</v>
      </c>
      <c r="N47">
        <v>1003</v>
      </c>
      <c r="O47" t="s">
        <v>328</v>
      </c>
      <c r="P47" t="s">
        <v>328</v>
      </c>
      <c r="Q47">
        <v>1</v>
      </c>
      <c r="X47">
        <v>152</v>
      </c>
      <c r="Y47">
        <v>0.17</v>
      </c>
      <c r="Z47">
        <v>0</v>
      </c>
      <c r="AA47">
        <v>0</v>
      </c>
      <c r="AB47">
        <v>0</v>
      </c>
      <c r="AC47">
        <v>0</v>
      </c>
      <c r="AD47">
        <v>1</v>
      </c>
      <c r="AE47">
        <v>0</v>
      </c>
      <c r="AF47" t="s">
        <v>22</v>
      </c>
      <c r="AG47">
        <v>0</v>
      </c>
      <c r="AH47">
        <v>2</v>
      </c>
      <c r="AI47">
        <v>144043147</v>
      </c>
      <c r="AJ47">
        <v>47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</row>
    <row r="48" spans="1:44" x14ac:dyDescent="0.2">
      <c r="A48">
        <f>ROW(Source!A42)</f>
        <v>42</v>
      </c>
      <c r="B48">
        <v>144043166</v>
      </c>
      <c r="C48">
        <v>144043138</v>
      </c>
      <c r="D48">
        <v>130258799</v>
      </c>
      <c r="E48">
        <v>1</v>
      </c>
      <c r="F48">
        <v>1</v>
      </c>
      <c r="G48">
        <v>1</v>
      </c>
      <c r="H48">
        <v>3</v>
      </c>
      <c r="I48" t="s">
        <v>1159</v>
      </c>
      <c r="J48" t="s">
        <v>1160</v>
      </c>
      <c r="K48" t="s">
        <v>1161</v>
      </c>
      <c r="L48">
        <v>1308</v>
      </c>
      <c r="N48">
        <v>1003</v>
      </c>
      <c r="O48" t="s">
        <v>99</v>
      </c>
      <c r="P48" t="s">
        <v>99</v>
      </c>
      <c r="Q48">
        <v>100</v>
      </c>
      <c r="X48">
        <v>1.77</v>
      </c>
      <c r="Y48">
        <v>173</v>
      </c>
      <c r="Z48">
        <v>0</v>
      </c>
      <c r="AA48">
        <v>0</v>
      </c>
      <c r="AB48">
        <v>0</v>
      </c>
      <c r="AC48">
        <v>0</v>
      </c>
      <c r="AD48">
        <v>1</v>
      </c>
      <c r="AE48">
        <v>0</v>
      </c>
      <c r="AF48" t="s">
        <v>22</v>
      </c>
      <c r="AG48">
        <v>0</v>
      </c>
      <c r="AH48">
        <v>2</v>
      </c>
      <c r="AI48">
        <v>144043148</v>
      </c>
      <c r="AJ48">
        <v>48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</row>
    <row r="49" spans="1:44" x14ac:dyDescent="0.2">
      <c r="A49">
        <f>ROW(Source!A42)</f>
        <v>42</v>
      </c>
      <c r="B49">
        <v>144043167</v>
      </c>
      <c r="C49">
        <v>144043138</v>
      </c>
      <c r="D49">
        <v>130260956</v>
      </c>
      <c r="E49">
        <v>1</v>
      </c>
      <c r="F49">
        <v>1</v>
      </c>
      <c r="G49">
        <v>1</v>
      </c>
      <c r="H49">
        <v>3</v>
      </c>
      <c r="I49" t="s">
        <v>1162</v>
      </c>
      <c r="J49" t="s">
        <v>1163</v>
      </c>
      <c r="K49" t="s">
        <v>1164</v>
      </c>
      <c r="L49">
        <v>1425</v>
      </c>
      <c r="N49">
        <v>1013</v>
      </c>
      <c r="O49" t="s">
        <v>88</v>
      </c>
      <c r="P49" t="s">
        <v>88</v>
      </c>
      <c r="Q49">
        <v>1</v>
      </c>
      <c r="X49">
        <v>1.69</v>
      </c>
      <c r="Y49">
        <v>8</v>
      </c>
      <c r="Z49">
        <v>0</v>
      </c>
      <c r="AA49">
        <v>0</v>
      </c>
      <c r="AB49">
        <v>0</v>
      </c>
      <c r="AC49">
        <v>0</v>
      </c>
      <c r="AD49">
        <v>1</v>
      </c>
      <c r="AE49">
        <v>0</v>
      </c>
      <c r="AF49" t="s">
        <v>22</v>
      </c>
      <c r="AG49">
        <v>0</v>
      </c>
      <c r="AH49">
        <v>2</v>
      </c>
      <c r="AI49">
        <v>144043149</v>
      </c>
      <c r="AJ49">
        <v>49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</row>
    <row r="50" spans="1:44" x14ac:dyDescent="0.2">
      <c r="A50">
        <f>ROW(Source!A42)</f>
        <v>42</v>
      </c>
      <c r="B50">
        <v>144043168</v>
      </c>
      <c r="C50">
        <v>144043138</v>
      </c>
      <c r="D50">
        <v>130261199</v>
      </c>
      <c r="E50">
        <v>1</v>
      </c>
      <c r="F50">
        <v>1</v>
      </c>
      <c r="G50">
        <v>1</v>
      </c>
      <c r="H50">
        <v>3</v>
      </c>
      <c r="I50" t="s">
        <v>1168</v>
      </c>
      <c r="J50" t="s">
        <v>1169</v>
      </c>
      <c r="K50" t="s">
        <v>1170</v>
      </c>
      <c r="L50">
        <v>1425</v>
      </c>
      <c r="N50">
        <v>1013</v>
      </c>
      <c r="O50" t="s">
        <v>88</v>
      </c>
      <c r="P50" t="s">
        <v>88</v>
      </c>
      <c r="Q50">
        <v>1</v>
      </c>
      <c r="X50">
        <v>13.53</v>
      </c>
      <c r="Y50">
        <v>2</v>
      </c>
      <c r="Z50">
        <v>0</v>
      </c>
      <c r="AA50">
        <v>0</v>
      </c>
      <c r="AB50">
        <v>0</v>
      </c>
      <c r="AC50">
        <v>0</v>
      </c>
      <c r="AD50">
        <v>1</v>
      </c>
      <c r="AE50">
        <v>0</v>
      </c>
      <c r="AF50" t="s">
        <v>22</v>
      </c>
      <c r="AG50">
        <v>0</v>
      </c>
      <c r="AH50">
        <v>2</v>
      </c>
      <c r="AI50">
        <v>144043150</v>
      </c>
      <c r="AJ50">
        <v>50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</row>
    <row r="51" spans="1:44" x14ac:dyDescent="0.2">
      <c r="A51">
        <f>ROW(Source!A42)</f>
        <v>42</v>
      </c>
      <c r="B51">
        <v>144043169</v>
      </c>
      <c r="C51">
        <v>144043138</v>
      </c>
      <c r="D51">
        <v>130261200</v>
      </c>
      <c r="E51">
        <v>1</v>
      </c>
      <c r="F51">
        <v>1</v>
      </c>
      <c r="G51">
        <v>1</v>
      </c>
      <c r="H51">
        <v>3</v>
      </c>
      <c r="I51" t="s">
        <v>1171</v>
      </c>
      <c r="J51" t="s">
        <v>1172</v>
      </c>
      <c r="K51" t="s">
        <v>1173</v>
      </c>
      <c r="L51">
        <v>1425</v>
      </c>
      <c r="N51">
        <v>1013</v>
      </c>
      <c r="O51" t="s">
        <v>88</v>
      </c>
      <c r="P51" t="s">
        <v>88</v>
      </c>
      <c r="Q51">
        <v>1</v>
      </c>
      <c r="X51">
        <v>35.33</v>
      </c>
      <c r="Y51">
        <v>3</v>
      </c>
      <c r="Z51">
        <v>0</v>
      </c>
      <c r="AA51">
        <v>0</v>
      </c>
      <c r="AB51">
        <v>0</v>
      </c>
      <c r="AC51">
        <v>0</v>
      </c>
      <c r="AD51">
        <v>1</v>
      </c>
      <c r="AE51">
        <v>0</v>
      </c>
      <c r="AF51" t="s">
        <v>22</v>
      </c>
      <c r="AG51">
        <v>0</v>
      </c>
      <c r="AH51">
        <v>2</v>
      </c>
      <c r="AI51">
        <v>144043151</v>
      </c>
      <c r="AJ51">
        <v>51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</row>
    <row r="52" spans="1:44" x14ac:dyDescent="0.2">
      <c r="A52">
        <f>ROW(Source!A42)</f>
        <v>42</v>
      </c>
      <c r="B52">
        <v>144043170</v>
      </c>
      <c r="C52">
        <v>144043138</v>
      </c>
      <c r="D52">
        <v>130274955</v>
      </c>
      <c r="E52">
        <v>1</v>
      </c>
      <c r="F52">
        <v>1</v>
      </c>
      <c r="G52">
        <v>1</v>
      </c>
      <c r="H52">
        <v>3</v>
      </c>
      <c r="I52" t="s">
        <v>1201</v>
      </c>
      <c r="J52" t="s">
        <v>1202</v>
      </c>
      <c r="K52" t="s">
        <v>1203</v>
      </c>
      <c r="L52">
        <v>1301</v>
      </c>
      <c r="N52">
        <v>1003</v>
      </c>
      <c r="O52" t="s">
        <v>328</v>
      </c>
      <c r="P52" t="s">
        <v>328</v>
      </c>
      <c r="Q52">
        <v>1</v>
      </c>
      <c r="X52">
        <v>76</v>
      </c>
      <c r="Y52">
        <v>6.16</v>
      </c>
      <c r="Z52">
        <v>0</v>
      </c>
      <c r="AA52">
        <v>0</v>
      </c>
      <c r="AB52">
        <v>0</v>
      </c>
      <c r="AC52">
        <v>0</v>
      </c>
      <c r="AD52">
        <v>1</v>
      </c>
      <c r="AE52">
        <v>0</v>
      </c>
      <c r="AF52" t="s">
        <v>22</v>
      </c>
      <c r="AG52">
        <v>0</v>
      </c>
      <c r="AH52">
        <v>2</v>
      </c>
      <c r="AI52">
        <v>144043152</v>
      </c>
      <c r="AJ52">
        <v>52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</row>
    <row r="53" spans="1:44" x14ac:dyDescent="0.2">
      <c r="A53">
        <f>ROW(Source!A42)</f>
        <v>42</v>
      </c>
      <c r="B53">
        <v>144043171</v>
      </c>
      <c r="C53">
        <v>144043138</v>
      </c>
      <c r="D53">
        <v>130275005</v>
      </c>
      <c r="E53">
        <v>1</v>
      </c>
      <c r="F53">
        <v>1</v>
      </c>
      <c r="G53">
        <v>1</v>
      </c>
      <c r="H53">
        <v>3</v>
      </c>
      <c r="I53" t="s">
        <v>1204</v>
      </c>
      <c r="J53" t="s">
        <v>1205</v>
      </c>
      <c r="K53" t="s">
        <v>1206</v>
      </c>
      <c r="L53">
        <v>1301</v>
      </c>
      <c r="N53">
        <v>1003</v>
      </c>
      <c r="O53" t="s">
        <v>328</v>
      </c>
      <c r="P53" t="s">
        <v>328</v>
      </c>
      <c r="Q53">
        <v>1</v>
      </c>
      <c r="X53">
        <v>204</v>
      </c>
      <c r="Y53">
        <v>6.86</v>
      </c>
      <c r="Z53">
        <v>0</v>
      </c>
      <c r="AA53">
        <v>0</v>
      </c>
      <c r="AB53">
        <v>0</v>
      </c>
      <c r="AC53">
        <v>0</v>
      </c>
      <c r="AD53">
        <v>1</v>
      </c>
      <c r="AE53">
        <v>0</v>
      </c>
      <c r="AF53" t="s">
        <v>22</v>
      </c>
      <c r="AG53">
        <v>0</v>
      </c>
      <c r="AH53">
        <v>2</v>
      </c>
      <c r="AI53">
        <v>144043153</v>
      </c>
      <c r="AJ53">
        <v>53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</row>
    <row r="54" spans="1:44" x14ac:dyDescent="0.2">
      <c r="A54">
        <f>ROW(Source!A42)</f>
        <v>42</v>
      </c>
      <c r="B54">
        <v>144043172</v>
      </c>
      <c r="C54">
        <v>144043138</v>
      </c>
      <c r="D54">
        <v>128865252</v>
      </c>
      <c r="E54">
        <v>28876687</v>
      </c>
      <c r="F54">
        <v>1</v>
      </c>
      <c r="G54">
        <v>1</v>
      </c>
      <c r="H54">
        <v>3</v>
      </c>
      <c r="I54" t="s">
        <v>1734</v>
      </c>
      <c r="J54" t="s">
        <v>3</v>
      </c>
      <c r="K54" t="s">
        <v>1735</v>
      </c>
      <c r="L54">
        <v>1327</v>
      </c>
      <c r="N54">
        <v>1005</v>
      </c>
      <c r="O54" t="s">
        <v>269</v>
      </c>
      <c r="P54" t="s">
        <v>269</v>
      </c>
      <c r="Q54">
        <v>1</v>
      </c>
      <c r="X54">
        <v>103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 t="s">
        <v>22</v>
      </c>
      <c r="AG54">
        <v>0</v>
      </c>
      <c r="AH54">
        <v>3</v>
      </c>
      <c r="AI54">
        <v>-1</v>
      </c>
      <c r="AJ54" t="s">
        <v>3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</row>
    <row r="55" spans="1:44" x14ac:dyDescent="0.2">
      <c r="A55">
        <f>ROW(Source!A42)</f>
        <v>42</v>
      </c>
      <c r="B55">
        <v>144043173</v>
      </c>
      <c r="C55">
        <v>144043138</v>
      </c>
      <c r="D55">
        <v>130288591</v>
      </c>
      <c r="E55">
        <v>1</v>
      </c>
      <c r="F55">
        <v>1</v>
      </c>
      <c r="G55">
        <v>1</v>
      </c>
      <c r="H55">
        <v>3</v>
      </c>
      <c r="I55" t="s">
        <v>1189</v>
      </c>
      <c r="J55" t="s">
        <v>1190</v>
      </c>
      <c r="K55" t="s">
        <v>1191</v>
      </c>
      <c r="L55">
        <v>1346</v>
      </c>
      <c r="N55">
        <v>1009</v>
      </c>
      <c r="O55" t="s">
        <v>598</v>
      </c>
      <c r="P55" t="s">
        <v>598</v>
      </c>
      <c r="Q55">
        <v>1</v>
      </c>
      <c r="X55">
        <v>20</v>
      </c>
      <c r="Y55">
        <v>13.08</v>
      </c>
      <c r="Z55">
        <v>0</v>
      </c>
      <c r="AA55">
        <v>0</v>
      </c>
      <c r="AB55">
        <v>0</v>
      </c>
      <c r="AC55">
        <v>0</v>
      </c>
      <c r="AD55">
        <v>1</v>
      </c>
      <c r="AE55">
        <v>0</v>
      </c>
      <c r="AF55" t="s">
        <v>22</v>
      </c>
      <c r="AG55">
        <v>0</v>
      </c>
      <c r="AH55">
        <v>2</v>
      </c>
      <c r="AI55">
        <v>144043154</v>
      </c>
      <c r="AJ55">
        <v>54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</row>
    <row r="56" spans="1:44" x14ac:dyDescent="0.2">
      <c r="A56">
        <f>ROW(Source!A42)</f>
        <v>42</v>
      </c>
      <c r="B56">
        <v>144043174</v>
      </c>
      <c r="C56">
        <v>144043138</v>
      </c>
      <c r="D56">
        <v>130289780</v>
      </c>
      <c r="E56">
        <v>1</v>
      </c>
      <c r="F56">
        <v>1</v>
      </c>
      <c r="G56">
        <v>1</v>
      </c>
      <c r="H56">
        <v>3</v>
      </c>
      <c r="I56" t="s">
        <v>1192</v>
      </c>
      <c r="J56" t="s">
        <v>1193</v>
      </c>
      <c r="K56" t="s">
        <v>1194</v>
      </c>
      <c r="L56">
        <v>1346</v>
      </c>
      <c r="N56">
        <v>1009</v>
      </c>
      <c r="O56" t="s">
        <v>598</v>
      </c>
      <c r="P56" t="s">
        <v>598</v>
      </c>
      <c r="Q56">
        <v>1</v>
      </c>
      <c r="X56">
        <v>21</v>
      </c>
      <c r="Y56">
        <v>7.46</v>
      </c>
      <c r="Z56">
        <v>0</v>
      </c>
      <c r="AA56">
        <v>0</v>
      </c>
      <c r="AB56">
        <v>0</v>
      </c>
      <c r="AC56">
        <v>0</v>
      </c>
      <c r="AD56">
        <v>1</v>
      </c>
      <c r="AE56">
        <v>0</v>
      </c>
      <c r="AF56" t="s">
        <v>22</v>
      </c>
      <c r="AG56">
        <v>0</v>
      </c>
      <c r="AH56">
        <v>2</v>
      </c>
      <c r="AI56">
        <v>144043155</v>
      </c>
      <c r="AJ56">
        <v>55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</row>
    <row r="57" spans="1:44" x14ac:dyDescent="0.2">
      <c r="A57">
        <f>ROW(Source!A42)</f>
        <v>42</v>
      </c>
      <c r="B57">
        <v>144043175</v>
      </c>
      <c r="C57">
        <v>144043138</v>
      </c>
      <c r="D57">
        <v>130289783</v>
      </c>
      <c r="E57">
        <v>1</v>
      </c>
      <c r="F57">
        <v>1</v>
      </c>
      <c r="G57">
        <v>1</v>
      </c>
      <c r="H57">
        <v>3</v>
      </c>
      <c r="I57" t="s">
        <v>1195</v>
      </c>
      <c r="J57" t="s">
        <v>1196</v>
      </c>
      <c r="K57" t="s">
        <v>1197</v>
      </c>
      <c r="L57">
        <v>1346</v>
      </c>
      <c r="N57">
        <v>1009</v>
      </c>
      <c r="O57" t="s">
        <v>598</v>
      </c>
      <c r="P57" t="s">
        <v>598</v>
      </c>
      <c r="Q57">
        <v>1</v>
      </c>
      <c r="X57">
        <v>149</v>
      </c>
      <c r="Y57">
        <v>2.7</v>
      </c>
      <c r="Z57">
        <v>0</v>
      </c>
      <c r="AA57">
        <v>0</v>
      </c>
      <c r="AB57">
        <v>0</v>
      </c>
      <c r="AC57">
        <v>0</v>
      </c>
      <c r="AD57">
        <v>1</v>
      </c>
      <c r="AE57">
        <v>0</v>
      </c>
      <c r="AF57" t="s">
        <v>22</v>
      </c>
      <c r="AG57">
        <v>0</v>
      </c>
      <c r="AH57">
        <v>2</v>
      </c>
      <c r="AI57">
        <v>144043156</v>
      </c>
      <c r="AJ57">
        <v>56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</row>
    <row r="58" spans="1:44" x14ac:dyDescent="0.2">
      <c r="A58">
        <f>ROW(Source!A44)</f>
        <v>44</v>
      </c>
      <c r="B58">
        <v>144043200</v>
      </c>
      <c r="C58">
        <v>144043177</v>
      </c>
      <c r="D58">
        <v>128862283</v>
      </c>
      <c r="E58">
        <v>28876687</v>
      </c>
      <c r="F58">
        <v>1</v>
      </c>
      <c r="G58">
        <v>1</v>
      </c>
      <c r="H58">
        <v>1</v>
      </c>
      <c r="I58" t="s">
        <v>1139</v>
      </c>
      <c r="J58" t="s">
        <v>3</v>
      </c>
      <c r="K58" t="s">
        <v>1140</v>
      </c>
      <c r="L58">
        <v>1191</v>
      </c>
      <c r="N58">
        <v>1013</v>
      </c>
      <c r="O58" t="s">
        <v>1125</v>
      </c>
      <c r="P58" t="s">
        <v>1125</v>
      </c>
      <c r="Q58">
        <v>1</v>
      </c>
      <c r="X58">
        <v>97</v>
      </c>
      <c r="Y58">
        <v>0</v>
      </c>
      <c r="Z58">
        <v>0</v>
      </c>
      <c r="AA58">
        <v>0</v>
      </c>
      <c r="AB58">
        <v>9.07</v>
      </c>
      <c r="AC58">
        <v>0</v>
      </c>
      <c r="AD58">
        <v>1</v>
      </c>
      <c r="AE58">
        <v>1</v>
      </c>
      <c r="AF58" t="s">
        <v>60</v>
      </c>
      <c r="AG58">
        <v>67.899999999999991</v>
      </c>
      <c r="AH58">
        <v>2</v>
      </c>
      <c r="AI58">
        <v>144043178</v>
      </c>
      <c r="AJ58">
        <v>58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</row>
    <row r="59" spans="1:44" x14ac:dyDescent="0.2">
      <c r="A59">
        <f>ROW(Source!A44)</f>
        <v>44</v>
      </c>
      <c r="B59">
        <v>144043201</v>
      </c>
      <c r="C59">
        <v>144043177</v>
      </c>
      <c r="D59">
        <v>128862608</v>
      </c>
      <c r="E59">
        <v>28876687</v>
      </c>
      <c r="F59">
        <v>1</v>
      </c>
      <c r="G59">
        <v>1</v>
      </c>
      <c r="H59">
        <v>1</v>
      </c>
      <c r="I59" t="s">
        <v>1128</v>
      </c>
      <c r="J59" t="s">
        <v>3</v>
      </c>
      <c r="K59" t="s">
        <v>1129</v>
      </c>
      <c r="L59">
        <v>1191</v>
      </c>
      <c r="N59">
        <v>1013</v>
      </c>
      <c r="O59" t="s">
        <v>1125</v>
      </c>
      <c r="P59" t="s">
        <v>1125</v>
      </c>
      <c r="Q59">
        <v>1</v>
      </c>
      <c r="X59">
        <v>0.38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</v>
      </c>
      <c r="AE59">
        <v>2</v>
      </c>
      <c r="AF59" t="s">
        <v>60</v>
      </c>
      <c r="AG59">
        <v>0.26599999999999996</v>
      </c>
      <c r="AH59">
        <v>2</v>
      </c>
      <c r="AI59">
        <v>144043179</v>
      </c>
      <c r="AJ59">
        <v>59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</row>
    <row r="60" spans="1:44" x14ac:dyDescent="0.2">
      <c r="A60">
        <f>ROW(Source!A44)</f>
        <v>44</v>
      </c>
      <c r="B60">
        <v>144043202</v>
      </c>
      <c r="C60">
        <v>144043177</v>
      </c>
      <c r="D60">
        <v>130404404</v>
      </c>
      <c r="E60">
        <v>1</v>
      </c>
      <c r="F60">
        <v>1</v>
      </c>
      <c r="G60">
        <v>1</v>
      </c>
      <c r="H60">
        <v>2</v>
      </c>
      <c r="I60" t="s">
        <v>1141</v>
      </c>
      <c r="J60" t="s">
        <v>1142</v>
      </c>
      <c r="K60" t="s">
        <v>1143</v>
      </c>
      <c r="L60">
        <v>1368</v>
      </c>
      <c r="N60">
        <v>1011</v>
      </c>
      <c r="O60" t="s">
        <v>550</v>
      </c>
      <c r="P60" t="s">
        <v>550</v>
      </c>
      <c r="Q60">
        <v>1</v>
      </c>
      <c r="X60">
        <v>0.19</v>
      </c>
      <c r="Y60">
        <v>0</v>
      </c>
      <c r="Z60">
        <v>115.4</v>
      </c>
      <c r="AA60">
        <v>13.5</v>
      </c>
      <c r="AB60">
        <v>0</v>
      </c>
      <c r="AC60">
        <v>0</v>
      </c>
      <c r="AD60">
        <v>1</v>
      </c>
      <c r="AE60">
        <v>0</v>
      </c>
      <c r="AF60" t="s">
        <v>60</v>
      </c>
      <c r="AG60">
        <v>0.13299999999999998</v>
      </c>
      <c r="AH60">
        <v>2</v>
      </c>
      <c r="AI60">
        <v>144043180</v>
      </c>
      <c r="AJ60">
        <v>60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</row>
    <row r="61" spans="1:44" x14ac:dyDescent="0.2">
      <c r="A61">
        <f>ROW(Source!A44)</f>
        <v>44</v>
      </c>
      <c r="B61">
        <v>144043203</v>
      </c>
      <c r="C61">
        <v>144043177</v>
      </c>
      <c r="D61">
        <v>130405149</v>
      </c>
      <c r="E61">
        <v>1</v>
      </c>
      <c r="F61">
        <v>1</v>
      </c>
      <c r="G61">
        <v>1</v>
      </c>
      <c r="H61">
        <v>2</v>
      </c>
      <c r="I61" t="s">
        <v>1144</v>
      </c>
      <c r="J61" t="s">
        <v>1145</v>
      </c>
      <c r="K61" t="s">
        <v>1146</v>
      </c>
      <c r="L61">
        <v>1368</v>
      </c>
      <c r="N61">
        <v>1011</v>
      </c>
      <c r="O61" t="s">
        <v>550</v>
      </c>
      <c r="P61" t="s">
        <v>550</v>
      </c>
      <c r="Q61">
        <v>1</v>
      </c>
      <c r="X61">
        <v>0.19</v>
      </c>
      <c r="Y61">
        <v>0</v>
      </c>
      <c r="Z61">
        <v>65.709999999999994</v>
      </c>
      <c r="AA61">
        <v>11.6</v>
      </c>
      <c r="AB61">
        <v>0</v>
      </c>
      <c r="AC61">
        <v>0</v>
      </c>
      <c r="AD61">
        <v>1</v>
      </c>
      <c r="AE61">
        <v>0</v>
      </c>
      <c r="AF61" t="s">
        <v>60</v>
      </c>
      <c r="AG61">
        <v>0.13299999999999998</v>
      </c>
      <c r="AH61">
        <v>2</v>
      </c>
      <c r="AI61">
        <v>144043181</v>
      </c>
      <c r="AJ61">
        <v>61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</row>
    <row r="62" spans="1:44" x14ac:dyDescent="0.2">
      <c r="A62">
        <f>ROW(Source!A44)</f>
        <v>44</v>
      </c>
      <c r="B62">
        <v>144043204</v>
      </c>
      <c r="C62">
        <v>144043177</v>
      </c>
      <c r="D62">
        <v>130405710</v>
      </c>
      <c r="E62">
        <v>1</v>
      </c>
      <c r="F62">
        <v>1</v>
      </c>
      <c r="G62">
        <v>1</v>
      </c>
      <c r="H62">
        <v>2</v>
      </c>
      <c r="I62" t="s">
        <v>1147</v>
      </c>
      <c r="J62" t="s">
        <v>1148</v>
      </c>
      <c r="K62" t="s">
        <v>1149</v>
      </c>
      <c r="L62">
        <v>1368</v>
      </c>
      <c r="N62">
        <v>1011</v>
      </c>
      <c r="O62" t="s">
        <v>550</v>
      </c>
      <c r="P62" t="s">
        <v>550</v>
      </c>
      <c r="Q62">
        <v>1</v>
      </c>
      <c r="X62">
        <v>0.32</v>
      </c>
      <c r="Y62">
        <v>0</v>
      </c>
      <c r="Z62">
        <v>33.590000000000003</v>
      </c>
      <c r="AA62">
        <v>0</v>
      </c>
      <c r="AB62">
        <v>0</v>
      </c>
      <c r="AC62">
        <v>0</v>
      </c>
      <c r="AD62">
        <v>1</v>
      </c>
      <c r="AE62">
        <v>0</v>
      </c>
      <c r="AF62" t="s">
        <v>60</v>
      </c>
      <c r="AG62">
        <v>0.22399999999999998</v>
      </c>
      <c r="AH62">
        <v>2</v>
      </c>
      <c r="AI62">
        <v>144043182</v>
      </c>
      <c r="AJ62">
        <v>62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</row>
    <row r="63" spans="1:44" x14ac:dyDescent="0.2">
      <c r="A63">
        <f>ROW(Source!A44)</f>
        <v>44</v>
      </c>
      <c r="B63">
        <v>144043205</v>
      </c>
      <c r="C63">
        <v>144043177</v>
      </c>
      <c r="D63">
        <v>128865111</v>
      </c>
      <c r="E63">
        <v>28876687</v>
      </c>
      <c r="F63">
        <v>1</v>
      </c>
      <c r="G63">
        <v>1</v>
      </c>
      <c r="H63">
        <v>3</v>
      </c>
      <c r="I63" t="s">
        <v>1732</v>
      </c>
      <c r="J63" t="s">
        <v>3</v>
      </c>
      <c r="K63" t="s">
        <v>1733</v>
      </c>
      <c r="L63">
        <v>1327</v>
      </c>
      <c r="N63">
        <v>1005</v>
      </c>
      <c r="O63" t="s">
        <v>269</v>
      </c>
      <c r="P63" t="s">
        <v>269</v>
      </c>
      <c r="Q63">
        <v>1</v>
      </c>
      <c r="X63">
        <v>111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 t="s">
        <v>22</v>
      </c>
      <c r="AG63">
        <v>0</v>
      </c>
      <c r="AH63">
        <v>3</v>
      </c>
      <c r="AI63">
        <v>-1</v>
      </c>
      <c r="AJ63" t="s">
        <v>3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</row>
    <row r="64" spans="1:44" x14ac:dyDescent="0.2">
      <c r="A64">
        <f>ROW(Source!A44)</f>
        <v>44</v>
      </c>
      <c r="B64">
        <v>144043206</v>
      </c>
      <c r="C64">
        <v>144043177</v>
      </c>
      <c r="D64">
        <v>130258534</v>
      </c>
      <c r="E64">
        <v>1</v>
      </c>
      <c r="F64">
        <v>1</v>
      </c>
      <c r="G64">
        <v>1</v>
      </c>
      <c r="H64">
        <v>3</v>
      </c>
      <c r="I64" t="s">
        <v>1150</v>
      </c>
      <c r="J64" t="s">
        <v>1151</v>
      </c>
      <c r="K64" t="s">
        <v>1152</v>
      </c>
      <c r="L64">
        <v>1339</v>
      </c>
      <c r="N64">
        <v>1007</v>
      </c>
      <c r="O64" t="s">
        <v>50</v>
      </c>
      <c r="P64" t="s">
        <v>50</v>
      </c>
      <c r="Q64">
        <v>1</v>
      </c>
      <c r="X64">
        <v>3.5999999999999997E-2</v>
      </c>
      <c r="Y64">
        <v>2.44</v>
      </c>
      <c r="Z64">
        <v>0</v>
      </c>
      <c r="AA64">
        <v>0</v>
      </c>
      <c r="AB64">
        <v>0</v>
      </c>
      <c r="AC64">
        <v>0</v>
      </c>
      <c r="AD64">
        <v>1</v>
      </c>
      <c r="AE64">
        <v>0</v>
      </c>
      <c r="AF64" t="s">
        <v>22</v>
      </c>
      <c r="AG64">
        <v>0</v>
      </c>
      <c r="AH64">
        <v>2</v>
      </c>
      <c r="AI64">
        <v>144043183</v>
      </c>
      <c r="AJ64">
        <v>63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</row>
    <row r="65" spans="1:44" x14ac:dyDescent="0.2">
      <c r="A65">
        <f>ROW(Source!A44)</f>
        <v>44</v>
      </c>
      <c r="B65">
        <v>144043207</v>
      </c>
      <c r="C65">
        <v>144043177</v>
      </c>
      <c r="D65">
        <v>130258769</v>
      </c>
      <c r="E65">
        <v>1</v>
      </c>
      <c r="F65">
        <v>1</v>
      </c>
      <c r="G65">
        <v>1</v>
      </c>
      <c r="H65">
        <v>3</v>
      </c>
      <c r="I65" t="s">
        <v>1153</v>
      </c>
      <c r="J65" t="s">
        <v>1154</v>
      </c>
      <c r="K65" t="s">
        <v>1155</v>
      </c>
      <c r="L65">
        <v>1301</v>
      </c>
      <c r="N65">
        <v>1003</v>
      </c>
      <c r="O65" t="s">
        <v>328</v>
      </c>
      <c r="P65" t="s">
        <v>328</v>
      </c>
      <c r="Q65">
        <v>1</v>
      </c>
      <c r="X65">
        <v>135</v>
      </c>
      <c r="Y65">
        <v>0.37</v>
      </c>
      <c r="Z65">
        <v>0</v>
      </c>
      <c r="AA65">
        <v>0</v>
      </c>
      <c r="AB65">
        <v>0</v>
      </c>
      <c r="AC65">
        <v>0</v>
      </c>
      <c r="AD65">
        <v>1</v>
      </c>
      <c r="AE65">
        <v>0</v>
      </c>
      <c r="AF65" t="s">
        <v>22</v>
      </c>
      <c r="AG65">
        <v>0</v>
      </c>
      <c r="AH65">
        <v>2</v>
      </c>
      <c r="AI65">
        <v>144043184</v>
      </c>
      <c r="AJ65">
        <v>64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 x14ac:dyDescent="0.2">
      <c r="A66">
        <f>ROW(Source!A44)</f>
        <v>44</v>
      </c>
      <c r="B66">
        <v>144043208</v>
      </c>
      <c r="C66">
        <v>144043177</v>
      </c>
      <c r="D66">
        <v>130258794</v>
      </c>
      <c r="E66">
        <v>1</v>
      </c>
      <c r="F66">
        <v>1</v>
      </c>
      <c r="G66">
        <v>1</v>
      </c>
      <c r="H66">
        <v>3</v>
      </c>
      <c r="I66" t="s">
        <v>1156</v>
      </c>
      <c r="J66" t="s">
        <v>1157</v>
      </c>
      <c r="K66" t="s">
        <v>1158</v>
      </c>
      <c r="L66">
        <v>1301</v>
      </c>
      <c r="N66">
        <v>1003</v>
      </c>
      <c r="O66" t="s">
        <v>328</v>
      </c>
      <c r="P66" t="s">
        <v>328</v>
      </c>
      <c r="Q66">
        <v>1</v>
      </c>
      <c r="X66">
        <v>68</v>
      </c>
      <c r="Y66">
        <v>0.17</v>
      </c>
      <c r="Z66">
        <v>0</v>
      </c>
      <c r="AA66">
        <v>0</v>
      </c>
      <c r="AB66">
        <v>0</v>
      </c>
      <c r="AC66">
        <v>0</v>
      </c>
      <c r="AD66">
        <v>1</v>
      </c>
      <c r="AE66">
        <v>0</v>
      </c>
      <c r="AF66" t="s">
        <v>22</v>
      </c>
      <c r="AG66">
        <v>0</v>
      </c>
      <c r="AH66">
        <v>2</v>
      </c>
      <c r="AI66">
        <v>144043185</v>
      </c>
      <c r="AJ66">
        <v>65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</row>
    <row r="67" spans="1:44" x14ac:dyDescent="0.2">
      <c r="A67">
        <f>ROW(Source!A44)</f>
        <v>44</v>
      </c>
      <c r="B67">
        <v>144043209</v>
      </c>
      <c r="C67">
        <v>144043177</v>
      </c>
      <c r="D67">
        <v>130258799</v>
      </c>
      <c r="E67">
        <v>1</v>
      </c>
      <c r="F67">
        <v>1</v>
      </c>
      <c r="G67">
        <v>1</v>
      </c>
      <c r="H67">
        <v>3</v>
      </c>
      <c r="I67" t="s">
        <v>1159</v>
      </c>
      <c r="J67" t="s">
        <v>1160</v>
      </c>
      <c r="K67" t="s">
        <v>1161</v>
      </c>
      <c r="L67">
        <v>1308</v>
      </c>
      <c r="N67">
        <v>1003</v>
      </c>
      <c r="O67" t="s">
        <v>99</v>
      </c>
      <c r="P67" t="s">
        <v>99</v>
      </c>
      <c r="Q67">
        <v>100</v>
      </c>
      <c r="X67">
        <v>1.35</v>
      </c>
      <c r="Y67">
        <v>173</v>
      </c>
      <c r="Z67">
        <v>0</v>
      </c>
      <c r="AA67">
        <v>0</v>
      </c>
      <c r="AB67">
        <v>0</v>
      </c>
      <c r="AC67">
        <v>0</v>
      </c>
      <c r="AD67">
        <v>1</v>
      </c>
      <c r="AE67">
        <v>0</v>
      </c>
      <c r="AF67" t="s">
        <v>22</v>
      </c>
      <c r="AG67">
        <v>0</v>
      </c>
      <c r="AH67">
        <v>2</v>
      </c>
      <c r="AI67">
        <v>144043186</v>
      </c>
      <c r="AJ67">
        <v>66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</row>
    <row r="68" spans="1:44" x14ac:dyDescent="0.2">
      <c r="A68">
        <f>ROW(Source!A44)</f>
        <v>44</v>
      </c>
      <c r="B68">
        <v>144043210</v>
      </c>
      <c r="C68">
        <v>144043177</v>
      </c>
      <c r="D68">
        <v>130260912</v>
      </c>
      <c r="E68">
        <v>1</v>
      </c>
      <c r="F68">
        <v>1</v>
      </c>
      <c r="G68">
        <v>1</v>
      </c>
      <c r="H68">
        <v>3</v>
      </c>
      <c r="I68" t="s">
        <v>1207</v>
      </c>
      <c r="J68" t="s">
        <v>1208</v>
      </c>
      <c r="K68" t="s">
        <v>1209</v>
      </c>
      <c r="L68">
        <v>1425</v>
      </c>
      <c r="N68">
        <v>1013</v>
      </c>
      <c r="O68" t="s">
        <v>88</v>
      </c>
      <c r="P68" t="s">
        <v>88</v>
      </c>
      <c r="Q68">
        <v>1</v>
      </c>
      <c r="X68">
        <v>0.81</v>
      </c>
      <c r="Y68">
        <v>70</v>
      </c>
      <c r="Z68">
        <v>0</v>
      </c>
      <c r="AA68">
        <v>0</v>
      </c>
      <c r="AB68">
        <v>0</v>
      </c>
      <c r="AC68">
        <v>0</v>
      </c>
      <c r="AD68">
        <v>1</v>
      </c>
      <c r="AE68">
        <v>0</v>
      </c>
      <c r="AF68" t="s">
        <v>22</v>
      </c>
      <c r="AG68">
        <v>0</v>
      </c>
      <c r="AH68">
        <v>2</v>
      </c>
      <c r="AI68">
        <v>144043187</v>
      </c>
      <c r="AJ68">
        <v>67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</row>
    <row r="69" spans="1:44" x14ac:dyDescent="0.2">
      <c r="A69">
        <f>ROW(Source!A44)</f>
        <v>44</v>
      </c>
      <c r="B69">
        <v>144043211</v>
      </c>
      <c r="C69">
        <v>144043177</v>
      </c>
      <c r="D69">
        <v>130260956</v>
      </c>
      <c r="E69">
        <v>1</v>
      </c>
      <c r="F69">
        <v>1</v>
      </c>
      <c r="G69">
        <v>1</v>
      </c>
      <c r="H69">
        <v>3</v>
      </c>
      <c r="I69" t="s">
        <v>1162</v>
      </c>
      <c r="J69" t="s">
        <v>1163</v>
      </c>
      <c r="K69" t="s">
        <v>1164</v>
      </c>
      <c r="L69">
        <v>1425</v>
      </c>
      <c r="N69">
        <v>1013</v>
      </c>
      <c r="O69" t="s">
        <v>88</v>
      </c>
      <c r="P69" t="s">
        <v>88</v>
      </c>
      <c r="Q69">
        <v>1</v>
      </c>
      <c r="X69">
        <v>3.22</v>
      </c>
      <c r="Y69">
        <v>8</v>
      </c>
      <c r="Z69">
        <v>0</v>
      </c>
      <c r="AA69">
        <v>0</v>
      </c>
      <c r="AB69">
        <v>0</v>
      </c>
      <c r="AC69">
        <v>0</v>
      </c>
      <c r="AD69">
        <v>1</v>
      </c>
      <c r="AE69">
        <v>0</v>
      </c>
      <c r="AF69" t="s">
        <v>22</v>
      </c>
      <c r="AG69">
        <v>0</v>
      </c>
      <c r="AH69">
        <v>2</v>
      </c>
      <c r="AI69">
        <v>144043188</v>
      </c>
      <c r="AJ69">
        <v>68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</row>
    <row r="70" spans="1:44" x14ac:dyDescent="0.2">
      <c r="A70">
        <f>ROW(Source!A44)</f>
        <v>44</v>
      </c>
      <c r="B70">
        <v>144043212</v>
      </c>
      <c r="C70">
        <v>144043177</v>
      </c>
      <c r="D70">
        <v>130261197</v>
      </c>
      <c r="E70">
        <v>1</v>
      </c>
      <c r="F70">
        <v>1</v>
      </c>
      <c r="G70">
        <v>1</v>
      </c>
      <c r="H70">
        <v>3</v>
      </c>
      <c r="I70" t="s">
        <v>1165</v>
      </c>
      <c r="J70" t="s">
        <v>1166</v>
      </c>
      <c r="K70" t="s">
        <v>1167</v>
      </c>
      <c r="L70">
        <v>1425</v>
      </c>
      <c r="N70">
        <v>1013</v>
      </c>
      <c r="O70" t="s">
        <v>88</v>
      </c>
      <c r="P70" t="s">
        <v>88</v>
      </c>
      <c r="Q70">
        <v>1</v>
      </c>
      <c r="X70">
        <v>3.68</v>
      </c>
      <c r="Y70">
        <v>2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0</v>
      </c>
      <c r="AF70" t="s">
        <v>22</v>
      </c>
      <c r="AG70">
        <v>0</v>
      </c>
      <c r="AH70">
        <v>2</v>
      </c>
      <c r="AI70">
        <v>144043189</v>
      </c>
      <c r="AJ70">
        <v>69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</row>
    <row r="71" spans="1:44" x14ac:dyDescent="0.2">
      <c r="A71">
        <f>ROW(Source!A44)</f>
        <v>44</v>
      </c>
      <c r="B71">
        <v>144043213</v>
      </c>
      <c r="C71">
        <v>144043177</v>
      </c>
      <c r="D71">
        <v>130261199</v>
      </c>
      <c r="E71">
        <v>1</v>
      </c>
      <c r="F71">
        <v>1</v>
      </c>
      <c r="G71">
        <v>1</v>
      </c>
      <c r="H71">
        <v>3</v>
      </c>
      <c r="I71" t="s">
        <v>1168</v>
      </c>
      <c r="J71" t="s">
        <v>1169</v>
      </c>
      <c r="K71" t="s">
        <v>1170</v>
      </c>
      <c r="L71">
        <v>1425</v>
      </c>
      <c r="N71">
        <v>1013</v>
      </c>
      <c r="O71" t="s">
        <v>88</v>
      </c>
      <c r="P71" t="s">
        <v>88</v>
      </c>
      <c r="Q71">
        <v>1</v>
      </c>
      <c r="X71">
        <v>22.21</v>
      </c>
      <c r="Y71">
        <v>2</v>
      </c>
      <c r="Z71">
        <v>0</v>
      </c>
      <c r="AA71">
        <v>0</v>
      </c>
      <c r="AB71">
        <v>0</v>
      </c>
      <c r="AC71">
        <v>0</v>
      </c>
      <c r="AD71">
        <v>1</v>
      </c>
      <c r="AE71">
        <v>0</v>
      </c>
      <c r="AF71" t="s">
        <v>22</v>
      </c>
      <c r="AG71">
        <v>0</v>
      </c>
      <c r="AH71">
        <v>2</v>
      </c>
      <c r="AI71">
        <v>144043190</v>
      </c>
      <c r="AJ71">
        <v>70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</row>
    <row r="72" spans="1:44" x14ac:dyDescent="0.2">
      <c r="A72">
        <f>ROW(Source!A44)</f>
        <v>44</v>
      </c>
      <c r="B72">
        <v>144043214</v>
      </c>
      <c r="C72">
        <v>144043177</v>
      </c>
      <c r="D72">
        <v>130274962</v>
      </c>
      <c r="E72">
        <v>1</v>
      </c>
      <c r="F72">
        <v>1</v>
      </c>
      <c r="G72">
        <v>1</v>
      </c>
      <c r="H72">
        <v>3</v>
      </c>
      <c r="I72" t="s">
        <v>1174</v>
      </c>
      <c r="J72" t="s">
        <v>1175</v>
      </c>
      <c r="K72" t="s">
        <v>1176</v>
      </c>
      <c r="L72">
        <v>1301</v>
      </c>
      <c r="N72">
        <v>1003</v>
      </c>
      <c r="O72" t="s">
        <v>328</v>
      </c>
      <c r="P72" t="s">
        <v>328</v>
      </c>
      <c r="Q72">
        <v>1</v>
      </c>
      <c r="X72">
        <v>136</v>
      </c>
      <c r="Y72">
        <v>4</v>
      </c>
      <c r="Z72">
        <v>0</v>
      </c>
      <c r="AA72">
        <v>0</v>
      </c>
      <c r="AB72">
        <v>0</v>
      </c>
      <c r="AC72">
        <v>0</v>
      </c>
      <c r="AD72">
        <v>1</v>
      </c>
      <c r="AE72">
        <v>0</v>
      </c>
      <c r="AF72" t="s">
        <v>22</v>
      </c>
      <c r="AG72">
        <v>0</v>
      </c>
      <c r="AH72">
        <v>2</v>
      </c>
      <c r="AI72">
        <v>144043191</v>
      </c>
      <c r="AJ72">
        <v>71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</row>
    <row r="73" spans="1:44" x14ac:dyDescent="0.2">
      <c r="A73">
        <f>ROW(Source!A44)</f>
        <v>44</v>
      </c>
      <c r="B73">
        <v>144043215</v>
      </c>
      <c r="C73">
        <v>144043177</v>
      </c>
      <c r="D73">
        <v>130274980</v>
      </c>
      <c r="E73">
        <v>1</v>
      </c>
      <c r="F73">
        <v>1</v>
      </c>
      <c r="G73">
        <v>1</v>
      </c>
      <c r="H73">
        <v>3</v>
      </c>
      <c r="I73" t="s">
        <v>1177</v>
      </c>
      <c r="J73" t="s">
        <v>1178</v>
      </c>
      <c r="K73" t="s">
        <v>1179</v>
      </c>
      <c r="L73">
        <v>1301</v>
      </c>
      <c r="N73">
        <v>1003</v>
      </c>
      <c r="O73" t="s">
        <v>328</v>
      </c>
      <c r="P73" t="s">
        <v>328</v>
      </c>
      <c r="Q73">
        <v>1</v>
      </c>
      <c r="X73">
        <v>306</v>
      </c>
      <c r="Y73">
        <v>5.5</v>
      </c>
      <c r="Z73">
        <v>0</v>
      </c>
      <c r="AA73">
        <v>0</v>
      </c>
      <c r="AB73">
        <v>0</v>
      </c>
      <c r="AC73">
        <v>0</v>
      </c>
      <c r="AD73">
        <v>1</v>
      </c>
      <c r="AE73">
        <v>0</v>
      </c>
      <c r="AF73" t="s">
        <v>22</v>
      </c>
      <c r="AG73">
        <v>0</v>
      </c>
      <c r="AH73">
        <v>2</v>
      </c>
      <c r="AI73">
        <v>144043192</v>
      </c>
      <c r="AJ73">
        <v>72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</row>
    <row r="74" spans="1:44" x14ac:dyDescent="0.2">
      <c r="A74">
        <f>ROW(Source!A44)</f>
        <v>44</v>
      </c>
      <c r="B74">
        <v>144043216</v>
      </c>
      <c r="C74">
        <v>144043177</v>
      </c>
      <c r="D74">
        <v>128865123</v>
      </c>
      <c r="E74">
        <v>28876687</v>
      </c>
      <c r="F74">
        <v>1</v>
      </c>
      <c r="G74">
        <v>1</v>
      </c>
      <c r="H74">
        <v>3</v>
      </c>
      <c r="I74" t="s">
        <v>1736</v>
      </c>
      <c r="J74" t="s">
        <v>3</v>
      </c>
      <c r="K74" t="s">
        <v>1737</v>
      </c>
      <c r="L74">
        <v>1371</v>
      </c>
      <c r="N74">
        <v>1013</v>
      </c>
      <c r="O74" t="s">
        <v>171</v>
      </c>
      <c r="P74" t="s">
        <v>171</v>
      </c>
      <c r="Q74">
        <v>1</v>
      </c>
      <c r="X74">
        <v>81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 t="s">
        <v>22</v>
      </c>
      <c r="AG74">
        <v>0</v>
      </c>
      <c r="AH74">
        <v>3</v>
      </c>
      <c r="AI74">
        <v>-1</v>
      </c>
      <c r="AJ74" t="s">
        <v>3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</row>
    <row r="75" spans="1:44" x14ac:dyDescent="0.2">
      <c r="A75">
        <f>ROW(Source!A44)</f>
        <v>44</v>
      </c>
      <c r="B75">
        <v>144043217</v>
      </c>
      <c r="C75">
        <v>144043177</v>
      </c>
      <c r="D75">
        <v>130275054</v>
      </c>
      <c r="E75">
        <v>1</v>
      </c>
      <c r="F75">
        <v>1</v>
      </c>
      <c r="G75">
        <v>1</v>
      </c>
      <c r="H75">
        <v>3</v>
      </c>
      <c r="I75" t="s">
        <v>1210</v>
      </c>
      <c r="J75" t="s">
        <v>1211</v>
      </c>
      <c r="K75" t="s">
        <v>1212</v>
      </c>
      <c r="L75">
        <v>1425</v>
      </c>
      <c r="N75">
        <v>1013</v>
      </c>
      <c r="O75" t="s">
        <v>88</v>
      </c>
      <c r="P75" t="s">
        <v>88</v>
      </c>
      <c r="Q75">
        <v>1</v>
      </c>
      <c r="X75">
        <v>0.81</v>
      </c>
      <c r="Y75">
        <v>125</v>
      </c>
      <c r="Z75">
        <v>0</v>
      </c>
      <c r="AA75">
        <v>0</v>
      </c>
      <c r="AB75">
        <v>0</v>
      </c>
      <c r="AC75">
        <v>0</v>
      </c>
      <c r="AD75">
        <v>1</v>
      </c>
      <c r="AE75">
        <v>0</v>
      </c>
      <c r="AF75" t="s">
        <v>22</v>
      </c>
      <c r="AG75">
        <v>0</v>
      </c>
      <c r="AH75">
        <v>2</v>
      </c>
      <c r="AI75">
        <v>144043193</v>
      </c>
      <c r="AJ75">
        <v>73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</row>
    <row r="76" spans="1:44" x14ac:dyDescent="0.2">
      <c r="A76">
        <f>ROW(Source!A44)</f>
        <v>44</v>
      </c>
      <c r="B76">
        <v>144043218</v>
      </c>
      <c r="C76">
        <v>144043177</v>
      </c>
      <c r="D76">
        <v>130275078</v>
      </c>
      <c r="E76">
        <v>1</v>
      </c>
      <c r="F76">
        <v>1</v>
      </c>
      <c r="G76">
        <v>1</v>
      </c>
      <c r="H76">
        <v>3</v>
      </c>
      <c r="I76" t="s">
        <v>1213</v>
      </c>
      <c r="J76" t="s">
        <v>1214</v>
      </c>
      <c r="K76" t="s">
        <v>1215</v>
      </c>
      <c r="L76">
        <v>1425</v>
      </c>
      <c r="N76">
        <v>1013</v>
      </c>
      <c r="O76" t="s">
        <v>88</v>
      </c>
      <c r="P76" t="s">
        <v>88</v>
      </c>
      <c r="Q76">
        <v>1</v>
      </c>
      <c r="X76">
        <v>0.81</v>
      </c>
      <c r="Y76">
        <v>59</v>
      </c>
      <c r="Z76">
        <v>0</v>
      </c>
      <c r="AA76">
        <v>0</v>
      </c>
      <c r="AB76">
        <v>0</v>
      </c>
      <c r="AC76">
        <v>0</v>
      </c>
      <c r="AD76">
        <v>1</v>
      </c>
      <c r="AE76">
        <v>0</v>
      </c>
      <c r="AF76" t="s">
        <v>22</v>
      </c>
      <c r="AG76">
        <v>0</v>
      </c>
      <c r="AH76">
        <v>2</v>
      </c>
      <c r="AI76">
        <v>144043194</v>
      </c>
      <c r="AJ76">
        <v>74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</row>
    <row r="77" spans="1:44" x14ac:dyDescent="0.2">
      <c r="A77">
        <f>ROW(Source!A44)</f>
        <v>44</v>
      </c>
      <c r="B77">
        <v>144043219</v>
      </c>
      <c r="C77">
        <v>144043177</v>
      </c>
      <c r="D77">
        <v>130275085</v>
      </c>
      <c r="E77">
        <v>1</v>
      </c>
      <c r="F77">
        <v>1</v>
      </c>
      <c r="G77">
        <v>1</v>
      </c>
      <c r="H77">
        <v>3</v>
      </c>
      <c r="I77" t="s">
        <v>1216</v>
      </c>
      <c r="J77" t="s">
        <v>1217</v>
      </c>
      <c r="K77" t="s">
        <v>1218</v>
      </c>
      <c r="L77">
        <v>1425</v>
      </c>
      <c r="N77">
        <v>1013</v>
      </c>
      <c r="O77" t="s">
        <v>88</v>
      </c>
      <c r="P77" t="s">
        <v>88</v>
      </c>
      <c r="Q77">
        <v>1</v>
      </c>
      <c r="X77">
        <v>1.83</v>
      </c>
      <c r="Y77">
        <v>160</v>
      </c>
      <c r="Z77">
        <v>0</v>
      </c>
      <c r="AA77">
        <v>0</v>
      </c>
      <c r="AB77">
        <v>0</v>
      </c>
      <c r="AC77">
        <v>0</v>
      </c>
      <c r="AD77">
        <v>1</v>
      </c>
      <c r="AE77">
        <v>0</v>
      </c>
      <c r="AF77" t="s">
        <v>22</v>
      </c>
      <c r="AG77">
        <v>0</v>
      </c>
      <c r="AH77">
        <v>2</v>
      </c>
      <c r="AI77">
        <v>144043195</v>
      </c>
      <c r="AJ77">
        <v>75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</row>
    <row r="78" spans="1:44" x14ac:dyDescent="0.2">
      <c r="A78">
        <f>ROW(Source!A44)</f>
        <v>44</v>
      </c>
      <c r="B78">
        <v>144043220</v>
      </c>
      <c r="C78">
        <v>144043177</v>
      </c>
      <c r="D78">
        <v>130288591</v>
      </c>
      <c r="E78">
        <v>1</v>
      </c>
      <c r="F78">
        <v>1</v>
      </c>
      <c r="G78">
        <v>1</v>
      </c>
      <c r="H78">
        <v>3</v>
      </c>
      <c r="I78" t="s">
        <v>1189</v>
      </c>
      <c r="J78" t="s">
        <v>1190</v>
      </c>
      <c r="K78" t="s">
        <v>1191</v>
      </c>
      <c r="L78">
        <v>1346</v>
      </c>
      <c r="N78">
        <v>1009</v>
      </c>
      <c r="O78" t="s">
        <v>598</v>
      </c>
      <c r="P78" t="s">
        <v>598</v>
      </c>
      <c r="Q78">
        <v>1</v>
      </c>
      <c r="X78">
        <v>10</v>
      </c>
      <c r="Y78">
        <v>13.08</v>
      </c>
      <c r="Z78">
        <v>0</v>
      </c>
      <c r="AA78">
        <v>0</v>
      </c>
      <c r="AB78">
        <v>0</v>
      </c>
      <c r="AC78">
        <v>0</v>
      </c>
      <c r="AD78">
        <v>1</v>
      </c>
      <c r="AE78">
        <v>0</v>
      </c>
      <c r="AF78" t="s">
        <v>22</v>
      </c>
      <c r="AG78">
        <v>0</v>
      </c>
      <c r="AH78">
        <v>2</v>
      </c>
      <c r="AI78">
        <v>144043196</v>
      </c>
      <c r="AJ78">
        <v>76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</row>
    <row r="79" spans="1:44" x14ac:dyDescent="0.2">
      <c r="A79">
        <f>ROW(Source!A44)</f>
        <v>44</v>
      </c>
      <c r="B79">
        <v>144043221</v>
      </c>
      <c r="C79">
        <v>144043177</v>
      </c>
      <c r="D79">
        <v>130289780</v>
      </c>
      <c r="E79">
        <v>1</v>
      </c>
      <c r="F79">
        <v>1</v>
      </c>
      <c r="G79">
        <v>1</v>
      </c>
      <c r="H79">
        <v>3</v>
      </c>
      <c r="I79" t="s">
        <v>1192</v>
      </c>
      <c r="J79" t="s">
        <v>1193</v>
      </c>
      <c r="K79" t="s">
        <v>1194</v>
      </c>
      <c r="L79">
        <v>1346</v>
      </c>
      <c r="N79">
        <v>1009</v>
      </c>
      <c r="O79" t="s">
        <v>598</v>
      </c>
      <c r="P79" t="s">
        <v>598</v>
      </c>
      <c r="Q79">
        <v>1</v>
      </c>
      <c r="X79">
        <v>4</v>
      </c>
      <c r="Y79">
        <v>7.46</v>
      </c>
      <c r="Z79">
        <v>0</v>
      </c>
      <c r="AA79">
        <v>0</v>
      </c>
      <c r="AB79">
        <v>0</v>
      </c>
      <c r="AC79">
        <v>0</v>
      </c>
      <c r="AD79">
        <v>1</v>
      </c>
      <c r="AE79">
        <v>0</v>
      </c>
      <c r="AF79" t="s">
        <v>22</v>
      </c>
      <c r="AG79">
        <v>0</v>
      </c>
      <c r="AH79">
        <v>2</v>
      </c>
      <c r="AI79">
        <v>144043197</v>
      </c>
      <c r="AJ79">
        <v>77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</row>
    <row r="80" spans="1:44" x14ac:dyDescent="0.2">
      <c r="A80">
        <f>ROW(Source!A44)</f>
        <v>44</v>
      </c>
      <c r="B80">
        <v>144043222</v>
      </c>
      <c r="C80">
        <v>144043177</v>
      </c>
      <c r="D80">
        <v>130289783</v>
      </c>
      <c r="E80">
        <v>1</v>
      </c>
      <c r="F80">
        <v>1</v>
      </c>
      <c r="G80">
        <v>1</v>
      </c>
      <c r="H80">
        <v>3</v>
      </c>
      <c r="I80" t="s">
        <v>1195</v>
      </c>
      <c r="J80" t="s">
        <v>1196</v>
      </c>
      <c r="K80" t="s">
        <v>1197</v>
      </c>
      <c r="L80">
        <v>1346</v>
      </c>
      <c r="N80">
        <v>1009</v>
      </c>
      <c r="O80" t="s">
        <v>598</v>
      </c>
      <c r="P80" t="s">
        <v>598</v>
      </c>
      <c r="Q80">
        <v>1</v>
      </c>
      <c r="X80">
        <v>42</v>
      </c>
      <c r="Y80">
        <v>2.7</v>
      </c>
      <c r="Z80">
        <v>0</v>
      </c>
      <c r="AA80">
        <v>0</v>
      </c>
      <c r="AB80">
        <v>0</v>
      </c>
      <c r="AC80">
        <v>0</v>
      </c>
      <c r="AD80">
        <v>1</v>
      </c>
      <c r="AE80">
        <v>0</v>
      </c>
      <c r="AF80" t="s">
        <v>22</v>
      </c>
      <c r="AG80">
        <v>0</v>
      </c>
      <c r="AH80">
        <v>2</v>
      </c>
      <c r="AI80">
        <v>144043198</v>
      </c>
      <c r="AJ80">
        <v>78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</row>
    <row r="81" spans="1:44" x14ac:dyDescent="0.2">
      <c r="A81">
        <f>ROW(Source!A46)</f>
        <v>46</v>
      </c>
      <c r="B81">
        <v>144043234</v>
      </c>
      <c r="C81">
        <v>144043224</v>
      </c>
      <c r="D81">
        <v>128862259</v>
      </c>
      <c r="E81">
        <v>28876687</v>
      </c>
      <c r="F81">
        <v>1</v>
      </c>
      <c r="G81">
        <v>1</v>
      </c>
      <c r="H81">
        <v>1</v>
      </c>
      <c r="I81" t="s">
        <v>1219</v>
      </c>
      <c r="J81" t="s">
        <v>3</v>
      </c>
      <c r="K81" t="s">
        <v>1220</v>
      </c>
      <c r="L81">
        <v>1191</v>
      </c>
      <c r="N81">
        <v>1013</v>
      </c>
      <c r="O81" t="s">
        <v>1125</v>
      </c>
      <c r="P81" t="s">
        <v>1125</v>
      </c>
      <c r="Q81">
        <v>1</v>
      </c>
      <c r="X81">
        <v>36.299999999999997</v>
      </c>
      <c r="Y81">
        <v>0</v>
      </c>
      <c r="Z81">
        <v>0</v>
      </c>
      <c r="AA81">
        <v>0</v>
      </c>
      <c r="AB81">
        <v>8.64</v>
      </c>
      <c r="AC81">
        <v>0</v>
      </c>
      <c r="AD81">
        <v>1</v>
      </c>
      <c r="AE81">
        <v>1</v>
      </c>
      <c r="AF81" t="s">
        <v>23</v>
      </c>
      <c r="AG81">
        <v>29.04</v>
      </c>
      <c r="AH81">
        <v>2</v>
      </c>
      <c r="AI81">
        <v>144043225</v>
      </c>
      <c r="AJ81">
        <v>80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</row>
    <row r="82" spans="1:44" x14ac:dyDescent="0.2">
      <c r="A82">
        <f>ROW(Source!A46)</f>
        <v>46</v>
      </c>
      <c r="B82">
        <v>144043235</v>
      </c>
      <c r="C82">
        <v>144043224</v>
      </c>
      <c r="D82">
        <v>128862608</v>
      </c>
      <c r="E82">
        <v>28876687</v>
      </c>
      <c r="F82">
        <v>1</v>
      </c>
      <c r="G82">
        <v>1</v>
      </c>
      <c r="H82">
        <v>1</v>
      </c>
      <c r="I82" t="s">
        <v>1128</v>
      </c>
      <c r="J82" t="s">
        <v>3</v>
      </c>
      <c r="K82" t="s">
        <v>1129</v>
      </c>
      <c r="L82">
        <v>1191</v>
      </c>
      <c r="N82">
        <v>1013</v>
      </c>
      <c r="O82" t="s">
        <v>1125</v>
      </c>
      <c r="P82" t="s">
        <v>1125</v>
      </c>
      <c r="Q82">
        <v>1</v>
      </c>
      <c r="X82">
        <v>0.56000000000000005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1</v>
      </c>
      <c r="AE82">
        <v>2</v>
      </c>
      <c r="AF82" t="s">
        <v>23</v>
      </c>
      <c r="AG82">
        <v>0.44800000000000006</v>
      </c>
      <c r="AH82">
        <v>2</v>
      </c>
      <c r="AI82">
        <v>144043226</v>
      </c>
      <c r="AJ82">
        <v>81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</row>
    <row r="83" spans="1:44" x14ac:dyDescent="0.2">
      <c r="A83">
        <f>ROW(Source!A46)</f>
        <v>46</v>
      </c>
      <c r="B83">
        <v>144043236</v>
      </c>
      <c r="C83">
        <v>144043224</v>
      </c>
      <c r="D83">
        <v>130405149</v>
      </c>
      <c r="E83">
        <v>1</v>
      </c>
      <c r="F83">
        <v>1</v>
      </c>
      <c r="G83">
        <v>1</v>
      </c>
      <c r="H83">
        <v>2</v>
      </c>
      <c r="I83" t="s">
        <v>1144</v>
      </c>
      <c r="J83" t="s">
        <v>1145</v>
      </c>
      <c r="K83" t="s">
        <v>1146</v>
      </c>
      <c r="L83">
        <v>1368</v>
      </c>
      <c r="N83">
        <v>1011</v>
      </c>
      <c r="O83" t="s">
        <v>550</v>
      </c>
      <c r="P83" t="s">
        <v>550</v>
      </c>
      <c r="Q83">
        <v>1</v>
      </c>
      <c r="X83">
        <v>0.56000000000000005</v>
      </c>
      <c r="Y83">
        <v>0</v>
      </c>
      <c r="Z83">
        <v>65.709999999999994</v>
      </c>
      <c r="AA83">
        <v>11.6</v>
      </c>
      <c r="AB83">
        <v>0</v>
      </c>
      <c r="AC83">
        <v>0</v>
      </c>
      <c r="AD83">
        <v>1</v>
      </c>
      <c r="AE83">
        <v>0</v>
      </c>
      <c r="AF83" t="s">
        <v>23</v>
      </c>
      <c r="AG83">
        <v>0.44800000000000006</v>
      </c>
      <c r="AH83">
        <v>2</v>
      </c>
      <c r="AI83">
        <v>144043227</v>
      </c>
      <c r="AJ83">
        <v>82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</row>
    <row r="84" spans="1:44" x14ac:dyDescent="0.2">
      <c r="A84">
        <f>ROW(Source!A46)</f>
        <v>46</v>
      </c>
      <c r="B84">
        <v>144043237</v>
      </c>
      <c r="C84">
        <v>144043224</v>
      </c>
      <c r="D84">
        <v>130260850</v>
      </c>
      <c r="E84">
        <v>1</v>
      </c>
      <c r="F84">
        <v>1</v>
      </c>
      <c r="G84">
        <v>1</v>
      </c>
      <c r="H84">
        <v>3</v>
      </c>
      <c r="I84" t="s">
        <v>1221</v>
      </c>
      <c r="J84" t="s">
        <v>1222</v>
      </c>
      <c r="K84" t="s">
        <v>1223</v>
      </c>
      <c r="L84">
        <v>1348</v>
      </c>
      <c r="N84">
        <v>1009</v>
      </c>
      <c r="O84" t="s">
        <v>31</v>
      </c>
      <c r="P84" t="s">
        <v>31</v>
      </c>
      <c r="Q84">
        <v>1000</v>
      </c>
      <c r="X84">
        <v>7.2500000000000004E-3</v>
      </c>
      <c r="Y84">
        <v>8475</v>
      </c>
      <c r="Z84">
        <v>0</v>
      </c>
      <c r="AA84">
        <v>0</v>
      </c>
      <c r="AB84">
        <v>0</v>
      </c>
      <c r="AC84">
        <v>0</v>
      </c>
      <c r="AD84">
        <v>1</v>
      </c>
      <c r="AE84">
        <v>0</v>
      </c>
      <c r="AF84" t="s">
        <v>22</v>
      </c>
      <c r="AG84">
        <v>0</v>
      </c>
      <c r="AH84">
        <v>2</v>
      </c>
      <c r="AI84">
        <v>144043228</v>
      </c>
      <c r="AJ84">
        <v>83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</row>
    <row r="85" spans="1:44" x14ac:dyDescent="0.2">
      <c r="A85">
        <f>ROW(Source!A46)</f>
        <v>46</v>
      </c>
      <c r="B85">
        <v>144043238</v>
      </c>
      <c r="C85">
        <v>144043224</v>
      </c>
      <c r="D85">
        <v>130260865</v>
      </c>
      <c r="E85">
        <v>1</v>
      </c>
      <c r="F85">
        <v>1</v>
      </c>
      <c r="G85">
        <v>1</v>
      </c>
      <c r="H85">
        <v>3</v>
      </c>
      <c r="I85" t="s">
        <v>1224</v>
      </c>
      <c r="J85" t="s">
        <v>1225</v>
      </c>
      <c r="K85" t="s">
        <v>1226</v>
      </c>
      <c r="L85">
        <v>1348</v>
      </c>
      <c r="N85">
        <v>1009</v>
      </c>
      <c r="O85" t="s">
        <v>31</v>
      </c>
      <c r="P85" t="s">
        <v>31</v>
      </c>
      <c r="Q85">
        <v>1000</v>
      </c>
      <c r="X85">
        <v>2.2000000000000001E-3</v>
      </c>
      <c r="Y85">
        <v>8475</v>
      </c>
      <c r="Z85">
        <v>0</v>
      </c>
      <c r="AA85">
        <v>0</v>
      </c>
      <c r="AB85">
        <v>0</v>
      </c>
      <c r="AC85">
        <v>0</v>
      </c>
      <c r="AD85">
        <v>1</v>
      </c>
      <c r="AE85">
        <v>0</v>
      </c>
      <c r="AF85" t="s">
        <v>22</v>
      </c>
      <c r="AG85">
        <v>0</v>
      </c>
      <c r="AH85">
        <v>2</v>
      </c>
      <c r="AI85">
        <v>144043229</v>
      </c>
      <c r="AJ85">
        <v>84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</row>
    <row r="86" spans="1:44" x14ac:dyDescent="0.2">
      <c r="A86">
        <f>ROW(Source!A46)</f>
        <v>46</v>
      </c>
      <c r="B86">
        <v>144043239</v>
      </c>
      <c r="C86">
        <v>144043224</v>
      </c>
      <c r="D86">
        <v>130280844</v>
      </c>
      <c r="E86">
        <v>1</v>
      </c>
      <c r="F86">
        <v>1</v>
      </c>
      <c r="G86">
        <v>1</v>
      </c>
      <c r="H86">
        <v>3</v>
      </c>
      <c r="I86" t="s">
        <v>1227</v>
      </c>
      <c r="J86" t="s">
        <v>1228</v>
      </c>
      <c r="K86" t="s">
        <v>1229</v>
      </c>
      <c r="L86">
        <v>1339</v>
      </c>
      <c r="N86">
        <v>1007</v>
      </c>
      <c r="O86" t="s">
        <v>50</v>
      </c>
      <c r="P86" t="s">
        <v>50</v>
      </c>
      <c r="Q86">
        <v>1</v>
      </c>
      <c r="X86">
        <v>1.43</v>
      </c>
      <c r="Y86">
        <v>1784</v>
      </c>
      <c r="Z86">
        <v>0</v>
      </c>
      <c r="AA86">
        <v>0</v>
      </c>
      <c r="AB86">
        <v>0</v>
      </c>
      <c r="AC86">
        <v>0</v>
      </c>
      <c r="AD86">
        <v>1</v>
      </c>
      <c r="AE86">
        <v>0</v>
      </c>
      <c r="AF86" t="s">
        <v>22</v>
      </c>
      <c r="AG86">
        <v>0</v>
      </c>
      <c r="AH86">
        <v>2</v>
      </c>
      <c r="AI86">
        <v>144043230</v>
      </c>
      <c r="AJ86">
        <v>85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</row>
    <row r="87" spans="1:44" x14ac:dyDescent="0.2">
      <c r="A87">
        <f>ROW(Source!A46)</f>
        <v>46</v>
      </c>
      <c r="B87">
        <v>144043240</v>
      </c>
      <c r="C87">
        <v>144043224</v>
      </c>
      <c r="D87">
        <v>130281320</v>
      </c>
      <c r="E87">
        <v>1</v>
      </c>
      <c r="F87">
        <v>1</v>
      </c>
      <c r="G87">
        <v>1</v>
      </c>
      <c r="H87">
        <v>3</v>
      </c>
      <c r="I87" t="s">
        <v>1230</v>
      </c>
      <c r="J87" t="s">
        <v>1231</v>
      </c>
      <c r="K87" t="s">
        <v>1232</v>
      </c>
      <c r="L87">
        <v>1339</v>
      </c>
      <c r="N87">
        <v>1007</v>
      </c>
      <c r="O87" t="s">
        <v>50</v>
      </c>
      <c r="P87" t="s">
        <v>50</v>
      </c>
      <c r="Q87">
        <v>1</v>
      </c>
      <c r="X87">
        <v>0.14000000000000001</v>
      </c>
      <c r="Y87">
        <v>1375</v>
      </c>
      <c r="Z87">
        <v>0</v>
      </c>
      <c r="AA87">
        <v>0</v>
      </c>
      <c r="AB87">
        <v>0</v>
      </c>
      <c r="AC87">
        <v>0</v>
      </c>
      <c r="AD87">
        <v>1</v>
      </c>
      <c r="AE87">
        <v>0</v>
      </c>
      <c r="AF87" t="s">
        <v>22</v>
      </c>
      <c r="AG87">
        <v>0</v>
      </c>
      <c r="AH87">
        <v>2</v>
      </c>
      <c r="AI87">
        <v>144043231</v>
      </c>
      <c r="AJ87">
        <v>86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</row>
    <row r="88" spans="1:44" x14ac:dyDescent="0.2">
      <c r="A88">
        <f>ROW(Source!A46)</f>
        <v>46</v>
      </c>
      <c r="B88">
        <v>144043241</v>
      </c>
      <c r="C88">
        <v>144043224</v>
      </c>
      <c r="D88">
        <v>130283692</v>
      </c>
      <c r="E88">
        <v>1</v>
      </c>
      <c r="F88">
        <v>1</v>
      </c>
      <c r="G88">
        <v>1</v>
      </c>
      <c r="H88">
        <v>3</v>
      </c>
      <c r="I88" t="s">
        <v>1233</v>
      </c>
      <c r="J88" t="s">
        <v>1234</v>
      </c>
      <c r="K88" t="s">
        <v>1235</v>
      </c>
      <c r="L88">
        <v>1327</v>
      </c>
      <c r="N88">
        <v>1005</v>
      </c>
      <c r="O88" t="s">
        <v>269</v>
      </c>
      <c r="P88" t="s">
        <v>269</v>
      </c>
      <c r="Q88">
        <v>1</v>
      </c>
      <c r="X88">
        <v>105</v>
      </c>
      <c r="Y88">
        <v>3.25</v>
      </c>
      <c r="Z88">
        <v>0</v>
      </c>
      <c r="AA88">
        <v>0</v>
      </c>
      <c r="AB88">
        <v>0</v>
      </c>
      <c r="AC88">
        <v>0</v>
      </c>
      <c r="AD88">
        <v>1</v>
      </c>
      <c r="AE88">
        <v>0</v>
      </c>
      <c r="AF88" t="s">
        <v>22</v>
      </c>
      <c r="AG88">
        <v>0</v>
      </c>
      <c r="AH88">
        <v>2</v>
      </c>
      <c r="AI88">
        <v>144043232</v>
      </c>
      <c r="AJ88">
        <v>87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</row>
    <row r="89" spans="1:44" x14ac:dyDescent="0.2">
      <c r="A89">
        <f>ROW(Source!A48)</f>
        <v>48</v>
      </c>
      <c r="B89">
        <v>144043246</v>
      </c>
      <c r="C89">
        <v>144043243</v>
      </c>
      <c r="D89">
        <v>128862183</v>
      </c>
      <c r="E89">
        <v>28876687</v>
      </c>
      <c r="F89">
        <v>1</v>
      </c>
      <c r="G89">
        <v>1</v>
      </c>
      <c r="H89">
        <v>1</v>
      </c>
      <c r="I89" t="s">
        <v>1236</v>
      </c>
      <c r="J89" t="s">
        <v>3</v>
      </c>
      <c r="K89" t="s">
        <v>1237</v>
      </c>
      <c r="L89">
        <v>1191</v>
      </c>
      <c r="N89">
        <v>1013</v>
      </c>
      <c r="O89" t="s">
        <v>1125</v>
      </c>
      <c r="P89" t="s">
        <v>1125</v>
      </c>
      <c r="Q89">
        <v>1</v>
      </c>
      <c r="X89">
        <v>14.7</v>
      </c>
      <c r="Y89">
        <v>0</v>
      </c>
      <c r="Z89">
        <v>0</v>
      </c>
      <c r="AA89">
        <v>0</v>
      </c>
      <c r="AB89">
        <v>7.74</v>
      </c>
      <c r="AC89">
        <v>0</v>
      </c>
      <c r="AD89">
        <v>1</v>
      </c>
      <c r="AE89">
        <v>1</v>
      </c>
      <c r="AF89" t="s">
        <v>3</v>
      </c>
      <c r="AG89">
        <v>14.7</v>
      </c>
      <c r="AH89">
        <v>2</v>
      </c>
      <c r="AI89">
        <v>144043244</v>
      </c>
      <c r="AJ89">
        <v>89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</row>
    <row r="90" spans="1:44" x14ac:dyDescent="0.2">
      <c r="A90">
        <f>ROW(Source!A48)</f>
        <v>48</v>
      </c>
      <c r="B90">
        <v>144043247</v>
      </c>
      <c r="C90">
        <v>144043243</v>
      </c>
      <c r="D90">
        <v>128862661</v>
      </c>
      <c r="E90">
        <v>28876687</v>
      </c>
      <c r="F90">
        <v>1</v>
      </c>
      <c r="G90">
        <v>1</v>
      </c>
      <c r="H90">
        <v>3</v>
      </c>
      <c r="I90" t="s">
        <v>29</v>
      </c>
      <c r="J90" t="s">
        <v>3</v>
      </c>
      <c r="K90" t="s">
        <v>30</v>
      </c>
      <c r="L90">
        <v>1348</v>
      </c>
      <c r="N90">
        <v>1009</v>
      </c>
      <c r="O90" t="s">
        <v>31</v>
      </c>
      <c r="P90" t="s">
        <v>31</v>
      </c>
      <c r="Q90">
        <v>1000</v>
      </c>
      <c r="X90">
        <v>0.7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 t="s">
        <v>3</v>
      </c>
      <c r="AG90">
        <v>0.7</v>
      </c>
      <c r="AH90">
        <v>2</v>
      </c>
      <c r="AI90">
        <v>144043245</v>
      </c>
      <c r="AJ90">
        <v>90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</row>
    <row r="91" spans="1:44" x14ac:dyDescent="0.2">
      <c r="A91">
        <f>ROW(Source!A50)</f>
        <v>50</v>
      </c>
      <c r="B91">
        <v>144043256</v>
      </c>
      <c r="C91">
        <v>144043249</v>
      </c>
      <c r="D91">
        <v>128862221</v>
      </c>
      <c r="E91">
        <v>28876687</v>
      </c>
      <c r="F91">
        <v>1</v>
      </c>
      <c r="G91">
        <v>1</v>
      </c>
      <c r="H91">
        <v>1</v>
      </c>
      <c r="I91" t="s">
        <v>1238</v>
      </c>
      <c r="J91" t="s">
        <v>3</v>
      </c>
      <c r="K91" t="s">
        <v>1239</v>
      </c>
      <c r="L91">
        <v>1191</v>
      </c>
      <c r="N91">
        <v>1013</v>
      </c>
      <c r="O91" t="s">
        <v>1125</v>
      </c>
      <c r="P91" t="s">
        <v>1125</v>
      </c>
      <c r="Q91">
        <v>1</v>
      </c>
      <c r="X91">
        <v>128.72999999999999</v>
      </c>
      <c r="Y91">
        <v>0</v>
      </c>
      <c r="Z91">
        <v>0</v>
      </c>
      <c r="AA91">
        <v>0</v>
      </c>
      <c r="AB91">
        <v>8.17</v>
      </c>
      <c r="AC91">
        <v>0</v>
      </c>
      <c r="AD91">
        <v>1</v>
      </c>
      <c r="AE91">
        <v>1</v>
      </c>
      <c r="AF91" t="s">
        <v>3</v>
      </c>
      <c r="AG91">
        <v>128.72999999999999</v>
      </c>
      <c r="AH91">
        <v>2</v>
      </c>
      <c r="AI91">
        <v>144043250</v>
      </c>
      <c r="AJ91">
        <v>91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</row>
    <row r="92" spans="1:44" x14ac:dyDescent="0.2">
      <c r="A92">
        <f>ROW(Source!A50)</f>
        <v>50</v>
      </c>
      <c r="B92">
        <v>144043257</v>
      </c>
      <c r="C92">
        <v>144043249</v>
      </c>
      <c r="D92">
        <v>128862608</v>
      </c>
      <c r="E92">
        <v>28876687</v>
      </c>
      <c r="F92">
        <v>1</v>
      </c>
      <c r="G92">
        <v>1</v>
      </c>
      <c r="H92">
        <v>1</v>
      </c>
      <c r="I92" t="s">
        <v>1128</v>
      </c>
      <c r="J92" t="s">
        <v>3</v>
      </c>
      <c r="K92" t="s">
        <v>1129</v>
      </c>
      <c r="L92">
        <v>1191</v>
      </c>
      <c r="N92">
        <v>1013</v>
      </c>
      <c r="O92" t="s">
        <v>1125</v>
      </c>
      <c r="P92" t="s">
        <v>1125</v>
      </c>
      <c r="Q92">
        <v>1</v>
      </c>
      <c r="X92">
        <v>0.7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1</v>
      </c>
      <c r="AE92">
        <v>2</v>
      </c>
      <c r="AF92" t="s">
        <v>3</v>
      </c>
      <c r="AG92">
        <v>0.7</v>
      </c>
      <c r="AH92">
        <v>2</v>
      </c>
      <c r="AI92">
        <v>144043251</v>
      </c>
      <c r="AJ92">
        <v>92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 x14ac:dyDescent="0.2">
      <c r="A93">
        <f>ROW(Source!A50)</f>
        <v>50</v>
      </c>
      <c r="B93">
        <v>144043258</v>
      </c>
      <c r="C93">
        <v>144043249</v>
      </c>
      <c r="D93">
        <v>130404565</v>
      </c>
      <c r="E93">
        <v>1</v>
      </c>
      <c r="F93">
        <v>1</v>
      </c>
      <c r="G93">
        <v>1</v>
      </c>
      <c r="H93">
        <v>2</v>
      </c>
      <c r="I93" t="s">
        <v>1130</v>
      </c>
      <c r="J93" t="s">
        <v>1131</v>
      </c>
      <c r="K93" t="s">
        <v>1132</v>
      </c>
      <c r="L93">
        <v>1368</v>
      </c>
      <c r="N93">
        <v>1011</v>
      </c>
      <c r="O93" t="s">
        <v>550</v>
      </c>
      <c r="P93" t="s">
        <v>550</v>
      </c>
      <c r="Q93">
        <v>1</v>
      </c>
      <c r="X93">
        <v>0.7</v>
      </c>
      <c r="Y93">
        <v>0</v>
      </c>
      <c r="Z93">
        <v>31.26</v>
      </c>
      <c r="AA93">
        <v>13.5</v>
      </c>
      <c r="AB93">
        <v>0</v>
      </c>
      <c r="AC93">
        <v>0</v>
      </c>
      <c r="AD93">
        <v>1</v>
      </c>
      <c r="AE93">
        <v>0</v>
      </c>
      <c r="AF93" t="s">
        <v>3</v>
      </c>
      <c r="AG93">
        <v>0.7</v>
      </c>
      <c r="AH93">
        <v>2</v>
      </c>
      <c r="AI93">
        <v>144043252</v>
      </c>
      <c r="AJ93">
        <v>93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</row>
    <row r="94" spans="1:44" x14ac:dyDescent="0.2">
      <c r="A94">
        <f>ROW(Source!A50)</f>
        <v>50</v>
      </c>
      <c r="B94">
        <v>144043259</v>
      </c>
      <c r="C94">
        <v>144043249</v>
      </c>
      <c r="D94">
        <v>130405346</v>
      </c>
      <c r="E94">
        <v>1</v>
      </c>
      <c r="F94">
        <v>1</v>
      </c>
      <c r="G94">
        <v>1</v>
      </c>
      <c r="H94">
        <v>2</v>
      </c>
      <c r="I94" t="s">
        <v>1133</v>
      </c>
      <c r="J94" t="s">
        <v>1134</v>
      </c>
      <c r="K94" t="s">
        <v>1135</v>
      </c>
      <c r="L94">
        <v>1368</v>
      </c>
      <c r="N94">
        <v>1011</v>
      </c>
      <c r="O94" t="s">
        <v>550</v>
      </c>
      <c r="P94" t="s">
        <v>550</v>
      </c>
      <c r="Q94">
        <v>1</v>
      </c>
      <c r="X94">
        <v>1.45</v>
      </c>
      <c r="Y94">
        <v>0</v>
      </c>
      <c r="Z94">
        <v>48.81</v>
      </c>
      <c r="AA94">
        <v>0</v>
      </c>
      <c r="AB94">
        <v>0</v>
      </c>
      <c r="AC94">
        <v>0</v>
      </c>
      <c r="AD94">
        <v>1</v>
      </c>
      <c r="AE94">
        <v>0</v>
      </c>
      <c r="AF94" t="s">
        <v>3</v>
      </c>
      <c r="AG94">
        <v>1.45</v>
      </c>
      <c r="AH94">
        <v>2</v>
      </c>
      <c r="AI94">
        <v>144043253</v>
      </c>
      <c r="AJ94">
        <v>94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</row>
    <row r="95" spans="1:44" x14ac:dyDescent="0.2">
      <c r="A95">
        <f>ROW(Source!A50)</f>
        <v>50</v>
      </c>
      <c r="B95">
        <v>144043260</v>
      </c>
      <c r="C95">
        <v>144043249</v>
      </c>
      <c r="D95">
        <v>130405700</v>
      </c>
      <c r="E95">
        <v>1</v>
      </c>
      <c r="F95">
        <v>1</v>
      </c>
      <c r="G95">
        <v>1</v>
      </c>
      <c r="H95">
        <v>2</v>
      </c>
      <c r="I95" t="s">
        <v>1136</v>
      </c>
      <c r="J95" t="s">
        <v>1137</v>
      </c>
      <c r="K95" t="s">
        <v>1138</v>
      </c>
      <c r="L95">
        <v>1368</v>
      </c>
      <c r="N95">
        <v>1011</v>
      </c>
      <c r="O95" t="s">
        <v>550</v>
      </c>
      <c r="P95" t="s">
        <v>550</v>
      </c>
      <c r="Q95">
        <v>1</v>
      </c>
      <c r="X95">
        <v>2.89</v>
      </c>
      <c r="Y95">
        <v>0</v>
      </c>
      <c r="Z95">
        <v>1.53</v>
      </c>
      <c r="AA95">
        <v>0</v>
      </c>
      <c r="AB95">
        <v>0</v>
      </c>
      <c r="AC95">
        <v>0</v>
      </c>
      <c r="AD95">
        <v>1</v>
      </c>
      <c r="AE95">
        <v>0</v>
      </c>
      <c r="AF95" t="s">
        <v>3</v>
      </c>
      <c r="AG95">
        <v>2.89</v>
      </c>
      <c r="AH95">
        <v>2</v>
      </c>
      <c r="AI95">
        <v>144043254</v>
      </c>
      <c r="AJ95">
        <v>95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</row>
    <row r="96" spans="1:44" x14ac:dyDescent="0.2">
      <c r="A96">
        <f>ROW(Source!A50)</f>
        <v>50</v>
      </c>
      <c r="B96">
        <v>144043261</v>
      </c>
      <c r="C96">
        <v>144043249</v>
      </c>
      <c r="D96">
        <v>128862661</v>
      </c>
      <c r="E96">
        <v>28876687</v>
      </c>
      <c r="F96">
        <v>1</v>
      </c>
      <c r="G96">
        <v>1</v>
      </c>
      <c r="H96">
        <v>3</v>
      </c>
      <c r="I96" t="s">
        <v>29</v>
      </c>
      <c r="J96" t="s">
        <v>3</v>
      </c>
      <c r="K96" t="s">
        <v>30</v>
      </c>
      <c r="L96">
        <v>1348</v>
      </c>
      <c r="N96">
        <v>1009</v>
      </c>
      <c r="O96" t="s">
        <v>31</v>
      </c>
      <c r="P96" t="s">
        <v>31</v>
      </c>
      <c r="Q96">
        <v>1000</v>
      </c>
      <c r="X96">
        <v>10.66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 t="s">
        <v>3</v>
      </c>
      <c r="AG96">
        <v>10.66</v>
      </c>
      <c r="AH96">
        <v>2</v>
      </c>
      <c r="AI96">
        <v>144043255</v>
      </c>
      <c r="AJ96">
        <v>96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</row>
    <row r="97" spans="1:44" x14ac:dyDescent="0.2">
      <c r="A97">
        <f>ROW(Source!A52)</f>
        <v>52</v>
      </c>
      <c r="B97">
        <v>144043268</v>
      </c>
      <c r="C97">
        <v>144043263</v>
      </c>
      <c r="D97">
        <v>128862205</v>
      </c>
      <c r="E97">
        <v>28876687</v>
      </c>
      <c r="F97">
        <v>1</v>
      </c>
      <c r="G97">
        <v>1</v>
      </c>
      <c r="H97">
        <v>1</v>
      </c>
      <c r="I97" t="s">
        <v>1240</v>
      </c>
      <c r="J97" t="s">
        <v>3</v>
      </c>
      <c r="K97" t="s">
        <v>1241</v>
      </c>
      <c r="L97">
        <v>1191</v>
      </c>
      <c r="N97">
        <v>1013</v>
      </c>
      <c r="O97" t="s">
        <v>1125</v>
      </c>
      <c r="P97" t="s">
        <v>1125</v>
      </c>
      <c r="Q97">
        <v>1</v>
      </c>
      <c r="X97">
        <v>46.11</v>
      </c>
      <c r="Y97">
        <v>0</v>
      </c>
      <c r="Z97">
        <v>0</v>
      </c>
      <c r="AA97">
        <v>0</v>
      </c>
      <c r="AB97">
        <v>8.02</v>
      </c>
      <c r="AC97">
        <v>0</v>
      </c>
      <c r="AD97">
        <v>1</v>
      </c>
      <c r="AE97">
        <v>1</v>
      </c>
      <c r="AF97" t="s">
        <v>3</v>
      </c>
      <c r="AG97">
        <v>46.11</v>
      </c>
      <c r="AH97">
        <v>2</v>
      </c>
      <c r="AI97">
        <v>144043264</v>
      </c>
      <c r="AJ97">
        <v>97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</row>
    <row r="98" spans="1:44" x14ac:dyDescent="0.2">
      <c r="A98">
        <f>ROW(Source!A52)</f>
        <v>52</v>
      </c>
      <c r="B98">
        <v>144043269</v>
      </c>
      <c r="C98">
        <v>144043263</v>
      </c>
      <c r="D98">
        <v>128862608</v>
      </c>
      <c r="E98">
        <v>28876687</v>
      </c>
      <c r="F98">
        <v>1</v>
      </c>
      <c r="G98">
        <v>1</v>
      </c>
      <c r="H98">
        <v>1</v>
      </c>
      <c r="I98" t="s">
        <v>1128</v>
      </c>
      <c r="J98" t="s">
        <v>3</v>
      </c>
      <c r="K98" t="s">
        <v>1129</v>
      </c>
      <c r="L98">
        <v>1191</v>
      </c>
      <c r="N98">
        <v>1013</v>
      </c>
      <c r="O98" t="s">
        <v>1125</v>
      </c>
      <c r="P98" t="s">
        <v>1125</v>
      </c>
      <c r="Q98">
        <v>1</v>
      </c>
      <c r="X98">
        <v>0.93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</v>
      </c>
      <c r="AE98">
        <v>2</v>
      </c>
      <c r="AF98" t="s">
        <v>3</v>
      </c>
      <c r="AG98">
        <v>0.93</v>
      </c>
      <c r="AH98">
        <v>2</v>
      </c>
      <c r="AI98">
        <v>144043265</v>
      </c>
      <c r="AJ98">
        <v>98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 x14ac:dyDescent="0.2">
      <c r="A99">
        <f>ROW(Source!A52)</f>
        <v>52</v>
      </c>
      <c r="B99">
        <v>144043270</v>
      </c>
      <c r="C99">
        <v>144043263</v>
      </c>
      <c r="D99">
        <v>130404565</v>
      </c>
      <c r="E99">
        <v>1</v>
      </c>
      <c r="F99">
        <v>1</v>
      </c>
      <c r="G99">
        <v>1</v>
      </c>
      <c r="H99">
        <v>2</v>
      </c>
      <c r="I99" t="s">
        <v>1130</v>
      </c>
      <c r="J99" t="s">
        <v>1131</v>
      </c>
      <c r="K99" t="s">
        <v>1132</v>
      </c>
      <c r="L99">
        <v>1368</v>
      </c>
      <c r="N99">
        <v>1011</v>
      </c>
      <c r="O99" t="s">
        <v>550</v>
      </c>
      <c r="P99" t="s">
        <v>550</v>
      </c>
      <c r="Q99">
        <v>1</v>
      </c>
      <c r="X99">
        <v>0.93</v>
      </c>
      <c r="Y99">
        <v>0</v>
      </c>
      <c r="Z99">
        <v>31.26</v>
      </c>
      <c r="AA99">
        <v>13.5</v>
      </c>
      <c r="AB99">
        <v>0</v>
      </c>
      <c r="AC99">
        <v>0</v>
      </c>
      <c r="AD99">
        <v>1</v>
      </c>
      <c r="AE99">
        <v>0</v>
      </c>
      <c r="AF99" t="s">
        <v>3</v>
      </c>
      <c r="AG99">
        <v>0.93</v>
      </c>
      <c r="AH99">
        <v>2</v>
      </c>
      <c r="AI99">
        <v>144043266</v>
      </c>
      <c r="AJ99">
        <v>99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1:44" x14ac:dyDescent="0.2">
      <c r="A100">
        <f>ROW(Source!A52)</f>
        <v>52</v>
      </c>
      <c r="B100">
        <v>144043271</v>
      </c>
      <c r="C100">
        <v>144043263</v>
      </c>
      <c r="D100">
        <v>128862661</v>
      </c>
      <c r="E100">
        <v>28876687</v>
      </c>
      <c r="F100">
        <v>1</v>
      </c>
      <c r="G100">
        <v>1</v>
      </c>
      <c r="H100">
        <v>3</v>
      </c>
      <c r="I100" t="s">
        <v>29</v>
      </c>
      <c r="J100" t="s">
        <v>3</v>
      </c>
      <c r="K100" t="s">
        <v>30</v>
      </c>
      <c r="L100">
        <v>1348</v>
      </c>
      <c r="N100">
        <v>1009</v>
      </c>
      <c r="O100" t="s">
        <v>31</v>
      </c>
      <c r="P100" t="s">
        <v>31</v>
      </c>
      <c r="Q100">
        <v>1000</v>
      </c>
      <c r="X100">
        <v>3.42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 t="s">
        <v>3</v>
      </c>
      <c r="AG100">
        <v>3.42</v>
      </c>
      <c r="AH100">
        <v>2</v>
      </c>
      <c r="AI100">
        <v>144043267</v>
      </c>
      <c r="AJ100">
        <v>100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1:44" x14ac:dyDescent="0.2">
      <c r="A101">
        <f>ROW(Source!A54)</f>
        <v>54</v>
      </c>
      <c r="B101">
        <v>144043286</v>
      </c>
      <c r="C101">
        <v>144043273</v>
      </c>
      <c r="D101">
        <v>128862296</v>
      </c>
      <c r="E101">
        <v>28876687</v>
      </c>
      <c r="F101">
        <v>1</v>
      </c>
      <c r="G101">
        <v>1</v>
      </c>
      <c r="H101">
        <v>1</v>
      </c>
      <c r="I101" t="s">
        <v>1242</v>
      </c>
      <c r="J101" t="s">
        <v>3</v>
      </c>
      <c r="K101" t="s">
        <v>1243</v>
      </c>
      <c r="L101">
        <v>1191</v>
      </c>
      <c r="N101">
        <v>1013</v>
      </c>
      <c r="O101" t="s">
        <v>1125</v>
      </c>
      <c r="P101" t="s">
        <v>1125</v>
      </c>
      <c r="Q101">
        <v>1</v>
      </c>
      <c r="X101">
        <v>96.95</v>
      </c>
      <c r="Y101">
        <v>0</v>
      </c>
      <c r="Z101">
        <v>0</v>
      </c>
      <c r="AA101">
        <v>0</v>
      </c>
      <c r="AB101">
        <v>9.51</v>
      </c>
      <c r="AC101">
        <v>0</v>
      </c>
      <c r="AD101">
        <v>1</v>
      </c>
      <c r="AE101">
        <v>1</v>
      </c>
      <c r="AF101" t="s">
        <v>102</v>
      </c>
      <c r="AG101">
        <v>38.78</v>
      </c>
      <c r="AH101">
        <v>2</v>
      </c>
      <c r="AI101">
        <v>144043274</v>
      </c>
      <c r="AJ101">
        <v>101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2" spans="1:44" x14ac:dyDescent="0.2">
      <c r="A102">
        <f>ROW(Source!A54)</f>
        <v>54</v>
      </c>
      <c r="B102">
        <v>144043287</v>
      </c>
      <c r="C102">
        <v>144043273</v>
      </c>
      <c r="D102">
        <v>128862608</v>
      </c>
      <c r="E102">
        <v>28876687</v>
      </c>
      <c r="F102">
        <v>1</v>
      </c>
      <c r="G102">
        <v>1</v>
      </c>
      <c r="H102">
        <v>1</v>
      </c>
      <c r="I102" t="s">
        <v>1128</v>
      </c>
      <c r="J102" t="s">
        <v>3</v>
      </c>
      <c r="K102" t="s">
        <v>1129</v>
      </c>
      <c r="L102">
        <v>1191</v>
      </c>
      <c r="N102">
        <v>1013</v>
      </c>
      <c r="O102" t="s">
        <v>1125</v>
      </c>
      <c r="P102" t="s">
        <v>1125</v>
      </c>
      <c r="Q102">
        <v>1</v>
      </c>
      <c r="X102">
        <v>0.01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1</v>
      </c>
      <c r="AE102">
        <v>2</v>
      </c>
      <c r="AF102" t="s">
        <v>102</v>
      </c>
      <c r="AG102">
        <v>4.0000000000000001E-3</v>
      </c>
      <c r="AH102">
        <v>2</v>
      </c>
      <c r="AI102">
        <v>144043275</v>
      </c>
      <c r="AJ102">
        <v>102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</row>
    <row r="103" spans="1:44" x14ac:dyDescent="0.2">
      <c r="A103">
        <f>ROW(Source!A54)</f>
        <v>54</v>
      </c>
      <c r="B103">
        <v>144043288</v>
      </c>
      <c r="C103">
        <v>144043273</v>
      </c>
      <c r="D103">
        <v>130404355</v>
      </c>
      <c r="E103">
        <v>1</v>
      </c>
      <c r="F103">
        <v>1</v>
      </c>
      <c r="G103">
        <v>1</v>
      </c>
      <c r="H103">
        <v>2</v>
      </c>
      <c r="I103" t="s">
        <v>1244</v>
      </c>
      <c r="J103" t="s">
        <v>1245</v>
      </c>
      <c r="K103" t="s">
        <v>1246</v>
      </c>
      <c r="L103">
        <v>1368</v>
      </c>
      <c r="N103">
        <v>1011</v>
      </c>
      <c r="O103" t="s">
        <v>550</v>
      </c>
      <c r="P103" t="s">
        <v>550</v>
      </c>
      <c r="Q103">
        <v>1</v>
      </c>
      <c r="X103">
        <v>3.0000000000000001E-3</v>
      </c>
      <c r="Y103">
        <v>0</v>
      </c>
      <c r="Z103">
        <v>83.43</v>
      </c>
      <c r="AA103">
        <v>13.5</v>
      </c>
      <c r="AB103">
        <v>0</v>
      </c>
      <c r="AC103">
        <v>0</v>
      </c>
      <c r="AD103">
        <v>1</v>
      </c>
      <c r="AE103">
        <v>0</v>
      </c>
      <c r="AF103" t="s">
        <v>102</v>
      </c>
      <c r="AG103">
        <v>1.2000000000000001E-3</v>
      </c>
      <c r="AH103">
        <v>2</v>
      </c>
      <c r="AI103">
        <v>144043276</v>
      </c>
      <c r="AJ103">
        <v>103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</row>
    <row r="104" spans="1:44" x14ac:dyDescent="0.2">
      <c r="A104">
        <f>ROW(Source!A54)</f>
        <v>54</v>
      </c>
      <c r="B104">
        <v>144043289</v>
      </c>
      <c r="C104">
        <v>144043273</v>
      </c>
      <c r="D104">
        <v>130404404</v>
      </c>
      <c r="E104">
        <v>1</v>
      </c>
      <c r="F104">
        <v>1</v>
      </c>
      <c r="G104">
        <v>1</v>
      </c>
      <c r="H104">
        <v>2</v>
      </c>
      <c r="I104" t="s">
        <v>1141</v>
      </c>
      <c r="J104" t="s">
        <v>1142</v>
      </c>
      <c r="K104" t="s">
        <v>1143</v>
      </c>
      <c r="L104">
        <v>1368</v>
      </c>
      <c r="N104">
        <v>1011</v>
      </c>
      <c r="O104" t="s">
        <v>550</v>
      </c>
      <c r="P104" t="s">
        <v>550</v>
      </c>
      <c r="Q104">
        <v>1</v>
      </c>
      <c r="X104">
        <v>4.0000000000000001E-3</v>
      </c>
      <c r="Y104">
        <v>0</v>
      </c>
      <c r="Z104">
        <v>115.4</v>
      </c>
      <c r="AA104">
        <v>13.5</v>
      </c>
      <c r="AB104">
        <v>0</v>
      </c>
      <c r="AC104">
        <v>0</v>
      </c>
      <c r="AD104">
        <v>1</v>
      </c>
      <c r="AE104">
        <v>0</v>
      </c>
      <c r="AF104" t="s">
        <v>102</v>
      </c>
      <c r="AG104">
        <v>1.6000000000000001E-3</v>
      </c>
      <c r="AH104">
        <v>2</v>
      </c>
      <c r="AI104">
        <v>144043277</v>
      </c>
      <c r="AJ104">
        <v>104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</row>
    <row r="105" spans="1:44" x14ac:dyDescent="0.2">
      <c r="A105">
        <f>ROW(Source!A54)</f>
        <v>54</v>
      </c>
      <c r="B105">
        <v>144043290</v>
      </c>
      <c r="C105">
        <v>144043273</v>
      </c>
      <c r="D105">
        <v>130405006</v>
      </c>
      <c r="E105">
        <v>1</v>
      </c>
      <c r="F105">
        <v>1</v>
      </c>
      <c r="G105">
        <v>1</v>
      </c>
      <c r="H105">
        <v>2</v>
      </c>
      <c r="I105" t="s">
        <v>1247</v>
      </c>
      <c r="J105" t="s">
        <v>1248</v>
      </c>
      <c r="K105" t="s">
        <v>1249</v>
      </c>
      <c r="L105">
        <v>1368</v>
      </c>
      <c r="N105">
        <v>1011</v>
      </c>
      <c r="O105" t="s">
        <v>550</v>
      </c>
      <c r="P105" t="s">
        <v>550</v>
      </c>
      <c r="Q105">
        <v>1</v>
      </c>
      <c r="X105">
        <v>1.27</v>
      </c>
      <c r="Y105">
        <v>0</v>
      </c>
      <c r="Z105">
        <v>29.67</v>
      </c>
      <c r="AA105">
        <v>0</v>
      </c>
      <c r="AB105">
        <v>0</v>
      </c>
      <c r="AC105">
        <v>0</v>
      </c>
      <c r="AD105">
        <v>1</v>
      </c>
      <c r="AE105">
        <v>0</v>
      </c>
      <c r="AF105" t="s">
        <v>102</v>
      </c>
      <c r="AG105">
        <v>0.50800000000000001</v>
      </c>
      <c r="AH105">
        <v>2</v>
      </c>
      <c r="AI105">
        <v>144043278</v>
      </c>
      <c r="AJ105">
        <v>105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</row>
    <row r="106" spans="1:44" x14ac:dyDescent="0.2">
      <c r="A106">
        <f>ROW(Source!A54)</f>
        <v>54</v>
      </c>
      <c r="B106">
        <v>144043291</v>
      </c>
      <c r="C106">
        <v>144043273</v>
      </c>
      <c r="D106">
        <v>130405272</v>
      </c>
      <c r="E106">
        <v>1</v>
      </c>
      <c r="F106">
        <v>1</v>
      </c>
      <c r="G106">
        <v>1</v>
      </c>
      <c r="H106">
        <v>2</v>
      </c>
      <c r="I106" t="s">
        <v>1250</v>
      </c>
      <c r="J106" t="s">
        <v>1251</v>
      </c>
      <c r="K106" t="s">
        <v>1252</v>
      </c>
      <c r="L106">
        <v>1368</v>
      </c>
      <c r="N106">
        <v>1011</v>
      </c>
      <c r="O106" t="s">
        <v>550</v>
      </c>
      <c r="P106" t="s">
        <v>550</v>
      </c>
      <c r="Q106">
        <v>1</v>
      </c>
      <c r="X106">
        <v>16.38</v>
      </c>
      <c r="Y106">
        <v>0</v>
      </c>
      <c r="Z106">
        <v>26.25</v>
      </c>
      <c r="AA106">
        <v>0</v>
      </c>
      <c r="AB106">
        <v>0</v>
      </c>
      <c r="AC106">
        <v>0</v>
      </c>
      <c r="AD106">
        <v>1</v>
      </c>
      <c r="AE106">
        <v>0</v>
      </c>
      <c r="AF106" t="s">
        <v>102</v>
      </c>
      <c r="AG106">
        <v>6.5519999999999996</v>
      </c>
      <c r="AH106">
        <v>2</v>
      </c>
      <c r="AI106">
        <v>144043279</v>
      </c>
      <c r="AJ106">
        <v>106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</row>
    <row r="107" spans="1:44" x14ac:dyDescent="0.2">
      <c r="A107">
        <f>ROW(Source!A54)</f>
        <v>54</v>
      </c>
      <c r="B107">
        <v>144043292</v>
      </c>
      <c r="C107">
        <v>144043273</v>
      </c>
      <c r="D107">
        <v>130258534</v>
      </c>
      <c r="E107">
        <v>1</v>
      </c>
      <c r="F107">
        <v>1</v>
      </c>
      <c r="G107">
        <v>1</v>
      </c>
      <c r="H107">
        <v>3</v>
      </c>
      <c r="I107" t="s">
        <v>1150</v>
      </c>
      <c r="J107" t="s">
        <v>1151</v>
      </c>
      <c r="K107" t="s">
        <v>1152</v>
      </c>
      <c r="L107">
        <v>1339</v>
      </c>
      <c r="N107">
        <v>1007</v>
      </c>
      <c r="O107" t="s">
        <v>50</v>
      </c>
      <c r="P107" t="s">
        <v>50</v>
      </c>
      <c r="Q107">
        <v>1</v>
      </c>
      <c r="X107">
        <v>0.14399999999999999</v>
      </c>
      <c r="Y107">
        <v>2.44</v>
      </c>
      <c r="Z107">
        <v>0</v>
      </c>
      <c r="AA107">
        <v>0</v>
      </c>
      <c r="AB107">
        <v>0</v>
      </c>
      <c r="AC107">
        <v>0</v>
      </c>
      <c r="AD107">
        <v>1</v>
      </c>
      <c r="AE107">
        <v>0</v>
      </c>
      <c r="AF107" t="s">
        <v>22</v>
      </c>
      <c r="AG107">
        <v>0</v>
      </c>
      <c r="AH107">
        <v>2</v>
      </c>
      <c r="AI107">
        <v>144043280</v>
      </c>
      <c r="AJ107">
        <v>107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 x14ac:dyDescent="0.2">
      <c r="A108">
        <f>ROW(Source!A54)</f>
        <v>54</v>
      </c>
      <c r="B108">
        <v>144043293</v>
      </c>
      <c r="C108">
        <v>144043273</v>
      </c>
      <c r="D108">
        <v>130260768</v>
      </c>
      <c r="E108">
        <v>1</v>
      </c>
      <c r="F108">
        <v>1</v>
      </c>
      <c r="G108">
        <v>1</v>
      </c>
      <c r="H108">
        <v>3</v>
      </c>
      <c r="I108" t="s">
        <v>1253</v>
      </c>
      <c r="J108" t="s">
        <v>1254</v>
      </c>
      <c r="K108" t="s">
        <v>1255</v>
      </c>
      <c r="L108">
        <v>1348</v>
      </c>
      <c r="N108">
        <v>1009</v>
      </c>
      <c r="O108" t="s">
        <v>31</v>
      </c>
      <c r="P108" t="s">
        <v>31</v>
      </c>
      <c r="Q108">
        <v>1000</v>
      </c>
      <c r="X108">
        <v>8.9999999999999998E-4</v>
      </c>
      <c r="Y108">
        <v>13186.74</v>
      </c>
      <c r="Z108">
        <v>0</v>
      </c>
      <c r="AA108">
        <v>0</v>
      </c>
      <c r="AB108">
        <v>0</v>
      </c>
      <c r="AC108">
        <v>0</v>
      </c>
      <c r="AD108">
        <v>1</v>
      </c>
      <c r="AE108">
        <v>0</v>
      </c>
      <c r="AF108" t="s">
        <v>22</v>
      </c>
      <c r="AG108">
        <v>0</v>
      </c>
      <c r="AH108">
        <v>2</v>
      </c>
      <c r="AI108">
        <v>144043281</v>
      </c>
      <c r="AJ108">
        <v>108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</row>
    <row r="109" spans="1:44" x14ac:dyDescent="0.2">
      <c r="A109">
        <f>ROW(Source!A54)</f>
        <v>54</v>
      </c>
      <c r="B109">
        <v>144043294</v>
      </c>
      <c r="C109">
        <v>144043273</v>
      </c>
      <c r="D109">
        <v>130260882</v>
      </c>
      <c r="E109">
        <v>1</v>
      </c>
      <c r="F109">
        <v>1</v>
      </c>
      <c r="G109">
        <v>1</v>
      </c>
      <c r="H109">
        <v>3</v>
      </c>
      <c r="I109" t="s">
        <v>1256</v>
      </c>
      <c r="J109" t="s">
        <v>1257</v>
      </c>
      <c r="K109" t="s">
        <v>1258</v>
      </c>
      <c r="L109">
        <v>1407</v>
      </c>
      <c r="N109">
        <v>1013</v>
      </c>
      <c r="O109" t="s">
        <v>940</v>
      </c>
      <c r="P109" t="s">
        <v>940</v>
      </c>
      <c r="Q109">
        <v>1</v>
      </c>
      <c r="X109">
        <v>0.14299999999999999</v>
      </c>
      <c r="Y109">
        <v>180</v>
      </c>
      <c r="Z109">
        <v>0</v>
      </c>
      <c r="AA109">
        <v>0</v>
      </c>
      <c r="AB109">
        <v>0</v>
      </c>
      <c r="AC109">
        <v>0</v>
      </c>
      <c r="AD109">
        <v>1</v>
      </c>
      <c r="AE109">
        <v>0</v>
      </c>
      <c r="AF109" t="s">
        <v>22</v>
      </c>
      <c r="AG109">
        <v>0</v>
      </c>
      <c r="AH109">
        <v>2</v>
      </c>
      <c r="AI109">
        <v>144043282</v>
      </c>
      <c r="AJ109">
        <v>109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</row>
    <row r="110" spans="1:44" x14ac:dyDescent="0.2">
      <c r="A110">
        <f>ROW(Source!A54)</f>
        <v>54</v>
      </c>
      <c r="B110">
        <v>144043295</v>
      </c>
      <c r="C110">
        <v>144043273</v>
      </c>
      <c r="D110">
        <v>130262823</v>
      </c>
      <c r="E110">
        <v>1</v>
      </c>
      <c r="F110">
        <v>1</v>
      </c>
      <c r="G110">
        <v>1</v>
      </c>
      <c r="H110">
        <v>3</v>
      </c>
      <c r="I110" t="s">
        <v>1259</v>
      </c>
      <c r="J110" t="s">
        <v>1260</v>
      </c>
      <c r="K110" t="s">
        <v>1261</v>
      </c>
      <c r="L110">
        <v>1346</v>
      </c>
      <c r="N110">
        <v>1009</v>
      </c>
      <c r="O110" t="s">
        <v>598</v>
      </c>
      <c r="P110" t="s">
        <v>598</v>
      </c>
      <c r="Q110">
        <v>1</v>
      </c>
      <c r="X110">
        <v>1.6000000000000001E-3</v>
      </c>
      <c r="Y110">
        <v>2.15</v>
      </c>
      <c r="Z110">
        <v>0</v>
      </c>
      <c r="AA110">
        <v>0</v>
      </c>
      <c r="AB110">
        <v>0</v>
      </c>
      <c r="AC110">
        <v>0</v>
      </c>
      <c r="AD110">
        <v>1</v>
      </c>
      <c r="AE110">
        <v>0</v>
      </c>
      <c r="AF110" t="s">
        <v>22</v>
      </c>
      <c r="AG110">
        <v>0</v>
      </c>
      <c r="AH110">
        <v>2</v>
      </c>
      <c r="AI110">
        <v>144043283</v>
      </c>
      <c r="AJ110">
        <v>110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</row>
    <row r="111" spans="1:44" x14ac:dyDescent="0.2">
      <c r="A111">
        <f>ROW(Source!A54)</f>
        <v>54</v>
      </c>
      <c r="B111">
        <v>144043296</v>
      </c>
      <c r="C111">
        <v>144043273</v>
      </c>
      <c r="D111">
        <v>128864465</v>
      </c>
      <c r="E111">
        <v>28876687</v>
      </c>
      <c r="F111">
        <v>1</v>
      </c>
      <c r="G111">
        <v>1</v>
      </c>
      <c r="H111">
        <v>3</v>
      </c>
      <c r="I111" t="s">
        <v>1738</v>
      </c>
      <c r="J111" t="s">
        <v>3</v>
      </c>
      <c r="K111" t="s">
        <v>1739</v>
      </c>
      <c r="L111">
        <v>1348</v>
      </c>
      <c r="N111">
        <v>1009</v>
      </c>
      <c r="O111" t="s">
        <v>31</v>
      </c>
      <c r="P111" t="s">
        <v>31</v>
      </c>
      <c r="Q111">
        <v>1000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1</v>
      </c>
      <c r="AD111">
        <v>0</v>
      </c>
      <c r="AE111">
        <v>0</v>
      </c>
      <c r="AF111" t="s">
        <v>22</v>
      </c>
      <c r="AG111">
        <v>0</v>
      </c>
      <c r="AH111">
        <v>3</v>
      </c>
      <c r="AI111">
        <v>-1</v>
      </c>
      <c r="AJ111" t="s">
        <v>3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</row>
    <row r="112" spans="1:44" x14ac:dyDescent="0.2">
      <c r="A112">
        <f>ROW(Source!A54)</f>
        <v>54</v>
      </c>
      <c r="B112">
        <v>144043297</v>
      </c>
      <c r="C112">
        <v>144043273</v>
      </c>
      <c r="D112">
        <v>130316667</v>
      </c>
      <c r="E112">
        <v>1</v>
      </c>
      <c r="F112">
        <v>1</v>
      </c>
      <c r="G112">
        <v>1</v>
      </c>
      <c r="H112">
        <v>3</v>
      </c>
      <c r="I112" t="s">
        <v>1262</v>
      </c>
      <c r="J112" t="s">
        <v>1263</v>
      </c>
      <c r="K112" t="s">
        <v>1264</v>
      </c>
      <c r="L112">
        <v>1371</v>
      </c>
      <c r="N112">
        <v>1013</v>
      </c>
      <c r="O112" t="s">
        <v>171</v>
      </c>
      <c r="P112" t="s">
        <v>171</v>
      </c>
      <c r="Q112">
        <v>1</v>
      </c>
      <c r="X112">
        <v>143</v>
      </c>
      <c r="Y112">
        <v>8.09</v>
      </c>
      <c r="Z112">
        <v>0</v>
      </c>
      <c r="AA112">
        <v>0</v>
      </c>
      <c r="AB112">
        <v>0</v>
      </c>
      <c r="AC112">
        <v>0</v>
      </c>
      <c r="AD112">
        <v>1</v>
      </c>
      <c r="AE112">
        <v>0</v>
      </c>
      <c r="AF112" t="s">
        <v>22</v>
      </c>
      <c r="AG112">
        <v>0</v>
      </c>
      <c r="AH112">
        <v>2</v>
      </c>
      <c r="AI112">
        <v>144043284</v>
      </c>
      <c r="AJ112">
        <v>111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</row>
    <row r="113" spans="1:44" x14ac:dyDescent="0.2">
      <c r="A113">
        <f>ROW(Source!A54)</f>
        <v>54</v>
      </c>
      <c r="B113">
        <v>144043298</v>
      </c>
      <c r="C113">
        <v>144043273</v>
      </c>
      <c r="D113">
        <v>128864392</v>
      </c>
      <c r="E113">
        <v>28876687</v>
      </c>
      <c r="F113">
        <v>1</v>
      </c>
      <c r="G113">
        <v>1</v>
      </c>
      <c r="H113">
        <v>3</v>
      </c>
      <c r="I113" t="s">
        <v>1740</v>
      </c>
      <c r="J113" t="s">
        <v>3</v>
      </c>
      <c r="K113" t="s">
        <v>1741</v>
      </c>
      <c r="L113">
        <v>1301</v>
      </c>
      <c r="N113">
        <v>1003</v>
      </c>
      <c r="O113" t="s">
        <v>328</v>
      </c>
      <c r="P113" t="s">
        <v>328</v>
      </c>
      <c r="Q113">
        <v>1</v>
      </c>
      <c r="X113">
        <v>100.5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 t="s">
        <v>22</v>
      </c>
      <c r="AG113">
        <v>0</v>
      </c>
      <c r="AH113">
        <v>3</v>
      </c>
      <c r="AI113">
        <v>-1</v>
      </c>
      <c r="AJ113" t="s">
        <v>3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</row>
    <row r="114" spans="1:44" x14ac:dyDescent="0.2">
      <c r="A114">
        <f>ROW(Source!A54)</f>
        <v>54</v>
      </c>
      <c r="B114">
        <v>144043299</v>
      </c>
      <c r="C114">
        <v>144043273</v>
      </c>
      <c r="D114">
        <v>128864407</v>
      </c>
      <c r="E114">
        <v>28876687</v>
      </c>
      <c r="F114">
        <v>1</v>
      </c>
      <c r="G114">
        <v>1</v>
      </c>
      <c r="H114">
        <v>3</v>
      </c>
      <c r="I114" t="s">
        <v>1742</v>
      </c>
      <c r="J114" t="s">
        <v>3</v>
      </c>
      <c r="K114" t="s">
        <v>1743</v>
      </c>
      <c r="L114">
        <v>1371</v>
      </c>
      <c r="N114">
        <v>1013</v>
      </c>
      <c r="O114" t="s">
        <v>171</v>
      </c>
      <c r="P114" t="s">
        <v>171</v>
      </c>
      <c r="Q114">
        <v>1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1</v>
      </c>
      <c r="AD114">
        <v>0</v>
      </c>
      <c r="AE114">
        <v>0</v>
      </c>
      <c r="AF114" t="s">
        <v>22</v>
      </c>
      <c r="AG114">
        <v>0</v>
      </c>
      <c r="AH114">
        <v>3</v>
      </c>
      <c r="AI114">
        <v>-1</v>
      </c>
      <c r="AJ114" t="s">
        <v>3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</row>
    <row r="115" spans="1:44" x14ac:dyDescent="0.2">
      <c r="A115">
        <f>ROW(Source!A56)</f>
        <v>56</v>
      </c>
      <c r="B115">
        <v>144043311</v>
      </c>
      <c r="C115">
        <v>144043301</v>
      </c>
      <c r="D115">
        <v>128862293</v>
      </c>
      <c r="E115">
        <v>28876687</v>
      </c>
      <c r="F115">
        <v>1</v>
      </c>
      <c r="G115">
        <v>1</v>
      </c>
      <c r="H115">
        <v>1</v>
      </c>
      <c r="I115" t="s">
        <v>1265</v>
      </c>
      <c r="J115" t="s">
        <v>3</v>
      </c>
      <c r="K115" t="s">
        <v>1266</v>
      </c>
      <c r="L115">
        <v>1191</v>
      </c>
      <c r="N115">
        <v>1013</v>
      </c>
      <c r="O115" t="s">
        <v>1125</v>
      </c>
      <c r="P115" t="s">
        <v>1125</v>
      </c>
      <c r="Q115">
        <v>1</v>
      </c>
      <c r="X115">
        <v>55.83</v>
      </c>
      <c r="Y115">
        <v>0</v>
      </c>
      <c r="Z115">
        <v>0</v>
      </c>
      <c r="AA115">
        <v>0</v>
      </c>
      <c r="AB115">
        <v>9.4</v>
      </c>
      <c r="AC115">
        <v>0</v>
      </c>
      <c r="AD115">
        <v>1</v>
      </c>
      <c r="AE115">
        <v>1</v>
      </c>
      <c r="AF115" t="s">
        <v>102</v>
      </c>
      <c r="AG115">
        <v>22.332000000000001</v>
      </c>
      <c r="AH115">
        <v>2</v>
      </c>
      <c r="AI115">
        <v>144043302</v>
      </c>
      <c r="AJ115">
        <v>113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</row>
    <row r="116" spans="1:44" x14ac:dyDescent="0.2">
      <c r="A116">
        <f>ROW(Source!A56)</f>
        <v>56</v>
      </c>
      <c r="B116">
        <v>144043312</v>
      </c>
      <c r="C116">
        <v>144043301</v>
      </c>
      <c r="D116">
        <v>128862608</v>
      </c>
      <c r="E116">
        <v>28876687</v>
      </c>
      <c r="F116">
        <v>1</v>
      </c>
      <c r="G116">
        <v>1</v>
      </c>
      <c r="H116">
        <v>1</v>
      </c>
      <c r="I116" t="s">
        <v>1128</v>
      </c>
      <c r="J116" t="s">
        <v>3</v>
      </c>
      <c r="K116" t="s">
        <v>1129</v>
      </c>
      <c r="L116">
        <v>1191</v>
      </c>
      <c r="N116">
        <v>1013</v>
      </c>
      <c r="O116" t="s">
        <v>1125</v>
      </c>
      <c r="P116" t="s">
        <v>1125</v>
      </c>
      <c r="Q116">
        <v>1</v>
      </c>
      <c r="X116">
        <v>0.46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1</v>
      </c>
      <c r="AE116">
        <v>2</v>
      </c>
      <c r="AF116" t="s">
        <v>102</v>
      </c>
      <c r="AG116">
        <v>0.18400000000000002</v>
      </c>
      <c r="AH116">
        <v>2</v>
      </c>
      <c r="AI116">
        <v>144043303</v>
      </c>
      <c r="AJ116">
        <v>114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</row>
    <row r="117" spans="1:44" x14ac:dyDescent="0.2">
      <c r="A117">
        <f>ROW(Source!A56)</f>
        <v>56</v>
      </c>
      <c r="B117">
        <v>144043313</v>
      </c>
      <c r="C117">
        <v>144043301</v>
      </c>
      <c r="D117">
        <v>130404356</v>
      </c>
      <c r="E117">
        <v>1</v>
      </c>
      <c r="F117">
        <v>1</v>
      </c>
      <c r="G117">
        <v>1</v>
      </c>
      <c r="H117">
        <v>2</v>
      </c>
      <c r="I117" t="s">
        <v>1267</v>
      </c>
      <c r="J117" t="s">
        <v>1268</v>
      </c>
      <c r="K117" t="s">
        <v>1269</v>
      </c>
      <c r="L117">
        <v>1368</v>
      </c>
      <c r="N117">
        <v>1011</v>
      </c>
      <c r="O117" t="s">
        <v>550</v>
      </c>
      <c r="P117" t="s">
        <v>550</v>
      </c>
      <c r="Q117">
        <v>1</v>
      </c>
      <c r="X117">
        <v>0.1</v>
      </c>
      <c r="Y117">
        <v>0</v>
      </c>
      <c r="Z117">
        <v>86.4</v>
      </c>
      <c r="AA117">
        <v>13.5</v>
      </c>
      <c r="AB117">
        <v>0</v>
      </c>
      <c r="AC117">
        <v>0</v>
      </c>
      <c r="AD117">
        <v>1</v>
      </c>
      <c r="AE117">
        <v>0</v>
      </c>
      <c r="AF117" t="s">
        <v>102</v>
      </c>
      <c r="AG117">
        <v>4.0000000000000008E-2</v>
      </c>
      <c r="AH117">
        <v>2</v>
      </c>
      <c r="AI117">
        <v>144043304</v>
      </c>
      <c r="AJ117">
        <v>115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</row>
    <row r="118" spans="1:44" x14ac:dyDescent="0.2">
      <c r="A118">
        <f>ROW(Source!A56)</f>
        <v>56</v>
      </c>
      <c r="B118">
        <v>144043314</v>
      </c>
      <c r="C118">
        <v>144043301</v>
      </c>
      <c r="D118">
        <v>130404404</v>
      </c>
      <c r="E118">
        <v>1</v>
      </c>
      <c r="F118">
        <v>1</v>
      </c>
      <c r="G118">
        <v>1</v>
      </c>
      <c r="H118">
        <v>2</v>
      </c>
      <c r="I118" t="s">
        <v>1141</v>
      </c>
      <c r="J118" t="s">
        <v>1142</v>
      </c>
      <c r="K118" t="s">
        <v>1143</v>
      </c>
      <c r="L118">
        <v>1368</v>
      </c>
      <c r="N118">
        <v>1011</v>
      </c>
      <c r="O118" t="s">
        <v>550</v>
      </c>
      <c r="P118" t="s">
        <v>550</v>
      </c>
      <c r="Q118">
        <v>1</v>
      </c>
      <c r="X118">
        <v>0.18</v>
      </c>
      <c r="Y118">
        <v>0</v>
      </c>
      <c r="Z118">
        <v>115.4</v>
      </c>
      <c r="AA118">
        <v>13.5</v>
      </c>
      <c r="AB118">
        <v>0</v>
      </c>
      <c r="AC118">
        <v>0</v>
      </c>
      <c r="AD118">
        <v>1</v>
      </c>
      <c r="AE118">
        <v>0</v>
      </c>
      <c r="AF118" t="s">
        <v>102</v>
      </c>
      <c r="AG118">
        <v>7.1999999999999995E-2</v>
      </c>
      <c r="AH118">
        <v>2</v>
      </c>
      <c r="AI118">
        <v>144043305</v>
      </c>
      <c r="AJ118">
        <v>116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</row>
    <row r="119" spans="1:44" x14ac:dyDescent="0.2">
      <c r="A119">
        <f>ROW(Source!A56)</f>
        <v>56</v>
      </c>
      <c r="B119">
        <v>144043315</v>
      </c>
      <c r="C119">
        <v>144043301</v>
      </c>
      <c r="D119">
        <v>130405149</v>
      </c>
      <c r="E119">
        <v>1</v>
      </c>
      <c r="F119">
        <v>1</v>
      </c>
      <c r="G119">
        <v>1</v>
      </c>
      <c r="H119">
        <v>2</v>
      </c>
      <c r="I119" t="s">
        <v>1144</v>
      </c>
      <c r="J119" t="s">
        <v>1145</v>
      </c>
      <c r="K119" t="s">
        <v>1146</v>
      </c>
      <c r="L119">
        <v>1368</v>
      </c>
      <c r="N119">
        <v>1011</v>
      </c>
      <c r="O119" t="s">
        <v>550</v>
      </c>
      <c r="P119" t="s">
        <v>550</v>
      </c>
      <c r="Q119">
        <v>1</v>
      </c>
      <c r="X119">
        <v>0.18</v>
      </c>
      <c r="Y119">
        <v>0</v>
      </c>
      <c r="Z119">
        <v>65.709999999999994</v>
      </c>
      <c r="AA119">
        <v>11.6</v>
      </c>
      <c r="AB119">
        <v>0</v>
      </c>
      <c r="AC119">
        <v>0</v>
      </c>
      <c r="AD119">
        <v>1</v>
      </c>
      <c r="AE119">
        <v>0</v>
      </c>
      <c r="AF119" t="s">
        <v>102</v>
      </c>
      <c r="AG119">
        <v>7.1999999999999995E-2</v>
      </c>
      <c r="AH119">
        <v>2</v>
      </c>
      <c r="AI119">
        <v>144043306</v>
      </c>
      <c r="AJ119">
        <v>117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</row>
    <row r="120" spans="1:44" x14ac:dyDescent="0.2">
      <c r="A120">
        <f>ROW(Source!A56)</f>
        <v>56</v>
      </c>
      <c r="B120">
        <v>144043316</v>
      </c>
      <c r="C120">
        <v>144043301</v>
      </c>
      <c r="D120">
        <v>130258534</v>
      </c>
      <c r="E120">
        <v>1</v>
      </c>
      <c r="F120">
        <v>1</v>
      </c>
      <c r="G120">
        <v>1</v>
      </c>
      <c r="H120">
        <v>3</v>
      </c>
      <c r="I120" t="s">
        <v>1150</v>
      </c>
      <c r="J120" t="s">
        <v>1151</v>
      </c>
      <c r="K120" t="s">
        <v>1152</v>
      </c>
      <c r="L120">
        <v>1339</v>
      </c>
      <c r="N120">
        <v>1007</v>
      </c>
      <c r="O120" t="s">
        <v>50</v>
      </c>
      <c r="P120" t="s">
        <v>50</v>
      </c>
      <c r="Q120">
        <v>1</v>
      </c>
      <c r="X120">
        <v>0.78600000000000003</v>
      </c>
      <c r="Y120">
        <v>2.44</v>
      </c>
      <c r="Z120">
        <v>0</v>
      </c>
      <c r="AA120">
        <v>0</v>
      </c>
      <c r="AB120">
        <v>0</v>
      </c>
      <c r="AC120">
        <v>0</v>
      </c>
      <c r="AD120">
        <v>1</v>
      </c>
      <c r="AE120">
        <v>0</v>
      </c>
      <c r="AF120" t="s">
        <v>22</v>
      </c>
      <c r="AG120">
        <v>0</v>
      </c>
      <c r="AH120">
        <v>2</v>
      </c>
      <c r="AI120">
        <v>144043307</v>
      </c>
      <c r="AJ120">
        <v>118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</row>
    <row r="121" spans="1:44" x14ac:dyDescent="0.2">
      <c r="A121">
        <f>ROW(Source!A56)</f>
        <v>56</v>
      </c>
      <c r="B121">
        <v>144043317</v>
      </c>
      <c r="C121">
        <v>144043301</v>
      </c>
      <c r="D121">
        <v>130260734</v>
      </c>
      <c r="E121">
        <v>1</v>
      </c>
      <c r="F121">
        <v>1</v>
      </c>
      <c r="G121">
        <v>1</v>
      </c>
      <c r="H121">
        <v>3</v>
      </c>
      <c r="I121" t="s">
        <v>1270</v>
      </c>
      <c r="J121" t="s">
        <v>1271</v>
      </c>
      <c r="K121" t="s">
        <v>1272</v>
      </c>
      <c r="L121">
        <v>1348</v>
      </c>
      <c r="N121">
        <v>1009</v>
      </c>
      <c r="O121" t="s">
        <v>31</v>
      </c>
      <c r="P121" t="s">
        <v>31</v>
      </c>
      <c r="Q121">
        <v>1000</v>
      </c>
      <c r="X121">
        <v>2.66E-3</v>
      </c>
      <c r="Y121">
        <v>14830</v>
      </c>
      <c r="Z121">
        <v>0</v>
      </c>
      <c r="AA121">
        <v>0</v>
      </c>
      <c r="AB121">
        <v>0</v>
      </c>
      <c r="AC121">
        <v>0</v>
      </c>
      <c r="AD121">
        <v>1</v>
      </c>
      <c r="AE121">
        <v>0</v>
      </c>
      <c r="AF121" t="s">
        <v>22</v>
      </c>
      <c r="AG121">
        <v>0</v>
      </c>
      <c r="AH121">
        <v>2</v>
      </c>
      <c r="AI121">
        <v>144043308</v>
      </c>
      <c r="AJ121">
        <v>119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</row>
    <row r="122" spans="1:44" x14ac:dyDescent="0.2">
      <c r="A122">
        <f>ROW(Source!A56)</f>
        <v>56</v>
      </c>
      <c r="B122">
        <v>144043318</v>
      </c>
      <c r="C122">
        <v>144043301</v>
      </c>
      <c r="D122">
        <v>130261611</v>
      </c>
      <c r="E122">
        <v>1</v>
      </c>
      <c r="F122">
        <v>1</v>
      </c>
      <c r="G122">
        <v>1</v>
      </c>
      <c r="H122">
        <v>3</v>
      </c>
      <c r="I122" t="s">
        <v>1273</v>
      </c>
      <c r="J122" t="s">
        <v>1274</v>
      </c>
      <c r="K122" t="s">
        <v>1275</v>
      </c>
      <c r="L122">
        <v>1425</v>
      </c>
      <c r="N122">
        <v>1013</v>
      </c>
      <c r="O122" t="s">
        <v>88</v>
      </c>
      <c r="P122" t="s">
        <v>88</v>
      </c>
      <c r="Q122">
        <v>1</v>
      </c>
      <c r="X122">
        <v>0.12</v>
      </c>
      <c r="Y122">
        <v>141</v>
      </c>
      <c r="Z122">
        <v>0</v>
      </c>
      <c r="AA122">
        <v>0</v>
      </c>
      <c r="AB122">
        <v>0</v>
      </c>
      <c r="AC122">
        <v>0</v>
      </c>
      <c r="AD122">
        <v>1</v>
      </c>
      <c r="AE122">
        <v>0</v>
      </c>
      <c r="AF122" t="s">
        <v>22</v>
      </c>
      <c r="AG122">
        <v>0</v>
      </c>
      <c r="AH122">
        <v>2</v>
      </c>
      <c r="AI122">
        <v>144043309</v>
      </c>
      <c r="AJ122">
        <v>120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</row>
    <row r="123" spans="1:44" x14ac:dyDescent="0.2">
      <c r="A123">
        <f>ROW(Source!A56)</f>
        <v>56</v>
      </c>
      <c r="B123">
        <v>144043319</v>
      </c>
      <c r="C123">
        <v>144043301</v>
      </c>
      <c r="D123">
        <v>128866528</v>
      </c>
      <c r="E123">
        <v>28876687</v>
      </c>
      <c r="F123">
        <v>1</v>
      </c>
      <c r="G123">
        <v>1</v>
      </c>
      <c r="H123">
        <v>3</v>
      </c>
      <c r="I123" t="s">
        <v>1744</v>
      </c>
      <c r="J123" t="s">
        <v>3</v>
      </c>
      <c r="K123" t="s">
        <v>1745</v>
      </c>
      <c r="L123">
        <v>1371</v>
      </c>
      <c r="N123">
        <v>1013</v>
      </c>
      <c r="O123" t="s">
        <v>171</v>
      </c>
      <c r="P123" t="s">
        <v>171</v>
      </c>
      <c r="Q123">
        <v>1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1</v>
      </c>
      <c r="AD123">
        <v>0</v>
      </c>
      <c r="AE123">
        <v>0</v>
      </c>
      <c r="AF123" t="s">
        <v>22</v>
      </c>
      <c r="AG123">
        <v>0</v>
      </c>
      <c r="AH123">
        <v>3</v>
      </c>
      <c r="AI123">
        <v>-1</v>
      </c>
      <c r="AJ123" t="s">
        <v>3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</row>
    <row r="124" spans="1:44" x14ac:dyDescent="0.2">
      <c r="A124">
        <f>ROW(Source!A56)</f>
        <v>56</v>
      </c>
      <c r="B124">
        <v>144043320</v>
      </c>
      <c r="C124">
        <v>144043301</v>
      </c>
      <c r="D124">
        <v>128864483</v>
      </c>
      <c r="E124">
        <v>28876687</v>
      </c>
      <c r="F124">
        <v>1</v>
      </c>
      <c r="G124">
        <v>1</v>
      </c>
      <c r="H124">
        <v>3</v>
      </c>
      <c r="I124" t="s">
        <v>1746</v>
      </c>
      <c r="J124" t="s">
        <v>3</v>
      </c>
      <c r="K124" t="s">
        <v>1747</v>
      </c>
      <c r="L124">
        <v>1346</v>
      </c>
      <c r="N124">
        <v>1009</v>
      </c>
      <c r="O124" t="s">
        <v>598</v>
      </c>
      <c r="P124" t="s">
        <v>598</v>
      </c>
      <c r="Q124">
        <v>1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1</v>
      </c>
      <c r="AD124">
        <v>0</v>
      </c>
      <c r="AE124">
        <v>0</v>
      </c>
      <c r="AF124" t="s">
        <v>22</v>
      </c>
      <c r="AG124">
        <v>0</v>
      </c>
      <c r="AH124">
        <v>3</v>
      </c>
      <c r="AI124">
        <v>-1</v>
      </c>
      <c r="AJ124" t="s">
        <v>3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</row>
    <row r="125" spans="1:44" x14ac:dyDescent="0.2">
      <c r="A125">
        <f>ROW(Source!A56)</f>
        <v>56</v>
      </c>
      <c r="B125">
        <v>144043321</v>
      </c>
      <c r="C125">
        <v>144043301</v>
      </c>
      <c r="D125">
        <v>128864395</v>
      </c>
      <c r="E125">
        <v>28876687</v>
      </c>
      <c r="F125">
        <v>1</v>
      </c>
      <c r="G125">
        <v>1</v>
      </c>
      <c r="H125">
        <v>3</v>
      </c>
      <c r="I125" t="s">
        <v>1748</v>
      </c>
      <c r="J125" t="s">
        <v>3</v>
      </c>
      <c r="K125" t="s">
        <v>1749</v>
      </c>
      <c r="L125">
        <v>1301</v>
      </c>
      <c r="N125">
        <v>1003</v>
      </c>
      <c r="O125" t="s">
        <v>328</v>
      </c>
      <c r="P125" t="s">
        <v>328</v>
      </c>
      <c r="Q125">
        <v>1</v>
      </c>
      <c r="X125">
        <v>99.8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 t="s">
        <v>22</v>
      </c>
      <c r="AG125">
        <v>0</v>
      </c>
      <c r="AH125">
        <v>3</v>
      </c>
      <c r="AI125">
        <v>-1</v>
      </c>
      <c r="AJ125" t="s">
        <v>3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</row>
    <row r="126" spans="1:44" x14ac:dyDescent="0.2">
      <c r="A126">
        <f>ROW(Source!A56)</f>
        <v>56</v>
      </c>
      <c r="B126">
        <v>144043322</v>
      </c>
      <c r="C126">
        <v>144043301</v>
      </c>
      <c r="D126">
        <v>128864407</v>
      </c>
      <c r="E126">
        <v>28876687</v>
      </c>
      <c r="F126">
        <v>1</v>
      </c>
      <c r="G126">
        <v>1</v>
      </c>
      <c r="H126">
        <v>3</v>
      </c>
      <c r="I126" t="s">
        <v>1742</v>
      </c>
      <c r="J126" t="s">
        <v>3</v>
      </c>
      <c r="K126" t="s">
        <v>1750</v>
      </c>
      <c r="L126">
        <v>1371</v>
      </c>
      <c r="N126">
        <v>1013</v>
      </c>
      <c r="O126" t="s">
        <v>171</v>
      </c>
      <c r="P126" t="s">
        <v>171</v>
      </c>
      <c r="Q126">
        <v>1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1</v>
      </c>
      <c r="AD126">
        <v>0</v>
      </c>
      <c r="AE126">
        <v>0</v>
      </c>
      <c r="AF126" t="s">
        <v>22</v>
      </c>
      <c r="AG126">
        <v>0</v>
      </c>
      <c r="AH126">
        <v>3</v>
      </c>
      <c r="AI126">
        <v>-1</v>
      </c>
      <c r="AJ126" t="s">
        <v>3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</row>
    <row r="127" spans="1:44" x14ac:dyDescent="0.2">
      <c r="A127">
        <f>ROW(Source!A58)</f>
        <v>58</v>
      </c>
      <c r="B127">
        <v>144043327</v>
      </c>
      <c r="C127">
        <v>144043324</v>
      </c>
      <c r="D127">
        <v>128862197</v>
      </c>
      <c r="E127">
        <v>28876687</v>
      </c>
      <c r="F127">
        <v>1</v>
      </c>
      <c r="G127">
        <v>1</v>
      </c>
      <c r="H127">
        <v>1</v>
      </c>
      <c r="I127" t="s">
        <v>1276</v>
      </c>
      <c r="J127" t="s">
        <v>3</v>
      </c>
      <c r="K127" t="s">
        <v>1277</v>
      </c>
      <c r="L127">
        <v>1191</v>
      </c>
      <c r="N127">
        <v>1013</v>
      </c>
      <c r="O127" t="s">
        <v>1125</v>
      </c>
      <c r="P127" t="s">
        <v>1125</v>
      </c>
      <c r="Q127">
        <v>1</v>
      </c>
      <c r="X127">
        <v>36.28</v>
      </c>
      <c r="Y127">
        <v>0</v>
      </c>
      <c r="Z127">
        <v>0</v>
      </c>
      <c r="AA127">
        <v>0</v>
      </c>
      <c r="AB127">
        <v>7.94</v>
      </c>
      <c r="AC127">
        <v>0</v>
      </c>
      <c r="AD127">
        <v>1</v>
      </c>
      <c r="AE127">
        <v>1</v>
      </c>
      <c r="AF127" t="s">
        <v>3</v>
      </c>
      <c r="AG127">
        <v>36.28</v>
      </c>
      <c r="AH127">
        <v>2</v>
      </c>
      <c r="AI127">
        <v>144043325</v>
      </c>
      <c r="AJ127">
        <v>122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</row>
    <row r="128" spans="1:44" x14ac:dyDescent="0.2">
      <c r="A128">
        <f>ROW(Source!A58)</f>
        <v>58</v>
      </c>
      <c r="B128">
        <v>144043328</v>
      </c>
      <c r="C128">
        <v>144043324</v>
      </c>
      <c r="D128">
        <v>128862661</v>
      </c>
      <c r="E128">
        <v>28876687</v>
      </c>
      <c r="F128">
        <v>1</v>
      </c>
      <c r="G128">
        <v>1</v>
      </c>
      <c r="H128">
        <v>3</v>
      </c>
      <c r="I128" t="s">
        <v>29</v>
      </c>
      <c r="J128" t="s">
        <v>3</v>
      </c>
      <c r="K128" t="s">
        <v>30</v>
      </c>
      <c r="L128">
        <v>1348</v>
      </c>
      <c r="N128">
        <v>1009</v>
      </c>
      <c r="O128" t="s">
        <v>31</v>
      </c>
      <c r="P128" t="s">
        <v>31</v>
      </c>
      <c r="Q128">
        <v>1000</v>
      </c>
      <c r="X128">
        <v>1.18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 t="s">
        <v>3</v>
      </c>
      <c r="AG128">
        <v>1.18</v>
      </c>
      <c r="AH128">
        <v>2</v>
      </c>
      <c r="AI128">
        <v>144043326</v>
      </c>
      <c r="AJ128">
        <v>123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</row>
    <row r="129" spans="1:44" x14ac:dyDescent="0.2">
      <c r="A129">
        <f>ROW(Source!A60)</f>
        <v>60</v>
      </c>
      <c r="B129">
        <v>144043335</v>
      </c>
      <c r="C129">
        <v>144043330</v>
      </c>
      <c r="D129">
        <v>128862205</v>
      </c>
      <c r="E129">
        <v>28876687</v>
      </c>
      <c r="F129">
        <v>1</v>
      </c>
      <c r="G129">
        <v>1</v>
      </c>
      <c r="H129">
        <v>1</v>
      </c>
      <c r="I129" t="s">
        <v>1240</v>
      </c>
      <c r="J129" t="s">
        <v>3</v>
      </c>
      <c r="K129" t="s">
        <v>1241</v>
      </c>
      <c r="L129">
        <v>1191</v>
      </c>
      <c r="N129">
        <v>1013</v>
      </c>
      <c r="O129" t="s">
        <v>1125</v>
      </c>
      <c r="P129" t="s">
        <v>1125</v>
      </c>
      <c r="Q129">
        <v>1</v>
      </c>
      <c r="X129">
        <v>179.3</v>
      </c>
      <c r="Y129">
        <v>0</v>
      </c>
      <c r="Z129">
        <v>0</v>
      </c>
      <c r="AA129">
        <v>0</v>
      </c>
      <c r="AB129">
        <v>8.02</v>
      </c>
      <c r="AC129">
        <v>0</v>
      </c>
      <c r="AD129">
        <v>1</v>
      </c>
      <c r="AE129">
        <v>1</v>
      </c>
      <c r="AF129" t="s">
        <v>3</v>
      </c>
      <c r="AG129">
        <v>179.3</v>
      </c>
      <c r="AH129">
        <v>2</v>
      </c>
      <c r="AI129">
        <v>144043331</v>
      </c>
      <c r="AJ129">
        <v>124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</row>
    <row r="130" spans="1:44" x14ac:dyDescent="0.2">
      <c r="A130">
        <f>ROW(Source!A60)</f>
        <v>60</v>
      </c>
      <c r="B130">
        <v>144043336</v>
      </c>
      <c r="C130">
        <v>144043330</v>
      </c>
      <c r="D130">
        <v>130405346</v>
      </c>
      <c r="E130">
        <v>1</v>
      </c>
      <c r="F130">
        <v>1</v>
      </c>
      <c r="G130">
        <v>1</v>
      </c>
      <c r="H130">
        <v>2</v>
      </c>
      <c r="I130" t="s">
        <v>1133</v>
      </c>
      <c r="J130" t="s">
        <v>1134</v>
      </c>
      <c r="K130" t="s">
        <v>1135</v>
      </c>
      <c r="L130">
        <v>1368</v>
      </c>
      <c r="N130">
        <v>1011</v>
      </c>
      <c r="O130" t="s">
        <v>550</v>
      </c>
      <c r="P130" t="s">
        <v>550</v>
      </c>
      <c r="Q130">
        <v>1</v>
      </c>
      <c r="X130">
        <v>3.97</v>
      </c>
      <c r="Y130">
        <v>0</v>
      </c>
      <c r="Z130">
        <v>48.81</v>
      </c>
      <c r="AA130">
        <v>0</v>
      </c>
      <c r="AB130">
        <v>0</v>
      </c>
      <c r="AC130">
        <v>0</v>
      </c>
      <c r="AD130">
        <v>1</v>
      </c>
      <c r="AE130">
        <v>0</v>
      </c>
      <c r="AF130" t="s">
        <v>3</v>
      </c>
      <c r="AG130">
        <v>3.97</v>
      </c>
      <c r="AH130">
        <v>2</v>
      </c>
      <c r="AI130">
        <v>144043332</v>
      </c>
      <c r="AJ130">
        <v>125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</row>
    <row r="131" spans="1:44" x14ac:dyDescent="0.2">
      <c r="A131">
        <f>ROW(Source!A60)</f>
        <v>60</v>
      </c>
      <c r="B131">
        <v>144043337</v>
      </c>
      <c r="C131">
        <v>144043330</v>
      </c>
      <c r="D131">
        <v>130405700</v>
      </c>
      <c r="E131">
        <v>1</v>
      </c>
      <c r="F131">
        <v>1</v>
      </c>
      <c r="G131">
        <v>1</v>
      </c>
      <c r="H131">
        <v>2</v>
      </c>
      <c r="I131" t="s">
        <v>1136</v>
      </c>
      <c r="J131" t="s">
        <v>1137</v>
      </c>
      <c r="K131" t="s">
        <v>1138</v>
      </c>
      <c r="L131">
        <v>1368</v>
      </c>
      <c r="N131">
        <v>1011</v>
      </c>
      <c r="O131" t="s">
        <v>550</v>
      </c>
      <c r="P131" t="s">
        <v>550</v>
      </c>
      <c r="Q131">
        <v>1</v>
      </c>
      <c r="X131">
        <v>7.93</v>
      </c>
      <c r="Y131">
        <v>0</v>
      </c>
      <c r="Z131">
        <v>1.53</v>
      </c>
      <c r="AA131">
        <v>0</v>
      </c>
      <c r="AB131">
        <v>0</v>
      </c>
      <c r="AC131">
        <v>0</v>
      </c>
      <c r="AD131">
        <v>1</v>
      </c>
      <c r="AE131">
        <v>0</v>
      </c>
      <c r="AF131" t="s">
        <v>3</v>
      </c>
      <c r="AG131">
        <v>7.93</v>
      </c>
      <c r="AH131">
        <v>2</v>
      </c>
      <c r="AI131">
        <v>144043333</v>
      </c>
      <c r="AJ131">
        <v>126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</row>
    <row r="132" spans="1:44" x14ac:dyDescent="0.2">
      <c r="A132">
        <f>ROW(Source!A60)</f>
        <v>60</v>
      </c>
      <c r="B132">
        <v>144043338</v>
      </c>
      <c r="C132">
        <v>144043330</v>
      </c>
      <c r="D132">
        <v>128862661</v>
      </c>
      <c r="E132">
        <v>28876687</v>
      </c>
      <c r="F132">
        <v>1</v>
      </c>
      <c r="G132">
        <v>1</v>
      </c>
      <c r="H132">
        <v>3</v>
      </c>
      <c r="I132" t="s">
        <v>29</v>
      </c>
      <c r="J132" t="s">
        <v>3</v>
      </c>
      <c r="K132" t="s">
        <v>30</v>
      </c>
      <c r="L132">
        <v>1348</v>
      </c>
      <c r="N132">
        <v>1009</v>
      </c>
      <c r="O132" t="s">
        <v>31</v>
      </c>
      <c r="P132" t="s">
        <v>31</v>
      </c>
      <c r="Q132">
        <v>1000</v>
      </c>
      <c r="X132">
        <v>10.5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 t="s">
        <v>3</v>
      </c>
      <c r="AG132">
        <v>10.5</v>
      </c>
      <c r="AH132">
        <v>2</v>
      </c>
      <c r="AI132">
        <v>144043334</v>
      </c>
      <c r="AJ132">
        <v>127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</row>
    <row r="133" spans="1:44" x14ac:dyDescent="0.2">
      <c r="A133">
        <f>ROW(Source!A62)</f>
        <v>62</v>
      </c>
      <c r="B133">
        <v>144043344</v>
      </c>
      <c r="C133">
        <v>144043340</v>
      </c>
      <c r="D133">
        <v>128862205</v>
      </c>
      <c r="E133">
        <v>28876687</v>
      </c>
      <c r="F133">
        <v>1</v>
      </c>
      <c r="G133">
        <v>1</v>
      </c>
      <c r="H133">
        <v>1</v>
      </c>
      <c r="I133" t="s">
        <v>1240</v>
      </c>
      <c r="J133" t="s">
        <v>3</v>
      </c>
      <c r="K133" t="s">
        <v>1241</v>
      </c>
      <c r="L133">
        <v>1191</v>
      </c>
      <c r="N133">
        <v>1013</v>
      </c>
      <c r="O133" t="s">
        <v>1125</v>
      </c>
      <c r="P133" t="s">
        <v>1125</v>
      </c>
      <c r="Q133">
        <v>1</v>
      </c>
      <c r="X133">
        <v>17.89</v>
      </c>
      <c r="Y133">
        <v>0</v>
      </c>
      <c r="Z133">
        <v>0</v>
      </c>
      <c r="AA133">
        <v>0</v>
      </c>
      <c r="AB133">
        <v>8.02</v>
      </c>
      <c r="AC133">
        <v>0</v>
      </c>
      <c r="AD133">
        <v>1</v>
      </c>
      <c r="AE133">
        <v>1</v>
      </c>
      <c r="AF133" t="s">
        <v>3</v>
      </c>
      <c r="AG133">
        <v>17.89</v>
      </c>
      <c r="AH133">
        <v>2</v>
      </c>
      <c r="AI133">
        <v>144043341</v>
      </c>
      <c r="AJ133">
        <v>128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 x14ac:dyDescent="0.2">
      <c r="A134">
        <f>ROW(Source!A62)</f>
        <v>62</v>
      </c>
      <c r="B134">
        <v>144043345</v>
      </c>
      <c r="C134">
        <v>144043340</v>
      </c>
      <c r="D134">
        <v>128862608</v>
      </c>
      <c r="E134">
        <v>28876687</v>
      </c>
      <c r="F134">
        <v>1</v>
      </c>
      <c r="G134">
        <v>1</v>
      </c>
      <c r="H134">
        <v>1</v>
      </c>
      <c r="I134" t="s">
        <v>1128</v>
      </c>
      <c r="J134" t="s">
        <v>3</v>
      </c>
      <c r="K134" t="s">
        <v>1129</v>
      </c>
      <c r="L134">
        <v>1191</v>
      </c>
      <c r="N134">
        <v>1013</v>
      </c>
      <c r="O134" t="s">
        <v>1125</v>
      </c>
      <c r="P134" t="s">
        <v>1125</v>
      </c>
      <c r="Q134">
        <v>1</v>
      </c>
      <c r="X134">
        <v>0.08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1</v>
      </c>
      <c r="AE134">
        <v>2</v>
      </c>
      <c r="AF134" t="s">
        <v>3</v>
      </c>
      <c r="AG134">
        <v>0.08</v>
      </c>
      <c r="AH134">
        <v>2</v>
      </c>
      <c r="AI134">
        <v>144043342</v>
      </c>
      <c r="AJ134">
        <v>129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</row>
    <row r="135" spans="1:44" x14ac:dyDescent="0.2">
      <c r="A135">
        <f>ROW(Source!A62)</f>
        <v>62</v>
      </c>
      <c r="B135">
        <v>144043346</v>
      </c>
      <c r="C135">
        <v>144043340</v>
      </c>
      <c r="D135">
        <v>130404565</v>
      </c>
      <c r="E135">
        <v>1</v>
      </c>
      <c r="F135">
        <v>1</v>
      </c>
      <c r="G135">
        <v>1</v>
      </c>
      <c r="H135">
        <v>2</v>
      </c>
      <c r="I135" t="s">
        <v>1130</v>
      </c>
      <c r="J135" t="s">
        <v>1131</v>
      </c>
      <c r="K135" t="s">
        <v>1132</v>
      </c>
      <c r="L135">
        <v>1368</v>
      </c>
      <c r="N135">
        <v>1011</v>
      </c>
      <c r="O135" t="s">
        <v>550</v>
      </c>
      <c r="P135" t="s">
        <v>550</v>
      </c>
      <c r="Q135">
        <v>1</v>
      </c>
      <c r="X135">
        <v>0.08</v>
      </c>
      <c r="Y135">
        <v>0</v>
      </c>
      <c r="Z135">
        <v>31.26</v>
      </c>
      <c r="AA135">
        <v>13.5</v>
      </c>
      <c r="AB135">
        <v>0</v>
      </c>
      <c r="AC135">
        <v>0</v>
      </c>
      <c r="AD135">
        <v>1</v>
      </c>
      <c r="AE135">
        <v>0</v>
      </c>
      <c r="AF135" t="s">
        <v>3</v>
      </c>
      <c r="AG135">
        <v>0.08</v>
      </c>
      <c r="AH135">
        <v>2</v>
      </c>
      <c r="AI135">
        <v>144043343</v>
      </c>
      <c r="AJ135">
        <v>130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</row>
    <row r="136" spans="1:44" x14ac:dyDescent="0.2">
      <c r="A136">
        <f>ROW(Source!A63)</f>
        <v>63</v>
      </c>
      <c r="B136">
        <v>144043349</v>
      </c>
      <c r="C136">
        <v>144043347</v>
      </c>
      <c r="D136">
        <v>128862187</v>
      </c>
      <c r="E136">
        <v>28876687</v>
      </c>
      <c r="F136">
        <v>1</v>
      </c>
      <c r="G136">
        <v>1</v>
      </c>
      <c r="H136">
        <v>1</v>
      </c>
      <c r="I136" t="s">
        <v>1278</v>
      </c>
      <c r="J136" t="s">
        <v>3</v>
      </c>
      <c r="K136" t="s">
        <v>1279</v>
      </c>
      <c r="L136">
        <v>1191</v>
      </c>
      <c r="N136">
        <v>1013</v>
      </c>
      <c r="O136" t="s">
        <v>1125</v>
      </c>
      <c r="P136" t="s">
        <v>1125</v>
      </c>
      <c r="Q136">
        <v>1</v>
      </c>
      <c r="X136">
        <v>5.84</v>
      </c>
      <c r="Y136">
        <v>0</v>
      </c>
      <c r="Z136">
        <v>0</v>
      </c>
      <c r="AA136">
        <v>0</v>
      </c>
      <c r="AB136">
        <v>7.8</v>
      </c>
      <c r="AC136">
        <v>0</v>
      </c>
      <c r="AD136">
        <v>1</v>
      </c>
      <c r="AE136">
        <v>1</v>
      </c>
      <c r="AF136" t="s">
        <v>3</v>
      </c>
      <c r="AG136">
        <v>5.84</v>
      </c>
      <c r="AH136">
        <v>2</v>
      </c>
      <c r="AI136">
        <v>144043348</v>
      </c>
      <c r="AJ136">
        <v>131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 x14ac:dyDescent="0.2">
      <c r="A137">
        <f>ROW(Source!A64)</f>
        <v>64</v>
      </c>
      <c r="B137">
        <v>144043353</v>
      </c>
      <c r="C137">
        <v>144043350</v>
      </c>
      <c r="D137">
        <v>128862187</v>
      </c>
      <c r="E137">
        <v>28876687</v>
      </c>
      <c r="F137">
        <v>1</v>
      </c>
      <c r="G137">
        <v>1</v>
      </c>
      <c r="H137">
        <v>1</v>
      </c>
      <c r="I137" t="s">
        <v>1278</v>
      </c>
      <c r="J137" t="s">
        <v>3</v>
      </c>
      <c r="K137" t="s">
        <v>1279</v>
      </c>
      <c r="L137">
        <v>1191</v>
      </c>
      <c r="N137">
        <v>1013</v>
      </c>
      <c r="O137" t="s">
        <v>1125</v>
      </c>
      <c r="P137" t="s">
        <v>1125</v>
      </c>
      <c r="Q137">
        <v>1</v>
      </c>
      <c r="X137">
        <v>2.54</v>
      </c>
      <c r="Y137">
        <v>0</v>
      </c>
      <c r="Z137">
        <v>0</v>
      </c>
      <c r="AA137">
        <v>0</v>
      </c>
      <c r="AB137">
        <v>7.8</v>
      </c>
      <c r="AC137">
        <v>0</v>
      </c>
      <c r="AD137">
        <v>1</v>
      </c>
      <c r="AE137">
        <v>1</v>
      </c>
      <c r="AF137" t="s">
        <v>3</v>
      </c>
      <c r="AG137">
        <v>2.54</v>
      </c>
      <c r="AH137">
        <v>2</v>
      </c>
      <c r="AI137">
        <v>144043351</v>
      </c>
      <c r="AJ137">
        <v>132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</row>
    <row r="138" spans="1:44" x14ac:dyDescent="0.2">
      <c r="A138">
        <f>ROW(Source!A64)</f>
        <v>64</v>
      </c>
      <c r="B138">
        <v>144043354</v>
      </c>
      <c r="C138">
        <v>144043350</v>
      </c>
      <c r="D138">
        <v>128862661</v>
      </c>
      <c r="E138">
        <v>28876687</v>
      </c>
      <c r="F138">
        <v>1</v>
      </c>
      <c r="G138">
        <v>1</v>
      </c>
      <c r="H138">
        <v>3</v>
      </c>
      <c r="I138" t="s">
        <v>29</v>
      </c>
      <c r="J138" t="s">
        <v>3</v>
      </c>
      <c r="K138" t="s">
        <v>30</v>
      </c>
      <c r="L138">
        <v>1348</v>
      </c>
      <c r="N138">
        <v>1009</v>
      </c>
      <c r="O138" t="s">
        <v>31</v>
      </c>
      <c r="P138" t="s">
        <v>31</v>
      </c>
      <c r="Q138">
        <v>1000</v>
      </c>
      <c r="X138">
        <v>4.0000000000000001E-3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 t="s">
        <v>3</v>
      </c>
      <c r="AG138">
        <v>4.0000000000000001E-3</v>
      </c>
      <c r="AH138">
        <v>2</v>
      </c>
      <c r="AI138">
        <v>144043352</v>
      </c>
      <c r="AJ138">
        <v>133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</row>
    <row r="139" spans="1:44" x14ac:dyDescent="0.2">
      <c r="A139">
        <f>ROW(Source!A66)</f>
        <v>66</v>
      </c>
      <c r="B139">
        <v>144043379</v>
      </c>
      <c r="C139">
        <v>144043356</v>
      </c>
      <c r="D139">
        <v>128862283</v>
      </c>
      <c r="E139">
        <v>28876687</v>
      </c>
      <c r="F139">
        <v>1</v>
      </c>
      <c r="G139">
        <v>1</v>
      </c>
      <c r="H139">
        <v>1</v>
      </c>
      <c r="I139" t="s">
        <v>1139</v>
      </c>
      <c r="J139" t="s">
        <v>3</v>
      </c>
      <c r="K139" t="s">
        <v>1140</v>
      </c>
      <c r="L139">
        <v>1191</v>
      </c>
      <c r="N139">
        <v>1013</v>
      </c>
      <c r="O139" t="s">
        <v>1125</v>
      </c>
      <c r="P139" t="s">
        <v>1125</v>
      </c>
      <c r="Q139">
        <v>1</v>
      </c>
      <c r="X139">
        <v>99</v>
      </c>
      <c r="Y139">
        <v>0</v>
      </c>
      <c r="Z139">
        <v>0</v>
      </c>
      <c r="AA139">
        <v>0</v>
      </c>
      <c r="AB139">
        <v>9.07</v>
      </c>
      <c r="AC139">
        <v>0</v>
      </c>
      <c r="AD139">
        <v>1</v>
      </c>
      <c r="AE139">
        <v>1</v>
      </c>
      <c r="AF139" t="s">
        <v>60</v>
      </c>
      <c r="AG139">
        <v>69.3</v>
      </c>
      <c r="AH139">
        <v>2</v>
      </c>
      <c r="AI139">
        <v>144043357</v>
      </c>
      <c r="AJ139">
        <v>134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</row>
    <row r="140" spans="1:44" x14ac:dyDescent="0.2">
      <c r="A140">
        <f>ROW(Source!A66)</f>
        <v>66</v>
      </c>
      <c r="B140">
        <v>144043380</v>
      </c>
      <c r="C140">
        <v>144043356</v>
      </c>
      <c r="D140">
        <v>128862608</v>
      </c>
      <c r="E140">
        <v>28876687</v>
      </c>
      <c r="F140">
        <v>1</v>
      </c>
      <c r="G140">
        <v>1</v>
      </c>
      <c r="H140">
        <v>1</v>
      </c>
      <c r="I140" t="s">
        <v>1128</v>
      </c>
      <c r="J140" t="s">
        <v>3</v>
      </c>
      <c r="K140" t="s">
        <v>1129</v>
      </c>
      <c r="L140">
        <v>1191</v>
      </c>
      <c r="N140">
        <v>1013</v>
      </c>
      <c r="O140" t="s">
        <v>1125</v>
      </c>
      <c r="P140" t="s">
        <v>1125</v>
      </c>
      <c r="Q140">
        <v>1</v>
      </c>
      <c r="X140">
        <v>0.68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1</v>
      </c>
      <c r="AE140">
        <v>2</v>
      </c>
      <c r="AF140" t="s">
        <v>60</v>
      </c>
      <c r="AG140">
        <v>0.47599999999999998</v>
      </c>
      <c r="AH140">
        <v>2</v>
      </c>
      <c r="AI140">
        <v>144043358</v>
      </c>
      <c r="AJ140">
        <v>135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</row>
    <row r="141" spans="1:44" x14ac:dyDescent="0.2">
      <c r="A141">
        <f>ROW(Source!A66)</f>
        <v>66</v>
      </c>
      <c r="B141">
        <v>144043381</v>
      </c>
      <c r="C141">
        <v>144043356</v>
      </c>
      <c r="D141">
        <v>130404404</v>
      </c>
      <c r="E141">
        <v>1</v>
      </c>
      <c r="F141">
        <v>1</v>
      </c>
      <c r="G141">
        <v>1</v>
      </c>
      <c r="H141">
        <v>2</v>
      </c>
      <c r="I141" t="s">
        <v>1141</v>
      </c>
      <c r="J141" t="s">
        <v>1142</v>
      </c>
      <c r="K141" t="s">
        <v>1143</v>
      </c>
      <c r="L141">
        <v>1368</v>
      </c>
      <c r="N141">
        <v>1011</v>
      </c>
      <c r="O141" t="s">
        <v>550</v>
      </c>
      <c r="P141" t="s">
        <v>550</v>
      </c>
      <c r="Q141">
        <v>1</v>
      </c>
      <c r="X141">
        <v>0.48</v>
      </c>
      <c r="Y141">
        <v>0</v>
      </c>
      <c r="Z141">
        <v>115.4</v>
      </c>
      <c r="AA141">
        <v>13.5</v>
      </c>
      <c r="AB141">
        <v>0</v>
      </c>
      <c r="AC141">
        <v>0</v>
      </c>
      <c r="AD141">
        <v>1</v>
      </c>
      <c r="AE141">
        <v>0</v>
      </c>
      <c r="AF141" t="s">
        <v>60</v>
      </c>
      <c r="AG141">
        <v>0.33599999999999997</v>
      </c>
      <c r="AH141">
        <v>2</v>
      </c>
      <c r="AI141">
        <v>144043359</v>
      </c>
      <c r="AJ141">
        <v>136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 x14ac:dyDescent="0.2">
      <c r="A142">
        <f>ROW(Source!A66)</f>
        <v>66</v>
      </c>
      <c r="B142">
        <v>144043382</v>
      </c>
      <c r="C142">
        <v>144043356</v>
      </c>
      <c r="D142">
        <v>130405149</v>
      </c>
      <c r="E142">
        <v>1</v>
      </c>
      <c r="F142">
        <v>1</v>
      </c>
      <c r="G142">
        <v>1</v>
      </c>
      <c r="H142">
        <v>2</v>
      </c>
      <c r="I142" t="s">
        <v>1144</v>
      </c>
      <c r="J142" t="s">
        <v>1145</v>
      </c>
      <c r="K142" t="s">
        <v>1146</v>
      </c>
      <c r="L142">
        <v>1368</v>
      </c>
      <c r="N142">
        <v>1011</v>
      </c>
      <c r="O142" t="s">
        <v>550</v>
      </c>
      <c r="P142" t="s">
        <v>550</v>
      </c>
      <c r="Q142">
        <v>1</v>
      </c>
      <c r="X142">
        <v>0.2</v>
      </c>
      <c r="Y142">
        <v>0</v>
      </c>
      <c r="Z142">
        <v>65.709999999999994</v>
      </c>
      <c r="AA142">
        <v>11.6</v>
      </c>
      <c r="AB142">
        <v>0</v>
      </c>
      <c r="AC142">
        <v>0</v>
      </c>
      <c r="AD142">
        <v>1</v>
      </c>
      <c r="AE142">
        <v>0</v>
      </c>
      <c r="AF142" t="s">
        <v>60</v>
      </c>
      <c r="AG142">
        <v>0.13999999999999999</v>
      </c>
      <c r="AH142">
        <v>2</v>
      </c>
      <c r="AI142">
        <v>144043360</v>
      </c>
      <c r="AJ142">
        <v>137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</row>
    <row r="143" spans="1:44" x14ac:dyDescent="0.2">
      <c r="A143">
        <f>ROW(Source!A66)</f>
        <v>66</v>
      </c>
      <c r="B143">
        <v>144043383</v>
      </c>
      <c r="C143">
        <v>144043356</v>
      </c>
      <c r="D143">
        <v>130405710</v>
      </c>
      <c r="E143">
        <v>1</v>
      </c>
      <c r="F143">
        <v>1</v>
      </c>
      <c r="G143">
        <v>1</v>
      </c>
      <c r="H143">
        <v>2</v>
      </c>
      <c r="I143" t="s">
        <v>1147</v>
      </c>
      <c r="J143" t="s">
        <v>1148</v>
      </c>
      <c r="K143" t="s">
        <v>1149</v>
      </c>
      <c r="L143">
        <v>1368</v>
      </c>
      <c r="N143">
        <v>1011</v>
      </c>
      <c r="O143" t="s">
        <v>550</v>
      </c>
      <c r="P143" t="s">
        <v>550</v>
      </c>
      <c r="Q143">
        <v>1</v>
      </c>
      <c r="X143">
        <v>0.17</v>
      </c>
      <c r="Y143">
        <v>0</v>
      </c>
      <c r="Z143">
        <v>33.590000000000003</v>
      </c>
      <c r="AA143">
        <v>0</v>
      </c>
      <c r="AB143">
        <v>0</v>
      </c>
      <c r="AC143">
        <v>0</v>
      </c>
      <c r="AD143">
        <v>1</v>
      </c>
      <c r="AE143">
        <v>0</v>
      </c>
      <c r="AF143" t="s">
        <v>60</v>
      </c>
      <c r="AG143">
        <v>0.11899999999999999</v>
      </c>
      <c r="AH143">
        <v>2</v>
      </c>
      <c r="AI143">
        <v>144043361</v>
      </c>
      <c r="AJ143">
        <v>138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</row>
    <row r="144" spans="1:44" x14ac:dyDescent="0.2">
      <c r="A144">
        <f>ROW(Source!A66)</f>
        <v>66</v>
      </c>
      <c r="B144">
        <v>144043384</v>
      </c>
      <c r="C144">
        <v>144043356</v>
      </c>
      <c r="D144">
        <v>128865111</v>
      </c>
      <c r="E144">
        <v>28876687</v>
      </c>
      <c r="F144">
        <v>1</v>
      </c>
      <c r="G144">
        <v>1</v>
      </c>
      <c r="H144">
        <v>3</v>
      </c>
      <c r="I144" t="s">
        <v>1732</v>
      </c>
      <c r="J144" t="s">
        <v>3</v>
      </c>
      <c r="K144" t="s">
        <v>1733</v>
      </c>
      <c r="L144">
        <v>1327</v>
      </c>
      <c r="N144">
        <v>1005</v>
      </c>
      <c r="O144" t="s">
        <v>269</v>
      </c>
      <c r="P144" t="s">
        <v>269</v>
      </c>
      <c r="Q144">
        <v>1</v>
      </c>
      <c r="X144">
        <v>225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 t="s">
        <v>22</v>
      </c>
      <c r="AG144">
        <v>0</v>
      </c>
      <c r="AH144">
        <v>3</v>
      </c>
      <c r="AI144">
        <v>-1</v>
      </c>
      <c r="AJ144" t="s">
        <v>3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</row>
    <row r="145" spans="1:44" x14ac:dyDescent="0.2">
      <c r="A145">
        <f>ROW(Source!A66)</f>
        <v>66</v>
      </c>
      <c r="B145">
        <v>144043385</v>
      </c>
      <c r="C145">
        <v>144043356</v>
      </c>
      <c r="D145">
        <v>130258534</v>
      </c>
      <c r="E145">
        <v>1</v>
      </c>
      <c r="F145">
        <v>1</v>
      </c>
      <c r="G145">
        <v>1</v>
      </c>
      <c r="H145">
        <v>3</v>
      </c>
      <c r="I145" t="s">
        <v>1150</v>
      </c>
      <c r="J145" t="s">
        <v>1151</v>
      </c>
      <c r="K145" t="s">
        <v>1152</v>
      </c>
      <c r="L145">
        <v>1339</v>
      </c>
      <c r="N145">
        <v>1007</v>
      </c>
      <c r="O145" t="s">
        <v>50</v>
      </c>
      <c r="P145" t="s">
        <v>50</v>
      </c>
      <c r="Q145">
        <v>1</v>
      </c>
      <c r="X145">
        <v>0.06</v>
      </c>
      <c r="Y145">
        <v>2.44</v>
      </c>
      <c r="Z145">
        <v>0</v>
      </c>
      <c r="AA145">
        <v>0</v>
      </c>
      <c r="AB145">
        <v>0</v>
      </c>
      <c r="AC145">
        <v>0</v>
      </c>
      <c r="AD145">
        <v>1</v>
      </c>
      <c r="AE145">
        <v>0</v>
      </c>
      <c r="AF145" t="s">
        <v>22</v>
      </c>
      <c r="AG145">
        <v>0</v>
      </c>
      <c r="AH145">
        <v>2</v>
      </c>
      <c r="AI145">
        <v>144043362</v>
      </c>
      <c r="AJ145">
        <v>139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</row>
    <row r="146" spans="1:44" x14ac:dyDescent="0.2">
      <c r="A146">
        <f>ROW(Source!A66)</f>
        <v>66</v>
      </c>
      <c r="B146">
        <v>144043386</v>
      </c>
      <c r="C146">
        <v>144043356</v>
      </c>
      <c r="D146">
        <v>130258769</v>
      </c>
      <c r="E146">
        <v>1</v>
      </c>
      <c r="F146">
        <v>1</v>
      </c>
      <c r="G146">
        <v>1</v>
      </c>
      <c r="H146">
        <v>3</v>
      </c>
      <c r="I146" t="s">
        <v>1153</v>
      </c>
      <c r="J146" t="s">
        <v>1154</v>
      </c>
      <c r="K146" t="s">
        <v>1155</v>
      </c>
      <c r="L146">
        <v>1301</v>
      </c>
      <c r="N146">
        <v>1003</v>
      </c>
      <c r="O146" t="s">
        <v>328</v>
      </c>
      <c r="P146" t="s">
        <v>328</v>
      </c>
      <c r="Q146">
        <v>1</v>
      </c>
      <c r="X146">
        <v>84</v>
      </c>
      <c r="Y146">
        <v>0.37</v>
      </c>
      <c r="Z146">
        <v>0</v>
      </c>
      <c r="AA146">
        <v>0</v>
      </c>
      <c r="AB146">
        <v>0</v>
      </c>
      <c r="AC146">
        <v>0</v>
      </c>
      <c r="AD146">
        <v>1</v>
      </c>
      <c r="AE146">
        <v>0</v>
      </c>
      <c r="AF146" t="s">
        <v>22</v>
      </c>
      <c r="AG146">
        <v>0</v>
      </c>
      <c r="AH146">
        <v>2</v>
      </c>
      <c r="AI146">
        <v>144043363</v>
      </c>
      <c r="AJ146">
        <v>140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</row>
    <row r="147" spans="1:44" x14ac:dyDescent="0.2">
      <c r="A147">
        <f>ROW(Source!A66)</f>
        <v>66</v>
      </c>
      <c r="B147">
        <v>144043387</v>
      </c>
      <c r="C147">
        <v>144043356</v>
      </c>
      <c r="D147">
        <v>130258794</v>
      </c>
      <c r="E147">
        <v>1</v>
      </c>
      <c r="F147">
        <v>1</v>
      </c>
      <c r="G147">
        <v>1</v>
      </c>
      <c r="H147">
        <v>3</v>
      </c>
      <c r="I147" t="s">
        <v>1156</v>
      </c>
      <c r="J147" t="s">
        <v>1157</v>
      </c>
      <c r="K147" t="s">
        <v>1158</v>
      </c>
      <c r="L147">
        <v>1301</v>
      </c>
      <c r="N147">
        <v>1003</v>
      </c>
      <c r="O147" t="s">
        <v>328</v>
      </c>
      <c r="P147" t="s">
        <v>328</v>
      </c>
      <c r="Q147">
        <v>1</v>
      </c>
      <c r="X147">
        <v>115</v>
      </c>
      <c r="Y147">
        <v>0.17</v>
      </c>
      <c r="Z147">
        <v>0</v>
      </c>
      <c r="AA147">
        <v>0</v>
      </c>
      <c r="AB147">
        <v>0</v>
      </c>
      <c r="AC147">
        <v>0</v>
      </c>
      <c r="AD147">
        <v>1</v>
      </c>
      <c r="AE147">
        <v>0</v>
      </c>
      <c r="AF147" t="s">
        <v>22</v>
      </c>
      <c r="AG147">
        <v>0</v>
      </c>
      <c r="AH147">
        <v>2</v>
      </c>
      <c r="AI147">
        <v>144043364</v>
      </c>
      <c r="AJ147">
        <v>141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</row>
    <row r="148" spans="1:44" x14ac:dyDescent="0.2">
      <c r="A148">
        <f>ROW(Source!A66)</f>
        <v>66</v>
      </c>
      <c r="B148">
        <v>144043388</v>
      </c>
      <c r="C148">
        <v>144043356</v>
      </c>
      <c r="D148">
        <v>130258799</v>
      </c>
      <c r="E148">
        <v>1</v>
      </c>
      <c r="F148">
        <v>1</v>
      </c>
      <c r="G148">
        <v>1</v>
      </c>
      <c r="H148">
        <v>3</v>
      </c>
      <c r="I148" t="s">
        <v>1159</v>
      </c>
      <c r="J148" t="s">
        <v>1160</v>
      </c>
      <c r="K148" t="s">
        <v>1161</v>
      </c>
      <c r="L148">
        <v>1308</v>
      </c>
      <c r="N148">
        <v>1003</v>
      </c>
      <c r="O148" t="s">
        <v>99</v>
      </c>
      <c r="P148" t="s">
        <v>99</v>
      </c>
      <c r="Q148">
        <v>100</v>
      </c>
      <c r="X148">
        <v>0.43</v>
      </c>
      <c r="Y148">
        <v>173</v>
      </c>
      <c r="Z148">
        <v>0</v>
      </c>
      <c r="AA148">
        <v>0</v>
      </c>
      <c r="AB148">
        <v>0</v>
      </c>
      <c r="AC148">
        <v>0</v>
      </c>
      <c r="AD148">
        <v>1</v>
      </c>
      <c r="AE148">
        <v>0</v>
      </c>
      <c r="AF148" t="s">
        <v>22</v>
      </c>
      <c r="AG148">
        <v>0</v>
      </c>
      <c r="AH148">
        <v>2</v>
      </c>
      <c r="AI148">
        <v>144043365</v>
      </c>
      <c r="AJ148">
        <v>142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</row>
    <row r="149" spans="1:44" x14ac:dyDescent="0.2">
      <c r="A149">
        <f>ROW(Source!A66)</f>
        <v>66</v>
      </c>
      <c r="B149">
        <v>144043389</v>
      </c>
      <c r="C149">
        <v>144043356</v>
      </c>
      <c r="D149">
        <v>130260956</v>
      </c>
      <c r="E149">
        <v>1</v>
      </c>
      <c r="F149">
        <v>1</v>
      </c>
      <c r="G149">
        <v>1</v>
      </c>
      <c r="H149">
        <v>3</v>
      </c>
      <c r="I149" t="s">
        <v>1162</v>
      </c>
      <c r="J149" t="s">
        <v>1163</v>
      </c>
      <c r="K149" t="s">
        <v>1164</v>
      </c>
      <c r="L149">
        <v>1425</v>
      </c>
      <c r="N149">
        <v>1013</v>
      </c>
      <c r="O149" t="s">
        <v>88</v>
      </c>
      <c r="P149" t="s">
        <v>88</v>
      </c>
      <c r="Q149">
        <v>1</v>
      </c>
      <c r="X149">
        <v>1.77</v>
      </c>
      <c r="Y149">
        <v>8</v>
      </c>
      <c r="Z149">
        <v>0</v>
      </c>
      <c r="AA149">
        <v>0</v>
      </c>
      <c r="AB149">
        <v>0</v>
      </c>
      <c r="AC149">
        <v>0</v>
      </c>
      <c r="AD149">
        <v>1</v>
      </c>
      <c r="AE149">
        <v>0</v>
      </c>
      <c r="AF149" t="s">
        <v>22</v>
      </c>
      <c r="AG149">
        <v>0</v>
      </c>
      <c r="AH149">
        <v>2</v>
      </c>
      <c r="AI149">
        <v>144043366</v>
      </c>
      <c r="AJ149">
        <v>143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</row>
    <row r="150" spans="1:44" x14ac:dyDescent="0.2">
      <c r="A150">
        <f>ROW(Source!A66)</f>
        <v>66</v>
      </c>
      <c r="B150">
        <v>144043390</v>
      </c>
      <c r="C150">
        <v>144043356</v>
      </c>
      <c r="D150">
        <v>130261197</v>
      </c>
      <c r="E150">
        <v>1</v>
      </c>
      <c r="F150">
        <v>1</v>
      </c>
      <c r="G150">
        <v>1</v>
      </c>
      <c r="H150">
        <v>3</v>
      </c>
      <c r="I150" t="s">
        <v>1165</v>
      </c>
      <c r="J150" t="s">
        <v>1166</v>
      </c>
      <c r="K150" t="s">
        <v>1167</v>
      </c>
      <c r="L150">
        <v>1425</v>
      </c>
      <c r="N150">
        <v>1013</v>
      </c>
      <c r="O150" t="s">
        <v>88</v>
      </c>
      <c r="P150" t="s">
        <v>88</v>
      </c>
      <c r="Q150">
        <v>1</v>
      </c>
      <c r="X150">
        <v>1.7</v>
      </c>
      <c r="Y150">
        <v>2</v>
      </c>
      <c r="Z150">
        <v>0</v>
      </c>
      <c r="AA150">
        <v>0</v>
      </c>
      <c r="AB150">
        <v>0</v>
      </c>
      <c r="AC150">
        <v>0</v>
      </c>
      <c r="AD150">
        <v>1</v>
      </c>
      <c r="AE150">
        <v>0</v>
      </c>
      <c r="AF150" t="s">
        <v>22</v>
      </c>
      <c r="AG150">
        <v>0</v>
      </c>
      <c r="AH150">
        <v>2</v>
      </c>
      <c r="AI150">
        <v>144043367</v>
      </c>
      <c r="AJ150">
        <v>144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</row>
    <row r="151" spans="1:44" x14ac:dyDescent="0.2">
      <c r="A151">
        <f>ROW(Source!A66)</f>
        <v>66</v>
      </c>
      <c r="B151">
        <v>144043391</v>
      </c>
      <c r="C151">
        <v>144043356</v>
      </c>
      <c r="D151">
        <v>130261199</v>
      </c>
      <c r="E151">
        <v>1</v>
      </c>
      <c r="F151">
        <v>1</v>
      </c>
      <c r="G151">
        <v>1</v>
      </c>
      <c r="H151">
        <v>3</v>
      </c>
      <c r="I151" t="s">
        <v>1168</v>
      </c>
      <c r="J151" t="s">
        <v>1169</v>
      </c>
      <c r="K151" t="s">
        <v>1170</v>
      </c>
      <c r="L151">
        <v>1425</v>
      </c>
      <c r="N151">
        <v>1013</v>
      </c>
      <c r="O151" t="s">
        <v>88</v>
      </c>
      <c r="P151" t="s">
        <v>88</v>
      </c>
      <c r="Q151">
        <v>1</v>
      </c>
      <c r="X151">
        <v>7.9</v>
      </c>
      <c r="Y151">
        <v>2</v>
      </c>
      <c r="Z151">
        <v>0</v>
      </c>
      <c r="AA151">
        <v>0</v>
      </c>
      <c r="AB151">
        <v>0</v>
      </c>
      <c r="AC151">
        <v>0</v>
      </c>
      <c r="AD151">
        <v>1</v>
      </c>
      <c r="AE151">
        <v>0</v>
      </c>
      <c r="AF151" t="s">
        <v>22</v>
      </c>
      <c r="AG151">
        <v>0</v>
      </c>
      <c r="AH151">
        <v>2</v>
      </c>
      <c r="AI151">
        <v>144043368</v>
      </c>
      <c r="AJ151">
        <v>145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</row>
    <row r="152" spans="1:44" x14ac:dyDescent="0.2">
      <c r="A152">
        <f>ROW(Source!A66)</f>
        <v>66</v>
      </c>
      <c r="B152">
        <v>144043392</v>
      </c>
      <c r="C152">
        <v>144043356</v>
      </c>
      <c r="D152">
        <v>130261200</v>
      </c>
      <c r="E152">
        <v>1</v>
      </c>
      <c r="F152">
        <v>1</v>
      </c>
      <c r="G152">
        <v>1</v>
      </c>
      <c r="H152">
        <v>3</v>
      </c>
      <c r="I152" t="s">
        <v>1171</v>
      </c>
      <c r="J152" t="s">
        <v>1172</v>
      </c>
      <c r="K152" t="s">
        <v>1173</v>
      </c>
      <c r="L152">
        <v>1425</v>
      </c>
      <c r="N152">
        <v>1013</v>
      </c>
      <c r="O152" t="s">
        <v>88</v>
      </c>
      <c r="P152" t="s">
        <v>88</v>
      </c>
      <c r="Q152">
        <v>1</v>
      </c>
      <c r="X152">
        <v>18.440000000000001</v>
      </c>
      <c r="Y152">
        <v>3</v>
      </c>
      <c r="Z152">
        <v>0</v>
      </c>
      <c r="AA152">
        <v>0</v>
      </c>
      <c r="AB152">
        <v>0</v>
      </c>
      <c r="AC152">
        <v>0</v>
      </c>
      <c r="AD152">
        <v>1</v>
      </c>
      <c r="AE152">
        <v>0</v>
      </c>
      <c r="AF152" t="s">
        <v>22</v>
      </c>
      <c r="AG152">
        <v>0</v>
      </c>
      <c r="AH152">
        <v>2</v>
      </c>
      <c r="AI152">
        <v>144043369</v>
      </c>
      <c r="AJ152">
        <v>146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</row>
    <row r="153" spans="1:44" x14ac:dyDescent="0.2">
      <c r="A153">
        <f>ROW(Source!A66)</f>
        <v>66</v>
      </c>
      <c r="B153">
        <v>144043393</v>
      </c>
      <c r="C153">
        <v>144043356</v>
      </c>
      <c r="D153">
        <v>130274962</v>
      </c>
      <c r="E153">
        <v>1</v>
      </c>
      <c r="F153">
        <v>1</v>
      </c>
      <c r="G153">
        <v>1</v>
      </c>
      <c r="H153">
        <v>3</v>
      </c>
      <c r="I153" t="s">
        <v>1174</v>
      </c>
      <c r="J153" t="s">
        <v>1175</v>
      </c>
      <c r="K153" t="s">
        <v>1176</v>
      </c>
      <c r="L153">
        <v>1301</v>
      </c>
      <c r="N153">
        <v>1003</v>
      </c>
      <c r="O153" t="s">
        <v>328</v>
      </c>
      <c r="P153" t="s">
        <v>328</v>
      </c>
      <c r="Q153">
        <v>1</v>
      </c>
      <c r="X153">
        <v>79</v>
      </c>
      <c r="Y153">
        <v>4</v>
      </c>
      <c r="Z153">
        <v>0</v>
      </c>
      <c r="AA153">
        <v>0</v>
      </c>
      <c r="AB153">
        <v>0</v>
      </c>
      <c r="AC153">
        <v>0</v>
      </c>
      <c r="AD153">
        <v>1</v>
      </c>
      <c r="AE153">
        <v>0</v>
      </c>
      <c r="AF153" t="s">
        <v>22</v>
      </c>
      <c r="AG153">
        <v>0</v>
      </c>
      <c r="AH153">
        <v>2</v>
      </c>
      <c r="AI153">
        <v>144043370</v>
      </c>
      <c r="AJ153">
        <v>147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</row>
    <row r="154" spans="1:44" x14ac:dyDescent="0.2">
      <c r="A154">
        <f>ROW(Source!A66)</f>
        <v>66</v>
      </c>
      <c r="B154">
        <v>144043394</v>
      </c>
      <c r="C154">
        <v>144043356</v>
      </c>
      <c r="D154">
        <v>130274980</v>
      </c>
      <c r="E154">
        <v>1</v>
      </c>
      <c r="F154">
        <v>1</v>
      </c>
      <c r="G154">
        <v>1</v>
      </c>
      <c r="H154">
        <v>3</v>
      </c>
      <c r="I154" t="s">
        <v>1177</v>
      </c>
      <c r="J154" t="s">
        <v>1178</v>
      </c>
      <c r="K154" t="s">
        <v>1179</v>
      </c>
      <c r="L154">
        <v>1301</v>
      </c>
      <c r="N154">
        <v>1003</v>
      </c>
      <c r="O154" t="s">
        <v>328</v>
      </c>
      <c r="P154" t="s">
        <v>328</v>
      </c>
      <c r="Q154">
        <v>1</v>
      </c>
      <c r="X154">
        <v>241</v>
      </c>
      <c r="Y154">
        <v>5.5</v>
      </c>
      <c r="Z154">
        <v>0</v>
      </c>
      <c r="AA154">
        <v>0</v>
      </c>
      <c r="AB154">
        <v>0</v>
      </c>
      <c r="AC154">
        <v>0</v>
      </c>
      <c r="AD154">
        <v>1</v>
      </c>
      <c r="AE154">
        <v>0</v>
      </c>
      <c r="AF154" t="s">
        <v>22</v>
      </c>
      <c r="AG154">
        <v>0</v>
      </c>
      <c r="AH154">
        <v>2</v>
      </c>
      <c r="AI154">
        <v>144043371</v>
      </c>
      <c r="AJ154">
        <v>148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</row>
    <row r="155" spans="1:44" x14ac:dyDescent="0.2">
      <c r="A155">
        <f>ROW(Source!A66)</f>
        <v>66</v>
      </c>
      <c r="B155">
        <v>144043395</v>
      </c>
      <c r="C155">
        <v>144043356</v>
      </c>
      <c r="D155">
        <v>130275052</v>
      </c>
      <c r="E155">
        <v>1</v>
      </c>
      <c r="F155">
        <v>1</v>
      </c>
      <c r="G155">
        <v>1</v>
      </c>
      <c r="H155">
        <v>3</v>
      </c>
      <c r="I155" t="s">
        <v>1180</v>
      </c>
      <c r="J155" t="s">
        <v>1181</v>
      </c>
      <c r="K155" t="s">
        <v>1182</v>
      </c>
      <c r="L155">
        <v>1425</v>
      </c>
      <c r="N155">
        <v>1013</v>
      </c>
      <c r="O155" t="s">
        <v>88</v>
      </c>
      <c r="P155" t="s">
        <v>88</v>
      </c>
      <c r="Q155">
        <v>1</v>
      </c>
      <c r="X155">
        <v>0.85</v>
      </c>
      <c r="Y155">
        <v>68</v>
      </c>
      <c r="Z155">
        <v>0</v>
      </c>
      <c r="AA155">
        <v>0</v>
      </c>
      <c r="AB155">
        <v>0</v>
      </c>
      <c r="AC155">
        <v>0</v>
      </c>
      <c r="AD155">
        <v>1</v>
      </c>
      <c r="AE155">
        <v>0</v>
      </c>
      <c r="AF155" t="s">
        <v>22</v>
      </c>
      <c r="AG155">
        <v>0</v>
      </c>
      <c r="AH155">
        <v>2</v>
      </c>
      <c r="AI155">
        <v>144043372</v>
      </c>
      <c r="AJ155">
        <v>149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</row>
    <row r="156" spans="1:44" x14ac:dyDescent="0.2">
      <c r="A156">
        <f>ROW(Source!A66)</f>
        <v>66</v>
      </c>
      <c r="B156">
        <v>144043396</v>
      </c>
      <c r="C156">
        <v>144043356</v>
      </c>
      <c r="D156">
        <v>130281096</v>
      </c>
      <c r="E156">
        <v>1</v>
      </c>
      <c r="F156">
        <v>1</v>
      </c>
      <c r="G156">
        <v>1</v>
      </c>
      <c r="H156">
        <v>3</v>
      </c>
      <c r="I156" t="s">
        <v>1183</v>
      </c>
      <c r="J156" t="s">
        <v>1184</v>
      </c>
      <c r="K156" t="s">
        <v>1185</v>
      </c>
      <c r="L156">
        <v>1301</v>
      </c>
      <c r="N156">
        <v>1003</v>
      </c>
      <c r="O156" t="s">
        <v>328</v>
      </c>
      <c r="P156" t="s">
        <v>328</v>
      </c>
      <c r="Q156">
        <v>1</v>
      </c>
      <c r="X156">
        <v>37</v>
      </c>
      <c r="Y156">
        <v>2.7</v>
      </c>
      <c r="Z156">
        <v>0</v>
      </c>
      <c r="AA156">
        <v>0</v>
      </c>
      <c r="AB156">
        <v>0</v>
      </c>
      <c r="AC156">
        <v>0</v>
      </c>
      <c r="AD156">
        <v>1</v>
      </c>
      <c r="AE156">
        <v>0</v>
      </c>
      <c r="AF156" t="s">
        <v>22</v>
      </c>
      <c r="AG156">
        <v>0</v>
      </c>
      <c r="AH156">
        <v>2</v>
      </c>
      <c r="AI156">
        <v>144043373</v>
      </c>
      <c r="AJ156">
        <v>150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 x14ac:dyDescent="0.2">
      <c r="A157">
        <f>ROW(Source!A66)</f>
        <v>66</v>
      </c>
      <c r="B157">
        <v>144043397</v>
      </c>
      <c r="C157">
        <v>144043356</v>
      </c>
      <c r="D157">
        <v>130287788</v>
      </c>
      <c r="E157">
        <v>1</v>
      </c>
      <c r="F157">
        <v>1</v>
      </c>
      <c r="G157">
        <v>1</v>
      </c>
      <c r="H157">
        <v>3</v>
      </c>
      <c r="I157" t="s">
        <v>1186</v>
      </c>
      <c r="J157" t="s">
        <v>1187</v>
      </c>
      <c r="K157" t="s">
        <v>1188</v>
      </c>
      <c r="L157">
        <v>1346</v>
      </c>
      <c r="N157">
        <v>1009</v>
      </c>
      <c r="O157" t="s">
        <v>598</v>
      </c>
      <c r="P157" t="s">
        <v>598</v>
      </c>
      <c r="Q157">
        <v>1</v>
      </c>
      <c r="X157">
        <v>153</v>
      </c>
      <c r="Y157">
        <v>1.58</v>
      </c>
      <c r="Z157">
        <v>0</v>
      </c>
      <c r="AA157">
        <v>0</v>
      </c>
      <c r="AB157">
        <v>0</v>
      </c>
      <c r="AC157">
        <v>0</v>
      </c>
      <c r="AD157">
        <v>1</v>
      </c>
      <c r="AE157">
        <v>0</v>
      </c>
      <c r="AF157" t="s">
        <v>22</v>
      </c>
      <c r="AG157">
        <v>0</v>
      </c>
      <c r="AH157">
        <v>2</v>
      </c>
      <c r="AI157">
        <v>144043374</v>
      </c>
      <c r="AJ157">
        <v>151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 x14ac:dyDescent="0.2">
      <c r="A158">
        <f>ROW(Source!A66)</f>
        <v>66</v>
      </c>
      <c r="B158">
        <v>144043398</v>
      </c>
      <c r="C158">
        <v>144043356</v>
      </c>
      <c r="D158">
        <v>130288591</v>
      </c>
      <c r="E158">
        <v>1</v>
      </c>
      <c r="F158">
        <v>1</v>
      </c>
      <c r="G158">
        <v>1</v>
      </c>
      <c r="H158">
        <v>3</v>
      </c>
      <c r="I158" t="s">
        <v>1189</v>
      </c>
      <c r="J158" t="s">
        <v>1190</v>
      </c>
      <c r="K158" t="s">
        <v>1191</v>
      </c>
      <c r="L158">
        <v>1346</v>
      </c>
      <c r="N158">
        <v>1009</v>
      </c>
      <c r="O158" t="s">
        <v>598</v>
      </c>
      <c r="P158" t="s">
        <v>598</v>
      </c>
      <c r="Q158">
        <v>1</v>
      </c>
      <c r="X158">
        <v>10</v>
      </c>
      <c r="Y158">
        <v>13.08</v>
      </c>
      <c r="Z158">
        <v>0</v>
      </c>
      <c r="AA158">
        <v>0</v>
      </c>
      <c r="AB158">
        <v>0</v>
      </c>
      <c r="AC158">
        <v>0</v>
      </c>
      <c r="AD158">
        <v>1</v>
      </c>
      <c r="AE158">
        <v>0</v>
      </c>
      <c r="AF158" t="s">
        <v>22</v>
      </c>
      <c r="AG158">
        <v>0</v>
      </c>
      <c r="AH158">
        <v>2</v>
      </c>
      <c r="AI158">
        <v>144043375</v>
      </c>
      <c r="AJ158">
        <v>152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 x14ac:dyDescent="0.2">
      <c r="A159">
        <f>ROW(Source!A66)</f>
        <v>66</v>
      </c>
      <c r="B159">
        <v>144043399</v>
      </c>
      <c r="C159">
        <v>144043356</v>
      </c>
      <c r="D159">
        <v>130289780</v>
      </c>
      <c r="E159">
        <v>1</v>
      </c>
      <c r="F159">
        <v>1</v>
      </c>
      <c r="G159">
        <v>1</v>
      </c>
      <c r="H159">
        <v>3</v>
      </c>
      <c r="I159" t="s">
        <v>1192</v>
      </c>
      <c r="J159" t="s">
        <v>1193</v>
      </c>
      <c r="K159" t="s">
        <v>1194</v>
      </c>
      <c r="L159">
        <v>1346</v>
      </c>
      <c r="N159">
        <v>1009</v>
      </c>
      <c r="O159" t="s">
        <v>598</v>
      </c>
      <c r="P159" t="s">
        <v>598</v>
      </c>
      <c r="Q159">
        <v>1</v>
      </c>
      <c r="X159">
        <v>10</v>
      </c>
      <c r="Y159">
        <v>7.46</v>
      </c>
      <c r="Z159">
        <v>0</v>
      </c>
      <c r="AA159">
        <v>0</v>
      </c>
      <c r="AB159">
        <v>0</v>
      </c>
      <c r="AC159">
        <v>0</v>
      </c>
      <c r="AD159">
        <v>1</v>
      </c>
      <c r="AE159">
        <v>0</v>
      </c>
      <c r="AF159" t="s">
        <v>22</v>
      </c>
      <c r="AG159">
        <v>0</v>
      </c>
      <c r="AH159">
        <v>2</v>
      </c>
      <c r="AI159">
        <v>144043376</v>
      </c>
      <c r="AJ159">
        <v>153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</row>
    <row r="160" spans="1:44" x14ac:dyDescent="0.2">
      <c r="A160">
        <f>ROW(Source!A66)</f>
        <v>66</v>
      </c>
      <c r="B160">
        <v>144043400</v>
      </c>
      <c r="C160">
        <v>144043356</v>
      </c>
      <c r="D160">
        <v>130289783</v>
      </c>
      <c r="E160">
        <v>1</v>
      </c>
      <c r="F160">
        <v>1</v>
      </c>
      <c r="G160">
        <v>1</v>
      </c>
      <c r="H160">
        <v>3</v>
      </c>
      <c r="I160" t="s">
        <v>1195</v>
      </c>
      <c r="J160" t="s">
        <v>1196</v>
      </c>
      <c r="K160" t="s">
        <v>1197</v>
      </c>
      <c r="L160">
        <v>1346</v>
      </c>
      <c r="N160">
        <v>1009</v>
      </c>
      <c r="O160" t="s">
        <v>598</v>
      </c>
      <c r="P160" t="s">
        <v>598</v>
      </c>
      <c r="Q160">
        <v>1</v>
      </c>
      <c r="X160">
        <v>69</v>
      </c>
      <c r="Y160">
        <v>2.7</v>
      </c>
      <c r="Z160">
        <v>0</v>
      </c>
      <c r="AA160">
        <v>0</v>
      </c>
      <c r="AB160">
        <v>0</v>
      </c>
      <c r="AC160">
        <v>0</v>
      </c>
      <c r="AD160">
        <v>1</v>
      </c>
      <c r="AE160">
        <v>0</v>
      </c>
      <c r="AF160" t="s">
        <v>22</v>
      </c>
      <c r="AG160">
        <v>0</v>
      </c>
      <c r="AH160">
        <v>2</v>
      </c>
      <c r="AI160">
        <v>144043377</v>
      </c>
      <c r="AJ160">
        <v>154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</row>
    <row r="161" spans="1:44" x14ac:dyDescent="0.2">
      <c r="A161">
        <f>ROW(Source!A68)</f>
        <v>68</v>
      </c>
      <c r="B161">
        <v>144043407</v>
      </c>
      <c r="C161">
        <v>144043402</v>
      </c>
      <c r="D161">
        <v>128862253</v>
      </c>
      <c r="E161">
        <v>28876687</v>
      </c>
      <c r="F161">
        <v>1</v>
      </c>
      <c r="G161">
        <v>1</v>
      </c>
      <c r="H161">
        <v>1</v>
      </c>
      <c r="I161" t="s">
        <v>1123</v>
      </c>
      <c r="J161" t="s">
        <v>3</v>
      </c>
      <c r="K161" t="s">
        <v>1124</v>
      </c>
      <c r="L161">
        <v>1191</v>
      </c>
      <c r="N161">
        <v>1013</v>
      </c>
      <c r="O161" t="s">
        <v>1125</v>
      </c>
      <c r="P161" t="s">
        <v>1125</v>
      </c>
      <c r="Q161">
        <v>1</v>
      </c>
      <c r="X161">
        <v>29</v>
      </c>
      <c r="Y161">
        <v>0</v>
      </c>
      <c r="Z161">
        <v>0</v>
      </c>
      <c r="AA161">
        <v>0</v>
      </c>
      <c r="AB161">
        <v>8.5299999999999994</v>
      </c>
      <c r="AC161">
        <v>0</v>
      </c>
      <c r="AD161">
        <v>1</v>
      </c>
      <c r="AE161">
        <v>1</v>
      </c>
      <c r="AF161" t="s">
        <v>3</v>
      </c>
      <c r="AG161">
        <v>29</v>
      </c>
      <c r="AH161">
        <v>2</v>
      </c>
      <c r="AI161">
        <v>144043403</v>
      </c>
      <c r="AJ161">
        <v>156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 x14ac:dyDescent="0.2">
      <c r="A162">
        <f>ROW(Source!A68)</f>
        <v>68</v>
      </c>
      <c r="B162">
        <v>144043408</v>
      </c>
      <c r="C162">
        <v>144043402</v>
      </c>
      <c r="D162">
        <v>128862608</v>
      </c>
      <c r="E162">
        <v>28876687</v>
      </c>
      <c r="F162">
        <v>1</v>
      </c>
      <c r="G162">
        <v>1</v>
      </c>
      <c r="H162">
        <v>1</v>
      </c>
      <c r="I162" t="s">
        <v>1128</v>
      </c>
      <c r="J162" t="s">
        <v>3</v>
      </c>
      <c r="K162" t="s">
        <v>1129</v>
      </c>
      <c r="L162">
        <v>1191</v>
      </c>
      <c r="N162">
        <v>1013</v>
      </c>
      <c r="O162" t="s">
        <v>1125</v>
      </c>
      <c r="P162" t="s">
        <v>1125</v>
      </c>
      <c r="Q162">
        <v>1</v>
      </c>
      <c r="X162">
        <v>0.75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1</v>
      </c>
      <c r="AE162">
        <v>2</v>
      </c>
      <c r="AF162" t="s">
        <v>3</v>
      </c>
      <c r="AG162">
        <v>0.75</v>
      </c>
      <c r="AH162">
        <v>2</v>
      </c>
      <c r="AI162">
        <v>144043404</v>
      </c>
      <c r="AJ162">
        <v>157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</row>
    <row r="163" spans="1:44" x14ac:dyDescent="0.2">
      <c r="A163">
        <f>ROW(Source!A68)</f>
        <v>68</v>
      </c>
      <c r="B163">
        <v>144043409</v>
      </c>
      <c r="C163">
        <v>144043402</v>
      </c>
      <c r="D163">
        <v>130404565</v>
      </c>
      <c r="E163">
        <v>1</v>
      </c>
      <c r="F163">
        <v>1</v>
      </c>
      <c r="G163">
        <v>1</v>
      </c>
      <c r="H163">
        <v>2</v>
      </c>
      <c r="I163" t="s">
        <v>1130</v>
      </c>
      <c r="J163" t="s">
        <v>1131</v>
      </c>
      <c r="K163" t="s">
        <v>1132</v>
      </c>
      <c r="L163">
        <v>1368</v>
      </c>
      <c r="N163">
        <v>1011</v>
      </c>
      <c r="O163" t="s">
        <v>550</v>
      </c>
      <c r="P163" t="s">
        <v>550</v>
      </c>
      <c r="Q163">
        <v>1</v>
      </c>
      <c r="X163">
        <v>0.75</v>
      </c>
      <c r="Y163">
        <v>0</v>
      </c>
      <c r="Z163">
        <v>31.26</v>
      </c>
      <c r="AA163">
        <v>13.5</v>
      </c>
      <c r="AB163">
        <v>0</v>
      </c>
      <c r="AC163">
        <v>0</v>
      </c>
      <c r="AD163">
        <v>1</v>
      </c>
      <c r="AE163">
        <v>0</v>
      </c>
      <c r="AF163" t="s">
        <v>3</v>
      </c>
      <c r="AG163">
        <v>0.75</v>
      </c>
      <c r="AH163">
        <v>2</v>
      </c>
      <c r="AI163">
        <v>144043405</v>
      </c>
      <c r="AJ163">
        <v>158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</row>
    <row r="164" spans="1:44" x14ac:dyDescent="0.2">
      <c r="A164">
        <f>ROW(Source!A70)</f>
        <v>70</v>
      </c>
      <c r="B164">
        <v>144043415</v>
      </c>
      <c r="C164">
        <v>144043411</v>
      </c>
      <c r="D164">
        <v>128862253</v>
      </c>
      <c r="E164">
        <v>28876687</v>
      </c>
      <c r="F164">
        <v>1</v>
      </c>
      <c r="G164">
        <v>1</v>
      </c>
      <c r="H164">
        <v>1</v>
      </c>
      <c r="I164" t="s">
        <v>1123</v>
      </c>
      <c r="J164" t="s">
        <v>3</v>
      </c>
      <c r="K164" t="s">
        <v>1124</v>
      </c>
      <c r="L164">
        <v>1191</v>
      </c>
      <c r="N164">
        <v>1013</v>
      </c>
      <c r="O164" t="s">
        <v>1125</v>
      </c>
      <c r="P164" t="s">
        <v>1125</v>
      </c>
      <c r="Q164">
        <v>1</v>
      </c>
      <c r="X164">
        <v>460</v>
      </c>
      <c r="Y164">
        <v>0</v>
      </c>
      <c r="Z164">
        <v>0</v>
      </c>
      <c r="AA164">
        <v>0</v>
      </c>
      <c r="AB164">
        <v>8.5299999999999994</v>
      </c>
      <c r="AC164">
        <v>0</v>
      </c>
      <c r="AD164">
        <v>1</v>
      </c>
      <c r="AE164">
        <v>1</v>
      </c>
      <c r="AF164" t="s">
        <v>3</v>
      </c>
      <c r="AG164">
        <v>460</v>
      </c>
      <c r="AH164">
        <v>2</v>
      </c>
      <c r="AI164">
        <v>144043412</v>
      </c>
      <c r="AJ164">
        <v>160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</row>
    <row r="165" spans="1:44" x14ac:dyDescent="0.2">
      <c r="A165">
        <f>ROW(Source!A70)</f>
        <v>70</v>
      </c>
      <c r="B165">
        <v>144043416</v>
      </c>
      <c r="C165">
        <v>144043411</v>
      </c>
      <c r="D165">
        <v>128862608</v>
      </c>
      <c r="E165">
        <v>28876687</v>
      </c>
      <c r="F165">
        <v>1</v>
      </c>
      <c r="G165">
        <v>1</v>
      </c>
      <c r="H165">
        <v>1</v>
      </c>
      <c r="I165" t="s">
        <v>1128</v>
      </c>
      <c r="J165" t="s">
        <v>3</v>
      </c>
      <c r="K165" t="s">
        <v>1129</v>
      </c>
      <c r="L165">
        <v>1191</v>
      </c>
      <c r="N165">
        <v>1013</v>
      </c>
      <c r="O165" t="s">
        <v>1125</v>
      </c>
      <c r="P165" t="s">
        <v>1125</v>
      </c>
      <c r="Q165">
        <v>1</v>
      </c>
      <c r="X165">
        <v>0.75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1</v>
      </c>
      <c r="AE165">
        <v>2</v>
      </c>
      <c r="AF165" t="s">
        <v>3</v>
      </c>
      <c r="AG165">
        <v>0.75</v>
      </c>
      <c r="AH165">
        <v>2</v>
      </c>
      <c r="AI165">
        <v>144043413</v>
      </c>
      <c r="AJ165">
        <v>161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</row>
    <row r="166" spans="1:44" x14ac:dyDescent="0.2">
      <c r="A166">
        <f>ROW(Source!A70)</f>
        <v>70</v>
      </c>
      <c r="B166">
        <v>144043417</v>
      </c>
      <c r="C166">
        <v>144043411</v>
      </c>
      <c r="D166">
        <v>130404565</v>
      </c>
      <c r="E166">
        <v>1</v>
      </c>
      <c r="F166">
        <v>1</v>
      </c>
      <c r="G166">
        <v>1</v>
      </c>
      <c r="H166">
        <v>2</v>
      </c>
      <c r="I166" t="s">
        <v>1130</v>
      </c>
      <c r="J166" t="s">
        <v>1131</v>
      </c>
      <c r="K166" t="s">
        <v>1132</v>
      </c>
      <c r="L166">
        <v>1368</v>
      </c>
      <c r="N166">
        <v>1011</v>
      </c>
      <c r="O166" t="s">
        <v>550</v>
      </c>
      <c r="P166" t="s">
        <v>550</v>
      </c>
      <c r="Q166">
        <v>1</v>
      </c>
      <c r="X166">
        <v>0.75</v>
      </c>
      <c r="Y166">
        <v>0</v>
      </c>
      <c r="Z166">
        <v>31.26</v>
      </c>
      <c r="AA166">
        <v>13.5</v>
      </c>
      <c r="AB166">
        <v>0</v>
      </c>
      <c r="AC166">
        <v>0</v>
      </c>
      <c r="AD166">
        <v>1</v>
      </c>
      <c r="AE166">
        <v>0</v>
      </c>
      <c r="AF166" t="s">
        <v>3</v>
      </c>
      <c r="AG166">
        <v>0.75</v>
      </c>
      <c r="AH166">
        <v>2</v>
      </c>
      <c r="AI166">
        <v>144043414</v>
      </c>
      <c r="AJ166">
        <v>162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 x14ac:dyDescent="0.2">
      <c r="A167">
        <f>ROW(Source!A71)</f>
        <v>71</v>
      </c>
      <c r="B167">
        <v>144043423</v>
      </c>
      <c r="C167">
        <v>144043418</v>
      </c>
      <c r="D167">
        <v>128862253</v>
      </c>
      <c r="E167">
        <v>28876687</v>
      </c>
      <c r="F167">
        <v>1</v>
      </c>
      <c r="G167">
        <v>1</v>
      </c>
      <c r="H167">
        <v>1</v>
      </c>
      <c r="I167" t="s">
        <v>1123</v>
      </c>
      <c r="J167" t="s">
        <v>3</v>
      </c>
      <c r="K167" t="s">
        <v>1124</v>
      </c>
      <c r="L167">
        <v>1191</v>
      </c>
      <c r="N167">
        <v>1013</v>
      </c>
      <c r="O167" t="s">
        <v>1125</v>
      </c>
      <c r="P167" t="s">
        <v>1125</v>
      </c>
      <c r="Q167">
        <v>1</v>
      </c>
      <c r="X167">
        <v>63.84</v>
      </c>
      <c r="Y167">
        <v>0</v>
      </c>
      <c r="Z167">
        <v>0</v>
      </c>
      <c r="AA167">
        <v>0</v>
      </c>
      <c r="AB167">
        <v>8.5299999999999994</v>
      </c>
      <c r="AC167">
        <v>0</v>
      </c>
      <c r="AD167">
        <v>1</v>
      </c>
      <c r="AE167">
        <v>1</v>
      </c>
      <c r="AF167" t="s">
        <v>3</v>
      </c>
      <c r="AG167">
        <v>63.84</v>
      </c>
      <c r="AH167">
        <v>2</v>
      </c>
      <c r="AI167">
        <v>144043419</v>
      </c>
      <c r="AJ167">
        <v>163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</row>
    <row r="168" spans="1:44" x14ac:dyDescent="0.2">
      <c r="A168">
        <f>ROW(Source!A71)</f>
        <v>71</v>
      </c>
      <c r="B168">
        <v>144043424</v>
      </c>
      <c r="C168">
        <v>144043418</v>
      </c>
      <c r="D168">
        <v>128862608</v>
      </c>
      <c r="E168">
        <v>28876687</v>
      </c>
      <c r="F168">
        <v>1</v>
      </c>
      <c r="G168">
        <v>1</v>
      </c>
      <c r="H168">
        <v>1</v>
      </c>
      <c r="I168" t="s">
        <v>1128</v>
      </c>
      <c r="J168" t="s">
        <v>3</v>
      </c>
      <c r="K168" t="s">
        <v>1129</v>
      </c>
      <c r="L168">
        <v>1191</v>
      </c>
      <c r="N168">
        <v>1013</v>
      </c>
      <c r="O168" t="s">
        <v>1125</v>
      </c>
      <c r="P168" t="s">
        <v>1125</v>
      </c>
      <c r="Q168">
        <v>1</v>
      </c>
      <c r="X168">
        <v>0.28999999999999998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1</v>
      </c>
      <c r="AE168">
        <v>2</v>
      </c>
      <c r="AF168" t="s">
        <v>3</v>
      </c>
      <c r="AG168">
        <v>0.28999999999999998</v>
      </c>
      <c r="AH168">
        <v>2</v>
      </c>
      <c r="AI168">
        <v>144043420</v>
      </c>
      <c r="AJ168">
        <v>164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</row>
    <row r="169" spans="1:44" x14ac:dyDescent="0.2">
      <c r="A169">
        <f>ROW(Source!A71)</f>
        <v>71</v>
      </c>
      <c r="B169">
        <v>144043425</v>
      </c>
      <c r="C169">
        <v>144043418</v>
      </c>
      <c r="D169">
        <v>130404565</v>
      </c>
      <c r="E169">
        <v>1</v>
      </c>
      <c r="F169">
        <v>1</v>
      </c>
      <c r="G169">
        <v>1</v>
      </c>
      <c r="H169">
        <v>2</v>
      </c>
      <c r="I169" t="s">
        <v>1130</v>
      </c>
      <c r="J169" t="s">
        <v>1131</v>
      </c>
      <c r="K169" t="s">
        <v>1132</v>
      </c>
      <c r="L169">
        <v>1368</v>
      </c>
      <c r="N169">
        <v>1011</v>
      </c>
      <c r="O169" t="s">
        <v>550</v>
      </c>
      <c r="P169" t="s">
        <v>550</v>
      </c>
      <c r="Q169">
        <v>1</v>
      </c>
      <c r="X169">
        <v>0.28999999999999998</v>
      </c>
      <c r="Y169">
        <v>0</v>
      </c>
      <c r="Z169">
        <v>31.26</v>
      </c>
      <c r="AA169">
        <v>13.5</v>
      </c>
      <c r="AB169">
        <v>0</v>
      </c>
      <c r="AC169">
        <v>0</v>
      </c>
      <c r="AD169">
        <v>1</v>
      </c>
      <c r="AE169">
        <v>0</v>
      </c>
      <c r="AF169" t="s">
        <v>3</v>
      </c>
      <c r="AG169">
        <v>0.28999999999999998</v>
      </c>
      <c r="AH169">
        <v>2</v>
      </c>
      <c r="AI169">
        <v>144043421</v>
      </c>
      <c r="AJ169">
        <v>165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 x14ac:dyDescent="0.2">
      <c r="A170">
        <f>ROW(Source!A71)</f>
        <v>71</v>
      </c>
      <c r="B170">
        <v>144043426</v>
      </c>
      <c r="C170">
        <v>144043418</v>
      </c>
      <c r="D170">
        <v>128862465</v>
      </c>
      <c r="E170">
        <v>28876687</v>
      </c>
      <c r="F170">
        <v>1</v>
      </c>
      <c r="G170">
        <v>1</v>
      </c>
      <c r="H170">
        <v>3</v>
      </c>
      <c r="I170" t="s">
        <v>1751</v>
      </c>
      <c r="J170" t="s">
        <v>3</v>
      </c>
      <c r="K170" t="s">
        <v>1752</v>
      </c>
      <c r="L170">
        <v>1348</v>
      </c>
      <c r="N170">
        <v>1009</v>
      </c>
      <c r="O170" t="s">
        <v>31</v>
      </c>
      <c r="P170" t="s">
        <v>31</v>
      </c>
      <c r="Q170">
        <v>1000</v>
      </c>
      <c r="X170">
        <v>2.65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 t="s">
        <v>3</v>
      </c>
      <c r="AG170">
        <v>2.65</v>
      </c>
      <c r="AH170">
        <v>3</v>
      </c>
      <c r="AI170">
        <v>-1</v>
      </c>
      <c r="AJ170" t="s">
        <v>3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</row>
    <row r="171" spans="1:44" x14ac:dyDescent="0.2">
      <c r="A171">
        <f>ROW(Source!A71)</f>
        <v>71</v>
      </c>
      <c r="B171">
        <v>144043427</v>
      </c>
      <c r="C171">
        <v>144043418</v>
      </c>
      <c r="D171">
        <v>128862661</v>
      </c>
      <c r="E171">
        <v>28876687</v>
      </c>
      <c r="F171">
        <v>1</v>
      </c>
      <c r="G171">
        <v>1</v>
      </c>
      <c r="H171">
        <v>3</v>
      </c>
      <c r="I171" t="s">
        <v>29</v>
      </c>
      <c r="J171" t="s">
        <v>3</v>
      </c>
      <c r="K171" t="s">
        <v>30</v>
      </c>
      <c r="L171">
        <v>1348</v>
      </c>
      <c r="N171">
        <v>1009</v>
      </c>
      <c r="O171" t="s">
        <v>31</v>
      </c>
      <c r="P171" t="s">
        <v>31</v>
      </c>
      <c r="Q171">
        <v>1000</v>
      </c>
      <c r="X171">
        <v>2.65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 t="s">
        <v>3</v>
      </c>
      <c r="AG171">
        <v>2.65</v>
      </c>
      <c r="AH171">
        <v>2</v>
      </c>
      <c r="AI171">
        <v>144043422</v>
      </c>
      <c r="AJ171">
        <v>166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</row>
    <row r="172" spans="1:44" x14ac:dyDescent="0.2">
      <c r="A172">
        <f>ROW(Source!A73)</f>
        <v>73</v>
      </c>
      <c r="B172">
        <v>144043434</v>
      </c>
      <c r="C172">
        <v>144043429</v>
      </c>
      <c r="D172">
        <v>128862253</v>
      </c>
      <c r="E172">
        <v>28876687</v>
      </c>
      <c r="F172">
        <v>1</v>
      </c>
      <c r="G172">
        <v>1</v>
      </c>
      <c r="H172">
        <v>1</v>
      </c>
      <c r="I172" t="s">
        <v>1123</v>
      </c>
      <c r="J172" t="s">
        <v>3</v>
      </c>
      <c r="K172" t="s">
        <v>1124</v>
      </c>
      <c r="L172">
        <v>1191</v>
      </c>
      <c r="N172">
        <v>1013</v>
      </c>
      <c r="O172" t="s">
        <v>1125</v>
      </c>
      <c r="P172" t="s">
        <v>1125</v>
      </c>
      <c r="Q172">
        <v>1</v>
      </c>
      <c r="X172">
        <v>51.3</v>
      </c>
      <c r="Y172">
        <v>0</v>
      </c>
      <c r="Z172">
        <v>0</v>
      </c>
      <c r="AA172">
        <v>0</v>
      </c>
      <c r="AB172">
        <v>8.5299999999999994</v>
      </c>
      <c r="AC172">
        <v>0</v>
      </c>
      <c r="AD172">
        <v>1</v>
      </c>
      <c r="AE172">
        <v>1</v>
      </c>
      <c r="AF172" t="s">
        <v>3</v>
      </c>
      <c r="AG172">
        <v>51.3</v>
      </c>
      <c r="AH172">
        <v>2</v>
      </c>
      <c r="AI172">
        <v>144043430</v>
      </c>
      <c r="AJ172">
        <v>167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</row>
    <row r="173" spans="1:44" x14ac:dyDescent="0.2">
      <c r="A173">
        <f>ROW(Source!A73)</f>
        <v>73</v>
      </c>
      <c r="B173">
        <v>144043435</v>
      </c>
      <c r="C173">
        <v>144043429</v>
      </c>
      <c r="D173">
        <v>128862608</v>
      </c>
      <c r="E173">
        <v>28876687</v>
      </c>
      <c r="F173">
        <v>1</v>
      </c>
      <c r="G173">
        <v>1</v>
      </c>
      <c r="H173">
        <v>1</v>
      </c>
      <c r="I173" t="s">
        <v>1128</v>
      </c>
      <c r="J173" t="s">
        <v>3</v>
      </c>
      <c r="K173" t="s">
        <v>1129</v>
      </c>
      <c r="L173">
        <v>1191</v>
      </c>
      <c r="N173">
        <v>1013</v>
      </c>
      <c r="O173" t="s">
        <v>1125</v>
      </c>
      <c r="P173" t="s">
        <v>1125</v>
      </c>
      <c r="Q173">
        <v>1</v>
      </c>
      <c r="X173">
        <v>0.26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1</v>
      </c>
      <c r="AE173">
        <v>2</v>
      </c>
      <c r="AF173" t="s">
        <v>3</v>
      </c>
      <c r="AG173">
        <v>0.26</v>
      </c>
      <c r="AH173">
        <v>2</v>
      </c>
      <c r="AI173">
        <v>144043431</v>
      </c>
      <c r="AJ173">
        <v>168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</row>
    <row r="174" spans="1:44" x14ac:dyDescent="0.2">
      <c r="A174">
        <f>ROW(Source!A73)</f>
        <v>73</v>
      </c>
      <c r="B174">
        <v>144043436</v>
      </c>
      <c r="C174">
        <v>144043429</v>
      </c>
      <c r="D174">
        <v>130404565</v>
      </c>
      <c r="E174">
        <v>1</v>
      </c>
      <c r="F174">
        <v>1</v>
      </c>
      <c r="G174">
        <v>1</v>
      </c>
      <c r="H174">
        <v>2</v>
      </c>
      <c r="I174" t="s">
        <v>1130</v>
      </c>
      <c r="J174" t="s">
        <v>1131</v>
      </c>
      <c r="K174" t="s">
        <v>1132</v>
      </c>
      <c r="L174">
        <v>1368</v>
      </c>
      <c r="N174">
        <v>1011</v>
      </c>
      <c r="O174" t="s">
        <v>550</v>
      </c>
      <c r="P174" t="s">
        <v>550</v>
      </c>
      <c r="Q174">
        <v>1</v>
      </c>
      <c r="X174">
        <v>0.26</v>
      </c>
      <c r="Y174">
        <v>0</v>
      </c>
      <c r="Z174">
        <v>31.26</v>
      </c>
      <c r="AA174">
        <v>13.5</v>
      </c>
      <c r="AB174">
        <v>0</v>
      </c>
      <c r="AC174">
        <v>0</v>
      </c>
      <c r="AD174">
        <v>1</v>
      </c>
      <c r="AE174">
        <v>0</v>
      </c>
      <c r="AF174" t="s">
        <v>3</v>
      </c>
      <c r="AG174">
        <v>0.26</v>
      </c>
      <c r="AH174">
        <v>2</v>
      </c>
      <c r="AI174">
        <v>144043432</v>
      </c>
      <c r="AJ174">
        <v>169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</row>
    <row r="175" spans="1:44" x14ac:dyDescent="0.2">
      <c r="A175">
        <f>ROW(Source!A73)</f>
        <v>73</v>
      </c>
      <c r="B175">
        <v>144043437</v>
      </c>
      <c r="C175">
        <v>144043429</v>
      </c>
      <c r="D175">
        <v>128862465</v>
      </c>
      <c r="E175">
        <v>28876687</v>
      </c>
      <c r="F175">
        <v>1</v>
      </c>
      <c r="G175">
        <v>1</v>
      </c>
      <c r="H175">
        <v>3</v>
      </c>
      <c r="I175" t="s">
        <v>1751</v>
      </c>
      <c r="J175" t="s">
        <v>3</v>
      </c>
      <c r="K175" t="s">
        <v>1752</v>
      </c>
      <c r="L175">
        <v>1348</v>
      </c>
      <c r="N175">
        <v>1009</v>
      </c>
      <c r="O175" t="s">
        <v>31</v>
      </c>
      <c r="P175" t="s">
        <v>31</v>
      </c>
      <c r="Q175">
        <v>1000</v>
      </c>
      <c r="X175">
        <v>1.66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 t="s">
        <v>3</v>
      </c>
      <c r="AG175">
        <v>1.66</v>
      </c>
      <c r="AH175">
        <v>3</v>
      </c>
      <c r="AI175">
        <v>-1</v>
      </c>
      <c r="AJ175" t="s">
        <v>3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</row>
    <row r="176" spans="1:44" x14ac:dyDescent="0.2">
      <c r="A176">
        <f>ROW(Source!A73)</f>
        <v>73</v>
      </c>
      <c r="B176">
        <v>144043438</v>
      </c>
      <c r="C176">
        <v>144043429</v>
      </c>
      <c r="D176">
        <v>128862661</v>
      </c>
      <c r="E176">
        <v>28876687</v>
      </c>
      <c r="F176">
        <v>1</v>
      </c>
      <c r="G176">
        <v>1</v>
      </c>
      <c r="H176">
        <v>3</v>
      </c>
      <c r="I176" t="s">
        <v>29</v>
      </c>
      <c r="J176" t="s">
        <v>3</v>
      </c>
      <c r="K176" t="s">
        <v>30</v>
      </c>
      <c r="L176">
        <v>1348</v>
      </c>
      <c r="N176">
        <v>1009</v>
      </c>
      <c r="O176" t="s">
        <v>31</v>
      </c>
      <c r="P176" t="s">
        <v>31</v>
      </c>
      <c r="Q176">
        <v>1000</v>
      </c>
      <c r="X176">
        <v>1.66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 t="s">
        <v>3</v>
      </c>
      <c r="AG176">
        <v>1.66</v>
      </c>
      <c r="AH176">
        <v>2</v>
      </c>
      <c r="AI176">
        <v>144043433</v>
      </c>
      <c r="AJ176">
        <v>170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</row>
    <row r="177" spans="1:44" x14ac:dyDescent="0.2">
      <c r="A177">
        <f>ROW(Source!A75)</f>
        <v>75</v>
      </c>
      <c r="B177">
        <v>144043445</v>
      </c>
      <c r="C177">
        <v>144043440</v>
      </c>
      <c r="D177">
        <v>128862298</v>
      </c>
      <c r="E177">
        <v>28876687</v>
      </c>
      <c r="F177">
        <v>1</v>
      </c>
      <c r="G177">
        <v>1</v>
      </c>
      <c r="H177">
        <v>1</v>
      </c>
      <c r="I177" t="s">
        <v>1280</v>
      </c>
      <c r="J177" t="s">
        <v>3</v>
      </c>
      <c r="K177" t="s">
        <v>1281</v>
      </c>
      <c r="L177">
        <v>1191</v>
      </c>
      <c r="N177">
        <v>1013</v>
      </c>
      <c r="O177" t="s">
        <v>1125</v>
      </c>
      <c r="P177" t="s">
        <v>1125</v>
      </c>
      <c r="Q177">
        <v>1</v>
      </c>
      <c r="X177">
        <v>2.8</v>
      </c>
      <c r="Y177">
        <v>0</v>
      </c>
      <c r="Z177">
        <v>0</v>
      </c>
      <c r="AA177">
        <v>0</v>
      </c>
      <c r="AB177">
        <v>9.6199999999999992</v>
      </c>
      <c r="AC177">
        <v>0</v>
      </c>
      <c r="AD177">
        <v>1</v>
      </c>
      <c r="AE177">
        <v>1</v>
      </c>
      <c r="AF177" t="s">
        <v>23</v>
      </c>
      <c r="AG177">
        <v>2.2399999999999998</v>
      </c>
      <c r="AH177">
        <v>2</v>
      </c>
      <c r="AI177">
        <v>144043441</v>
      </c>
      <c r="AJ177">
        <v>171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</row>
    <row r="178" spans="1:44" x14ac:dyDescent="0.2">
      <c r="A178">
        <f>ROW(Source!A75)</f>
        <v>75</v>
      </c>
      <c r="B178">
        <v>144043446</v>
      </c>
      <c r="C178">
        <v>144043440</v>
      </c>
      <c r="D178">
        <v>130260882</v>
      </c>
      <c r="E178">
        <v>1</v>
      </c>
      <c r="F178">
        <v>1</v>
      </c>
      <c r="G178">
        <v>1</v>
      </c>
      <c r="H178">
        <v>3</v>
      </c>
      <c r="I178" t="s">
        <v>1256</v>
      </c>
      <c r="J178" t="s">
        <v>1257</v>
      </c>
      <c r="K178" t="s">
        <v>1258</v>
      </c>
      <c r="L178">
        <v>1407</v>
      </c>
      <c r="N178">
        <v>1013</v>
      </c>
      <c r="O178" t="s">
        <v>940</v>
      </c>
      <c r="P178" t="s">
        <v>940</v>
      </c>
      <c r="Q178">
        <v>1</v>
      </c>
      <c r="X178">
        <v>0.02</v>
      </c>
      <c r="Y178">
        <v>180</v>
      </c>
      <c r="Z178">
        <v>0</v>
      </c>
      <c r="AA178">
        <v>0</v>
      </c>
      <c r="AB178">
        <v>0</v>
      </c>
      <c r="AC178">
        <v>0</v>
      </c>
      <c r="AD178">
        <v>1</v>
      </c>
      <c r="AE178">
        <v>0</v>
      </c>
      <c r="AF178" t="s">
        <v>22</v>
      </c>
      <c r="AG178">
        <v>0</v>
      </c>
      <c r="AH178">
        <v>2</v>
      </c>
      <c r="AI178">
        <v>144043442</v>
      </c>
      <c r="AJ178">
        <v>172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</row>
    <row r="179" spans="1:44" x14ac:dyDescent="0.2">
      <c r="A179">
        <f>ROW(Source!A75)</f>
        <v>75</v>
      </c>
      <c r="B179">
        <v>144043447</v>
      </c>
      <c r="C179">
        <v>144043440</v>
      </c>
      <c r="D179">
        <v>130261253</v>
      </c>
      <c r="E179">
        <v>1</v>
      </c>
      <c r="F179">
        <v>1</v>
      </c>
      <c r="G179">
        <v>1</v>
      </c>
      <c r="H179">
        <v>3</v>
      </c>
      <c r="I179" t="s">
        <v>1282</v>
      </c>
      <c r="J179" t="s">
        <v>1283</v>
      </c>
      <c r="K179" t="s">
        <v>1284</v>
      </c>
      <c r="L179">
        <v>1348</v>
      </c>
      <c r="N179">
        <v>1009</v>
      </c>
      <c r="O179" t="s">
        <v>31</v>
      </c>
      <c r="P179" t="s">
        <v>31</v>
      </c>
      <c r="Q179">
        <v>1000</v>
      </c>
      <c r="X179">
        <v>1.3999999999999999E-4</v>
      </c>
      <c r="Y179">
        <v>12430</v>
      </c>
      <c r="Z179">
        <v>0</v>
      </c>
      <c r="AA179">
        <v>0</v>
      </c>
      <c r="AB179">
        <v>0</v>
      </c>
      <c r="AC179">
        <v>0</v>
      </c>
      <c r="AD179">
        <v>1</v>
      </c>
      <c r="AE179">
        <v>0</v>
      </c>
      <c r="AF179" t="s">
        <v>22</v>
      </c>
      <c r="AG179">
        <v>0</v>
      </c>
      <c r="AH179">
        <v>2</v>
      </c>
      <c r="AI179">
        <v>144043443</v>
      </c>
      <c r="AJ179">
        <v>173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</row>
    <row r="180" spans="1:44" x14ac:dyDescent="0.2">
      <c r="A180">
        <f>ROW(Source!A75)</f>
        <v>75</v>
      </c>
      <c r="B180">
        <v>144043448</v>
      </c>
      <c r="C180">
        <v>144043440</v>
      </c>
      <c r="D180">
        <v>130276321</v>
      </c>
      <c r="E180">
        <v>1</v>
      </c>
      <c r="F180">
        <v>1</v>
      </c>
      <c r="G180">
        <v>1</v>
      </c>
      <c r="H180">
        <v>3</v>
      </c>
      <c r="I180" t="s">
        <v>1285</v>
      </c>
      <c r="J180" t="s">
        <v>1286</v>
      </c>
      <c r="K180" t="s">
        <v>1287</v>
      </c>
      <c r="L180">
        <v>1348</v>
      </c>
      <c r="N180">
        <v>1009</v>
      </c>
      <c r="O180" t="s">
        <v>31</v>
      </c>
      <c r="P180" t="s">
        <v>31</v>
      </c>
      <c r="Q180">
        <v>1000</v>
      </c>
      <c r="X180">
        <v>1E-4</v>
      </c>
      <c r="Y180">
        <v>5989</v>
      </c>
      <c r="Z180">
        <v>0</v>
      </c>
      <c r="AA180">
        <v>0</v>
      </c>
      <c r="AB180">
        <v>0</v>
      </c>
      <c r="AC180">
        <v>0</v>
      </c>
      <c r="AD180">
        <v>1</v>
      </c>
      <c r="AE180">
        <v>0</v>
      </c>
      <c r="AF180" t="s">
        <v>22</v>
      </c>
      <c r="AG180">
        <v>0</v>
      </c>
      <c r="AH180">
        <v>2</v>
      </c>
      <c r="AI180">
        <v>144043444</v>
      </c>
      <c r="AJ180">
        <v>174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</row>
    <row r="181" spans="1:44" x14ac:dyDescent="0.2">
      <c r="A181">
        <f>ROW(Source!A75)</f>
        <v>75</v>
      </c>
      <c r="B181">
        <v>144043449</v>
      </c>
      <c r="C181">
        <v>144043440</v>
      </c>
      <c r="D181">
        <v>128864319</v>
      </c>
      <c r="E181">
        <v>28876687</v>
      </c>
      <c r="F181">
        <v>1</v>
      </c>
      <c r="G181">
        <v>1</v>
      </c>
      <c r="H181">
        <v>3</v>
      </c>
      <c r="I181" t="s">
        <v>1753</v>
      </c>
      <c r="J181" t="s">
        <v>3</v>
      </c>
      <c r="K181" t="s">
        <v>1754</v>
      </c>
      <c r="L181">
        <v>1371</v>
      </c>
      <c r="N181">
        <v>1013</v>
      </c>
      <c r="O181" t="s">
        <v>171</v>
      </c>
      <c r="P181" t="s">
        <v>171</v>
      </c>
      <c r="Q181">
        <v>1</v>
      </c>
      <c r="X181">
        <v>10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 t="s">
        <v>22</v>
      </c>
      <c r="AG181">
        <v>0</v>
      </c>
      <c r="AH181">
        <v>3</v>
      </c>
      <c r="AI181">
        <v>-1</v>
      </c>
      <c r="AJ181" t="s">
        <v>3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</row>
    <row r="182" spans="1:44" x14ac:dyDescent="0.2">
      <c r="A182">
        <f>ROW(Source!A76)</f>
        <v>76</v>
      </c>
      <c r="B182">
        <v>144043453</v>
      </c>
      <c r="C182">
        <v>144043450</v>
      </c>
      <c r="D182">
        <v>128862253</v>
      </c>
      <c r="E182">
        <v>28876687</v>
      </c>
      <c r="F182">
        <v>1</v>
      </c>
      <c r="G182">
        <v>1</v>
      </c>
      <c r="H182">
        <v>1</v>
      </c>
      <c r="I182" t="s">
        <v>1123</v>
      </c>
      <c r="J182" t="s">
        <v>3</v>
      </c>
      <c r="K182" t="s">
        <v>1124</v>
      </c>
      <c r="L182">
        <v>1191</v>
      </c>
      <c r="N182">
        <v>1013</v>
      </c>
      <c r="O182" t="s">
        <v>1125</v>
      </c>
      <c r="P182" t="s">
        <v>1125</v>
      </c>
      <c r="Q182">
        <v>1</v>
      </c>
      <c r="X182">
        <v>0.87</v>
      </c>
      <c r="Y182">
        <v>0</v>
      </c>
      <c r="Z182">
        <v>0</v>
      </c>
      <c r="AA182">
        <v>0</v>
      </c>
      <c r="AB182">
        <v>8.5299999999999994</v>
      </c>
      <c r="AC182">
        <v>0</v>
      </c>
      <c r="AD182">
        <v>1</v>
      </c>
      <c r="AE182">
        <v>1</v>
      </c>
      <c r="AF182" t="s">
        <v>102</v>
      </c>
      <c r="AG182">
        <v>0.34800000000000003</v>
      </c>
      <c r="AH182">
        <v>2</v>
      </c>
      <c r="AI182">
        <v>144043451</v>
      </c>
      <c r="AJ182">
        <v>175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</row>
    <row r="183" spans="1:44" x14ac:dyDescent="0.2">
      <c r="A183">
        <f>ROW(Source!A76)</f>
        <v>76</v>
      </c>
      <c r="B183">
        <v>144043454</v>
      </c>
      <c r="C183">
        <v>144043450</v>
      </c>
      <c r="D183">
        <v>130258868</v>
      </c>
      <c r="E183">
        <v>1</v>
      </c>
      <c r="F183">
        <v>1</v>
      </c>
      <c r="G183">
        <v>1</v>
      </c>
      <c r="H183">
        <v>3</v>
      </c>
      <c r="I183" t="s">
        <v>1288</v>
      </c>
      <c r="J183" t="s">
        <v>1289</v>
      </c>
      <c r="K183" t="s">
        <v>1290</v>
      </c>
      <c r="L183">
        <v>1346</v>
      </c>
      <c r="N183">
        <v>1009</v>
      </c>
      <c r="O183" t="s">
        <v>598</v>
      </c>
      <c r="P183" t="s">
        <v>598</v>
      </c>
      <c r="Q183">
        <v>1</v>
      </c>
      <c r="X183">
        <v>2E-3</v>
      </c>
      <c r="Y183">
        <v>444</v>
      </c>
      <c r="Z183">
        <v>0</v>
      </c>
      <c r="AA183">
        <v>0</v>
      </c>
      <c r="AB183">
        <v>0</v>
      </c>
      <c r="AC183">
        <v>0</v>
      </c>
      <c r="AD183">
        <v>1</v>
      </c>
      <c r="AE183">
        <v>0</v>
      </c>
      <c r="AF183" t="s">
        <v>22</v>
      </c>
      <c r="AG183">
        <v>0</v>
      </c>
      <c r="AH183">
        <v>2</v>
      </c>
      <c r="AI183">
        <v>144043452</v>
      </c>
      <c r="AJ183">
        <v>176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</row>
    <row r="184" spans="1:44" x14ac:dyDescent="0.2">
      <c r="A184">
        <f>ROW(Source!A76)</f>
        <v>76</v>
      </c>
      <c r="B184">
        <v>144043455</v>
      </c>
      <c r="C184">
        <v>144043450</v>
      </c>
      <c r="D184">
        <v>128864403</v>
      </c>
      <c r="E184">
        <v>28876687</v>
      </c>
      <c r="F184">
        <v>1</v>
      </c>
      <c r="G184">
        <v>1</v>
      </c>
      <c r="H184">
        <v>3</v>
      </c>
      <c r="I184" t="s">
        <v>1755</v>
      </c>
      <c r="J184" t="s">
        <v>3</v>
      </c>
      <c r="K184" t="s">
        <v>1756</v>
      </c>
      <c r="L184">
        <v>1301</v>
      </c>
      <c r="N184">
        <v>1003</v>
      </c>
      <c r="O184" t="s">
        <v>328</v>
      </c>
      <c r="P184" t="s">
        <v>328</v>
      </c>
      <c r="Q184">
        <v>1</v>
      </c>
      <c r="X184">
        <v>1.5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 t="s">
        <v>22</v>
      </c>
      <c r="AG184">
        <v>0</v>
      </c>
      <c r="AH184">
        <v>3</v>
      </c>
      <c r="AI184">
        <v>-1</v>
      </c>
      <c r="AJ184" t="s">
        <v>3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 x14ac:dyDescent="0.2">
      <c r="A185">
        <f>ROW(Source!A77)</f>
        <v>77</v>
      </c>
      <c r="B185">
        <v>144043460</v>
      </c>
      <c r="C185">
        <v>144043456</v>
      </c>
      <c r="D185">
        <v>128862189</v>
      </c>
      <c r="E185">
        <v>28876687</v>
      </c>
      <c r="F185">
        <v>1</v>
      </c>
      <c r="G185">
        <v>1</v>
      </c>
      <c r="H185">
        <v>1</v>
      </c>
      <c r="I185" t="s">
        <v>1126</v>
      </c>
      <c r="J185" t="s">
        <v>3</v>
      </c>
      <c r="K185" t="s">
        <v>1127</v>
      </c>
      <c r="L185">
        <v>1191</v>
      </c>
      <c r="N185">
        <v>1013</v>
      </c>
      <c r="O185" t="s">
        <v>1125</v>
      </c>
      <c r="P185" t="s">
        <v>1125</v>
      </c>
      <c r="Q185">
        <v>1</v>
      </c>
      <c r="X185">
        <v>158</v>
      </c>
      <c r="Y185">
        <v>0</v>
      </c>
      <c r="Z185">
        <v>0</v>
      </c>
      <c r="AA185">
        <v>0</v>
      </c>
      <c r="AB185">
        <v>7.87</v>
      </c>
      <c r="AC185">
        <v>0</v>
      </c>
      <c r="AD185">
        <v>1</v>
      </c>
      <c r="AE185">
        <v>1</v>
      </c>
      <c r="AF185" t="s">
        <v>3</v>
      </c>
      <c r="AG185">
        <v>158</v>
      </c>
      <c r="AH185">
        <v>2</v>
      </c>
      <c r="AI185">
        <v>144043457</v>
      </c>
      <c r="AJ185">
        <v>177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 x14ac:dyDescent="0.2">
      <c r="A186">
        <f>ROW(Source!A77)</f>
        <v>77</v>
      </c>
      <c r="B186">
        <v>144043461</v>
      </c>
      <c r="C186">
        <v>144043456</v>
      </c>
      <c r="D186">
        <v>128862608</v>
      </c>
      <c r="E186">
        <v>28876687</v>
      </c>
      <c r="F186">
        <v>1</v>
      </c>
      <c r="G186">
        <v>1</v>
      </c>
      <c r="H186">
        <v>1</v>
      </c>
      <c r="I186" t="s">
        <v>1128</v>
      </c>
      <c r="J186" t="s">
        <v>3</v>
      </c>
      <c r="K186" t="s">
        <v>1129</v>
      </c>
      <c r="L186">
        <v>1191</v>
      </c>
      <c r="N186">
        <v>1013</v>
      </c>
      <c r="O186" t="s">
        <v>1125</v>
      </c>
      <c r="P186" t="s">
        <v>1125</v>
      </c>
      <c r="Q186">
        <v>1</v>
      </c>
      <c r="X186">
        <v>3.82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1</v>
      </c>
      <c r="AE186">
        <v>2</v>
      </c>
      <c r="AF186" t="s">
        <v>3</v>
      </c>
      <c r="AG186">
        <v>3.82</v>
      </c>
      <c r="AH186">
        <v>2</v>
      </c>
      <c r="AI186">
        <v>144043458</v>
      </c>
      <c r="AJ186">
        <v>178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</row>
    <row r="187" spans="1:44" x14ac:dyDescent="0.2">
      <c r="A187">
        <f>ROW(Source!A77)</f>
        <v>77</v>
      </c>
      <c r="B187">
        <v>144043462</v>
      </c>
      <c r="C187">
        <v>144043456</v>
      </c>
      <c r="D187">
        <v>130404565</v>
      </c>
      <c r="E187">
        <v>1</v>
      </c>
      <c r="F187">
        <v>1</v>
      </c>
      <c r="G187">
        <v>1</v>
      </c>
      <c r="H187">
        <v>2</v>
      </c>
      <c r="I187" t="s">
        <v>1130</v>
      </c>
      <c r="J187" t="s">
        <v>1131</v>
      </c>
      <c r="K187" t="s">
        <v>1132</v>
      </c>
      <c r="L187">
        <v>1368</v>
      </c>
      <c r="N187">
        <v>1011</v>
      </c>
      <c r="O187" t="s">
        <v>550</v>
      </c>
      <c r="P187" t="s">
        <v>550</v>
      </c>
      <c r="Q187">
        <v>1</v>
      </c>
      <c r="X187">
        <v>3.82</v>
      </c>
      <c r="Y187">
        <v>0</v>
      </c>
      <c r="Z187">
        <v>31.26</v>
      </c>
      <c r="AA187">
        <v>13.5</v>
      </c>
      <c r="AB187">
        <v>0</v>
      </c>
      <c r="AC187">
        <v>0</v>
      </c>
      <c r="AD187">
        <v>1</v>
      </c>
      <c r="AE187">
        <v>0</v>
      </c>
      <c r="AF187" t="s">
        <v>3</v>
      </c>
      <c r="AG187">
        <v>3.82</v>
      </c>
      <c r="AH187">
        <v>2</v>
      </c>
      <c r="AI187">
        <v>144043459</v>
      </c>
      <c r="AJ187">
        <v>179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</row>
    <row r="188" spans="1:44" x14ac:dyDescent="0.2">
      <c r="A188">
        <f>ROW(Source!A78)</f>
        <v>78</v>
      </c>
      <c r="B188">
        <v>144043470</v>
      </c>
      <c r="C188">
        <v>144043463</v>
      </c>
      <c r="D188">
        <v>128862307</v>
      </c>
      <c r="E188">
        <v>28876687</v>
      </c>
      <c r="F188">
        <v>1</v>
      </c>
      <c r="G188">
        <v>1</v>
      </c>
      <c r="H188">
        <v>1</v>
      </c>
      <c r="I188" t="s">
        <v>1291</v>
      </c>
      <c r="J188" t="s">
        <v>3</v>
      </c>
      <c r="K188" t="s">
        <v>1292</v>
      </c>
      <c r="L188">
        <v>1191</v>
      </c>
      <c r="N188">
        <v>1013</v>
      </c>
      <c r="O188" t="s">
        <v>1125</v>
      </c>
      <c r="P188" t="s">
        <v>1125</v>
      </c>
      <c r="Q188">
        <v>1</v>
      </c>
      <c r="X188">
        <v>0.96</v>
      </c>
      <c r="Y188">
        <v>0</v>
      </c>
      <c r="Z188">
        <v>0</v>
      </c>
      <c r="AA188">
        <v>0</v>
      </c>
      <c r="AB188">
        <v>9.92</v>
      </c>
      <c r="AC188">
        <v>0</v>
      </c>
      <c r="AD188">
        <v>1</v>
      </c>
      <c r="AE188">
        <v>1</v>
      </c>
      <c r="AF188" t="s">
        <v>60</v>
      </c>
      <c r="AG188">
        <v>0.67199999999999993</v>
      </c>
      <c r="AH188">
        <v>2</v>
      </c>
      <c r="AI188">
        <v>144043464</v>
      </c>
      <c r="AJ188">
        <v>180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 x14ac:dyDescent="0.2">
      <c r="A189">
        <f>ROW(Source!A78)</f>
        <v>78</v>
      </c>
      <c r="B189">
        <v>144043471</v>
      </c>
      <c r="C189">
        <v>144043463</v>
      </c>
      <c r="D189">
        <v>128862608</v>
      </c>
      <c r="E189">
        <v>28876687</v>
      </c>
      <c r="F189">
        <v>1</v>
      </c>
      <c r="G189">
        <v>1</v>
      </c>
      <c r="H189">
        <v>1</v>
      </c>
      <c r="I189" t="s">
        <v>1128</v>
      </c>
      <c r="J189" t="s">
        <v>3</v>
      </c>
      <c r="K189" t="s">
        <v>1129</v>
      </c>
      <c r="L189">
        <v>1191</v>
      </c>
      <c r="N189">
        <v>1013</v>
      </c>
      <c r="O189" t="s">
        <v>1125</v>
      </c>
      <c r="P189" t="s">
        <v>1125</v>
      </c>
      <c r="Q189">
        <v>1</v>
      </c>
      <c r="X189">
        <v>0.02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1</v>
      </c>
      <c r="AE189">
        <v>2</v>
      </c>
      <c r="AF189" t="s">
        <v>60</v>
      </c>
      <c r="AG189">
        <v>1.3999999999999999E-2</v>
      </c>
      <c r="AH189">
        <v>2</v>
      </c>
      <c r="AI189">
        <v>144043465</v>
      </c>
      <c r="AJ189">
        <v>181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</row>
    <row r="190" spans="1:44" x14ac:dyDescent="0.2">
      <c r="A190">
        <f>ROW(Source!A78)</f>
        <v>78</v>
      </c>
      <c r="B190">
        <v>144043472</v>
      </c>
      <c r="C190">
        <v>144043463</v>
      </c>
      <c r="D190">
        <v>130404404</v>
      </c>
      <c r="E190">
        <v>1</v>
      </c>
      <c r="F190">
        <v>1</v>
      </c>
      <c r="G190">
        <v>1</v>
      </c>
      <c r="H190">
        <v>2</v>
      </c>
      <c r="I190" t="s">
        <v>1141</v>
      </c>
      <c r="J190" t="s">
        <v>1142</v>
      </c>
      <c r="K190" t="s">
        <v>1143</v>
      </c>
      <c r="L190">
        <v>1368</v>
      </c>
      <c r="N190">
        <v>1011</v>
      </c>
      <c r="O190" t="s">
        <v>550</v>
      </c>
      <c r="P190" t="s">
        <v>550</v>
      </c>
      <c r="Q190">
        <v>1</v>
      </c>
      <c r="X190">
        <v>0.01</v>
      </c>
      <c r="Y190">
        <v>0</v>
      </c>
      <c r="Z190">
        <v>115.4</v>
      </c>
      <c r="AA190">
        <v>13.5</v>
      </c>
      <c r="AB190">
        <v>0</v>
      </c>
      <c r="AC190">
        <v>0</v>
      </c>
      <c r="AD190">
        <v>1</v>
      </c>
      <c r="AE190">
        <v>0</v>
      </c>
      <c r="AF190" t="s">
        <v>60</v>
      </c>
      <c r="AG190">
        <v>6.9999999999999993E-3</v>
      </c>
      <c r="AH190">
        <v>2</v>
      </c>
      <c r="AI190">
        <v>144043466</v>
      </c>
      <c r="AJ190">
        <v>182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</row>
    <row r="191" spans="1:44" x14ac:dyDescent="0.2">
      <c r="A191">
        <f>ROW(Source!A78)</f>
        <v>78</v>
      </c>
      <c r="B191">
        <v>144043473</v>
      </c>
      <c r="C191">
        <v>144043463</v>
      </c>
      <c r="D191">
        <v>130405149</v>
      </c>
      <c r="E191">
        <v>1</v>
      </c>
      <c r="F191">
        <v>1</v>
      </c>
      <c r="G191">
        <v>1</v>
      </c>
      <c r="H191">
        <v>2</v>
      </c>
      <c r="I191" t="s">
        <v>1144</v>
      </c>
      <c r="J191" t="s">
        <v>1145</v>
      </c>
      <c r="K191" t="s">
        <v>1146</v>
      </c>
      <c r="L191">
        <v>1368</v>
      </c>
      <c r="N191">
        <v>1011</v>
      </c>
      <c r="O191" t="s">
        <v>550</v>
      </c>
      <c r="P191" t="s">
        <v>550</v>
      </c>
      <c r="Q191">
        <v>1</v>
      </c>
      <c r="X191">
        <v>0.01</v>
      </c>
      <c r="Y191">
        <v>0</v>
      </c>
      <c r="Z191">
        <v>65.709999999999994</v>
      </c>
      <c r="AA191">
        <v>11.6</v>
      </c>
      <c r="AB191">
        <v>0</v>
      </c>
      <c r="AC191">
        <v>0</v>
      </c>
      <c r="AD191">
        <v>1</v>
      </c>
      <c r="AE191">
        <v>0</v>
      </c>
      <c r="AF191" t="s">
        <v>60</v>
      </c>
      <c r="AG191">
        <v>6.9999999999999993E-3</v>
      </c>
      <c r="AH191">
        <v>2</v>
      </c>
      <c r="AI191">
        <v>144043467</v>
      </c>
      <c r="AJ191">
        <v>183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</row>
    <row r="192" spans="1:44" x14ac:dyDescent="0.2">
      <c r="A192">
        <f>ROW(Source!A78)</f>
        <v>78</v>
      </c>
      <c r="B192">
        <v>144043474</v>
      </c>
      <c r="C192">
        <v>144043463</v>
      </c>
      <c r="D192">
        <v>130260880</v>
      </c>
      <c r="E192">
        <v>1</v>
      </c>
      <c r="F192">
        <v>1</v>
      </c>
      <c r="G192">
        <v>1</v>
      </c>
      <c r="H192">
        <v>3</v>
      </c>
      <c r="I192" t="s">
        <v>1293</v>
      </c>
      <c r="J192" t="s">
        <v>1294</v>
      </c>
      <c r="K192" t="s">
        <v>1295</v>
      </c>
      <c r="L192">
        <v>1425</v>
      </c>
      <c r="N192">
        <v>1013</v>
      </c>
      <c r="O192" t="s">
        <v>88</v>
      </c>
      <c r="P192" t="s">
        <v>88</v>
      </c>
      <c r="Q192">
        <v>1</v>
      </c>
      <c r="X192">
        <v>2.7E-2</v>
      </c>
      <c r="Y192">
        <v>86</v>
      </c>
      <c r="Z192">
        <v>0</v>
      </c>
      <c r="AA192">
        <v>0</v>
      </c>
      <c r="AB192">
        <v>0</v>
      </c>
      <c r="AC192">
        <v>0</v>
      </c>
      <c r="AD192">
        <v>1</v>
      </c>
      <c r="AE192">
        <v>0</v>
      </c>
      <c r="AF192" t="s">
        <v>22</v>
      </c>
      <c r="AG192">
        <v>0</v>
      </c>
      <c r="AH192">
        <v>2</v>
      </c>
      <c r="AI192">
        <v>144043468</v>
      </c>
      <c r="AJ192">
        <v>184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</row>
    <row r="193" spans="1:44" x14ac:dyDescent="0.2">
      <c r="A193">
        <f>ROW(Source!A78)</f>
        <v>78</v>
      </c>
      <c r="B193">
        <v>144043475</v>
      </c>
      <c r="C193">
        <v>144043463</v>
      </c>
      <c r="D193">
        <v>128862548</v>
      </c>
      <c r="E193">
        <v>28876687</v>
      </c>
      <c r="F193">
        <v>1</v>
      </c>
      <c r="G193">
        <v>1</v>
      </c>
      <c r="H193">
        <v>3</v>
      </c>
      <c r="I193" t="s">
        <v>1296</v>
      </c>
      <c r="J193" t="s">
        <v>3</v>
      </c>
      <c r="K193" t="s">
        <v>1297</v>
      </c>
      <c r="L193">
        <v>1374</v>
      </c>
      <c r="N193">
        <v>1013</v>
      </c>
      <c r="O193" t="s">
        <v>1298</v>
      </c>
      <c r="P193" t="s">
        <v>1298</v>
      </c>
      <c r="Q193">
        <v>1</v>
      </c>
      <c r="X193">
        <v>0.19</v>
      </c>
      <c r="Y193">
        <v>1</v>
      </c>
      <c r="Z193">
        <v>0</v>
      </c>
      <c r="AA193">
        <v>0</v>
      </c>
      <c r="AB193">
        <v>0</v>
      </c>
      <c r="AC193">
        <v>0</v>
      </c>
      <c r="AD193">
        <v>1</v>
      </c>
      <c r="AE193">
        <v>0</v>
      </c>
      <c r="AF193" t="s">
        <v>22</v>
      </c>
      <c r="AG193">
        <v>0</v>
      </c>
      <c r="AH193">
        <v>2</v>
      </c>
      <c r="AI193">
        <v>144043469</v>
      </c>
      <c r="AJ193">
        <v>185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</row>
    <row r="194" spans="1:44" x14ac:dyDescent="0.2">
      <c r="A194">
        <f>ROW(Source!A79)</f>
        <v>79</v>
      </c>
      <c r="B194">
        <v>144043479</v>
      </c>
      <c r="C194">
        <v>144043476</v>
      </c>
      <c r="D194">
        <v>128862111</v>
      </c>
      <c r="E194">
        <v>28876687</v>
      </c>
      <c r="F194">
        <v>1</v>
      </c>
      <c r="G194">
        <v>1</v>
      </c>
      <c r="H194">
        <v>1</v>
      </c>
      <c r="I194" t="s">
        <v>1299</v>
      </c>
      <c r="J194" t="s">
        <v>3</v>
      </c>
      <c r="K194" t="s">
        <v>1300</v>
      </c>
      <c r="L194">
        <v>1191</v>
      </c>
      <c r="N194">
        <v>1013</v>
      </c>
      <c r="O194" t="s">
        <v>1125</v>
      </c>
      <c r="P194" t="s">
        <v>1125</v>
      </c>
      <c r="Q194">
        <v>1</v>
      </c>
      <c r="X194">
        <v>1.03</v>
      </c>
      <c r="Y194">
        <v>0</v>
      </c>
      <c r="Z194">
        <v>0</v>
      </c>
      <c r="AA194">
        <v>0</v>
      </c>
      <c r="AB194">
        <v>7.19</v>
      </c>
      <c r="AC194">
        <v>0</v>
      </c>
      <c r="AD194">
        <v>1</v>
      </c>
      <c r="AE194">
        <v>1</v>
      </c>
      <c r="AF194" t="s">
        <v>3</v>
      </c>
      <c r="AG194">
        <v>1.03</v>
      </c>
      <c r="AH194">
        <v>2</v>
      </c>
      <c r="AI194">
        <v>144043477</v>
      </c>
      <c r="AJ194">
        <v>186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</row>
    <row r="195" spans="1:44" x14ac:dyDescent="0.2">
      <c r="A195">
        <f>ROW(Source!A79)</f>
        <v>79</v>
      </c>
      <c r="B195">
        <v>144043480</v>
      </c>
      <c r="C195">
        <v>144043476</v>
      </c>
      <c r="D195">
        <v>130261811</v>
      </c>
      <c r="E195">
        <v>1</v>
      </c>
      <c r="F195">
        <v>1</v>
      </c>
      <c r="G195">
        <v>1</v>
      </c>
      <c r="H195">
        <v>3</v>
      </c>
      <c r="I195" t="s">
        <v>1301</v>
      </c>
      <c r="J195" t="s">
        <v>1302</v>
      </c>
      <c r="K195" t="s">
        <v>1303</v>
      </c>
      <c r="L195">
        <v>1425</v>
      </c>
      <c r="N195">
        <v>1013</v>
      </c>
      <c r="O195" t="s">
        <v>88</v>
      </c>
      <c r="P195" t="s">
        <v>88</v>
      </c>
      <c r="Q195">
        <v>1</v>
      </c>
      <c r="X195">
        <v>0.2</v>
      </c>
      <c r="Y195">
        <v>82</v>
      </c>
      <c r="Z195">
        <v>0</v>
      </c>
      <c r="AA195">
        <v>0</v>
      </c>
      <c r="AB195">
        <v>0</v>
      </c>
      <c r="AC195">
        <v>0</v>
      </c>
      <c r="AD195">
        <v>1</v>
      </c>
      <c r="AE195">
        <v>0</v>
      </c>
      <c r="AF195" t="s">
        <v>3</v>
      </c>
      <c r="AG195">
        <v>0.2</v>
      </c>
      <c r="AH195">
        <v>2</v>
      </c>
      <c r="AI195">
        <v>144043478</v>
      </c>
      <c r="AJ195">
        <v>187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</row>
    <row r="196" spans="1:44" x14ac:dyDescent="0.2">
      <c r="A196">
        <f>ROW(Source!A117)</f>
        <v>117</v>
      </c>
      <c r="B196">
        <v>144043487</v>
      </c>
      <c r="C196">
        <v>144043483</v>
      </c>
      <c r="D196">
        <v>128862253</v>
      </c>
      <c r="E196">
        <v>28876687</v>
      </c>
      <c r="F196">
        <v>1</v>
      </c>
      <c r="G196">
        <v>1</v>
      </c>
      <c r="H196">
        <v>1</v>
      </c>
      <c r="I196" t="s">
        <v>1123</v>
      </c>
      <c r="J196" t="s">
        <v>3</v>
      </c>
      <c r="K196" t="s">
        <v>1124</v>
      </c>
      <c r="L196">
        <v>1191</v>
      </c>
      <c r="N196">
        <v>1013</v>
      </c>
      <c r="O196" t="s">
        <v>1125</v>
      </c>
      <c r="P196" t="s">
        <v>1125</v>
      </c>
      <c r="Q196">
        <v>1</v>
      </c>
      <c r="X196">
        <v>34.56</v>
      </c>
      <c r="Y196">
        <v>0</v>
      </c>
      <c r="Z196">
        <v>0</v>
      </c>
      <c r="AA196">
        <v>0</v>
      </c>
      <c r="AB196">
        <v>8.5299999999999994</v>
      </c>
      <c r="AC196">
        <v>0</v>
      </c>
      <c r="AD196">
        <v>1</v>
      </c>
      <c r="AE196">
        <v>1</v>
      </c>
      <c r="AF196" t="s">
        <v>264</v>
      </c>
      <c r="AG196">
        <v>39.744</v>
      </c>
      <c r="AH196">
        <v>2</v>
      </c>
      <c r="AI196">
        <v>144043484</v>
      </c>
      <c r="AJ196">
        <v>188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 x14ac:dyDescent="0.2">
      <c r="A197">
        <f>ROW(Source!A117)</f>
        <v>117</v>
      </c>
      <c r="B197">
        <v>144043488</v>
      </c>
      <c r="C197">
        <v>144043483</v>
      </c>
      <c r="D197">
        <v>130278888</v>
      </c>
      <c r="E197">
        <v>1</v>
      </c>
      <c r="F197">
        <v>1</v>
      </c>
      <c r="G197">
        <v>1</v>
      </c>
      <c r="H197">
        <v>3</v>
      </c>
      <c r="I197" t="s">
        <v>267</v>
      </c>
      <c r="J197" t="s">
        <v>270</v>
      </c>
      <c r="K197" t="s">
        <v>268</v>
      </c>
      <c r="L197">
        <v>1327</v>
      </c>
      <c r="N197">
        <v>1005</v>
      </c>
      <c r="O197" t="s">
        <v>269</v>
      </c>
      <c r="P197" t="s">
        <v>269</v>
      </c>
      <c r="Q197">
        <v>1</v>
      </c>
      <c r="X197">
        <v>100</v>
      </c>
      <c r="Y197">
        <v>701.31</v>
      </c>
      <c r="Z197">
        <v>0</v>
      </c>
      <c r="AA197">
        <v>0</v>
      </c>
      <c r="AB197">
        <v>0</v>
      </c>
      <c r="AC197">
        <v>0</v>
      </c>
      <c r="AD197">
        <v>1</v>
      </c>
      <c r="AE197">
        <v>0</v>
      </c>
      <c r="AF197" t="s">
        <v>3</v>
      </c>
      <c r="AG197">
        <v>100</v>
      </c>
      <c r="AH197">
        <v>2</v>
      </c>
      <c r="AI197">
        <v>144043485</v>
      </c>
      <c r="AJ197">
        <v>189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</row>
    <row r="198" spans="1:44" x14ac:dyDescent="0.2">
      <c r="A198">
        <f>ROW(Source!A120)</f>
        <v>120</v>
      </c>
      <c r="B198">
        <v>144043504</v>
      </c>
      <c r="C198">
        <v>144043491</v>
      </c>
      <c r="D198">
        <v>128862288</v>
      </c>
      <c r="E198">
        <v>28876687</v>
      </c>
      <c r="F198">
        <v>1</v>
      </c>
      <c r="G198">
        <v>1</v>
      </c>
      <c r="H198">
        <v>1</v>
      </c>
      <c r="I198" t="s">
        <v>1304</v>
      </c>
      <c r="J198" t="s">
        <v>3</v>
      </c>
      <c r="K198" t="s">
        <v>1305</v>
      </c>
      <c r="L198">
        <v>1191</v>
      </c>
      <c r="N198">
        <v>1013</v>
      </c>
      <c r="O198" t="s">
        <v>1125</v>
      </c>
      <c r="P198" t="s">
        <v>1125</v>
      </c>
      <c r="Q198">
        <v>1</v>
      </c>
      <c r="X198">
        <v>208</v>
      </c>
      <c r="Y198">
        <v>0</v>
      </c>
      <c r="Z198">
        <v>0</v>
      </c>
      <c r="AA198">
        <v>0</v>
      </c>
      <c r="AB198">
        <v>9.18</v>
      </c>
      <c r="AC198">
        <v>0</v>
      </c>
      <c r="AD198">
        <v>1</v>
      </c>
      <c r="AE198">
        <v>1</v>
      </c>
      <c r="AF198" t="s">
        <v>264</v>
      </c>
      <c r="AG198">
        <v>239.2</v>
      </c>
      <c r="AH198">
        <v>2</v>
      </c>
      <c r="AI198">
        <v>144043492</v>
      </c>
      <c r="AJ198">
        <v>191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</row>
    <row r="199" spans="1:44" x14ac:dyDescent="0.2">
      <c r="A199">
        <f>ROW(Source!A120)</f>
        <v>120</v>
      </c>
      <c r="B199">
        <v>144043505</v>
      </c>
      <c r="C199">
        <v>144043491</v>
      </c>
      <c r="D199">
        <v>128862608</v>
      </c>
      <c r="E199">
        <v>28876687</v>
      </c>
      <c r="F199">
        <v>1</v>
      </c>
      <c r="G199">
        <v>1</v>
      </c>
      <c r="H199">
        <v>1</v>
      </c>
      <c r="I199" t="s">
        <v>1128</v>
      </c>
      <c r="J199" t="s">
        <v>3</v>
      </c>
      <c r="K199" t="s">
        <v>1129</v>
      </c>
      <c r="L199">
        <v>1191</v>
      </c>
      <c r="N199">
        <v>1013</v>
      </c>
      <c r="O199" t="s">
        <v>1125</v>
      </c>
      <c r="P199" t="s">
        <v>1125</v>
      </c>
      <c r="Q199">
        <v>1</v>
      </c>
      <c r="X199">
        <v>0.86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1</v>
      </c>
      <c r="AE199">
        <v>2</v>
      </c>
      <c r="AF199" t="s">
        <v>279</v>
      </c>
      <c r="AG199">
        <v>1.075</v>
      </c>
      <c r="AH199">
        <v>2</v>
      </c>
      <c r="AI199">
        <v>144043493</v>
      </c>
      <c r="AJ199">
        <v>192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 x14ac:dyDescent="0.2">
      <c r="A200">
        <f>ROW(Source!A120)</f>
        <v>120</v>
      </c>
      <c r="B200">
        <v>144043506</v>
      </c>
      <c r="C200">
        <v>144043491</v>
      </c>
      <c r="D200">
        <v>130404529</v>
      </c>
      <c r="E200">
        <v>1</v>
      </c>
      <c r="F200">
        <v>1</v>
      </c>
      <c r="G200">
        <v>1</v>
      </c>
      <c r="H200">
        <v>2</v>
      </c>
      <c r="I200" t="s">
        <v>1306</v>
      </c>
      <c r="J200" t="s">
        <v>1307</v>
      </c>
      <c r="K200" t="s">
        <v>1308</v>
      </c>
      <c r="L200">
        <v>1368</v>
      </c>
      <c r="N200">
        <v>1011</v>
      </c>
      <c r="O200" t="s">
        <v>550</v>
      </c>
      <c r="P200" t="s">
        <v>550</v>
      </c>
      <c r="Q200">
        <v>1</v>
      </c>
      <c r="X200">
        <v>0.05</v>
      </c>
      <c r="Y200">
        <v>0</v>
      </c>
      <c r="Z200">
        <v>89.99</v>
      </c>
      <c r="AA200">
        <v>10.06</v>
      </c>
      <c r="AB200">
        <v>0</v>
      </c>
      <c r="AC200">
        <v>0</v>
      </c>
      <c r="AD200">
        <v>1</v>
      </c>
      <c r="AE200">
        <v>0</v>
      </c>
      <c r="AF200" t="s">
        <v>279</v>
      </c>
      <c r="AG200">
        <v>6.25E-2</v>
      </c>
      <c r="AH200">
        <v>2</v>
      </c>
      <c r="AI200">
        <v>144043494</v>
      </c>
      <c r="AJ200">
        <v>193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</row>
    <row r="201" spans="1:44" x14ac:dyDescent="0.2">
      <c r="A201">
        <f>ROW(Source!A120)</f>
        <v>120</v>
      </c>
      <c r="B201">
        <v>144043507</v>
      </c>
      <c r="C201">
        <v>144043491</v>
      </c>
      <c r="D201">
        <v>130404565</v>
      </c>
      <c r="E201">
        <v>1</v>
      </c>
      <c r="F201">
        <v>1</v>
      </c>
      <c r="G201">
        <v>1</v>
      </c>
      <c r="H201">
        <v>2</v>
      </c>
      <c r="I201" t="s">
        <v>1130</v>
      </c>
      <c r="J201" t="s">
        <v>1131</v>
      </c>
      <c r="K201" t="s">
        <v>1132</v>
      </c>
      <c r="L201">
        <v>1368</v>
      </c>
      <c r="N201">
        <v>1011</v>
      </c>
      <c r="O201" t="s">
        <v>550</v>
      </c>
      <c r="P201" t="s">
        <v>550</v>
      </c>
      <c r="Q201">
        <v>1</v>
      </c>
      <c r="X201">
        <v>0.81</v>
      </c>
      <c r="Y201">
        <v>0</v>
      </c>
      <c r="Z201">
        <v>31.26</v>
      </c>
      <c r="AA201">
        <v>13.5</v>
      </c>
      <c r="AB201">
        <v>0</v>
      </c>
      <c r="AC201">
        <v>0</v>
      </c>
      <c r="AD201">
        <v>1</v>
      </c>
      <c r="AE201">
        <v>0</v>
      </c>
      <c r="AF201" t="s">
        <v>279</v>
      </c>
      <c r="AG201">
        <v>1.0125000000000002</v>
      </c>
      <c r="AH201">
        <v>2</v>
      </c>
      <c r="AI201">
        <v>144043495</v>
      </c>
      <c r="AJ201">
        <v>194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</row>
    <row r="202" spans="1:44" x14ac:dyDescent="0.2">
      <c r="A202">
        <f>ROW(Source!A120)</f>
        <v>120</v>
      </c>
      <c r="B202">
        <v>144043508</v>
      </c>
      <c r="C202">
        <v>144043491</v>
      </c>
      <c r="D202">
        <v>130258534</v>
      </c>
      <c r="E202">
        <v>1</v>
      </c>
      <c r="F202">
        <v>1</v>
      </c>
      <c r="G202">
        <v>1</v>
      </c>
      <c r="H202">
        <v>3</v>
      </c>
      <c r="I202" t="s">
        <v>1150</v>
      </c>
      <c r="J202" t="s">
        <v>1151</v>
      </c>
      <c r="K202" t="s">
        <v>1152</v>
      </c>
      <c r="L202">
        <v>1339</v>
      </c>
      <c r="N202">
        <v>1007</v>
      </c>
      <c r="O202" t="s">
        <v>50</v>
      </c>
      <c r="P202" t="s">
        <v>50</v>
      </c>
      <c r="Q202">
        <v>1</v>
      </c>
      <c r="X202">
        <v>0.46500000000000002</v>
      </c>
      <c r="Y202">
        <v>2.44</v>
      </c>
      <c r="Z202">
        <v>0</v>
      </c>
      <c r="AA202">
        <v>0</v>
      </c>
      <c r="AB202">
        <v>0</v>
      </c>
      <c r="AC202">
        <v>0</v>
      </c>
      <c r="AD202">
        <v>1</v>
      </c>
      <c r="AE202">
        <v>0</v>
      </c>
      <c r="AF202" t="s">
        <v>3</v>
      </c>
      <c r="AG202">
        <v>0.46500000000000002</v>
      </c>
      <c r="AH202">
        <v>2</v>
      </c>
      <c r="AI202">
        <v>144043496</v>
      </c>
      <c r="AJ202">
        <v>195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</row>
    <row r="203" spans="1:44" x14ac:dyDescent="0.2">
      <c r="A203">
        <f>ROW(Source!A120)</f>
        <v>120</v>
      </c>
      <c r="B203">
        <v>144043509</v>
      </c>
      <c r="C203">
        <v>144043491</v>
      </c>
      <c r="D203">
        <v>130259175</v>
      </c>
      <c r="E203">
        <v>1</v>
      </c>
      <c r="F203">
        <v>1</v>
      </c>
      <c r="G203">
        <v>1</v>
      </c>
      <c r="H203">
        <v>3</v>
      </c>
      <c r="I203" t="s">
        <v>1309</v>
      </c>
      <c r="J203" t="s">
        <v>1310</v>
      </c>
      <c r="K203" t="s">
        <v>1311</v>
      </c>
      <c r="L203">
        <v>1339</v>
      </c>
      <c r="N203">
        <v>1007</v>
      </c>
      <c r="O203" t="s">
        <v>50</v>
      </c>
      <c r="P203" t="s">
        <v>50</v>
      </c>
      <c r="Q203">
        <v>1</v>
      </c>
      <c r="X203">
        <v>0.1</v>
      </c>
      <c r="Y203">
        <v>34.92</v>
      </c>
      <c r="Z203">
        <v>0</v>
      </c>
      <c r="AA203">
        <v>0</v>
      </c>
      <c r="AB203">
        <v>0</v>
      </c>
      <c r="AC203">
        <v>0</v>
      </c>
      <c r="AD203">
        <v>1</v>
      </c>
      <c r="AE203">
        <v>0</v>
      </c>
      <c r="AF203" t="s">
        <v>3</v>
      </c>
      <c r="AG203">
        <v>0.1</v>
      </c>
      <c r="AH203">
        <v>2</v>
      </c>
      <c r="AI203">
        <v>144043497</v>
      </c>
      <c r="AJ203">
        <v>196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</row>
    <row r="204" spans="1:44" x14ac:dyDescent="0.2">
      <c r="A204">
        <f>ROW(Source!A120)</f>
        <v>120</v>
      </c>
      <c r="B204">
        <v>144043510</v>
      </c>
      <c r="C204">
        <v>144043491</v>
      </c>
      <c r="D204">
        <v>130260850</v>
      </c>
      <c r="E204">
        <v>1</v>
      </c>
      <c r="F204">
        <v>1</v>
      </c>
      <c r="G204">
        <v>1</v>
      </c>
      <c r="H204">
        <v>3</v>
      </c>
      <c r="I204" t="s">
        <v>1221</v>
      </c>
      <c r="J204" t="s">
        <v>1222</v>
      </c>
      <c r="K204" t="s">
        <v>1223</v>
      </c>
      <c r="L204">
        <v>1348</v>
      </c>
      <c r="N204">
        <v>1009</v>
      </c>
      <c r="O204" t="s">
        <v>31</v>
      </c>
      <c r="P204" t="s">
        <v>31</v>
      </c>
      <c r="Q204">
        <v>1000</v>
      </c>
      <c r="X204">
        <v>4.0000000000000001E-3</v>
      </c>
      <c r="Y204">
        <v>8475</v>
      </c>
      <c r="Z204">
        <v>0</v>
      </c>
      <c r="AA204">
        <v>0</v>
      </c>
      <c r="AB204">
        <v>0</v>
      </c>
      <c r="AC204">
        <v>0</v>
      </c>
      <c r="AD204">
        <v>1</v>
      </c>
      <c r="AE204">
        <v>0</v>
      </c>
      <c r="AF204" t="s">
        <v>3</v>
      </c>
      <c r="AG204">
        <v>4.0000000000000001E-3</v>
      </c>
      <c r="AH204">
        <v>2</v>
      </c>
      <c r="AI204">
        <v>144043498</v>
      </c>
      <c r="AJ204">
        <v>197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 x14ac:dyDescent="0.2">
      <c r="A205">
        <f>ROW(Source!A120)</f>
        <v>120</v>
      </c>
      <c r="B205">
        <v>144043511</v>
      </c>
      <c r="C205">
        <v>144043491</v>
      </c>
      <c r="D205">
        <v>130261846</v>
      </c>
      <c r="E205">
        <v>1</v>
      </c>
      <c r="F205">
        <v>1</v>
      </c>
      <c r="G205">
        <v>1</v>
      </c>
      <c r="H205">
        <v>3</v>
      </c>
      <c r="I205" t="s">
        <v>1312</v>
      </c>
      <c r="J205" t="s">
        <v>1313</v>
      </c>
      <c r="K205" t="s">
        <v>1314</v>
      </c>
      <c r="L205">
        <v>1346</v>
      </c>
      <c r="N205">
        <v>1009</v>
      </c>
      <c r="O205" t="s">
        <v>598</v>
      </c>
      <c r="P205" t="s">
        <v>598</v>
      </c>
      <c r="Q205">
        <v>1</v>
      </c>
      <c r="X205">
        <v>0.5</v>
      </c>
      <c r="Y205">
        <v>1.82</v>
      </c>
      <c r="Z205">
        <v>0</v>
      </c>
      <c r="AA205">
        <v>0</v>
      </c>
      <c r="AB205">
        <v>0</v>
      </c>
      <c r="AC205">
        <v>0</v>
      </c>
      <c r="AD205">
        <v>1</v>
      </c>
      <c r="AE205">
        <v>0</v>
      </c>
      <c r="AF205" t="s">
        <v>3</v>
      </c>
      <c r="AG205">
        <v>0.5</v>
      </c>
      <c r="AH205">
        <v>2</v>
      </c>
      <c r="AI205">
        <v>144043499</v>
      </c>
      <c r="AJ205">
        <v>198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</row>
    <row r="206" spans="1:44" x14ac:dyDescent="0.2">
      <c r="A206">
        <f>ROW(Source!A120)</f>
        <v>120</v>
      </c>
      <c r="B206">
        <v>144043512</v>
      </c>
      <c r="C206">
        <v>144043491</v>
      </c>
      <c r="D206">
        <v>130262841</v>
      </c>
      <c r="E206">
        <v>1</v>
      </c>
      <c r="F206">
        <v>1</v>
      </c>
      <c r="G206">
        <v>1</v>
      </c>
      <c r="H206">
        <v>3</v>
      </c>
      <c r="I206" t="s">
        <v>1315</v>
      </c>
      <c r="J206" t="s">
        <v>1316</v>
      </c>
      <c r="K206" t="s">
        <v>1317</v>
      </c>
      <c r="L206">
        <v>1348</v>
      </c>
      <c r="N206">
        <v>1009</v>
      </c>
      <c r="O206" t="s">
        <v>31</v>
      </c>
      <c r="P206" t="s">
        <v>31</v>
      </c>
      <c r="Q206">
        <v>1000</v>
      </c>
      <c r="X206">
        <v>0.04</v>
      </c>
      <c r="Y206">
        <v>412</v>
      </c>
      <c r="Z206">
        <v>0</v>
      </c>
      <c r="AA206">
        <v>0</v>
      </c>
      <c r="AB206">
        <v>0</v>
      </c>
      <c r="AC206">
        <v>0</v>
      </c>
      <c r="AD206">
        <v>1</v>
      </c>
      <c r="AE206">
        <v>0</v>
      </c>
      <c r="AF206" t="s">
        <v>3</v>
      </c>
      <c r="AG206">
        <v>0.04</v>
      </c>
      <c r="AH206">
        <v>2</v>
      </c>
      <c r="AI206">
        <v>144043500</v>
      </c>
      <c r="AJ206">
        <v>199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</row>
    <row r="207" spans="1:44" x14ac:dyDescent="0.2">
      <c r="A207">
        <f>ROW(Source!A120)</f>
        <v>120</v>
      </c>
      <c r="B207">
        <v>144043513</v>
      </c>
      <c r="C207">
        <v>144043491</v>
      </c>
      <c r="D207">
        <v>130263637</v>
      </c>
      <c r="E207">
        <v>1</v>
      </c>
      <c r="F207">
        <v>1</v>
      </c>
      <c r="G207">
        <v>1</v>
      </c>
      <c r="H207">
        <v>3</v>
      </c>
      <c r="I207" t="s">
        <v>1318</v>
      </c>
      <c r="J207" t="s">
        <v>1319</v>
      </c>
      <c r="K207" t="s">
        <v>1320</v>
      </c>
      <c r="L207">
        <v>1339</v>
      </c>
      <c r="N207">
        <v>1007</v>
      </c>
      <c r="O207" t="s">
        <v>50</v>
      </c>
      <c r="P207" t="s">
        <v>50</v>
      </c>
      <c r="Q207">
        <v>1</v>
      </c>
      <c r="X207">
        <v>1.5</v>
      </c>
      <c r="Y207">
        <v>497</v>
      </c>
      <c r="Z207">
        <v>0</v>
      </c>
      <c r="AA207">
        <v>0</v>
      </c>
      <c r="AB207">
        <v>0</v>
      </c>
      <c r="AC207">
        <v>0</v>
      </c>
      <c r="AD207">
        <v>1</v>
      </c>
      <c r="AE207">
        <v>0</v>
      </c>
      <c r="AF207" t="s">
        <v>3</v>
      </c>
      <c r="AG207">
        <v>1.5</v>
      </c>
      <c r="AH207">
        <v>2</v>
      </c>
      <c r="AI207">
        <v>144043501</v>
      </c>
      <c r="AJ207">
        <v>200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</row>
    <row r="208" spans="1:44" x14ac:dyDescent="0.2">
      <c r="A208">
        <f>ROW(Source!A120)</f>
        <v>120</v>
      </c>
      <c r="B208">
        <v>144043514</v>
      </c>
      <c r="C208">
        <v>144043491</v>
      </c>
      <c r="D208">
        <v>130273611</v>
      </c>
      <c r="E208">
        <v>1</v>
      </c>
      <c r="F208">
        <v>1</v>
      </c>
      <c r="G208">
        <v>1</v>
      </c>
      <c r="H208">
        <v>3</v>
      </c>
      <c r="I208" t="s">
        <v>1321</v>
      </c>
      <c r="J208" t="s">
        <v>1322</v>
      </c>
      <c r="K208" t="s">
        <v>1323</v>
      </c>
      <c r="L208">
        <v>1377</v>
      </c>
      <c r="N208">
        <v>1013</v>
      </c>
      <c r="O208" t="s">
        <v>395</v>
      </c>
      <c r="P208" t="s">
        <v>395</v>
      </c>
      <c r="Q208">
        <v>1</v>
      </c>
      <c r="X208">
        <v>7</v>
      </c>
      <c r="Y208">
        <v>316.3</v>
      </c>
      <c r="Z208">
        <v>0</v>
      </c>
      <c r="AA208">
        <v>0</v>
      </c>
      <c r="AB208">
        <v>0</v>
      </c>
      <c r="AC208">
        <v>0</v>
      </c>
      <c r="AD208">
        <v>1</v>
      </c>
      <c r="AE208">
        <v>0</v>
      </c>
      <c r="AF208" t="s">
        <v>3</v>
      </c>
      <c r="AG208">
        <v>7</v>
      </c>
      <c r="AH208">
        <v>2</v>
      </c>
      <c r="AI208">
        <v>144043502</v>
      </c>
      <c r="AJ208">
        <v>201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</row>
    <row r="209" spans="1:44" x14ac:dyDescent="0.2">
      <c r="A209">
        <f>ROW(Source!A120)</f>
        <v>120</v>
      </c>
      <c r="B209">
        <v>144043515</v>
      </c>
      <c r="C209">
        <v>144043491</v>
      </c>
      <c r="D209">
        <v>128864741</v>
      </c>
      <c r="E209">
        <v>28876687</v>
      </c>
      <c r="F209">
        <v>1</v>
      </c>
      <c r="G209">
        <v>1</v>
      </c>
      <c r="H209">
        <v>3</v>
      </c>
      <c r="I209" t="s">
        <v>1757</v>
      </c>
      <c r="J209" t="s">
        <v>3</v>
      </c>
      <c r="K209" t="s">
        <v>1758</v>
      </c>
      <c r="L209">
        <v>1327</v>
      </c>
      <c r="N209">
        <v>1005</v>
      </c>
      <c r="O209" t="s">
        <v>269</v>
      </c>
      <c r="P209" t="s">
        <v>269</v>
      </c>
      <c r="Q209">
        <v>1</v>
      </c>
      <c r="X209">
        <v>99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 t="s">
        <v>3</v>
      </c>
      <c r="AG209">
        <v>99</v>
      </c>
      <c r="AH209">
        <v>3</v>
      </c>
      <c r="AI209">
        <v>-1</v>
      </c>
      <c r="AJ209" t="s">
        <v>3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</row>
    <row r="210" spans="1:44" x14ac:dyDescent="0.2">
      <c r="A210">
        <f>ROW(Source!A122)</f>
        <v>122</v>
      </c>
      <c r="B210">
        <v>144043525</v>
      </c>
      <c r="C210">
        <v>144043517</v>
      </c>
      <c r="D210">
        <v>128862197</v>
      </c>
      <c r="E210">
        <v>28876687</v>
      </c>
      <c r="F210">
        <v>1</v>
      </c>
      <c r="G210">
        <v>1</v>
      </c>
      <c r="H210">
        <v>1</v>
      </c>
      <c r="I210" t="s">
        <v>1276</v>
      </c>
      <c r="J210" t="s">
        <v>3</v>
      </c>
      <c r="K210" t="s">
        <v>1277</v>
      </c>
      <c r="L210">
        <v>1191</v>
      </c>
      <c r="N210">
        <v>1013</v>
      </c>
      <c r="O210" t="s">
        <v>1125</v>
      </c>
      <c r="P210" t="s">
        <v>1125</v>
      </c>
      <c r="Q210">
        <v>1</v>
      </c>
      <c r="X210">
        <v>10.92</v>
      </c>
      <c r="Y210">
        <v>0</v>
      </c>
      <c r="Z210">
        <v>0</v>
      </c>
      <c r="AA210">
        <v>0</v>
      </c>
      <c r="AB210">
        <v>7.94</v>
      </c>
      <c r="AC210">
        <v>0</v>
      </c>
      <c r="AD210">
        <v>1</v>
      </c>
      <c r="AE210">
        <v>1</v>
      </c>
      <c r="AF210" t="s">
        <v>3</v>
      </c>
      <c r="AG210">
        <v>10.92</v>
      </c>
      <c r="AH210">
        <v>2</v>
      </c>
      <c r="AI210">
        <v>144043518</v>
      </c>
      <c r="AJ210">
        <v>203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</row>
    <row r="211" spans="1:44" x14ac:dyDescent="0.2">
      <c r="A211">
        <f>ROW(Source!A122)</f>
        <v>122</v>
      </c>
      <c r="B211">
        <v>144043526</v>
      </c>
      <c r="C211">
        <v>144043517</v>
      </c>
      <c r="D211">
        <v>128862608</v>
      </c>
      <c r="E211">
        <v>28876687</v>
      </c>
      <c r="F211">
        <v>1</v>
      </c>
      <c r="G211">
        <v>1</v>
      </c>
      <c r="H211">
        <v>1</v>
      </c>
      <c r="I211" t="s">
        <v>1128</v>
      </c>
      <c r="J211" t="s">
        <v>3</v>
      </c>
      <c r="K211" t="s">
        <v>1129</v>
      </c>
      <c r="L211">
        <v>1191</v>
      </c>
      <c r="N211">
        <v>1013</v>
      </c>
      <c r="O211" t="s">
        <v>1125</v>
      </c>
      <c r="P211" t="s">
        <v>1125</v>
      </c>
      <c r="Q211">
        <v>1</v>
      </c>
      <c r="X211">
        <v>0.27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1</v>
      </c>
      <c r="AE211">
        <v>2</v>
      </c>
      <c r="AF211" t="s">
        <v>3</v>
      </c>
      <c r="AG211">
        <v>0.27</v>
      </c>
      <c r="AH211">
        <v>2</v>
      </c>
      <c r="AI211">
        <v>144043519</v>
      </c>
      <c r="AJ211">
        <v>204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</row>
    <row r="212" spans="1:44" x14ac:dyDescent="0.2">
      <c r="A212">
        <f>ROW(Source!A122)</f>
        <v>122</v>
      </c>
      <c r="B212">
        <v>144043527</v>
      </c>
      <c r="C212">
        <v>144043517</v>
      </c>
      <c r="D212">
        <v>130404663</v>
      </c>
      <c r="E212">
        <v>1</v>
      </c>
      <c r="F212">
        <v>1</v>
      </c>
      <c r="G212">
        <v>1</v>
      </c>
      <c r="H212">
        <v>2</v>
      </c>
      <c r="I212" t="s">
        <v>1324</v>
      </c>
      <c r="J212" t="s">
        <v>1325</v>
      </c>
      <c r="K212" t="s">
        <v>1326</v>
      </c>
      <c r="L212">
        <v>1368</v>
      </c>
      <c r="N212">
        <v>1011</v>
      </c>
      <c r="O212" t="s">
        <v>550</v>
      </c>
      <c r="P212" t="s">
        <v>550</v>
      </c>
      <c r="Q212">
        <v>1</v>
      </c>
      <c r="X212">
        <v>0.13</v>
      </c>
      <c r="Y212">
        <v>0</v>
      </c>
      <c r="Z212">
        <v>12.39</v>
      </c>
      <c r="AA212">
        <v>10.06</v>
      </c>
      <c r="AB212">
        <v>0</v>
      </c>
      <c r="AC212">
        <v>0</v>
      </c>
      <c r="AD212">
        <v>1</v>
      </c>
      <c r="AE212">
        <v>0</v>
      </c>
      <c r="AF212" t="s">
        <v>3</v>
      </c>
      <c r="AG212">
        <v>0.13</v>
      </c>
      <c r="AH212">
        <v>2</v>
      </c>
      <c r="AI212">
        <v>144043520</v>
      </c>
      <c r="AJ212">
        <v>205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</row>
    <row r="213" spans="1:44" x14ac:dyDescent="0.2">
      <c r="A213">
        <f>ROW(Source!A122)</f>
        <v>122</v>
      </c>
      <c r="B213">
        <v>144043528</v>
      </c>
      <c r="C213">
        <v>144043517</v>
      </c>
      <c r="D213">
        <v>130405149</v>
      </c>
      <c r="E213">
        <v>1</v>
      </c>
      <c r="F213">
        <v>1</v>
      </c>
      <c r="G213">
        <v>1</v>
      </c>
      <c r="H213">
        <v>2</v>
      </c>
      <c r="I213" t="s">
        <v>1144</v>
      </c>
      <c r="J213" t="s">
        <v>1145</v>
      </c>
      <c r="K213" t="s">
        <v>1146</v>
      </c>
      <c r="L213">
        <v>1368</v>
      </c>
      <c r="N213">
        <v>1011</v>
      </c>
      <c r="O213" t="s">
        <v>550</v>
      </c>
      <c r="P213" t="s">
        <v>550</v>
      </c>
      <c r="Q213">
        <v>1</v>
      </c>
      <c r="X213">
        <v>0.14000000000000001</v>
      </c>
      <c r="Y213">
        <v>0</v>
      </c>
      <c r="Z213">
        <v>65.709999999999994</v>
      </c>
      <c r="AA213">
        <v>11.6</v>
      </c>
      <c r="AB213">
        <v>0</v>
      </c>
      <c r="AC213">
        <v>0</v>
      </c>
      <c r="AD213">
        <v>1</v>
      </c>
      <c r="AE213">
        <v>0</v>
      </c>
      <c r="AF213" t="s">
        <v>3</v>
      </c>
      <c r="AG213">
        <v>0.14000000000000001</v>
      </c>
      <c r="AH213">
        <v>2</v>
      </c>
      <c r="AI213">
        <v>144043521</v>
      </c>
      <c r="AJ213">
        <v>206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</row>
    <row r="214" spans="1:44" x14ac:dyDescent="0.2">
      <c r="A214">
        <f>ROW(Source!A122)</f>
        <v>122</v>
      </c>
      <c r="B214">
        <v>144043529</v>
      </c>
      <c r="C214">
        <v>144043517</v>
      </c>
      <c r="D214">
        <v>130405670</v>
      </c>
      <c r="E214">
        <v>1</v>
      </c>
      <c r="F214">
        <v>1</v>
      </c>
      <c r="G214">
        <v>1</v>
      </c>
      <c r="H214">
        <v>2</v>
      </c>
      <c r="I214" t="s">
        <v>1327</v>
      </c>
      <c r="J214" t="s">
        <v>1328</v>
      </c>
      <c r="K214" t="s">
        <v>1329</v>
      </c>
      <c r="L214">
        <v>1368</v>
      </c>
      <c r="N214">
        <v>1011</v>
      </c>
      <c r="O214" t="s">
        <v>550</v>
      </c>
      <c r="P214" t="s">
        <v>550</v>
      </c>
      <c r="Q214">
        <v>1</v>
      </c>
      <c r="X214">
        <v>0.85</v>
      </c>
      <c r="Y214">
        <v>0</v>
      </c>
      <c r="Z214">
        <v>6.82</v>
      </c>
      <c r="AA214">
        <v>0</v>
      </c>
      <c r="AB214">
        <v>0</v>
      </c>
      <c r="AC214">
        <v>0</v>
      </c>
      <c r="AD214">
        <v>1</v>
      </c>
      <c r="AE214">
        <v>0</v>
      </c>
      <c r="AF214" t="s">
        <v>3</v>
      </c>
      <c r="AG214">
        <v>0.85</v>
      </c>
      <c r="AH214">
        <v>2</v>
      </c>
      <c r="AI214">
        <v>144043522</v>
      </c>
      <c r="AJ214">
        <v>207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 x14ac:dyDescent="0.2">
      <c r="A215">
        <f>ROW(Source!A122)</f>
        <v>122</v>
      </c>
      <c r="B215">
        <v>144043530</v>
      </c>
      <c r="C215">
        <v>144043517</v>
      </c>
      <c r="D215">
        <v>130258534</v>
      </c>
      <c r="E215">
        <v>1</v>
      </c>
      <c r="F215">
        <v>1</v>
      </c>
      <c r="G215">
        <v>1</v>
      </c>
      <c r="H215">
        <v>3</v>
      </c>
      <c r="I215" t="s">
        <v>1150</v>
      </c>
      <c r="J215" t="s">
        <v>1151</v>
      </c>
      <c r="K215" t="s">
        <v>1152</v>
      </c>
      <c r="L215">
        <v>1339</v>
      </c>
      <c r="N215">
        <v>1007</v>
      </c>
      <c r="O215" t="s">
        <v>50</v>
      </c>
      <c r="P215" t="s">
        <v>50</v>
      </c>
      <c r="Q215">
        <v>1</v>
      </c>
      <c r="X215">
        <v>0.27</v>
      </c>
      <c r="Y215">
        <v>2.44</v>
      </c>
      <c r="Z215">
        <v>0</v>
      </c>
      <c r="AA215">
        <v>0</v>
      </c>
      <c r="AB215">
        <v>0</v>
      </c>
      <c r="AC215">
        <v>0</v>
      </c>
      <c r="AD215">
        <v>1</v>
      </c>
      <c r="AE215">
        <v>0</v>
      </c>
      <c r="AF215" t="s">
        <v>3</v>
      </c>
      <c r="AG215">
        <v>0.27</v>
      </c>
      <c r="AH215">
        <v>2</v>
      </c>
      <c r="AI215">
        <v>144043523</v>
      </c>
      <c r="AJ215">
        <v>208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</row>
    <row r="216" spans="1:44" x14ac:dyDescent="0.2">
      <c r="A216">
        <f>ROW(Source!A122)</f>
        <v>122</v>
      </c>
      <c r="B216">
        <v>144043531</v>
      </c>
      <c r="C216">
        <v>144043517</v>
      </c>
      <c r="D216">
        <v>128865610</v>
      </c>
      <c r="E216">
        <v>28876687</v>
      </c>
      <c r="F216">
        <v>1</v>
      </c>
      <c r="G216">
        <v>1</v>
      </c>
      <c r="H216">
        <v>3</v>
      </c>
      <c r="I216" t="s">
        <v>1759</v>
      </c>
      <c r="J216" t="s">
        <v>3</v>
      </c>
      <c r="K216" t="s">
        <v>1760</v>
      </c>
      <c r="L216">
        <v>1348</v>
      </c>
      <c r="N216">
        <v>1009</v>
      </c>
      <c r="O216" t="s">
        <v>31</v>
      </c>
      <c r="P216" t="s">
        <v>31</v>
      </c>
      <c r="Q216">
        <v>1000</v>
      </c>
      <c r="X216">
        <v>0.315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 t="s">
        <v>3</v>
      </c>
      <c r="AG216">
        <v>0.315</v>
      </c>
      <c r="AH216">
        <v>3</v>
      </c>
      <c r="AI216">
        <v>-1</v>
      </c>
      <c r="AJ216" t="s">
        <v>3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</row>
    <row r="217" spans="1:44" x14ac:dyDescent="0.2">
      <c r="A217">
        <f>ROW(Source!A124)</f>
        <v>124</v>
      </c>
      <c r="B217">
        <v>144043543</v>
      </c>
      <c r="C217">
        <v>144043533</v>
      </c>
      <c r="D217">
        <v>128862263</v>
      </c>
      <c r="E217">
        <v>28876687</v>
      </c>
      <c r="F217">
        <v>1</v>
      </c>
      <c r="G217">
        <v>1</v>
      </c>
      <c r="H217">
        <v>1</v>
      </c>
      <c r="I217" t="s">
        <v>1330</v>
      </c>
      <c r="J217" t="s">
        <v>3</v>
      </c>
      <c r="K217" t="s">
        <v>1331</v>
      </c>
      <c r="L217">
        <v>1191</v>
      </c>
      <c r="N217">
        <v>1013</v>
      </c>
      <c r="O217" t="s">
        <v>1125</v>
      </c>
      <c r="P217" t="s">
        <v>1125</v>
      </c>
      <c r="Q217">
        <v>1</v>
      </c>
      <c r="X217">
        <v>106</v>
      </c>
      <c r="Y217">
        <v>0</v>
      </c>
      <c r="Z217">
        <v>0</v>
      </c>
      <c r="AA217">
        <v>0</v>
      </c>
      <c r="AB217">
        <v>8.74</v>
      </c>
      <c r="AC217">
        <v>0</v>
      </c>
      <c r="AD217">
        <v>1</v>
      </c>
      <c r="AE217">
        <v>1</v>
      </c>
      <c r="AF217" t="s">
        <v>264</v>
      </c>
      <c r="AG217">
        <v>121.89999999999999</v>
      </c>
      <c r="AH217">
        <v>2</v>
      </c>
      <c r="AI217">
        <v>144043534</v>
      </c>
      <c r="AJ217">
        <v>210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</row>
    <row r="218" spans="1:44" x14ac:dyDescent="0.2">
      <c r="A218">
        <f>ROW(Source!A124)</f>
        <v>124</v>
      </c>
      <c r="B218">
        <v>144043544</v>
      </c>
      <c r="C218">
        <v>144043533</v>
      </c>
      <c r="D218">
        <v>128862608</v>
      </c>
      <c r="E218">
        <v>28876687</v>
      </c>
      <c r="F218">
        <v>1</v>
      </c>
      <c r="G218">
        <v>1</v>
      </c>
      <c r="H218">
        <v>1</v>
      </c>
      <c r="I218" t="s">
        <v>1128</v>
      </c>
      <c r="J218" t="s">
        <v>3</v>
      </c>
      <c r="K218" t="s">
        <v>1129</v>
      </c>
      <c r="L218">
        <v>1191</v>
      </c>
      <c r="N218">
        <v>1013</v>
      </c>
      <c r="O218" t="s">
        <v>1125</v>
      </c>
      <c r="P218" t="s">
        <v>1125</v>
      </c>
      <c r="Q218">
        <v>1</v>
      </c>
      <c r="X218">
        <v>2.94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1</v>
      </c>
      <c r="AE218">
        <v>2</v>
      </c>
      <c r="AF218" t="s">
        <v>279</v>
      </c>
      <c r="AG218">
        <v>3.6749999999999998</v>
      </c>
      <c r="AH218">
        <v>2</v>
      </c>
      <c r="AI218">
        <v>144043535</v>
      </c>
      <c r="AJ218">
        <v>211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1:44" x14ac:dyDescent="0.2">
      <c r="A219">
        <f>ROW(Source!A124)</f>
        <v>124</v>
      </c>
      <c r="B219">
        <v>144043545</v>
      </c>
      <c r="C219">
        <v>144043533</v>
      </c>
      <c r="D219">
        <v>130404529</v>
      </c>
      <c r="E219">
        <v>1</v>
      </c>
      <c r="F219">
        <v>1</v>
      </c>
      <c r="G219">
        <v>1</v>
      </c>
      <c r="H219">
        <v>2</v>
      </c>
      <c r="I219" t="s">
        <v>1306</v>
      </c>
      <c r="J219" t="s">
        <v>1307</v>
      </c>
      <c r="K219" t="s">
        <v>1308</v>
      </c>
      <c r="L219">
        <v>1368</v>
      </c>
      <c r="N219">
        <v>1011</v>
      </c>
      <c r="O219" t="s">
        <v>550</v>
      </c>
      <c r="P219" t="s">
        <v>550</v>
      </c>
      <c r="Q219">
        <v>1</v>
      </c>
      <c r="X219">
        <v>0.36</v>
      </c>
      <c r="Y219">
        <v>0</v>
      </c>
      <c r="Z219">
        <v>89.99</v>
      </c>
      <c r="AA219">
        <v>10.06</v>
      </c>
      <c r="AB219">
        <v>0</v>
      </c>
      <c r="AC219">
        <v>0</v>
      </c>
      <c r="AD219">
        <v>1</v>
      </c>
      <c r="AE219">
        <v>0</v>
      </c>
      <c r="AF219" t="s">
        <v>279</v>
      </c>
      <c r="AG219">
        <v>0.44999999999999996</v>
      </c>
      <c r="AH219">
        <v>2</v>
      </c>
      <c r="AI219">
        <v>144043536</v>
      </c>
      <c r="AJ219">
        <v>212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</row>
    <row r="220" spans="1:44" x14ac:dyDescent="0.2">
      <c r="A220">
        <f>ROW(Source!A124)</f>
        <v>124</v>
      </c>
      <c r="B220">
        <v>144043546</v>
      </c>
      <c r="C220">
        <v>144043533</v>
      </c>
      <c r="D220">
        <v>130404565</v>
      </c>
      <c r="E220">
        <v>1</v>
      </c>
      <c r="F220">
        <v>1</v>
      </c>
      <c r="G220">
        <v>1</v>
      </c>
      <c r="H220">
        <v>2</v>
      </c>
      <c r="I220" t="s">
        <v>1130</v>
      </c>
      <c r="J220" t="s">
        <v>1131</v>
      </c>
      <c r="K220" t="s">
        <v>1132</v>
      </c>
      <c r="L220">
        <v>1368</v>
      </c>
      <c r="N220">
        <v>1011</v>
      </c>
      <c r="O220" t="s">
        <v>550</v>
      </c>
      <c r="P220" t="s">
        <v>550</v>
      </c>
      <c r="Q220">
        <v>1</v>
      </c>
      <c r="X220">
        <v>2.2999999999999998</v>
      </c>
      <c r="Y220">
        <v>0</v>
      </c>
      <c r="Z220">
        <v>31.26</v>
      </c>
      <c r="AA220">
        <v>13.5</v>
      </c>
      <c r="AB220">
        <v>0</v>
      </c>
      <c r="AC220">
        <v>0</v>
      </c>
      <c r="AD220">
        <v>1</v>
      </c>
      <c r="AE220">
        <v>0</v>
      </c>
      <c r="AF220" t="s">
        <v>279</v>
      </c>
      <c r="AG220">
        <v>2.875</v>
      </c>
      <c r="AH220">
        <v>2</v>
      </c>
      <c r="AI220">
        <v>144043537</v>
      </c>
      <c r="AJ220">
        <v>213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</row>
    <row r="221" spans="1:44" x14ac:dyDescent="0.2">
      <c r="A221">
        <f>ROW(Source!A124)</f>
        <v>124</v>
      </c>
      <c r="B221">
        <v>144043547</v>
      </c>
      <c r="C221">
        <v>144043533</v>
      </c>
      <c r="D221">
        <v>130405149</v>
      </c>
      <c r="E221">
        <v>1</v>
      </c>
      <c r="F221">
        <v>1</v>
      </c>
      <c r="G221">
        <v>1</v>
      </c>
      <c r="H221">
        <v>2</v>
      </c>
      <c r="I221" t="s">
        <v>1144</v>
      </c>
      <c r="J221" t="s">
        <v>1145</v>
      </c>
      <c r="K221" t="s">
        <v>1146</v>
      </c>
      <c r="L221">
        <v>1368</v>
      </c>
      <c r="N221">
        <v>1011</v>
      </c>
      <c r="O221" t="s">
        <v>550</v>
      </c>
      <c r="P221" t="s">
        <v>550</v>
      </c>
      <c r="Q221">
        <v>1</v>
      </c>
      <c r="X221">
        <v>0.28000000000000003</v>
      </c>
      <c r="Y221">
        <v>0</v>
      </c>
      <c r="Z221">
        <v>65.709999999999994</v>
      </c>
      <c r="AA221">
        <v>11.6</v>
      </c>
      <c r="AB221">
        <v>0</v>
      </c>
      <c r="AC221">
        <v>0</v>
      </c>
      <c r="AD221">
        <v>1</v>
      </c>
      <c r="AE221">
        <v>0</v>
      </c>
      <c r="AF221" t="s">
        <v>279</v>
      </c>
      <c r="AG221">
        <v>0.35000000000000003</v>
      </c>
      <c r="AH221">
        <v>2</v>
      </c>
      <c r="AI221">
        <v>144043538</v>
      </c>
      <c r="AJ221">
        <v>214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</row>
    <row r="222" spans="1:44" x14ac:dyDescent="0.2">
      <c r="A222">
        <f>ROW(Source!A124)</f>
        <v>124</v>
      </c>
      <c r="B222">
        <v>144043548</v>
      </c>
      <c r="C222">
        <v>144043533</v>
      </c>
      <c r="D222">
        <v>130258534</v>
      </c>
      <c r="E222">
        <v>1</v>
      </c>
      <c r="F222">
        <v>1</v>
      </c>
      <c r="G222">
        <v>1</v>
      </c>
      <c r="H222">
        <v>3</v>
      </c>
      <c r="I222" t="s">
        <v>1150</v>
      </c>
      <c r="J222" t="s">
        <v>1151</v>
      </c>
      <c r="K222" t="s">
        <v>1152</v>
      </c>
      <c r="L222">
        <v>1339</v>
      </c>
      <c r="N222">
        <v>1007</v>
      </c>
      <c r="O222" t="s">
        <v>50</v>
      </c>
      <c r="P222" t="s">
        <v>50</v>
      </c>
      <c r="Q222">
        <v>1</v>
      </c>
      <c r="X222">
        <v>3.85</v>
      </c>
      <c r="Y222">
        <v>2.44</v>
      </c>
      <c r="Z222">
        <v>0</v>
      </c>
      <c r="AA222">
        <v>0</v>
      </c>
      <c r="AB222">
        <v>0</v>
      </c>
      <c r="AC222">
        <v>0</v>
      </c>
      <c r="AD222">
        <v>1</v>
      </c>
      <c r="AE222">
        <v>0</v>
      </c>
      <c r="AF222" t="s">
        <v>3</v>
      </c>
      <c r="AG222">
        <v>3.85</v>
      </c>
      <c r="AH222">
        <v>2</v>
      </c>
      <c r="AI222">
        <v>144043539</v>
      </c>
      <c r="AJ222">
        <v>215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 x14ac:dyDescent="0.2">
      <c r="A223">
        <f>ROW(Source!A124)</f>
        <v>124</v>
      </c>
      <c r="B223">
        <v>144043549</v>
      </c>
      <c r="C223">
        <v>144043533</v>
      </c>
      <c r="D223">
        <v>130259175</v>
      </c>
      <c r="E223">
        <v>1</v>
      </c>
      <c r="F223">
        <v>1</v>
      </c>
      <c r="G223">
        <v>1</v>
      </c>
      <c r="H223">
        <v>3</v>
      </c>
      <c r="I223" t="s">
        <v>1309</v>
      </c>
      <c r="J223" t="s">
        <v>1310</v>
      </c>
      <c r="K223" t="s">
        <v>1311</v>
      </c>
      <c r="L223">
        <v>1339</v>
      </c>
      <c r="N223">
        <v>1007</v>
      </c>
      <c r="O223" t="s">
        <v>50</v>
      </c>
      <c r="P223" t="s">
        <v>50</v>
      </c>
      <c r="Q223">
        <v>1</v>
      </c>
      <c r="X223">
        <v>3.06</v>
      </c>
      <c r="Y223">
        <v>34.92</v>
      </c>
      <c r="Z223">
        <v>0</v>
      </c>
      <c r="AA223">
        <v>0</v>
      </c>
      <c r="AB223">
        <v>0</v>
      </c>
      <c r="AC223">
        <v>0</v>
      </c>
      <c r="AD223">
        <v>1</v>
      </c>
      <c r="AE223">
        <v>0</v>
      </c>
      <c r="AF223" t="s">
        <v>3</v>
      </c>
      <c r="AG223">
        <v>3.06</v>
      </c>
      <c r="AH223">
        <v>2</v>
      </c>
      <c r="AI223">
        <v>144043540</v>
      </c>
      <c r="AJ223">
        <v>216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</row>
    <row r="224" spans="1:44" x14ac:dyDescent="0.2">
      <c r="A224">
        <f>ROW(Source!A124)</f>
        <v>124</v>
      </c>
      <c r="B224">
        <v>144043550</v>
      </c>
      <c r="C224">
        <v>144043533</v>
      </c>
      <c r="D224">
        <v>130263631</v>
      </c>
      <c r="E224">
        <v>1</v>
      </c>
      <c r="F224">
        <v>1</v>
      </c>
      <c r="G224">
        <v>1</v>
      </c>
      <c r="H224">
        <v>3</v>
      </c>
      <c r="I224" t="s">
        <v>1332</v>
      </c>
      <c r="J224" t="s">
        <v>1333</v>
      </c>
      <c r="K224" t="s">
        <v>1334</v>
      </c>
      <c r="L224">
        <v>1339</v>
      </c>
      <c r="N224">
        <v>1007</v>
      </c>
      <c r="O224" t="s">
        <v>50</v>
      </c>
      <c r="P224" t="s">
        <v>50</v>
      </c>
      <c r="Q224">
        <v>1</v>
      </c>
      <c r="X224">
        <v>1.3</v>
      </c>
      <c r="Y224">
        <v>600</v>
      </c>
      <c r="Z224">
        <v>0</v>
      </c>
      <c r="AA224">
        <v>0</v>
      </c>
      <c r="AB224">
        <v>0</v>
      </c>
      <c r="AC224">
        <v>0</v>
      </c>
      <c r="AD224">
        <v>1</v>
      </c>
      <c r="AE224">
        <v>0</v>
      </c>
      <c r="AF224" t="s">
        <v>3</v>
      </c>
      <c r="AG224">
        <v>1.3</v>
      </c>
      <c r="AH224">
        <v>2</v>
      </c>
      <c r="AI224">
        <v>144043541</v>
      </c>
      <c r="AJ224">
        <v>217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</row>
    <row r="225" spans="1:44" x14ac:dyDescent="0.2">
      <c r="A225">
        <f>ROW(Source!A124)</f>
        <v>124</v>
      </c>
      <c r="B225">
        <v>144043551</v>
      </c>
      <c r="C225">
        <v>144043533</v>
      </c>
      <c r="D225">
        <v>130273667</v>
      </c>
      <c r="E225">
        <v>1</v>
      </c>
      <c r="F225">
        <v>1</v>
      </c>
      <c r="G225">
        <v>1</v>
      </c>
      <c r="H225">
        <v>3</v>
      </c>
      <c r="I225" t="s">
        <v>725</v>
      </c>
      <c r="J225" t="s">
        <v>727</v>
      </c>
      <c r="K225" t="s">
        <v>726</v>
      </c>
      <c r="L225">
        <v>1327</v>
      </c>
      <c r="N225">
        <v>1005</v>
      </c>
      <c r="O225" t="s">
        <v>269</v>
      </c>
      <c r="P225" t="s">
        <v>269</v>
      </c>
      <c r="Q225">
        <v>1</v>
      </c>
      <c r="X225">
        <v>102</v>
      </c>
      <c r="Y225">
        <v>67.8</v>
      </c>
      <c r="Z225">
        <v>0</v>
      </c>
      <c r="AA225">
        <v>0</v>
      </c>
      <c r="AB225">
        <v>0</v>
      </c>
      <c r="AC225">
        <v>0</v>
      </c>
      <c r="AD225">
        <v>1</v>
      </c>
      <c r="AE225">
        <v>0</v>
      </c>
      <c r="AF225" t="s">
        <v>3</v>
      </c>
      <c r="AG225">
        <v>102</v>
      </c>
      <c r="AH225">
        <v>2</v>
      </c>
      <c r="AI225">
        <v>144043542</v>
      </c>
      <c r="AJ225">
        <v>218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</row>
    <row r="226" spans="1:44" x14ac:dyDescent="0.2">
      <c r="A226">
        <f>ROW(Source!A125)</f>
        <v>125</v>
      </c>
      <c r="B226">
        <v>144043559</v>
      </c>
      <c r="C226">
        <v>144043552</v>
      </c>
      <c r="D226">
        <v>128862197</v>
      </c>
      <c r="E226">
        <v>28876687</v>
      </c>
      <c r="F226">
        <v>1</v>
      </c>
      <c r="G226">
        <v>1</v>
      </c>
      <c r="H226">
        <v>1</v>
      </c>
      <c r="I226" t="s">
        <v>1276</v>
      </c>
      <c r="J226" t="s">
        <v>3</v>
      </c>
      <c r="K226" t="s">
        <v>1277</v>
      </c>
      <c r="L226">
        <v>1191</v>
      </c>
      <c r="N226">
        <v>1013</v>
      </c>
      <c r="O226" t="s">
        <v>1125</v>
      </c>
      <c r="P226" t="s">
        <v>1125</v>
      </c>
      <c r="Q226">
        <v>1</v>
      </c>
      <c r="X226">
        <v>23.33</v>
      </c>
      <c r="Y226">
        <v>0</v>
      </c>
      <c r="Z226">
        <v>0</v>
      </c>
      <c r="AA226">
        <v>0</v>
      </c>
      <c r="AB226">
        <v>7.94</v>
      </c>
      <c r="AC226">
        <v>0</v>
      </c>
      <c r="AD226">
        <v>1</v>
      </c>
      <c r="AE226">
        <v>1</v>
      </c>
      <c r="AF226" t="s">
        <v>264</v>
      </c>
      <c r="AG226">
        <v>26.829499999999996</v>
      </c>
      <c r="AH226">
        <v>2</v>
      </c>
      <c r="AI226">
        <v>144043553</v>
      </c>
      <c r="AJ226">
        <v>219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</row>
    <row r="227" spans="1:44" x14ac:dyDescent="0.2">
      <c r="A227">
        <f>ROW(Source!A125)</f>
        <v>125</v>
      </c>
      <c r="B227">
        <v>144043560</v>
      </c>
      <c r="C227">
        <v>144043552</v>
      </c>
      <c r="D227">
        <v>128862608</v>
      </c>
      <c r="E227">
        <v>28876687</v>
      </c>
      <c r="F227">
        <v>1</v>
      </c>
      <c r="G227">
        <v>1</v>
      </c>
      <c r="H227">
        <v>1</v>
      </c>
      <c r="I227" t="s">
        <v>1128</v>
      </c>
      <c r="J227" t="s">
        <v>3</v>
      </c>
      <c r="K227" t="s">
        <v>1129</v>
      </c>
      <c r="L227">
        <v>1191</v>
      </c>
      <c r="N227">
        <v>1013</v>
      </c>
      <c r="O227" t="s">
        <v>1125</v>
      </c>
      <c r="P227" t="s">
        <v>1125</v>
      </c>
      <c r="Q227">
        <v>1</v>
      </c>
      <c r="X227">
        <v>1.27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1</v>
      </c>
      <c r="AE227">
        <v>2</v>
      </c>
      <c r="AF227" t="s">
        <v>279</v>
      </c>
      <c r="AG227">
        <v>1.5874999999999999</v>
      </c>
      <c r="AH227">
        <v>2</v>
      </c>
      <c r="AI227">
        <v>144043554</v>
      </c>
      <c r="AJ227">
        <v>220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</row>
    <row r="228" spans="1:44" x14ac:dyDescent="0.2">
      <c r="A228">
        <f>ROW(Source!A125)</f>
        <v>125</v>
      </c>
      <c r="B228">
        <v>144043561</v>
      </c>
      <c r="C228">
        <v>144043552</v>
      </c>
      <c r="D228">
        <v>130404565</v>
      </c>
      <c r="E228">
        <v>1</v>
      </c>
      <c r="F228">
        <v>1</v>
      </c>
      <c r="G228">
        <v>1</v>
      </c>
      <c r="H228">
        <v>2</v>
      </c>
      <c r="I228" t="s">
        <v>1130</v>
      </c>
      <c r="J228" t="s">
        <v>1131</v>
      </c>
      <c r="K228" t="s">
        <v>1132</v>
      </c>
      <c r="L228">
        <v>1368</v>
      </c>
      <c r="N228">
        <v>1011</v>
      </c>
      <c r="O228" t="s">
        <v>550</v>
      </c>
      <c r="P228" t="s">
        <v>550</v>
      </c>
      <c r="Q228">
        <v>1</v>
      </c>
      <c r="X228">
        <v>1.27</v>
      </c>
      <c r="Y228">
        <v>0</v>
      </c>
      <c r="Z228">
        <v>31.26</v>
      </c>
      <c r="AA228">
        <v>13.5</v>
      </c>
      <c r="AB228">
        <v>0</v>
      </c>
      <c r="AC228">
        <v>0</v>
      </c>
      <c r="AD228">
        <v>1</v>
      </c>
      <c r="AE228">
        <v>0</v>
      </c>
      <c r="AF228" t="s">
        <v>279</v>
      </c>
      <c r="AG228">
        <v>1.5874999999999999</v>
      </c>
      <c r="AH228">
        <v>2</v>
      </c>
      <c r="AI228">
        <v>144043555</v>
      </c>
      <c r="AJ228">
        <v>221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</row>
    <row r="229" spans="1:44" x14ac:dyDescent="0.2">
      <c r="A229">
        <f>ROW(Source!A125)</f>
        <v>125</v>
      </c>
      <c r="B229">
        <v>144043562</v>
      </c>
      <c r="C229">
        <v>144043552</v>
      </c>
      <c r="D229">
        <v>130404632</v>
      </c>
      <c r="E229">
        <v>1</v>
      </c>
      <c r="F229">
        <v>1</v>
      </c>
      <c r="G229">
        <v>1</v>
      </c>
      <c r="H229">
        <v>2</v>
      </c>
      <c r="I229" t="s">
        <v>1335</v>
      </c>
      <c r="J229" t="s">
        <v>1336</v>
      </c>
      <c r="K229" t="s">
        <v>1337</v>
      </c>
      <c r="L229">
        <v>1368</v>
      </c>
      <c r="N229">
        <v>1011</v>
      </c>
      <c r="O229" t="s">
        <v>550</v>
      </c>
      <c r="P229" t="s">
        <v>550</v>
      </c>
      <c r="Q229">
        <v>1</v>
      </c>
      <c r="X229">
        <v>7.82</v>
      </c>
      <c r="Y229">
        <v>0</v>
      </c>
      <c r="Z229">
        <v>0.5</v>
      </c>
      <c r="AA229">
        <v>0</v>
      </c>
      <c r="AB229">
        <v>0</v>
      </c>
      <c r="AC229">
        <v>0</v>
      </c>
      <c r="AD229">
        <v>1</v>
      </c>
      <c r="AE229">
        <v>0</v>
      </c>
      <c r="AF229" t="s">
        <v>279</v>
      </c>
      <c r="AG229">
        <v>9.7750000000000004</v>
      </c>
      <c r="AH229">
        <v>2</v>
      </c>
      <c r="AI229">
        <v>144043556</v>
      </c>
      <c r="AJ229">
        <v>222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</row>
    <row r="230" spans="1:44" x14ac:dyDescent="0.2">
      <c r="A230">
        <f>ROW(Source!A125)</f>
        <v>125</v>
      </c>
      <c r="B230">
        <v>144043563</v>
      </c>
      <c r="C230">
        <v>144043552</v>
      </c>
      <c r="D230">
        <v>130258534</v>
      </c>
      <c r="E230">
        <v>1</v>
      </c>
      <c r="F230">
        <v>1</v>
      </c>
      <c r="G230">
        <v>1</v>
      </c>
      <c r="H230">
        <v>3</v>
      </c>
      <c r="I230" t="s">
        <v>1150</v>
      </c>
      <c r="J230" t="s">
        <v>1151</v>
      </c>
      <c r="K230" t="s">
        <v>1152</v>
      </c>
      <c r="L230">
        <v>1339</v>
      </c>
      <c r="N230">
        <v>1007</v>
      </c>
      <c r="O230" t="s">
        <v>50</v>
      </c>
      <c r="P230" t="s">
        <v>50</v>
      </c>
      <c r="Q230">
        <v>1</v>
      </c>
      <c r="X230">
        <v>3.5</v>
      </c>
      <c r="Y230">
        <v>2.44</v>
      </c>
      <c r="Z230">
        <v>0</v>
      </c>
      <c r="AA230">
        <v>0</v>
      </c>
      <c r="AB230">
        <v>0</v>
      </c>
      <c r="AC230">
        <v>0</v>
      </c>
      <c r="AD230">
        <v>1</v>
      </c>
      <c r="AE230">
        <v>0</v>
      </c>
      <c r="AF230" t="s">
        <v>3</v>
      </c>
      <c r="AG230">
        <v>3.5</v>
      </c>
      <c r="AH230">
        <v>2</v>
      </c>
      <c r="AI230">
        <v>144043557</v>
      </c>
      <c r="AJ230">
        <v>223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</row>
    <row r="231" spans="1:44" x14ac:dyDescent="0.2">
      <c r="A231">
        <f>ROW(Source!A125)</f>
        <v>125</v>
      </c>
      <c r="B231">
        <v>144043564</v>
      </c>
      <c r="C231">
        <v>144043552</v>
      </c>
      <c r="D231">
        <v>128866382</v>
      </c>
      <c r="E231">
        <v>28876687</v>
      </c>
      <c r="F231">
        <v>1</v>
      </c>
      <c r="G231">
        <v>1</v>
      </c>
      <c r="H231">
        <v>3</v>
      </c>
      <c r="I231" t="s">
        <v>1761</v>
      </c>
      <c r="J231" t="s">
        <v>3</v>
      </c>
      <c r="K231" t="s">
        <v>1762</v>
      </c>
      <c r="L231">
        <v>1339</v>
      </c>
      <c r="N231">
        <v>1007</v>
      </c>
      <c r="O231" t="s">
        <v>50</v>
      </c>
      <c r="P231" t="s">
        <v>50</v>
      </c>
      <c r="Q231">
        <v>1</v>
      </c>
      <c r="X231">
        <v>2.04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 t="s">
        <v>3</v>
      </c>
      <c r="AG231">
        <v>2.04</v>
      </c>
      <c r="AH231">
        <v>3</v>
      </c>
      <c r="AI231">
        <v>-1</v>
      </c>
      <c r="AJ231" t="s">
        <v>3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</row>
    <row r="232" spans="1:44" x14ac:dyDescent="0.2">
      <c r="A232">
        <f>ROW(Source!A127)</f>
        <v>127</v>
      </c>
      <c r="B232">
        <v>144043572</v>
      </c>
      <c r="C232">
        <v>144043566</v>
      </c>
      <c r="D232">
        <v>128862197</v>
      </c>
      <c r="E232">
        <v>28876687</v>
      </c>
      <c r="F232">
        <v>1</v>
      </c>
      <c r="G232">
        <v>1</v>
      </c>
      <c r="H232">
        <v>1</v>
      </c>
      <c r="I232" t="s">
        <v>1276</v>
      </c>
      <c r="J232" t="s">
        <v>3</v>
      </c>
      <c r="K232" t="s">
        <v>1277</v>
      </c>
      <c r="L232">
        <v>1191</v>
      </c>
      <c r="N232">
        <v>1013</v>
      </c>
      <c r="O232" t="s">
        <v>1125</v>
      </c>
      <c r="P232" t="s">
        <v>1125</v>
      </c>
      <c r="Q232">
        <v>1</v>
      </c>
      <c r="X232">
        <v>0.44</v>
      </c>
      <c r="Y232">
        <v>0</v>
      </c>
      <c r="Z232">
        <v>0</v>
      </c>
      <c r="AA232">
        <v>0</v>
      </c>
      <c r="AB232">
        <v>7.94</v>
      </c>
      <c r="AC232">
        <v>0</v>
      </c>
      <c r="AD232">
        <v>1</v>
      </c>
      <c r="AE232">
        <v>1</v>
      </c>
      <c r="AF232" t="s">
        <v>315</v>
      </c>
      <c r="AG232">
        <v>3.036</v>
      </c>
      <c r="AH232">
        <v>2</v>
      </c>
      <c r="AI232">
        <v>144043567</v>
      </c>
      <c r="AJ232">
        <v>225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</row>
    <row r="233" spans="1:44" x14ac:dyDescent="0.2">
      <c r="A233">
        <f>ROW(Source!A127)</f>
        <v>127</v>
      </c>
      <c r="B233">
        <v>144043573</v>
      </c>
      <c r="C233">
        <v>144043566</v>
      </c>
      <c r="D233">
        <v>128862608</v>
      </c>
      <c r="E233">
        <v>28876687</v>
      </c>
      <c r="F233">
        <v>1</v>
      </c>
      <c r="G233">
        <v>1</v>
      </c>
      <c r="H233">
        <v>1</v>
      </c>
      <c r="I233" t="s">
        <v>1128</v>
      </c>
      <c r="J233" t="s">
        <v>3</v>
      </c>
      <c r="K233" t="s">
        <v>1129</v>
      </c>
      <c r="L233">
        <v>1191</v>
      </c>
      <c r="N233">
        <v>1013</v>
      </c>
      <c r="O233" t="s">
        <v>1125</v>
      </c>
      <c r="P233" t="s">
        <v>1125</v>
      </c>
      <c r="Q233">
        <v>1</v>
      </c>
      <c r="X233">
        <v>0.21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1</v>
      </c>
      <c r="AE233">
        <v>2</v>
      </c>
      <c r="AF233" t="s">
        <v>314</v>
      </c>
      <c r="AG233">
        <v>1.575</v>
      </c>
      <c r="AH233">
        <v>2</v>
      </c>
      <c r="AI233">
        <v>144043568</v>
      </c>
      <c r="AJ233">
        <v>226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 x14ac:dyDescent="0.2">
      <c r="A234">
        <f>ROW(Source!A127)</f>
        <v>127</v>
      </c>
      <c r="B234">
        <v>144043574</v>
      </c>
      <c r="C234">
        <v>144043566</v>
      </c>
      <c r="D234">
        <v>130404565</v>
      </c>
      <c r="E234">
        <v>1</v>
      </c>
      <c r="F234">
        <v>1</v>
      </c>
      <c r="G234">
        <v>1</v>
      </c>
      <c r="H234">
        <v>2</v>
      </c>
      <c r="I234" t="s">
        <v>1130</v>
      </c>
      <c r="J234" t="s">
        <v>1131</v>
      </c>
      <c r="K234" t="s">
        <v>1132</v>
      </c>
      <c r="L234">
        <v>1368</v>
      </c>
      <c r="N234">
        <v>1011</v>
      </c>
      <c r="O234" t="s">
        <v>550</v>
      </c>
      <c r="P234" t="s">
        <v>550</v>
      </c>
      <c r="Q234">
        <v>1</v>
      </c>
      <c r="X234">
        <v>0.21</v>
      </c>
      <c r="Y234">
        <v>0</v>
      </c>
      <c r="Z234">
        <v>31.26</v>
      </c>
      <c r="AA234">
        <v>13.5</v>
      </c>
      <c r="AB234">
        <v>0</v>
      </c>
      <c r="AC234">
        <v>0</v>
      </c>
      <c r="AD234">
        <v>1</v>
      </c>
      <c r="AE234">
        <v>0</v>
      </c>
      <c r="AF234" t="s">
        <v>314</v>
      </c>
      <c r="AG234">
        <v>1.575</v>
      </c>
      <c r="AH234">
        <v>2</v>
      </c>
      <c r="AI234">
        <v>144043569</v>
      </c>
      <c r="AJ234">
        <v>227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 x14ac:dyDescent="0.2">
      <c r="A235">
        <f>ROW(Source!A127)</f>
        <v>127</v>
      </c>
      <c r="B235">
        <v>144043575</v>
      </c>
      <c r="C235">
        <v>144043566</v>
      </c>
      <c r="D235">
        <v>130404632</v>
      </c>
      <c r="E235">
        <v>1</v>
      </c>
      <c r="F235">
        <v>1</v>
      </c>
      <c r="G235">
        <v>1</v>
      </c>
      <c r="H235">
        <v>2</v>
      </c>
      <c r="I235" t="s">
        <v>1335</v>
      </c>
      <c r="J235" t="s">
        <v>1336</v>
      </c>
      <c r="K235" t="s">
        <v>1337</v>
      </c>
      <c r="L235">
        <v>1368</v>
      </c>
      <c r="N235">
        <v>1011</v>
      </c>
      <c r="O235" t="s">
        <v>550</v>
      </c>
      <c r="P235" t="s">
        <v>550</v>
      </c>
      <c r="Q235">
        <v>1</v>
      </c>
      <c r="X235">
        <v>2</v>
      </c>
      <c r="Y235">
        <v>0</v>
      </c>
      <c r="Z235">
        <v>0.5</v>
      </c>
      <c r="AA235">
        <v>0</v>
      </c>
      <c r="AB235">
        <v>0</v>
      </c>
      <c r="AC235">
        <v>0</v>
      </c>
      <c r="AD235">
        <v>1</v>
      </c>
      <c r="AE235">
        <v>0</v>
      </c>
      <c r="AF235" t="s">
        <v>314</v>
      </c>
      <c r="AG235">
        <v>15</v>
      </c>
      <c r="AH235">
        <v>2</v>
      </c>
      <c r="AI235">
        <v>144043570</v>
      </c>
      <c r="AJ235">
        <v>228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</row>
    <row r="236" spans="1:44" x14ac:dyDescent="0.2">
      <c r="A236">
        <f>ROW(Source!A127)</f>
        <v>127</v>
      </c>
      <c r="B236">
        <v>144043576</v>
      </c>
      <c r="C236">
        <v>144043566</v>
      </c>
      <c r="D236">
        <v>128866382</v>
      </c>
      <c r="E236">
        <v>28876687</v>
      </c>
      <c r="F236">
        <v>1</v>
      </c>
      <c r="G236">
        <v>1</v>
      </c>
      <c r="H236">
        <v>3</v>
      </c>
      <c r="I236" t="s">
        <v>1761</v>
      </c>
      <c r="J236" t="s">
        <v>3</v>
      </c>
      <c r="K236" t="s">
        <v>1762</v>
      </c>
      <c r="L236">
        <v>1339</v>
      </c>
      <c r="N236">
        <v>1007</v>
      </c>
      <c r="O236" t="s">
        <v>50</v>
      </c>
      <c r="P236" t="s">
        <v>50</v>
      </c>
      <c r="Q236">
        <v>1</v>
      </c>
      <c r="X236">
        <v>0.51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 t="s">
        <v>3</v>
      </c>
      <c r="AG236">
        <v>0.51</v>
      </c>
      <c r="AH236">
        <v>3</v>
      </c>
      <c r="AI236">
        <v>-1</v>
      </c>
      <c r="AJ236" t="s">
        <v>3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 x14ac:dyDescent="0.2">
      <c r="A237">
        <f>ROW(Source!A129)</f>
        <v>129</v>
      </c>
      <c r="B237">
        <v>144043602</v>
      </c>
      <c r="C237">
        <v>144043578</v>
      </c>
      <c r="D237">
        <v>128862283</v>
      </c>
      <c r="E237">
        <v>28876687</v>
      </c>
      <c r="F237">
        <v>1</v>
      </c>
      <c r="G237">
        <v>1</v>
      </c>
      <c r="H237">
        <v>1</v>
      </c>
      <c r="I237" t="s">
        <v>1139</v>
      </c>
      <c r="J237" t="s">
        <v>3</v>
      </c>
      <c r="K237" t="s">
        <v>1140</v>
      </c>
      <c r="L237">
        <v>1191</v>
      </c>
      <c r="N237">
        <v>1013</v>
      </c>
      <c r="O237" t="s">
        <v>1125</v>
      </c>
      <c r="P237" t="s">
        <v>1125</v>
      </c>
      <c r="Q237">
        <v>1</v>
      </c>
      <c r="X237">
        <v>104</v>
      </c>
      <c r="Y237">
        <v>0</v>
      </c>
      <c r="Z237">
        <v>0</v>
      </c>
      <c r="AA237">
        <v>0</v>
      </c>
      <c r="AB237">
        <v>9.07</v>
      </c>
      <c r="AC237">
        <v>0</v>
      </c>
      <c r="AD237">
        <v>1</v>
      </c>
      <c r="AE237">
        <v>1</v>
      </c>
      <c r="AF237" t="s">
        <v>264</v>
      </c>
      <c r="AG237">
        <v>119.6</v>
      </c>
      <c r="AH237">
        <v>2</v>
      </c>
      <c r="AI237">
        <v>144043579</v>
      </c>
      <c r="AJ237">
        <v>230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</row>
    <row r="238" spans="1:44" x14ac:dyDescent="0.2">
      <c r="A238">
        <f>ROW(Source!A129)</f>
        <v>129</v>
      </c>
      <c r="B238">
        <v>144043603</v>
      </c>
      <c r="C238">
        <v>144043578</v>
      </c>
      <c r="D238">
        <v>128862608</v>
      </c>
      <c r="E238">
        <v>28876687</v>
      </c>
      <c r="F238">
        <v>1</v>
      </c>
      <c r="G238">
        <v>1</v>
      </c>
      <c r="H238">
        <v>1</v>
      </c>
      <c r="I238" t="s">
        <v>1128</v>
      </c>
      <c r="J238" t="s">
        <v>3</v>
      </c>
      <c r="K238" t="s">
        <v>1129</v>
      </c>
      <c r="L238">
        <v>1191</v>
      </c>
      <c r="N238">
        <v>1013</v>
      </c>
      <c r="O238" t="s">
        <v>1125</v>
      </c>
      <c r="P238" t="s">
        <v>1125</v>
      </c>
      <c r="Q238">
        <v>1</v>
      </c>
      <c r="X238">
        <v>0.65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1</v>
      </c>
      <c r="AE238">
        <v>2</v>
      </c>
      <c r="AF238" t="s">
        <v>279</v>
      </c>
      <c r="AG238">
        <v>0.8125</v>
      </c>
      <c r="AH238">
        <v>2</v>
      </c>
      <c r="AI238">
        <v>144043580</v>
      </c>
      <c r="AJ238">
        <v>231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</row>
    <row r="239" spans="1:44" x14ac:dyDescent="0.2">
      <c r="A239">
        <f>ROW(Source!A129)</f>
        <v>129</v>
      </c>
      <c r="B239">
        <v>144043604</v>
      </c>
      <c r="C239">
        <v>144043578</v>
      </c>
      <c r="D239">
        <v>130404404</v>
      </c>
      <c r="E239">
        <v>1</v>
      </c>
      <c r="F239">
        <v>1</v>
      </c>
      <c r="G239">
        <v>1</v>
      </c>
      <c r="H239">
        <v>2</v>
      </c>
      <c r="I239" t="s">
        <v>1141</v>
      </c>
      <c r="J239" t="s">
        <v>1142</v>
      </c>
      <c r="K239" t="s">
        <v>1143</v>
      </c>
      <c r="L239">
        <v>1368</v>
      </c>
      <c r="N239">
        <v>1011</v>
      </c>
      <c r="O239" t="s">
        <v>550</v>
      </c>
      <c r="P239" t="s">
        <v>550</v>
      </c>
      <c r="Q239">
        <v>1</v>
      </c>
      <c r="X239">
        <v>0.46</v>
      </c>
      <c r="Y239">
        <v>0</v>
      </c>
      <c r="Z239">
        <v>115.4</v>
      </c>
      <c r="AA239">
        <v>13.5</v>
      </c>
      <c r="AB239">
        <v>0</v>
      </c>
      <c r="AC239">
        <v>0</v>
      </c>
      <c r="AD239">
        <v>1</v>
      </c>
      <c r="AE239">
        <v>0</v>
      </c>
      <c r="AF239" t="s">
        <v>279</v>
      </c>
      <c r="AG239">
        <v>0.57500000000000007</v>
      </c>
      <c r="AH239">
        <v>2</v>
      </c>
      <c r="AI239">
        <v>144043581</v>
      </c>
      <c r="AJ239">
        <v>232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</row>
    <row r="240" spans="1:44" x14ac:dyDescent="0.2">
      <c r="A240">
        <f>ROW(Source!A129)</f>
        <v>129</v>
      </c>
      <c r="B240">
        <v>144043605</v>
      </c>
      <c r="C240">
        <v>144043578</v>
      </c>
      <c r="D240">
        <v>130405149</v>
      </c>
      <c r="E240">
        <v>1</v>
      </c>
      <c r="F240">
        <v>1</v>
      </c>
      <c r="G240">
        <v>1</v>
      </c>
      <c r="H240">
        <v>2</v>
      </c>
      <c r="I240" t="s">
        <v>1144</v>
      </c>
      <c r="J240" t="s">
        <v>1145</v>
      </c>
      <c r="K240" t="s">
        <v>1146</v>
      </c>
      <c r="L240">
        <v>1368</v>
      </c>
      <c r="N240">
        <v>1011</v>
      </c>
      <c r="O240" t="s">
        <v>550</v>
      </c>
      <c r="P240" t="s">
        <v>550</v>
      </c>
      <c r="Q240">
        <v>1</v>
      </c>
      <c r="X240">
        <v>0.19</v>
      </c>
      <c r="Y240">
        <v>0</v>
      </c>
      <c r="Z240">
        <v>65.709999999999994</v>
      </c>
      <c r="AA240">
        <v>11.6</v>
      </c>
      <c r="AB240">
        <v>0</v>
      </c>
      <c r="AC240">
        <v>0</v>
      </c>
      <c r="AD240">
        <v>1</v>
      </c>
      <c r="AE240">
        <v>0</v>
      </c>
      <c r="AF240" t="s">
        <v>279</v>
      </c>
      <c r="AG240">
        <v>0.23749999999999999</v>
      </c>
      <c r="AH240">
        <v>2</v>
      </c>
      <c r="AI240">
        <v>144043582</v>
      </c>
      <c r="AJ240">
        <v>233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</row>
    <row r="241" spans="1:44" x14ac:dyDescent="0.2">
      <c r="A241">
        <f>ROW(Source!A129)</f>
        <v>129</v>
      </c>
      <c r="B241">
        <v>144043606</v>
      </c>
      <c r="C241">
        <v>144043578</v>
      </c>
      <c r="D241">
        <v>130405710</v>
      </c>
      <c r="E241">
        <v>1</v>
      </c>
      <c r="F241">
        <v>1</v>
      </c>
      <c r="G241">
        <v>1</v>
      </c>
      <c r="H241">
        <v>2</v>
      </c>
      <c r="I241" t="s">
        <v>1147</v>
      </c>
      <c r="J241" t="s">
        <v>1148</v>
      </c>
      <c r="K241" t="s">
        <v>1149</v>
      </c>
      <c r="L241">
        <v>1368</v>
      </c>
      <c r="N241">
        <v>1011</v>
      </c>
      <c r="O241" t="s">
        <v>550</v>
      </c>
      <c r="P241" t="s">
        <v>550</v>
      </c>
      <c r="Q241">
        <v>1</v>
      </c>
      <c r="X241">
        <v>0.18</v>
      </c>
      <c r="Y241">
        <v>0</v>
      </c>
      <c r="Z241">
        <v>33.590000000000003</v>
      </c>
      <c r="AA241">
        <v>0</v>
      </c>
      <c r="AB241">
        <v>0</v>
      </c>
      <c r="AC241">
        <v>0</v>
      </c>
      <c r="AD241">
        <v>1</v>
      </c>
      <c r="AE241">
        <v>0</v>
      </c>
      <c r="AF241" t="s">
        <v>279</v>
      </c>
      <c r="AG241">
        <v>0.22499999999999998</v>
      </c>
      <c r="AH241">
        <v>2</v>
      </c>
      <c r="AI241">
        <v>144043583</v>
      </c>
      <c r="AJ241">
        <v>234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</row>
    <row r="242" spans="1:44" x14ac:dyDescent="0.2">
      <c r="A242">
        <f>ROW(Source!A129)</f>
        <v>129</v>
      </c>
      <c r="B242">
        <v>144043607</v>
      </c>
      <c r="C242">
        <v>144043578</v>
      </c>
      <c r="D242">
        <v>128865111</v>
      </c>
      <c r="E242">
        <v>28876687</v>
      </c>
      <c r="F242">
        <v>1</v>
      </c>
      <c r="G242">
        <v>1</v>
      </c>
      <c r="H242">
        <v>3</v>
      </c>
      <c r="I242" t="s">
        <v>1732</v>
      </c>
      <c r="J242" t="s">
        <v>3</v>
      </c>
      <c r="K242" t="s">
        <v>1733</v>
      </c>
      <c r="L242">
        <v>1327</v>
      </c>
      <c r="N242">
        <v>1005</v>
      </c>
      <c r="O242" t="s">
        <v>269</v>
      </c>
      <c r="P242" t="s">
        <v>269</v>
      </c>
      <c r="Q242">
        <v>1</v>
      </c>
      <c r="X242">
        <v>212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 t="s">
        <v>3</v>
      </c>
      <c r="AG242">
        <v>212</v>
      </c>
      <c r="AH242">
        <v>3</v>
      </c>
      <c r="AI242">
        <v>-1</v>
      </c>
      <c r="AJ242" t="s">
        <v>3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</row>
    <row r="243" spans="1:44" x14ac:dyDescent="0.2">
      <c r="A243">
        <f>ROW(Source!A129)</f>
        <v>129</v>
      </c>
      <c r="B243">
        <v>144043608</v>
      </c>
      <c r="C243">
        <v>144043578</v>
      </c>
      <c r="D243">
        <v>130258534</v>
      </c>
      <c r="E243">
        <v>1</v>
      </c>
      <c r="F243">
        <v>1</v>
      </c>
      <c r="G243">
        <v>1</v>
      </c>
      <c r="H243">
        <v>3</v>
      </c>
      <c r="I243" t="s">
        <v>1150</v>
      </c>
      <c r="J243" t="s">
        <v>1151</v>
      </c>
      <c r="K243" t="s">
        <v>1152</v>
      </c>
      <c r="L243">
        <v>1339</v>
      </c>
      <c r="N243">
        <v>1007</v>
      </c>
      <c r="O243" t="s">
        <v>50</v>
      </c>
      <c r="P243" t="s">
        <v>50</v>
      </c>
      <c r="Q243">
        <v>1</v>
      </c>
      <c r="X243">
        <v>7.2999999999999995E-2</v>
      </c>
      <c r="Y243">
        <v>2.44</v>
      </c>
      <c r="Z243">
        <v>0</v>
      </c>
      <c r="AA243">
        <v>0</v>
      </c>
      <c r="AB243">
        <v>0</v>
      </c>
      <c r="AC243">
        <v>0</v>
      </c>
      <c r="AD243">
        <v>1</v>
      </c>
      <c r="AE243">
        <v>0</v>
      </c>
      <c r="AF243" t="s">
        <v>3</v>
      </c>
      <c r="AG243">
        <v>7.2999999999999995E-2</v>
      </c>
      <c r="AH243">
        <v>2</v>
      </c>
      <c r="AI243">
        <v>144043585</v>
      </c>
      <c r="AJ243">
        <v>236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</row>
    <row r="244" spans="1:44" x14ac:dyDescent="0.2">
      <c r="A244">
        <f>ROW(Source!A129)</f>
        <v>129</v>
      </c>
      <c r="B244">
        <v>144043609</v>
      </c>
      <c r="C244">
        <v>144043578</v>
      </c>
      <c r="D244">
        <v>130258769</v>
      </c>
      <c r="E244">
        <v>1</v>
      </c>
      <c r="F244">
        <v>1</v>
      </c>
      <c r="G244">
        <v>1</v>
      </c>
      <c r="H244">
        <v>3</v>
      </c>
      <c r="I244" t="s">
        <v>1153</v>
      </c>
      <c r="J244" t="s">
        <v>1154</v>
      </c>
      <c r="K244" t="s">
        <v>1155</v>
      </c>
      <c r="L244">
        <v>1301</v>
      </c>
      <c r="N244">
        <v>1003</v>
      </c>
      <c r="O244" t="s">
        <v>328</v>
      </c>
      <c r="P244" t="s">
        <v>328</v>
      </c>
      <c r="Q244">
        <v>1</v>
      </c>
      <c r="X244">
        <v>83</v>
      </c>
      <c r="Y244">
        <v>0.37</v>
      </c>
      <c r="Z244">
        <v>0</v>
      </c>
      <c r="AA244">
        <v>0</v>
      </c>
      <c r="AB244">
        <v>0</v>
      </c>
      <c r="AC244">
        <v>0</v>
      </c>
      <c r="AD244">
        <v>1</v>
      </c>
      <c r="AE244">
        <v>0</v>
      </c>
      <c r="AF244" t="s">
        <v>3</v>
      </c>
      <c r="AG244">
        <v>83</v>
      </c>
      <c r="AH244">
        <v>2</v>
      </c>
      <c r="AI244">
        <v>144043586</v>
      </c>
      <c r="AJ244">
        <v>237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</row>
    <row r="245" spans="1:44" x14ac:dyDescent="0.2">
      <c r="A245">
        <f>ROW(Source!A129)</f>
        <v>129</v>
      </c>
      <c r="B245">
        <v>144043610</v>
      </c>
      <c r="C245">
        <v>144043578</v>
      </c>
      <c r="D245">
        <v>130258794</v>
      </c>
      <c r="E245">
        <v>1</v>
      </c>
      <c r="F245">
        <v>1</v>
      </c>
      <c r="G245">
        <v>1</v>
      </c>
      <c r="H245">
        <v>3</v>
      </c>
      <c r="I245" t="s">
        <v>1156</v>
      </c>
      <c r="J245" t="s">
        <v>1157</v>
      </c>
      <c r="K245" t="s">
        <v>1158</v>
      </c>
      <c r="L245">
        <v>1301</v>
      </c>
      <c r="N245">
        <v>1003</v>
      </c>
      <c r="O245" t="s">
        <v>328</v>
      </c>
      <c r="P245" t="s">
        <v>328</v>
      </c>
      <c r="Q245">
        <v>1</v>
      </c>
      <c r="X245">
        <v>120</v>
      </c>
      <c r="Y245">
        <v>0.17</v>
      </c>
      <c r="Z245">
        <v>0</v>
      </c>
      <c r="AA245">
        <v>0</v>
      </c>
      <c r="AB245">
        <v>0</v>
      </c>
      <c r="AC245">
        <v>0</v>
      </c>
      <c r="AD245">
        <v>1</v>
      </c>
      <c r="AE245">
        <v>0</v>
      </c>
      <c r="AF245" t="s">
        <v>3</v>
      </c>
      <c r="AG245">
        <v>120</v>
      </c>
      <c r="AH245">
        <v>2</v>
      </c>
      <c r="AI245">
        <v>144043587</v>
      </c>
      <c r="AJ245">
        <v>238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</row>
    <row r="246" spans="1:44" x14ac:dyDescent="0.2">
      <c r="A246">
        <f>ROW(Source!A129)</f>
        <v>129</v>
      </c>
      <c r="B246">
        <v>144043611</v>
      </c>
      <c r="C246">
        <v>144043578</v>
      </c>
      <c r="D246">
        <v>130258799</v>
      </c>
      <c r="E246">
        <v>1</v>
      </c>
      <c r="F246">
        <v>1</v>
      </c>
      <c r="G246">
        <v>1</v>
      </c>
      <c r="H246">
        <v>3</v>
      </c>
      <c r="I246" t="s">
        <v>1159</v>
      </c>
      <c r="J246" t="s">
        <v>1160</v>
      </c>
      <c r="K246" t="s">
        <v>1161</v>
      </c>
      <c r="L246">
        <v>1308</v>
      </c>
      <c r="N246">
        <v>1003</v>
      </c>
      <c r="O246" t="s">
        <v>99</v>
      </c>
      <c r="P246" t="s">
        <v>99</v>
      </c>
      <c r="Q246">
        <v>100</v>
      </c>
      <c r="X246">
        <v>0.44</v>
      </c>
      <c r="Y246">
        <v>173</v>
      </c>
      <c r="Z246">
        <v>0</v>
      </c>
      <c r="AA246">
        <v>0</v>
      </c>
      <c r="AB246">
        <v>0</v>
      </c>
      <c r="AC246">
        <v>0</v>
      </c>
      <c r="AD246">
        <v>1</v>
      </c>
      <c r="AE246">
        <v>0</v>
      </c>
      <c r="AF246" t="s">
        <v>3</v>
      </c>
      <c r="AG246">
        <v>0.44</v>
      </c>
      <c r="AH246">
        <v>2</v>
      </c>
      <c r="AI246">
        <v>144043588</v>
      </c>
      <c r="AJ246">
        <v>239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</row>
    <row r="247" spans="1:44" x14ac:dyDescent="0.2">
      <c r="A247">
        <f>ROW(Source!A129)</f>
        <v>129</v>
      </c>
      <c r="B247">
        <v>144043612</v>
      </c>
      <c r="C247">
        <v>144043578</v>
      </c>
      <c r="D247">
        <v>130260956</v>
      </c>
      <c r="E247">
        <v>1</v>
      </c>
      <c r="F247">
        <v>1</v>
      </c>
      <c r="G247">
        <v>1</v>
      </c>
      <c r="H247">
        <v>3</v>
      </c>
      <c r="I247" t="s">
        <v>1162</v>
      </c>
      <c r="J247" t="s">
        <v>1163</v>
      </c>
      <c r="K247" t="s">
        <v>1164</v>
      </c>
      <c r="L247">
        <v>1425</v>
      </c>
      <c r="N247">
        <v>1013</v>
      </c>
      <c r="O247" t="s">
        <v>88</v>
      </c>
      <c r="P247" t="s">
        <v>88</v>
      </c>
      <c r="Q247">
        <v>1</v>
      </c>
      <c r="X247">
        <v>1.67</v>
      </c>
      <c r="Y247">
        <v>8</v>
      </c>
      <c r="Z247">
        <v>0</v>
      </c>
      <c r="AA247">
        <v>0</v>
      </c>
      <c r="AB247">
        <v>0</v>
      </c>
      <c r="AC247">
        <v>0</v>
      </c>
      <c r="AD247">
        <v>1</v>
      </c>
      <c r="AE247">
        <v>0</v>
      </c>
      <c r="AF247" t="s">
        <v>3</v>
      </c>
      <c r="AG247">
        <v>1.67</v>
      </c>
      <c r="AH247">
        <v>2</v>
      </c>
      <c r="AI247">
        <v>144043589</v>
      </c>
      <c r="AJ247">
        <v>241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 x14ac:dyDescent="0.2">
      <c r="A248">
        <f>ROW(Source!A129)</f>
        <v>129</v>
      </c>
      <c r="B248">
        <v>144043613</v>
      </c>
      <c r="C248">
        <v>144043578</v>
      </c>
      <c r="D248">
        <v>130261197</v>
      </c>
      <c r="E248">
        <v>1</v>
      </c>
      <c r="F248">
        <v>1</v>
      </c>
      <c r="G248">
        <v>1</v>
      </c>
      <c r="H248">
        <v>3</v>
      </c>
      <c r="I248" t="s">
        <v>1165</v>
      </c>
      <c r="J248" t="s">
        <v>1166</v>
      </c>
      <c r="K248" t="s">
        <v>1167</v>
      </c>
      <c r="L248">
        <v>1425</v>
      </c>
      <c r="N248">
        <v>1013</v>
      </c>
      <c r="O248" t="s">
        <v>88</v>
      </c>
      <c r="P248" t="s">
        <v>88</v>
      </c>
      <c r="Q248">
        <v>1</v>
      </c>
      <c r="X248">
        <v>1.45</v>
      </c>
      <c r="Y248">
        <v>2</v>
      </c>
      <c r="Z248">
        <v>0</v>
      </c>
      <c r="AA248">
        <v>0</v>
      </c>
      <c r="AB248">
        <v>0</v>
      </c>
      <c r="AC248">
        <v>0</v>
      </c>
      <c r="AD248">
        <v>1</v>
      </c>
      <c r="AE248">
        <v>0</v>
      </c>
      <c r="AF248" t="s">
        <v>3</v>
      </c>
      <c r="AG248">
        <v>1.45</v>
      </c>
      <c r="AH248">
        <v>2</v>
      </c>
      <c r="AI248">
        <v>144043590</v>
      </c>
      <c r="AJ248">
        <v>242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</row>
    <row r="249" spans="1:44" x14ac:dyDescent="0.2">
      <c r="A249">
        <f>ROW(Source!A129)</f>
        <v>129</v>
      </c>
      <c r="B249">
        <v>144043614</v>
      </c>
      <c r="C249">
        <v>144043578</v>
      </c>
      <c r="D249">
        <v>130261199</v>
      </c>
      <c r="E249">
        <v>1</v>
      </c>
      <c r="F249">
        <v>1</v>
      </c>
      <c r="G249">
        <v>1</v>
      </c>
      <c r="H249">
        <v>3</v>
      </c>
      <c r="I249" t="s">
        <v>1168</v>
      </c>
      <c r="J249" t="s">
        <v>1169</v>
      </c>
      <c r="K249" t="s">
        <v>1170</v>
      </c>
      <c r="L249">
        <v>1425</v>
      </c>
      <c r="N249">
        <v>1013</v>
      </c>
      <c r="O249" t="s">
        <v>88</v>
      </c>
      <c r="P249" t="s">
        <v>88</v>
      </c>
      <c r="Q249">
        <v>1</v>
      </c>
      <c r="X249">
        <v>7.35</v>
      </c>
      <c r="Y249">
        <v>2</v>
      </c>
      <c r="Z249">
        <v>0</v>
      </c>
      <c r="AA249">
        <v>0</v>
      </c>
      <c r="AB249">
        <v>0</v>
      </c>
      <c r="AC249">
        <v>0</v>
      </c>
      <c r="AD249">
        <v>1</v>
      </c>
      <c r="AE249">
        <v>0</v>
      </c>
      <c r="AF249" t="s">
        <v>3</v>
      </c>
      <c r="AG249">
        <v>7.35</v>
      </c>
      <c r="AH249">
        <v>2</v>
      </c>
      <c r="AI249">
        <v>144043591</v>
      </c>
      <c r="AJ249">
        <v>243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</row>
    <row r="250" spans="1:44" x14ac:dyDescent="0.2">
      <c r="A250">
        <f>ROW(Source!A129)</f>
        <v>129</v>
      </c>
      <c r="B250">
        <v>144043615</v>
      </c>
      <c r="C250">
        <v>144043578</v>
      </c>
      <c r="D250">
        <v>130261200</v>
      </c>
      <c r="E250">
        <v>1</v>
      </c>
      <c r="F250">
        <v>1</v>
      </c>
      <c r="G250">
        <v>1</v>
      </c>
      <c r="H250">
        <v>3</v>
      </c>
      <c r="I250" t="s">
        <v>1171</v>
      </c>
      <c r="J250" t="s">
        <v>1172</v>
      </c>
      <c r="K250" t="s">
        <v>1173</v>
      </c>
      <c r="L250">
        <v>1425</v>
      </c>
      <c r="N250">
        <v>1013</v>
      </c>
      <c r="O250" t="s">
        <v>88</v>
      </c>
      <c r="P250" t="s">
        <v>88</v>
      </c>
      <c r="Q250">
        <v>1</v>
      </c>
      <c r="X250">
        <v>18.55</v>
      </c>
      <c r="Y250">
        <v>3</v>
      </c>
      <c r="Z250">
        <v>0</v>
      </c>
      <c r="AA250">
        <v>0</v>
      </c>
      <c r="AB250">
        <v>0</v>
      </c>
      <c r="AC250">
        <v>0</v>
      </c>
      <c r="AD250">
        <v>1</v>
      </c>
      <c r="AE250">
        <v>0</v>
      </c>
      <c r="AF250" t="s">
        <v>3</v>
      </c>
      <c r="AG250">
        <v>18.55</v>
      </c>
      <c r="AH250">
        <v>2</v>
      </c>
      <c r="AI250">
        <v>144043592</v>
      </c>
      <c r="AJ250">
        <v>244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</row>
    <row r="251" spans="1:44" x14ac:dyDescent="0.2">
      <c r="A251">
        <f>ROW(Source!A129)</f>
        <v>129</v>
      </c>
      <c r="B251">
        <v>144043616</v>
      </c>
      <c r="C251">
        <v>144043578</v>
      </c>
      <c r="D251">
        <v>130274962</v>
      </c>
      <c r="E251">
        <v>1</v>
      </c>
      <c r="F251">
        <v>1</v>
      </c>
      <c r="G251">
        <v>1</v>
      </c>
      <c r="H251">
        <v>3</v>
      </c>
      <c r="I251" t="s">
        <v>1174</v>
      </c>
      <c r="J251" t="s">
        <v>1175</v>
      </c>
      <c r="K251" t="s">
        <v>1176</v>
      </c>
      <c r="L251">
        <v>1301</v>
      </c>
      <c r="N251">
        <v>1003</v>
      </c>
      <c r="O251" t="s">
        <v>328</v>
      </c>
      <c r="P251" t="s">
        <v>328</v>
      </c>
      <c r="Q251">
        <v>1</v>
      </c>
      <c r="X251">
        <v>77</v>
      </c>
      <c r="Y251">
        <v>4</v>
      </c>
      <c r="Z251">
        <v>0</v>
      </c>
      <c r="AA251">
        <v>0</v>
      </c>
      <c r="AB251">
        <v>0</v>
      </c>
      <c r="AC251">
        <v>0</v>
      </c>
      <c r="AD251">
        <v>1</v>
      </c>
      <c r="AE251">
        <v>0</v>
      </c>
      <c r="AF251" t="s">
        <v>3</v>
      </c>
      <c r="AG251">
        <v>77</v>
      </c>
      <c r="AH251">
        <v>2</v>
      </c>
      <c r="AI251">
        <v>144043593</v>
      </c>
      <c r="AJ251">
        <v>245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</row>
    <row r="252" spans="1:44" x14ac:dyDescent="0.2">
      <c r="A252">
        <f>ROW(Source!A129)</f>
        <v>129</v>
      </c>
      <c r="B252">
        <v>144043617</v>
      </c>
      <c r="C252">
        <v>144043578</v>
      </c>
      <c r="D252">
        <v>130274980</v>
      </c>
      <c r="E252">
        <v>1</v>
      </c>
      <c r="F252">
        <v>1</v>
      </c>
      <c r="G252">
        <v>1</v>
      </c>
      <c r="H252">
        <v>3</v>
      </c>
      <c r="I252" t="s">
        <v>1177</v>
      </c>
      <c r="J252" t="s">
        <v>1178</v>
      </c>
      <c r="K252" t="s">
        <v>1179</v>
      </c>
      <c r="L252">
        <v>1301</v>
      </c>
      <c r="N252">
        <v>1003</v>
      </c>
      <c r="O252" t="s">
        <v>328</v>
      </c>
      <c r="P252" t="s">
        <v>328</v>
      </c>
      <c r="Q252">
        <v>1</v>
      </c>
      <c r="X252">
        <v>236</v>
      </c>
      <c r="Y252">
        <v>5.5</v>
      </c>
      <c r="Z252">
        <v>0</v>
      </c>
      <c r="AA252">
        <v>0</v>
      </c>
      <c r="AB252">
        <v>0</v>
      </c>
      <c r="AC252">
        <v>0</v>
      </c>
      <c r="AD252">
        <v>1</v>
      </c>
      <c r="AE252">
        <v>0</v>
      </c>
      <c r="AF252" t="s">
        <v>3</v>
      </c>
      <c r="AG252">
        <v>236</v>
      </c>
      <c r="AH252">
        <v>2</v>
      </c>
      <c r="AI252">
        <v>144043594</v>
      </c>
      <c r="AJ252">
        <v>246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</row>
    <row r="253" spans="1:44" x14ac:dyDescent="0.2">
      <c r="A253">
        <f>ROW(Source!A129)</f>
        <v>129</v>
      </c>
      <c r="B253">
        <v>144043618</v>
      </c>
      <c r="C253">
        <v>144043578</v>
      </c>
      <c r="D253">
        <v>130275021</v>
      </c>
      <c r="E253">
        <v>1</v>
      </c>
      <c r="F253">
        <v>1</v>
      </c>
      <c r="G253">
        <v>1</v>
      </c>
      <c r="H253">
        <v>3</v>
      </c>
      <c r="I253" t="s">
        <v>1338</v>
      </c>
      <c r="J253" t="s">
        <v>1339</v>
      </c>
      <c r="K253" t="s">
        <v>1340</v>
      </c>
      <c r="L253">
        <v>1301</v>
      </c>
      <c r="N253">
        <v>1003</v>
      </c>
      <c r="O253" t="s">
        <v>328</v>
      </c>
      <c r="P253" t="s">
        <v>328</v>
      </c>
      <c r="Q253">
        <v>1</v>
      </c>
      <c r="X253">
        <v>46</v>
      </c>
      <c r="Y253">
        <v>3.18</v>
      </c>
      <c r="Z253">
        <v>0</v>
      </c>
      <c r="AA253">
        <v>0</v>
      </c>
      <c r="AB253">
        <v>0</v>
      </c>
      <c r="AC253">
        <v>0</v>
      </c>
      <c r="AD253">
        <v>1</v>
      </c>
      <c r="AE253">
        <v>0</v>
      </c>
      <c r="AF253" t="s">
        <v>3</v>
      </c>
      <c r="AG253">
        <v>46</v>
      </c>
      <c r="AH253">
        <v>2</v>
      </c>
      <c r="AI253">
        <v>144043595</v>
      </c>
      <c r="AJ253">
        <v>247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 x14ac:dyDescent="0.2">
      <c r="A254">
        <f>ROW(Source!A129)</f>
        <v>129</v>
      </c>
      <c r="B254">
        <v>144043619</v>
      </c>
      <c r="C254">
        <v>144043578</v>
      </c>
      <c r="D254">
        <v>130275052</v>
      </c>
      <c r="E254">
        <v>1</v>
      </c>
      <c r="F254">
        <v>1</v>
      </c>
      <c r="G254">
        <v>1</v>
      </c>
      <c r="H254">
        <v>3</v>
      </c>
      <c r="I254" t="s">
        <v>1180</v>
      </c>
      <c r="J254" t="s">
        <v>1181</v>
      </c>
      <c r="K254" t="s">
        <v>1182</v>
      </c>
      <c r="L254">
        <v>1425</v>
      </c>
      <c r="N254">
        <v>1013</v>
      </c>
      <c r="O254" t="s">
        <v>88</v>
      </c>
      <c r="P254" t="s">
        <v>88</v>
      </c>
      <c r="Q254">
        <v>1</v>
      </c>
      <c r="X254">
        <v>0.73</v>
      </c>
      <c r="Y254">
        <v>68</v>
      </c>
      <c r="Z254">
        <v>0</v>
      </c>
      <c r="AA254">
        <v>0</v>
      </c>
      <c r="AB254">
        <v>0</v>
      </c>
      <c r="AC254">
        <v>0</v>
      </c>
      <c r="AD254">
        <v>1</v>
      </c>
      <c r="AE254">
        <v>0</v>
      </c>
      <c r="AF254" t="s">
        <v>3</v>
      </c>
      <c r="AG254">
        <v>0.73</v>
      </c>
      <c r="AH254">
        <v>2</v>
      </c>
      <c r="AI254">
        <v>144043596</v>
      </c>
      <c r="AJ254">
        <v>248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</row>
    <row r="255" spans="1:44" x14ac:dyDescent="0.2">
      <c r="A255">
        <f>ROW(Source!A129)</f>
        <v>129</v>
      </c>
      <c r="B255">
        <v>144043620</v>
      </c>
      <c r="C255">
        <v>144043578</v>
      </c>
      <c r="D255">
        <v>130287788</v>
      </c>
      <c r="E255">
        <v>1</v>
      </c>
      <c r="F255">
        <v>1</v>
      </c>
      <c r="G255">
        <v>1</v>
      </c>
      <c r="H255">
        <v>3</v>
      </c>
      <c r="I255" t="s">
        <v>1186</v>
      </c>
      <c r="J255" t="s">
        <v>1187</v>
      </c>
      <c r="K255" t="s">
        <v>1188</v>
      </c>
      <c r="L255">
        <v>1346</v>
      </c>
      <c r="N255">
        <v>1009</v>
      </c>
      <c r="O255" t="s">
        <v>598</v>
      </c>
      <c r="P255" t="s">
        <v>598</v>
      </c>
      <c r="Q255">
        <v>1</v>
      </c>
      <c r="X255">
        <v>119</v>
      </c>
      <c r="Y255">
        <v>1.58</v>
      </c>
      <c r="Z255">
        <v>0</v>
      </c>
      <c r="AA255">
        <v>0</v>
      </c>
      <c r="AB255">
        <v>0</v>
      </c>
      <c r="AC255">
        <v>0</v>
      </c>
      <c r="AD255">
        <v>1</v>
      </c>
      <c r="AE255">
        <v>0</v>
      </c>
      <c r="AF255" t="s">
        <v>3</v>
      </c>
      <c r="AG255">
        <v>119</v>
      </c>
      <c r="AH255">
        <v>2</v>
      </c>
      <c r="AI255">
        <v>144043597</v>
      </c>
      <c r="AJ255">
        <v>249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</row>
    <row r="256" spans="1:44" x14ac:dyDescent="0.2">
      <c r="A256">
        <f>ROW(Source!A129)</f>
        <v>129</v>
      </c>
      <c r="B256">
        <v>144043621</v>
      </c>
      <c r="C256">
        <v>144043578</v>
      </c>
      <c r="D256">
        <v>130288591</v>
      </c>
      <c r="E256">
        <v>1</v>
      </c>
      <c r="F256">
        <v>1</v>
      </c>
      <c r="G256">
        <v>1</v>
      </c>
      <c r="H256">
        <v>3</v>
      </c>
      <c r="I256" t="s">
        <v>1189</v>
      </c>
      <c r="J256" t="s">
        <v>1190</v>
      </c>
      <c r="K256" t="s">
        <v>1191</v>
      </c>
      <c r="L256">
        <v>1346</v>
      </c>
      <c r="N256">
        <v>1009</v>
      </c>
      <c r="O256" t="s">
        <v>598</v>
      </c>
      <c r="P256" t="s">
        <v>598</v>
      </c>
      <c r="Q256">
        <v>1</v>
      </c>
      <c r="X256">
        <v>10</v>
      </c>
      <c r="Y256">
        <v>13.08</v>
      </c>
      <c r="Z256">
        <v>0</v>
      </c>
      <c r="AA256">
        <v>0</v>
      </c>
      <c r="AB256">
        <v>0</v>
      </c>
      <c r="AC256">
        <v>0</v>
      </c>
      <c r="AD256">
        <v>1</v>
      </c>
      <c r="AE256">
        <v>0</v>
      </c>
      <c r="AF256" t="s">
        <v>3</v>
      </c>
      <c r="AG256">
        <v>10</v>
      </c>
      <c r="AH256">
        <v>2</v>
      </c>
      <c r="AI256">
        <v>144043598</v>
      </c>
      <c r="AJ256">
        <v>250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</row>
    <row r="257" spans="1:44" x14ac:dyDescent="0.2">
      <c r="A257">
        <f>ROW(Source!A129)</f>
        <v>129</v>
      </c>
      <c r="B257">
        <v>144043622</v>
      </c>
      <c r="C257">
        <v>144043578</v>
      </c>
      <c r="D257">
        <v>128865105</v>
      </c>
      <c r="E257">
        <v>28876687</v>
      </c>
      <c r="F257">
        <v>1</v>
      </c>
      <c r="G257">
        <v>1</v>
      </c>
      <c r="H257">
        <v>3</v>
      </c>
      <c r="I257" t="s">
        <v>1763</v>
      </c>
      <c r="J257" t="s">
        <v>3</v>
      </c>
      <c r="K257" t="s">
        <v>1764</v>
      </c>
      <c r="L257">
        <v>1371</v>
      </c>
      <c r="N257">
        <v>1013</v>
      </c>
      <c r="O257" t="s">
        <v>171</v>
      </c>
      <c r="P257" t="s">
        <v>171</v>
      </c>
      <c r="Q257">
        <v>1</v>
      </c>
      <c r="X257">
        <v>7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 t="s">
        <v>3</v>
      </c>
      <c r="AG257">
        <v>7</v>
      </c>
      <c r="AH257">
        <v>3</v>
      </c>
      <c r="AI257">
        <v>-1</v>
      </c>
      <c r="AJ257" t="s">
        <v>3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</row>
    <row r="258" spans="1:44" x14ac:dyDescent="0.2">
      <c r="A258">
        <f>ROW(Source!A129)</f>
        <v>129</v>
      </c>
      <c r="B258">
        <v>144043623</v>
      </c>
      <c r="C258">
        <v>144043578</v>
      </c>
      <c r="D258">
        <v>130289780</v>
      </c>
      <c r="E258">
        <v>1</v>
      </c>
      <c r="F258">
        <v>1</v>
      </c>
      <c r="G258">
        <v>1</v>
      </c>
      <c r="H258">
        <v>3</v>
      </c>
      <c r="I258" t="s">
        <v>1192</v>
      </c>
      <c r="J258" t="s">
        <v>1193</v>
      </c>
      <c r="K258" t="s">
        <v>1194</v>
      </c>
      <c r="L258">
        <v>1346</v>
      </c>
      <c r="N258">
        <v>1009</v>
      </c>
      <c r="O258" t="s">
        <v>598</v>
      </c>
      <c r="P258" t="s">
        <v>598</v>
      </c>
      <c r="Q258">
        <v>1</v>
      </c>
      <c r="X258">
        <v>9</v>
      </c>
      <c r="Y258">
        <v>7.46</v>
      </c>
      <c r="Z258">
        <v>0</v>
      </c>
      <c r="AA258">
        <v>0</v>
      </c>
      <c r="AB258">
        <v>0</v>
      </c>
      <c r="AC258">
        <v>0</v>
      </c>
      <c r="AD258">
        <v>1</v>
      </c>
      <c r="AE258">
        <v>0</v>
      </c>
      <c r="AF258" t="s">
        <v>3</v>
      </c>
      <c r="AG258">
        <v>9</v>
      </c>
      <c r="AH258">
        <v>2</v>
      </c>
      <c r="AI258">
        <v>144043600</v>
      </c>
      <c r="AJ258">
        <v>251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</row>
    <row r="259" spans="1:44" x14ac:dyDescent="0.2">
      <c r="A259">
        <f>ROW(Source!A129)</f>
        <v>129</v>
      </c>
      <c r="B259">
        <v>144043624</v>
      </c>
      <c r="C259">
        <v>144043578</v>
      </c>
      <c r="D259">
        <v>130289783</v>
      </c>
      <c r="E259">
        <v>1</v>
      </c>
      <c r="F259">
        <v>1</v>
      </c>
      <c r="G259">
        <v>1</v>
      </c>
      <c r="H259">
        <v>3</v>
      </c>
      <c r="I259" t="s">
        <v>1195</v>
      </c>
      <c r="J259" t="s">
        <v>1196</v>
      </c>
      <c r="K259" t="s">
        <v>1197</v>
      </c>
      <c r="L259">
        <v>1346</v>
      </c>
      <c r="N259">
        <v>1009</v>
      </c>
      <c r="O259" t="s">
        <v>598</v>
      </c>
      <c r="P259" t="s">
        <v>598</v>
      </c>
      <c r="Q259">
        <v>1</v>
      </c>
      <c r="X259">
        <v>85</v>
      </c>
      <c r="Y259">
        <v>2.7</v>
      </c>
      <c r="Z259">
        <v>0</v>
      </c>
      <c r="AA259">
        <v>0</v>
      </c>
      <c r="AB259">
        <v>0</v>
      </c>
      <c r="AC259">
        <v>0</v>
      </c>
      <c r="AD259">
        <v>1</v>
      </c>
      <c r="AE259">
        <v>0</v>
      </c>
      <c r="AF259" t="s">
        <v>3</v>
      </c>
      <c r="AG259">
        <v>85</v>
      </c>
      <c r="AH259">
        <v>2</v>
      </c>
      <c r="AI259">
        <v>144043601</v>
      </c>
      <c r="AJ259">
        <v>252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</row>
    <row r="260" spans="1:44" x14ac:dyDescent="0.2">
      <c r="A260">
        <f>ROW(Source!A132)</f>
        <v>132</v>
      </c>
      <c r="B260">
        <v>144043646</v>
      </c>
      <c r="C260">
        <v>144043627</v>
      </c>
      <c r="D260">
        <v>128862283</v>
      </c>
      <c r="E260">
        <v>28876687</v>
      </c>
      <c r="F260">
        <v>1</v>
      </c>
      <c r="G260">
        <v>1</v>
      </c>
      <c r="H260">
        <v>1</v>
      </c>
      <c r="I260" t="s">
        <v>1139</v>
      </c>
      <c r="J260" t="s">
        <v>3</v>
      </c>
      <c r="K260" t="s">
        <v>1140</v>
      </c>
      <c r="L260">
        <v>1191</v>
      </c>
      <c r="N260">
        <v>1013</v>
      </c>
      <c r="O260" t="s">
        <v>1125</v>
      </c>
      <c r="P260" t="s">
        <v>1125</v>
      </c>
      <c r="Q260">
        <v>1</v>
      </c>
      <c r="X260">
        <v>132</v>
      </c>
      <c r="Y260">
        <v>0</v>
      </c>
      <c r="Z260">
        <v>0</v>
      </c>
      <c r="AA260">
        <v>0</v>
      </c>
      <c r="AB260">
        <v>9.07</v>
      </c>
      <c r="AC260">
        <v>0</v>
      </c>
      <c r="AD260">
        <v>1</v>
      </c>
      <c r="AE260">
        <v>1</v>
      </c>
      <c r="AF260" t="s">
        <v>264</v>
      </c>
      <c r="AG260">
        <v>151.79999999999998</v>
      </c>
      <c r="AH260">
        <v>2</v>
      </c>
      <c r="AI260">
        <v>144043628</v>
      </c>
      <c r="AJ260">
        <v>253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</row>
    <row r="261" spans="1:44" x14ac:dyDescent="0.2">
      <c r="A261">
        <f>ROW(Source!A132)</f>
        <v>132</v>
      </c>
      <c r="B261">
        <v>144043647</v>
      </c>
      <c r="C261">
        <v>144043627</v>
      </c>
      <c r="D261">
        <v>128862608</v>
      </c>
      <c r="E261">
        <v>28876687</v>
      </c>
      <c r="F261">
        <v>1</v>
      </c>
      <c r="G261">
        <v>1</v>
      </c>
      <c r="H261">
        <v>1</v>
      </c>
      <c r="I261" t="s">
        <v>1128</v>
      </c>
      <c r="J261" t="s">
        <v>3</v>
      </c>
      <c r="K261" t="s">
        <v>1129</v>
      </c>
      <c r="L261">
        <v>1191</v>
      </c>
      <c r="N261">
        <v>1013</v>
      </c>
      <c r="O261" t="s">
        <v>1125</v>
      </c>
      <c r="P261" t="s">
        <v>1125</v>
      </c>
      <c r="Q261">
        <v>1</v>
      </c>
      <c r="X261">
        <v>0.91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1</v>
      </c>
      <c r="AE261">
        <v>2</v>
      </c>
      <c r="AF261" t="s">
        <v>279</v>
      </c>
      <c r="AG261">
        <v>1.1375</v>
      </c>
      <c r="AH261">
        <v>2</v>
      </c>
      <c r="AI261">
        <v>144043629</v>
      </c>
      <c r="AJ261">
        <v>254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</row>
    <row r="262" spans="1:44" x14ac:dyDescent="0.2">
      <c r="A262">
        <f>ROW(Source!A132)</f>
        <v>132</v>
      </c>
      <c r="B262">
        <v>144043648</v>
      </c>
      <c r="C262">
        <v>144043627</v>
      </c>
      <c r="D262">
        <v>130404404</v>
      </c>
      <c r="E262">
        <v>1</v>
      </c>
      <c r="F262">
        <v>1</v>
      </c>
      <c r="G262">
        <v>1</v>
      </c>
      <c r="H262">
        <v>2</v>
      </c>
      <c r="I262" t="s">
        <v>1141</v>
      </c>
      <c r="J262" t="s">
        <v>1142</v>
      </c>
      <c r="K262" t="s">
        <v>1143</v>
      </c>
      <c r="L262">
        <v>1368</v>
      </c>
      <c r="N262">
        <v>1011</v>
      </c>
      <c r="O262" t="s">
        <v>550</v>
      </c>
      <c r="P262" t="s">
        <v>550</v>
      </c>
      <c r="Q262">
        <v>1</v>
      </c>
      <c r="X262">
        <v>0.56000000000000005</v>
      </c>
      <c r="Y262">
        <v>0</v>
      </c>
      <c r="Z262">
        <v>115.4</v>
      </c>
      <c r="AA262">
        <v>13.5</v>
      </c>
      <c r="AB262">
        <v>0</v>
      </c>
      <c r="AC262">
        <v>0</v>
      </c>
      <c r="AD262">
        <v>1</v>
      </c>
      <c r="AE262">
        <v>0</v>
      </c>
      <c r="AF262" t="s">
        <v>279</v>
      </c>
      <c r="AG262">
        <v>0.70000000000000007</v>
      </c>
      <c r="AH262">
        <v>2</v>
      </c>
      <c r="AI262">
        <v>144043630</v>
      </c>
      <c r="AJ262">
        <v>255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</row>
    <row r="263" spans="1:44" x14ac:dyDescent="0.2">
      <c r="A263">
        <f>ROW(Source!A132)</f>
        <v>132</v>
      </c>
      <c r="B263">
        <v>144043649</v>
      </c>
      <c r="C263">
        <v>144043627</v>
      </c>
      <c r="D263">
        <v>130405149</v>
      </c>
      <c r="E263">
        <v>1</v>
      </c>
      <c r="F263">
        <v>1</v>
      </c>
      <c r="G263">
        <v>1</v>
      </c>
      <c r="H263">
        <v>2</v>
      </c>
      <c r="I263" t="s">
        <v>1144</v>
      </c>
      <c r="J263" t="s">
        <v>1145</v>
      </c>
      <c r="K263" t="s">
        <v>1146</v>
      </c>
      <c r="L263">
        <v>1368</v>
      </c>
      <c r="N263">
        <v>1011</v>
      </c>
      <c r="O263" t="s">
        <v>550</v>
      </c>
      <c r="P263" t="s">
        <v>550</v>
      </c>
      <c r="Q263">
        <v>1</v>
      </c>
      <c r="X263">
        <v>0.35</v>
      </c>
      <c r="Y263">
        <v>0</v>
      </c>
      <c r="Z263">
        <v>65.709999999999994</v>
      </c>
      <c r="AA263">
        <v>11.6</v>
      </c>
      <c r="AB263">
        <v>0</v>
      </c>
      <c r="AC263">
        <v>0</v>
      </c>
      <c r="AD263">
        <v>1</v>
      </c>
      <c r="AE263">
        <v>0</v>
      </c>
      <c r="AF263" t="s">
        <v>279</v>
      </c>
      <c r="AG263">
        <v>0.4375</v>
      </c>
      <c r="AH263">
        <v>2</v>
      </c>
      <c r="AI263">
        <v>144043631</v>
      </c>
      <c r="AJ263">
        <v>256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</row>
    <row r="264" spans="1:44" x14ac:dyDescent="0.2">
      <c r="A264">
        <f>ROW(Source!A132)</f>
        <v>132</v>
      </c>
      <c r="B264">
        <v>144043650</v>
      </c>
      <c r="C264">
        <v>144043627</v>
      </c>
      <c r="D264">
        <v>130405710</v>
      </c>
      <c r="E264">
        <v>1</v>
      </c>
      <c r="F264">
        <v>1</v>
      </c>
      <c r="G264">
        <v>1</v>
      </c>
      <c r="H264">
        <v>2</v>
      </c>
      <c r="I264" t="s">
        <v>1147</v>
      </c>
      <c r="J264" t="s">
        <v>1148</v>
      </c>
      <c r="K264" t="s">
        <v>1149</v>
      </c>
      <c r="L264">
        <v>1368</v>
      </c>
      <c r="N264">
        <v>1011</v>
      </c>
      <c r="O264" t="s">
        <v>550</v>
      </c>
      <c r="P264" t="s">
        <v>550</v>
      </c>
      <c r="Q264">
        <v>1</v>
      </c>
      <c r="X264">
        <v>0.1</v>
      </c>
      <c r="Y264">
        <v>0</v>
      </c>
      <c r="Z264">
        <v>33.590000000000003</v>
      </c>
      <c r="AA264">
        <v>0</v>
      </c>
      <c r="AB264">
        <v>0</v>
      </c>
      <c r="AC264">
        <v>0</v>
      </c>
      <c r="AD264">
        <v>1</v>
      </c>
      <c r="AE264">
        <v>0</v>
      </c>
      <c r="AF264" t="s">
        <v>279</v>
      </c>
      <c r="AG264">
        <v>0.125</v>
      </c>
      <c r="AH264">
        <v>2</v>
      </c>
      <c r="AI264">
        <v>144043632</v>
      </c>
      <c r="AJ264">
        <v>257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</row>
    <row r="265" spans="1:44" x14ac:dyDescent="0.2">
      <c r="A265">
        <f>ROW(Source!A132)</f>
        <v>132</v>
      </c>
      <c r="B265">
        <v>144043651</v>
      </c>
      <c r="C265">
        <v>144043627</v>
      </c>
      <c r="D265">
        <v>128865111</v>
      </c>
      <c r="E265">
        <v>28876687</v>
      </c>
      <c r="F265">
        <v>1</v>
      </c>
      <c r="G265">
        <v>1</v>
      </c>
      <c r="H265">
        <v>3</v>
      </c>
      <c r="I265" t="s">
        <v>1732</v>
      </c>
      <c r="J265" t="s">
        <v>3</v>
      </c>
      <c r="K265" t="s">
        <v>1733</v>
      </c>
      <c r="L265">
        <v>1327</v>
      </c>
      <c r="N265">
        <v>1005</v>
      </c>
      <c r="O265" t="s">
        <v>269</v>
      </c>
      <c r="P265" t="s">
        <v>269</v>
      </c>
      <c r="Q265">
        <v>1</v>
      </c>
      <c r="X265">
        <v>421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 t="s">
        <v>3</v>
      </c>
      <c r="AG265">
        <v>421</v>
      </c>
      <c r="AH265">
        <v>3</v>
      </c>
      <c r="AI265">
        <v>-1</v>
      </c>
      <c r="AJ265" t="s">
        <v>3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</row>
    <row r="266" spans="1:44" x14ac:dyDescent="0.2">
      <c r="A266">
        <f>ROW(Source!A132)</f>
        <v>132</v>
      </c>
      <c r="B266">
        <v>144043652</v>
      </c>
      <c r="C266">
        <v>144043627</v>
      </c>
      <c r="D266">
        <v>130258534</v>
      </c>
      <c r="E266">
        <v>1</v>
      </c>
      <c r="F266">
        <v>1</v>
      </c>
      <c r="G266">
        <v>1</v>
      </c>
      <c r="H266">
        <v>3</v>
      </c>
      <c r="I266" t="s">
        <v>1150</v>
      </c>
      <c r="J266" t="s">
        <v>1151</v>
      </c>
      <c r="K266" t="s">
        <v>1152</v>
      </c>
      <c r="L266">
        <v>1339</v>
      </c>
      <c r="N266">
        <v>1007</v>
      </c>
      <c r="O266" t="s">
        <v>50</v>
      </c>
      <c r="P266" t="s">
        <v>50</v>
      </c>
      <c r="Q266">
        <v>1</v>
      </c>
      <c r="X266">
        <v>0.13</v>
      </c>
      <c r="Y266">
        <v>2.44</v>
      </c>
      <c r="Z266">
        <v>0</v>
      </c>
      <c r="AA266">
        <v>0</v>
      </c>
      <c r="AB266">
        <v>0</v>
      </c>
      <c r="AC266">
        <v>0</v>
      </c>
      <c r="AD266">
        <v>1</v>
      </c>
      <c r="AE266">
        <v>0</v>
      </c>
      <c r="AF266" t="s">
        <v>3</v>
      </c>
      <c r="AG266">
        <v>0.13</v>
      </c>
      <c r="AH266">
        <v>2</v>
      </c>
      <c r="AI266">
        <v>144043634</v>
      </c>
      <c r="AJ266">
        <v>259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</row>
    <row r="267" spans="1:44" x14ac:dyDescent="0.2">
      <c r="A267">
        <f>ROW(Source!A132)</f>
        <v>132</v>
      </c>
      <c r="B267">
        <v>144043653</v>
      </c>
      <c r="C267">
        <v>144043627</v>
      </c>
      <c r="D267">
        <v>130258770</v>
      </c>
      <c r="E267">
        <v>1</v>
      </c>
      <c r="F267">
        <v>1</v>
      </c>
      <c r="G267">
        <v>1</v>
      </c>
      <c r="H267">
        <v>3</v>
      </c>
      <c r="I267" t="s">
        <v>1198</v>
      </c>
      <c r="J267" t="s">
        <v>1199</v>
      </c>
      <c r="K267" t="s">
        <v>1200</v>
      </c>
      <c r="L267">
        <v>1301</v>
      </c>
      <c r="N267">
        <v>1003</v>
      </c>
      <c r="O267" t="s">
        <v>328</v>
      </c>
      <c r="P267" t="s">
        <v>328</v>
      </c>
      <c r="Q267">
        <v>1</v>
      </c>
      <c r="X267">
        <v>126</v>
      </c>
      <c r="Y267">
        <v>0.6</v>
      </c>
      <c r="Z267">
        <v>0</v>
      </c>
      <c r="AA267">
        <v>0</v>
      </c>
      <c r="AB267">
        <v>0</v>
      </c>
      <c r="AC267">
        <v>0</v>
      </c>
      <c r="AD267">
        <v>1</v>
      </c>
      <c r="AE267">
        <v>0</v>
      </c>
      <c r="AF267" t="s">
        <v>3</v>
      </c>
      <c r="AG267">
        <v>126</v>
      </c>
      <c r="AH267">
        <v>2</v>
      </c>
      <c r="AI267">
        <v>144043635</v>
      </c>
      <c r="AJ267">
        <v>260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 x14ac:dyDescent="0.2">
      <c r="A268">
        <f>ROW(Source!A132)</f>
        <v>132</v>
      </c>
      <c r="B268">
        <v>144043654</v>
      </c>
      <c r="C268">
        <v>144043627</v>
      </c>
      <c r="D268">
        <v>130258794</v>
      </c>
      <c r="E268">
        <v>1</v>
      </c>
      <c r="F268">
        <v>1</v>
      </c>
      <c r="G268">
        <v>1</v>
      </c>
      <c r="H268">
        <v>3</v>
      </c>
      <c r="I268" t="s">
        <v>1156</v>
      </c>
      <c r="J268" t="s">
        <v>1157</v>
      </c>
      <c r="K268" t="s">
        <v>1158</v>
      </c>
      <c r="L268">
        <v>1301</v>
      </c>
      <c r="N268">
        <v>1003</v>
      </c>
      <c r="O268" t="s">
        <v>328</v>
      </c>
      <c r="P268" t="s">
        <v>328</v>
      </c>
      <c r="Q268">
        <v>1</v>
      </c>
      <c r="X268">
        <v>152</v>
      </c>
      <c r="Y268">
        <v>0.17</v>
      </c>
      <c r="Z268">
        <v>0</v>
      </c>
      <c r="AA268">
        <v>0</v>
      </c>
      <c r="AB268">
        <v>0</v>
      </c>
      <c r="AC268">
        <v>0</v>
      </c>
      <c r="AD268">
        <v>1</v>
      </c>
      <c r="AE268">
        <v>0</v>
      </c>
      <c r="AF268" t="s">
        <v>3</v>
      </c>
      <c r="AG268">
        <v>152</v>
      </c>
      <c r="AH268">
        <v>2</v>
      </c>
      <c r="AI268">
        <v>144043636</v>
      </c>
      <c r="AJ268">
        <v>261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</row>
    <row r="269" spans="1:44" x14ac:dyDescent="0.2">
      <c r="A269">
        <f>ROW(Source!A132)</f>
        <v>132</v>
      </c>
      <c r="B269">
        <v>144043655</v>
      </c>
      <c r="C269">
        <v>144043627</v>
      </c>
      <c r="D269">
        <v>130258799</v>
      </c>
      <c r="E269">
        <v>1</v>
      </c>
      <c r="F269">
        <v>1</v>
      </c>
      <c r="G269">
        <v>1</v>
      </c>
      <c r="H269">
        <v>3</v>
      </c>
      <c r="I269" t="s">
        <v>1159</v>
      </c>
      <c r="J269" t="s">
        <v>1160</v>
      </c>
      <c r="K269" t="s">
        <v>1161</v>
      </c>
      <c r="L269">
        <v>1308</v>
      </c>
      <c r="N269">
        <v>1003</v>
      </c>
      <c r="O269" t="s">
        <v>99</v>
      </c>
      <c r="P269" t="s">
        <v>99</v>
      </c>
      <c r="Q269">
        <v>100</v>
      </c>
      <c r="X269">
        <v>1.77</v>
      </c>
      <c r="Y269">
        <v>173</v>
      </c>
      <c r="Z269">
        <v>0</v>
      </c>
      <c r="AA269">
        <v>0</v>
      </c>
      <c r="AB269">
        <v>0</v>
      </c>
      <c r="AC269">
        <v>0</v>
      </c>
      <c r="AD269">
        <v>1</v>
      </c>
      <c r="AE269">
        <v>0</v>
      </c>
      <c r="AF269" t="s">
        <v>3</v>
      </c>
      <c r="AG269">
        <v>1.77</v>
      </c>
      <c r="AH269">
        <v>2</v>
      </c>
      <c r="AI269">
        <v>144043637</v>
      </c>
      <c r="AJ269">
        <v>262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 x14ac:dyDescent="0.2">
      <c r="A270">
        <f>ROW(Source!A132)</f>
        <v>132</v>
      </c>
      <c r="B270">
        <v>144043656</v>
      </c>
      <c r="C270">
        <v>144043627</v>
      </c>
      <c r="D270">
        <v>130260956</v>
      </c>
      <c r="E270">
        <v>1</v>
      </c>
      <c r="F270">
        <v>1</v>
      </c>
      <c r="G270">
        <v>1</v>
      </c>
      <c r="H270">
        <v>3</v>
      </c>
      <c r="I270" t="s">
        <v>1162</v>
      </c>
      <c r="J270" t="s">
        <v>1163</v>
      </c>
      <c r="K270" t="s">
        <v>1164</v>
      </c>
      <c r="L270">
        <v>1425</v>
      </c>
      <c r="N270">
        <v>1013</v>
      </c>
      <c r="O270" t="s">
        <v>88</v>
      </c>
      <c r="P270" t="s">
        <v>88</v>
      </c>
      <c r="Q270">
        <v>1</v>
      </c>
      <c r="X270">
        <v>1.69</v>
      </c>
      <c r="Y270">
        <v>8</v>
      </c>
      <c r="Z270">
        <v>0</v>
      </c>
      <c r="AA270">
        <v>0</v>
      </c>
      <c r="AB270">
        <v>0</v>
      </c>
      <c r="AC270">
        <v>0</v>
      </c>
      <c r="AD270">
        <v>1</v>
      </c>
      <c r="AE270">
        <v>0</v>
      </c>
      <c r="AF270" t="s">
        <v>3</v>
      </c>
      <c r="AG270">
        <v>1.69</v>
      </c>
      <c r="AH270">
        <v>2</v>
      </c>
      <c r="AI270">
        <v>144043638</v>
      </c>
      <c r="AJ270">
        <v>263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</row>
    <row r="271" spans="1:44" x14ac:dyDescent="0.2">
      <c r="A271">
        <f>ROW(Source!A132)</f>
        <v>132</v>
      </c>
      <c r="B271">
        <v>144043657</v>
      </c>
      <c r="C271">
        <v>144043627</v>
      </c>
      <c r="D271">
        <v>130261199</v>
      </c>
      <c r="E271">
        <v>1</v>
      </c>
      <c r="F271">
        <v>1</v>
      </c>
      <c r="G271">
        <v>1</v>
      </c>
      <c r="H271">
        <v>3</v>
      </c>
      <c r="I271" t="s">
        <v>1168</v>
      </c>
      <c r="J271" t="s">
        <v>1169</v>
      </c>
      <c r="K271" t="s">
        <v>1170</v>
      </c>
      <c r="L271">
        <v>1425</v>
      </c>
      <c r="N271">
        <v>1013</v>
      </c>
      <c r="O271" t="s">
        <v>88</v>
      </c>
      <c r="P271" t="s">
        <v>88</v>
      </c>
      <c r="Q271">
        <v>1</v>
      </c>
      <c r="X271">
        <v>13.53</v>
      </c>
      <c r="Y271">
        <v>2</v>
      </c>
      <c r="Z271">
        <v>0</v>
      </c>
      <c r="AA271">
        <v>0</v>
      </c>
      <c r="AB271">
        <v>0</v>
      </c>
      <c r="AC271">
        <v>0</v>
      </c>
      <c r="AD271">
        <v>1</v>
      </c>
      <c r="AE271">
        <v>0</v>
      </c>
      <c r="AF271" t="s">
        <v>3</v>
      </c>
      <c r="AG271">
        <v>13.53</v>
      </c>
      <c r="AH271">
        <v>2</v>
      </c>
      <c r="AI271">
        <v>144043639</v>
      </c>
      <c r="AJ271">
        <v>264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</row>
    <row r="272" spans="1:44" x14ac:dyDescent="0.2">
      <c r="A272">
        <f>ROW(Source!A132)</f>
        <v>132</v>
      </c>
      <c r="B272">
        <v>144043658</v>
      </c>
      <c r="C272">
        <v>144043627</v>
      </c>
      <c r="D272">
        <v>130261200</v>
      </c>
      <c r="E272">
        <v>1</v>
      </c>
      <c r="F272">
        <v>1</v>
      </c>
      <c r="G272">
        <v>1</v>
      </c>
      <c r="H272">
        <v>3</v>
      </c>
      <c r="I272" t="s">
        <v>1171</v>
      </c>
      <c r="J272" t="s">
        <v>1172</v>
      </c>
      <c r="K272" t="s">
        <v>1173</v>
      </c>
      <c r="L272">
        <v>1425</v>
      </c>
      <c r="N272">
        <v>1013</v>
      </c>
      <c r="O272" t="s">
        <v>88</v>
      </c>
      <c r="P272" t="s">
        <v>88</v>
      </c>
      <c r="Q272">
        <v>1</v>
      </c>
      <c r="X272">
        <v>35.33</v>
      </c>
      <c r="Y272">
        <v>3</v>
      </c>
      <c r="Z272">
        <v>0</v>
      </c>
      <c r="AA272">
        <v>0</v>
      </c>
      <c r="AB272">
        <v>0</v>
      </c>
      <c r="AC272">
        <v>0</v>
      </c>
      <c r="AD272">
        <v>1</v>
      </c>
      <c r="AE272">
        <v>0</v>
      </c>
      <c r="AF272" t="s">
        <v>3</v>
      </c>
      <c r="AG272">
        <v>35.33</v>
      </c>
      <c r="AH272">
        <v>2</v>
      </c>
      <c r="AI272">
        <v>144043640</v>
      </c>
      <c r="AJ272">
        <v>265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</row>
    <row r="273" spans="1:44" x14ac:dyDescent="0.2">
      <c r="A273">
        <f>ROW(Source!A132)</f>
        <v>132</v>
      </c>
      <c r="B273">
        <v>144043659</v>
      </c>
      <c r="C273">
        <v>144043627</v>
      </c>
      <c r="D273">
        <v>130274955</v>
      </c>
      <c r="E273">
        <v>1</v>
      </c>
      <c r="F273">
        <v>1</v>
      </c>
      <c r="G273">
        <v>1</v>
      </c>
      <c r="H273">
        <v>3</v>
      </c>
      <c r="I273" t="s">
        <v>1201</v>
      </c>
      <c r="J273" t="s">
        <v>1202</v>
      </c>
      <c r="K273" t="s">
        <v>1203</v>
      </c>
      <c r="L273">
        <v>1301</v>
      </c>
      <c r="N273">
        <v>1003</v>
      </c>
      <c r="O273" t="s">
        <v>328</v>
      </c>
      <c r="P273" t="s">
        <v>328</v>
      </c>
      <c r="Q273">
        <v>1</v>
      </c>
      <c r="X273">
        <v>76</v>
      </c>
      <c r="Y273">
        <v>6.16</v>
      </c>
      <c r="Z273">
        <v>0</v>
      </c>
      <c r="AA273">
        <v>0</v>
      </c>
      <c r="AB273">
        <v>0</v>
      </c>
      <c r="AC273">
        <v>0</v>
      </c>
      <c r="AD273">
        <v>1</v>
      </c>
      <c r="AE273">
        <v>0</v>
      </c>
      <c r="AF273" t="s">
        <v>3</v>
      </c>
      <c r="AG273">
        <v>76</v>
      </c>
      <c r="AH273">
        <v>2</v>
      </c>
      <c r="AI273">
        <v>144043641</v>
      </c>
      <c r="AJ273">
        <v>266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 x14ac:dyDescent="0.2">
      <c r="A274">
        <f>ROW(Source!A132)</f>
        <v>132</v>
      </c>
      <c r="B274">
        <v>144043660</v>
      </c>
      <c r="C274">
        <v>144043627</v>
      </c>
      <c r="D274">
        <v>130275005</v>
      </c>
      <c r="E274">
        <v>1</v>
      </c>
      <c r="F274">
        <v>1</v>
      </c>
      <c r="G274">
        <v>1</v>
      </c>
      <c r="H274">
        <v>3</v>
      </c>
      <c r="I274" t="s">
        <v>1204</v>
      </c>
      <c r="J274" t="s">
        <v>1205</v>
      </c>
      <c r="K274" t="s">
        <v>1206</v>
      </c>
      <c r="L274">
        <v>1301</v>
      </c>
      <c r="N274">
        <v>1003</v>
      </c>
      <c r="O274" t="s">
        <v>328</v>
      </c>
      <c r="P274" t="s">
        <v>328</v>
      </c>
      <c r="Q274">
        <v>1</v>
      </c>
      <c r="X274">
        <v>204</v>
      </c>
      <c r="Y274">
        <v>6.86</v>
      </c>
      <c r="Z274">
        <v>0</v>
      </c>
      <c r="AA274">
        <v>0</v>
      </c>
      <c r="AB274">
        <v>0</v>
      </c>
      <c r="AC274">
        <v>0</v>
      </c>
      <c r="AD274">
        <v>1</v>
      </c>
      <c r="AE274">
        <v>0</v>
      </c>
      <c r="AF274" t="s">
        <v>3</v>
      </c>
      <c r="AG274">
        <v>204</v>
      </c>
      <c r="AH274">
        <v>2</v>
      </c>
      <c r="AI274">
        <v>144043642</v>
      </c>
      <c r="AJ274">
        <v>267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 x14ac:dyDescent="0.2">
      <c r="A275">
        <f>ROW(Source!A132)</f>
        <v>132</v>
      </c>
      <c r="B275">
        <v>144043661</v>
      </c>
      <c r="C275">
        <v>144043627</v>
      </c>
      <c r="D275">
        <v>128865252</v>
      </c>
      <c r="E275">
        <v>28876687</v>
      </c>
      <c r="F275">
        <v>1</v>
      </c>
      <c r="G275">
        <v>1</v>
      </c>
      <c r="H275">
        <v>3</v>
      </c>
      <c r="I275" t="s">
        <v>1734</v>
      </c>
      <c r="J275" t="s">
        <v>3</v>
      </c>
      <c r="K275" t="s">
        <v>1735</v>
      </c>
      <c r="L275">
        <v>1327</v>
      </c>
      <c r="N275">
        <v>1005</v>
      </c>
      <c r="O275" t="s">
        <v>269</v>
      </c>
      <c r="P275" t="s">
        <v>269</v>
      </c>
      <c r="Q275">
        <v>1</v>
      </c>
      <c r="X275">
        <v>103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 t="s">
        <v>3</v>
      </c>
      <c r="AG275">
        <v>103</v>
      </c>
      <c r="AH275">
        <v>3</v>
      </c>
      <c r="AI275">
        <v>-1</v>
      </c>
      <c r="AJ275" t="s">
        <v>3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</row>
    <row r="276" spans="1:44" x14ac:dyDescent="0.2">
      <c r="A276">
        <f>ROW(Source!A132)</f>
        <v>132</v>
      </c>
      <c r="B276">
        <v>144043662</v>
      </c>
      <c r="C276">
        <v>144043627</v>
      </c>
      <c r="D276">
        <v>130288591</v>
      </c>
      <c r="E276">
        <v>1</v>
      </c>
      <c r="F276">
        <v>1</v>
      </c>
      <c r="G276">
        <v>1</v>
      </c>
      <c r="H276">
        <v>3</v>
      </c>
      <c r="I276" t="s">
        <v>1189</v>
      </c>
      <c r="J276" t="s">
        <v>1190</v>
      </c>
      <c r="K276" t="s">
        <v>1191</v>
      </c>
      <c r="L276">
        <v>1346</v>
      </c>
      <c r="N276">
        <v>1009</v>
      </c>
      <c r="O276" t="s">
        <v>598</v>
      </c>
      <c r="P276" t="s">
        <v>598</v>
      </c>
      <c r="Q276">
        <v>1</v>
      </c>
      <c r="X276">
        <v>20</v>
      </c>
      <c r="Y276">
        <v>13.08</v>
      </c>
      <c r="Z276">
        <v>0</v>
      </c>
      <c r="AA276">
        <v>0</v>
      </c>
      <c r="AB276">
        <v>0</v>
      </c>
      <c r="AC276">
        <v>0</v>
      </c>
      <c r="AD276">
        <v>1</v>
      </c>
      <c r="AE276">
        <v>0</v>
      </c>
      <c r="AF276" t="s">
        <v>3</v>
      </c>
      <c r="AG276">
        <v>20</v>
      </c>
      <c r="AH276">
        <v>2</v>
      </c>
      <c r="AI276">
        <v>144043643</v>
      </c>
      <c r="AJ276">
        <v>268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 x14ac:dyDescent="0.2">
      <c r="A277">
        <f>ROW(Source!A132)</f>
        <v>132</v>
      </c>
      <c r="B277">
        <v>144043663</v>
      </c>
      <c r="C277">
        <v>144043627</v>
      </c>
      <c r="D277">
        <v>130289780</v>
      </c>
      <c r="E277">
        <v>1</v>
      </c>
      <c r="F277">
        <v>1</v>
      </c>
      <c r="G277">
        <v>1</v>
      </c>
      <c r="H277">
        <v>3</v>
      </c>
      <c r="I277" t="s">
        <v>1192</v>
      </c>
      <c r="J277" t="s">
        <v>1193</v>
      </c>
      <c r="K277" t="s">
        <v>1194</v>
      </c>
      <c r="L277">
        <v>1346</v>
      </c>
      <c r="N277">
        <v>1009</v>
      </c>
      <c r="O277" t="s">
        <v>598</v>
      </c>
      <c r="P277" t="s">
        <v>598</v>
      </c>
      <c r="Q277">
        <v>1</v>
      </c>
      <c r="X277">
        <v>21</v>
      </c>
      <c r="Y277">
        <v>7.46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0</v>
      </c>
      <c r="AF277" t="s">
        <v>3</v>
      </c>
      <c r="AG277">
        <v>21</v>
      </c>
      <c r="AH277">
        <v>2</v>
      </c>
      <c r="AI277">
        <v>144043644</v>
      </c>
      <c r="AJ277">
        <v>269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</row>
    <row r="278" spans="1:44" x14ac:dyDescent="0.2">
      <c r="A278">
        <f>ROW(Source!A132)</f>
        <v>132</v>
      </c>
      <c r="B278">
        <v>144043664</v>
      </c>
      <c r="C278">
        <v>144043627</v>
      </c>
      <c r="D278">
        <v>130289783</v>
      </c>
      <c r="E278">
        <v>1</v>
      </c>
      <c r="F278">
        <v>1</v>
      </c>
      <c r="G278">
        <v>1</v>
      </c>
      <c r="H278">
        <v>3</v>
      </c>
      <c r="I278" t="s">
        <v>1195</v>
      </c>
      <c r="J278" t="s">
        <v>1196</v>
      </c>
      <c r="K278" t="s">
        <v>1197</v>
      </c>
      <c r="L278">
        <v>1346</v>
      </c>
      <c r="N278">
        <v>1009</v>
      </c>
      <c r="O278" t="s">
        <v>598</v>
      </c>
      <c r="P278" t="s">
        <v>598</v>
      </c>
      <c r="Q278">
        <v>1</v>
      </c>
      <c r="X278">
        <v>149</v>
      </c>
      <c r="Y278">
        <v>2.7</v>
      </c>
      <c r="Z278">
        <v>0</v>
      </c>
      <c r="AA278">
        <v>0</v>
      </c>
      <c r="AB278">
        <v>0</v>
      </c>
      <c r="AC278">
        <v>0</v>
      </c>
      <c r="AD278">
        <v>1</v>
      </c>
      <c r="AE278">
        <v>0</v>
      </c>
      <c r="AF278" t="s">
        <v>3</v>
      </c>
      <c r="AG278">
        <v>149</v>
      </c>
      <c r="AH278">
        <v>2</v>
      </c>
      <c r="AI278">
        <v>144043645</v>
      </c>
      <c r="AJ278">
        <v>270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</row>
    <row r="279" spans="1:44" x14ac:dyDescent="0.2">
      <c r="A279">
        <f>ROW(Source!A134)</f>
        <v>134</v>
      </c>
      <c r="B279">
        <v>144043690</v>
      </c>
      <c r="C279">
        <v>144043666</v>
      </c>
      <c r="D279">
        <v>128862283</v>
      </c>
      <c r="E279">
        <v>28876687</v>
      </c>
      <c r="F279">
        <v>1</v>
      </c>
      <c r="G279">
        <v>1</v>
      </c>
      <c r="H279">
        <v>1</v>
      </c>
      <c r="I279" t="s">
        <v>1139</v>
      </c>
      <c r="J279" t="s">
        <v>3</v>
      </c>
      <c r="K279" t="s">
        <v>1140</v>
      </c>
      <c r="L279">
        <v>1191</v>
      </c>
      <c r="N279">
        <v>1013</v>
      </c>
      <c r="O279" t="s">
        <v>1125</v>
      </c>
      <c r="P279" t="s">
        <v>1125</v>
      </c>
      <c r="Q279">
        <v>1</v>
      </c>
      <c r="X279">
        <v>97</v>
      </c>
      <c r="Y279">
        <v>0</v>
      </c>
      <c r="Z279">
        <v>0</v>
      </c>
      <c r="AA279">
        <v>0</v>
      </c>
      <c r="AB279">
        <v>9.07</v>
      </c>
      <c r="AC279">
        <v>0</v>
      </c>
      <c r="AD279">
        <v>1</v>
      </c>
      <c r="AE279">
        <v>1</v>
      </c>
      <c r="AF279" t="s">
        <v>264</v>
      </c>
      <c r="AG279">
        <v>111.55</v>
      </c>
      <c r="AH279">
        <v>2</v>
      </c>
      <c r="AI279">
        <v>144043667</v>
      </c>
      <c r="AJ279">
        <v>271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</row>
    <row r="280" spans="1:44" x14ac:dyDescent="0.2">
      <c r="A280">
        <f>ROW(Source!A134)</f>
        <v>134</v>
      </c>
      <c r="B280">
        <v>144043691</v>
      </c>
      <c r="C280">
        <v>144043666</v>
      </c>
      <c r="D280">
        <v>128862608</v>
      </c>
      <c r="E280">
        <v>28876687</v>
      </c>
      <c r="F280">
        <v>1</v>
      </c>
      <c r="G280">
        <v>1</v>
      </c>
      <c r="H280">
        <v>1</v>
      </c>
      <c r="I280" t="s">
        <v>1128</v>
      </c>
      <c r="J280" t="s">
        <v>3</v>
      </c>
      <c r="K280" t="s">
        <v>1129</v>
      </c>
      <c r="L280">
        <v>1191</v>
      </c>
      <c r="N280">
        <v>1013</v>
      </c>
      <c r="O280" t="s">
        <v>1125</v>
      </c>
      <c r="P280" t="s">
        <v>1125</v>
      </c>
      <c r="Q280">
        <v>1</v>
      </c>
      <c r="X280">
        <v>0.38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1</v>
      </c>
      <c r="AE280">
        <v>2</v>
      </c>
      <c r="AF280" t="s">
        <v>279</v>
      </c>
      <c r="AG280">
        <v>0.47499999999999998</v>
      </c>
      <c r="AH280">
        <v>2</v>
      </c>
      <c r="AI280">
        <v>144043668</v>
      </c>
      <c r="AJ280">
        <v>272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</row>
    <row r="281" spans="1:44" x14ac:dyDescent="0.2">
      <c r="A281">
        <f>ROW(Source!A134)</f>
        <v>134</v>
      </c>
      <c r="B281">
        <v>144043692</v>
      </c>
      <c r="C281">
        <v>144043666</v>
      </c>
      <c r="D281">
        <v>130404404</v>
      </c>
      <c r="E281">
        <v>1</v>
      </c>
      <c r="F281">
        <v>1</v>
      </c>
      <c r="G281">
        <v>1</v>
      </c>
      <c r="H281">
        <v>2</v>
      </c>
      <c r="I281" t="s">
        <v>1141</v>
      </c>
      <c r="J281" t="s">
        <v>1142</v>
      </c>
      <c r="K281" t="s">
        <v>1143</v>
      </c>
      <c r="L281">
        <v>1368</v>
      </c>
      <c r="N281">
        <v>1011</v>
      </c>
      <c r="O281" t="s">
        <v>550</v>
      </c>
      <c r="P281" t="s">
        <v>550</v>
      </c>
      <c r="Q281">
        <v>1</v>
      </c>
      <c r="X281">
        <v>0.19</v>
      </c>
      <c r="Y281">
        <v>0</v>
      </c>
      <c r="Z281">
        <v>115.4</v>
      </c>
      <c r="AA281">
        <v>13.5</v>
      </c>
      <c r="AB281">
        <v>0</v>
      </c>
      <c r="AC281">
        <v>0</v>
      </c>
      <c r="AD281">
        <v>1</v>
      </c>
      <c r="AE281">
        <v>0</v>
      </c>
      <c r="AF281" t="s">
        <v>279</v>
      </c>
      <c r="AG281">
        <v>0.23749999999999999</v>
      </c>
      <c r="AH281">
        <v>2</v>
      </c>
      <c r="AI281">
        <v>144043669</v>
      </c>
      <c r="AJ281">
        <v>273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</row>
    <row r="282" spans="1:44" x14ac:dyDescent="0.2">
      <c r="A282">
        <f>ROW(Source!A134)</f>
        <v>134</v>
      </c>
      <c r="B282">
        <v>144043693</v>
      </c>
      <c r="C282">
        <v>144043666</v>
      </c>
      <c r="D282">
        <v>130405149</v>
      </c>
      <c r="E282">
        <v>1</v>
      </c>
      <c r="F282">
        <v>1</v>
      </c>
      <c r="G282">
        <v>1</v>
      </c>
      <c r="H282">
        <v>2</v>
      </c>
      <c r="I282" t="s">
        <v>1144</v>
      </c>
      <c r="J282" t="s">
        <v>1145</v>
      </c>
      <c r="K282" t="s">
        <v>1146</v>
      </c>
      <c r="L282">
        <v>1368</v>
      </c>
      <c r="N282">
        <v>1011</v>
      </c>
      <c r="O282" t="s">
        <v>550</v>
      </c>
      <c r="P282" t="s">
        <v>550</v>
      </c>
      <c r="Q282">
        <v>1</v>
      </c>
      <c r="X282">
        <v>0.19</v>
      </c>
      <c r="Y282">
        <v>0</v>
      </c>
      <c r="Z282">
        <v>65.709999999999994</v>
      </c>
      <c r="AA282">
        <v>11.6</v>
      </c>
      <c r="AB282">
        <v>0</v>
      </c>
      <c r="AC282">
        <v>0</v>
      </c>
      <c r="AD282">
        <v>1</v>
      </c>
      <c r="AE282">
        <v>0</v>
      </c>
      <c r="AF282" t="s">
        <v>279</v>
      </c>
      <c r="AG282">
        <v>0.23749999999999999</v>
      </c>
      <c r="AH282">
        <v>2</v>
      </c>
      <c r="AI282">
        <v>144043670</v>
      </c>
      <c r="AJ282">
        <v>274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</row>
    <row r="283" spans="1:44" x14ac:dyDescent="0.2">
      <c r="A283">
        <f>ROW(Source!A134)</f>
        <v>134</v>
      </c>
      <c r="B283">
        <v>144043694</v>
      </c>
      <c r="C283">
        <v>144043666</v>
      </c>
      <c r="D283">
        <v>130405710</v>
      </c>
      <c r="E283">
        <v>1</v>
      </c>
      <c r="F283">
        <v>1</v>
      </c>
      <c r="G283">
        <v>1</v>
      </c>
      <c r="H283">
        <v>2</v>
      </c>
      <c r="I283" t="s">
        <v>1147</v>
      </c>
      <c r="J283" t="s">
        <v>1148</v>
      </c>
      <c r="K283" t="s">
        <v>1149</v>
      </c>
      <c r="L283">
        <v>1368</v>
      </c>
      <c r="N283">
        <v>1011</v>
      </c>
      <c r="O283" t="s">
        <v>550</v>
      </c>
      <c r="P283" t="s">
        <v>550</v>
      </c>
      <c r="Q283">
        <v>1</v>
      </c>
      <c r="X283">
        <v>0.32</v>
      </c>
      <c r="Y283">
        <v>0</v>
      </c>
      <c r="Z283">
        <v>33.590000000000003</v>
      </c>
      <c r="AA283">
        <v>0</v>
      </c>
      <c r="AB283">
        <v>0</v>
      </c>
      <c r="AC283">
        <v>0</v>
      </c>
      <c r="AD283">
        <v>1</v>
      </c>
      <c r="AE283">
        <v>0</v>
      </c>
      <c r="AF283" t="s">
        <v>279</v>
      </c>
      <c r="AG283">
        <v>0.4</v>
      </c>
      <c r="AH283">
        <v>2</v>
      </c>
      <c r="AI283">
        <v>144043671</v>
      </c>
      <c r="AJ283">
        <v>275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</row>
    <row r="284" spans="1:44" x14ac:dyDescent="0.2">
      <c r="A284">
        <f>ROW(Source!A134)</f>
        <v>134</v>
      </c>
      <c r="B284">
        <v>144043695</v>
      </c>
      <c r="C284">
        <v>144043666</v>
      </c>
      <c r="D284">
        <v>128865111</v>
      </c>
      <c r="E284">
        <v>28876687</v>
      </c>
      <c r="F284">
        <v>1</v>
      </c>
      <c r="G284">
        <v>1</v>
      </c>
      <c r="H284">
        <v>3</v>
      </c>
      <c r="I284" t="s">
        <v>1732</v>
      </c>
      <c r="J284" t="s">
        <v>3</v>
      </c>
      <c r="K284" t="s">
        <v>1733</v>
      </c>
      <c r="L284">
        <v>1327</v>
      </c>
      <c r="N284">
        <v>1005</v>
      </c>
      <c r="O284" t="s">
        <v>269</v>
      </c>
      <c r="P284" t="s">
        <v>269</v>
      </c>
      <c r="Q284">
        <v>1</v>
      </c>
      <c r="X284">
        <v>111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 t="s">
        <v>3</v>
      </c>
      <c r="AG284">
        <v>111</v>
      </c>
      <c r="AH284">
        <v>3</v>
      </c>
      <c r="AI284">
        <v>-1</v>
      </c>
      <c r="AJ284" t="s">
        <v>3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</row>
    <row r="285" spans="1:44" x14ac:dyDescent="0.2">
      <c r="A285">
        <f>ROW(Source!A134)</f>
        <v>134</v>
      </c>
      <c r="B285">
        <v>144043696</v>
      </c>
      <c r="C285">
        <v>144043666</v>
      </c>
      <c r="D285">
        <v>130258534</v>
      </c>
      <c r="E285">
        <v>1</v>
      </c>
      <c r="F285">
        <v>1</v>
      </c>
      <c r="G285">
        <v>1</v>
      </c>
      <c r="H285">
        <v>3</v>
      </c>
      <c r="I285" t="s">
        <v>1150</v>
      </c>
      <c r="J285" t="s">
        <v>1151</v>
      </c>
      <c r="K285" t="s">
        <v>1152</v>
      </c>
      <c r="L285">
        <v>1339</v>
      </c>
      <c r="N285">
        <v>1007</v>
      </c>
      <c r="O285" t="s">
        <v>50</v>
      </c>
      <c r="P285" t="s">
        <v>50</v>
      </c>
      <c r="Q285">
        <v>1</v>
      </c>
      <c r="X285">
        <v>3.5999999999999997E-2</v>
      </c>
      <c r="Y285">
        <v>2.44</v>
      </c>
      <c r="Z285">
        <v>0</v>
      </c>
      <c r="AA285">
        <v>0</v>
      </c>
      <c r="AB285">
        <v>0</v>
      </c>
      <c r="AC285">
        <v>0</v>
      </c>
      <c r="AD285">
        <v>1</v>
      </c>
      <c r="AE285">
        <v>0</v>
      </c>
      <c r="AF285" t="s">
        <v>3</v>
      </c>
      <c r="AG285">
        <v>3.5999999999999997E-2</v>
      </c>
      <c r="AH285">
        <v>2</v>
      </c>
      <c r="AI285">
        <v>144043673</v>
      </c>
      <c r="AJ285">
        <v>277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</row>
    <row r="286" spans="1:44" x14ac:dyDescent="0.2">
      <c r="A286">
        <f>ROW(Source!A134)</f>
        <v>134</v>
      </c>
      <c r="B286">
        <v>144043697</v>
      </c>
      <c r="C286">
        <v>144043666</v>
      </c>
      <c r="D286">
        <v>130258769</v>
      </c>
      <c r="E286">
        <v>1</v>
      </c>
      <c r="F286">
        <v>1</v>
      </c>
      <c r="G286">
        <v>1</v>
      </c>
      <c r="H286">
        <v>3</v>
      </c>
      <c r="I286" t="s">
        <v>1153</v>
      </c>
      <c r="J286" t="s">
        <v>1154</v>
      </c>
      <c r="K286" t="s">
        <v>1155</v>
      </c>
      <c r="L286">
        <v>1301</v>
      </c>
      <c r="N286">
        <v>1003</v>
      </c>
      <c r="O286" t="s">
        <v>328</v>
      </c>
      <c r="P286" t="s">
        <v>328</v>
      </c>
      <c r="Q286">
        <v>1</v>
      </c>
      <c r="X286">
        <v>135</v>
      </c>
      <c r="Y286">
        <v>0.37</v>
      </c>
      <c r="Z286">
        <v>0</v>
      </c>
      <c r="AA286">
        <v>0</v>
      </c>
      <c r="AB286">
        <v>0</v>
      </c>
      <c r="AC286">
        <v>0</v>
      </c>
      <c r="AD286">
        <v>1</v>
      </c>
      <c r="AE286">
        <v>0</v>
      </c>
      <c r="AF286" t="s">
        <v>3</v>
      </c>
      <c r="AG286">
        <v>135</v>
      </c>
      <c r="AH286">
        <v>2</v>
      </c>
      <c r="AI286">
        <v>144043674</v>
      </c>
      <c r="AJ286">
        <v>278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</row>
    <row r="287" spans="1:44" x14ac:dyDescent="0.2">
      <c r="A287">
        <f>ROW(Source!A134)</f>
        <v>134</v>
      </c>
      <c r="B287">
        <v>144043698</v>
      </c>
      <c r="C287">
        <v>144043666</v>
      </c>
      <c r="D287">
        <v>130258794</v>
      </c>
      <c r="E287">
        <v>1</v>
      </c>
      <c r="F287">
        <v>1</v>
      </c>
      <c r="G287">
        <v>1</v>
      </c>
      <c r="H287">
        <v>3</v>
      </c>
      <c r="I287" t="s">
        <v>1156</v>
      </c>
      <c r="J287" t="s">
        <v>1157</v>
      </c>
      <c r="K287" t="s">
        <v>1158</v>
      </c>
      <c r="L287">
        <v>1301</v>
      </c>
      <c r="N287">
        <v>1003</v>
      </c>
      <c r="O287" t="s">
        <v>328</v>
      </c>
      <c r="P287" t="s">
        <v>328</v>
      </c>
      <c r="Q287">
        <v>1</v>
      </c>
      <c r="X287">
        <v>68</v>
      </c>
      <c r="Y287">
        <v>0.17</v>
      </c>
      <c r="Z287">
        <v>0</v>
      </c>
      <c r="AA287">
        <v>0</v>
      </c>
      <c r="AB287">
        <v>0</v>
      </c>
      <c r="AC287">
        <v>0</v>
      </c>
      <c r="AD287">
        <v>1</v>
      </c>
      <c r="AE287">
        <v>0</v>
      </c>
      <c r="AF287" t="s">
        <v>3</v>
      </c>
      <c r="AG287">
        <v>68</v>
      </c>
      <c r="AH287">
        <v>2</v>
      </c>
      <c r="AI287">
        <v>144043675</v>
      </c>
      <c r="AJ287">
        <v>279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</row>
    <row r="288" spans="1:44" x14ac:dyDescent="0.2">
      <c r="A288">
        <f>ROW(Source!A134)</f>
        <v>134</v>
      </c>
      <c r="B288">
        <v>144043699</v>
      </c>
      <c r="C288">
        <v>144043666</v>
      </c>
      <c r="D288">
        <v>130258799</v>
      </c>
      <c r="E288">
        <v>1</v>
      </c>
      <c r="F288">
        <v>1</v>
      </c>
      <c r="G288">
        <v>1</v>
      </c>
      <c r="H288">
        <v>3</v>
      </c>
      <c r="I288" t="s">
        <v>1159</v>
      </c>
      <c r="J288" t="s">
        <v>1160</v>
      </c>
      <c r="K288" t="s">
        <v>1161</v>
      </c>
      <c r="L288">
        <v>1308</v>
      </c>
      <c r="N288">
        <v>1003</v>
      </c>
      <c r="O288" t="s">
        <v>99</v>
      </c>
      <c r="P288" t="s">
        <v>99</v>
      </c>
      <c r="Q288">
        <v>100</v>
      </c>
      <c r="X288">
        <v>1.35</v>
      </c>
      <c r="Y288">
        <v>173</v>
      </c>
      <c r="Z288">
        <v>0</v>
      </c>
      <c r="AA288">
        <v>0</v>
      </c>
      <c r="AB288">
        <v>0</v>
      </c>
      <c r="AC288">
        <v>0</v>
      </c>
      <c r="AD288">
        <v>1</v>
      </c>
      <c r="AE288">
        <v>0</v>
      </c>
      <c r="AF288" t="s">
        <v>3</v>
      </c>
      <c r="AG288">
        <v>1.35</v>
      </c>
      <c r="AH288">
        <v>2</v>
      </c>
      <c r="AI288">
        <v>144043676</v>
      </c>
      <c r="AJ288">
        <v>280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 x14ac:dyDescent="0.2">
      <c r="A289">
        <f>ROW(Source!A134)</f>
        <v>134</v>
      </c>
      <c r="B289">
        <v>144043700</v>
      </c>
      <c r="C289">
        <v>144043666</v>
      </c>
      <c r="D289">
        <v>130260912</v>
      </c>
      <c r="E289">
        <v>1</v>
      </c>
      <c r="F289">
        <v>1</v>
      </c>
      <c r="G289">
        <v>1</v>
      </c>
      <c r="H289">
        <v>3</v>
      </c>
      <c r="I289" t="s">
        <v>1207</v>
      </c>
      <c r="J289" t="s">
        <v>1208</v>
      </c>
      <c r="K289" t="s">
        <v>1209</v>
      </c>
      <c r="L289">
        <v>1425</v>
      </c>
      <c r="N289">
        <v>1013</v>
      </c>
      <c r="O289" t="s">
        <v>88</v>
      </c>
      <c r="P289" t="s">
        <v>88</v>
      </c>
      <c r="Q289">
        <v>1</v>
      </c>
      <c r="X289">
        <v>0.81</v>
      </c>
      <c r="Y289">
        <v>70</v>
      </c>
      <c r="Z289">
        <v>0</v>
      </c>
      <c r="AA289">
        <v>0</v>
      </c>
      <c r="AB289">
        <v>0</v>
      </c>
      <c r="AC289">
        <v>0</v>
      </c>
      <c r="AD289">
        <v>1</v>
      </c>
      <c r="AE289">
        <v>0</v>
      </c>
      <c r="AF289" t="s">
        <v>3</v>
      </c>
      <c r="AG289">
        <v>0.81</v>
      </c>
      <c r="AH289">
        <v>2</v>
      </c>
      <c r="AI289">
        <v>144043677</v>
      </c>
      <c r="AJ289">
        <v>281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 x14ac:dyDescent="0.2">
      <c r="A290">
        <f>ROW(Source!A134)</f>
        <v>134</v>
      </c>
      <c r="B290">
        <v>144043701</v>
      </c>
      <c r="C290">
        <v>144043666</v>
      </c>
      <c r="D290">
        <v>130260956</v>
      </c>
      <c r="E290">
        <v>1</v>
      </c>
      <c r="F290">
        <v>1</v>
      </c>
      <c r="G290">
        <v>1</v>
      </c>
      <c r="H290">
        <v>3</v>
      </c>
      <c r="I290" t="s">
        <v>1162</v>
      </c>
      <c r="J290" t="s">
        <v>1163</v>
      </c>
      <c r="K290" t="s">
        <v>1164</v>
      </c>
      <c r="L290">
        <v>1425</v>
      </c>
      <c r="N290">
        <v>1013</v>
      </c>
      <c r="O290" t="s">
        <v>88</v>
      </c>
      <c r="P290" t="s">
        <v>88</v>
      </c>
      <c r="Q290">
        <v>1</v>
      </c>
      <c r="X290">
        <v>3.22</v>
      </c>
      <c r="Y290">
        <v>8</v>
      </c>
      <c r="Z290">
        <v>0</v>
      </c>
      <c r="AA290">
        <v>0</v>
      </c>
      <c r="AB290">
        <v>0</v>
      </c>
      <c r="AC290">
        <v>0</v>
      </c>
      <c r="AD290">
        <v>1</v>
      </c>
      <c r="AE290">
        <v>0</v>
      </c>
      <c r="AF290" t="s">
        <v>3</v>
      </c>
      <c r="AG290">
        <v>3.22</v>
      </c>
      <c r="AH290">
        <v>2</v>
      </c>
      <c r="AI290">
        <v>144043678</v>
      </c>
      <c r="AJ290">
        <v>282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 x14ac:dyDescent="0.2">
      <c r="A291">
        <f>ROW(Source!A134)</f>
        <v>134</v>
      </c>
      <c r="B291">
        <v>144043702</v>
      </c>
      <c r="C291">
        <v>144043666</v>
      </c>
      <c r="D291">
        <v>130261197</v>
      </c>
      <c r="E291">
        <v>1</v>
      </c>
      <c r="F291">
        <v>1</v>
      </c>
      <c r="G291">
        <v>1</v>
      </c>
      <c r="H291">
        <v>3</v>
      </c>
      <c r="I291" t="s">
        <v>1165</v>
      </c>
      <c r="J291" t="s">
        <v>1166</v>
      </c>
      <c r="K291" t="s">
        <v>1167</v>
      </c>
      <c r="L291">
        <v>1425</v>
      </c>
      <c r="N291">
        <v>1013</v>
      </c>
      <c r="O291" t="s">
        <v>88</v>
      </c>
      <c r="P291" t="s">
        <v>88</v>
      </c>
      <c r="Q291">
        <v>1</v>
      </c>
      <c r="X291">
        <v>3.68</v>
      </c>
      <c r="Y291">
        <v>2</v>
      </c>
      <c r="Z291">
        <v>0</v>
      </c>
      <c r="AA291">
        <v>0</v>
      </c>
      <c r="AB291">
        <v>0</v>
      </c>
      <c r="AC291">
        <v>0</v>
      </c>
      <c r="AD291">
        <v>1</v>
      </c>
      <c r="AE291">
        <v>0</v>
      </c>
      <c r="AF291" t="s">
        <v>3</v>
      </c>
      <c r="AG291">
        <v>3.68</v>
      </c>
      <c r="AH291">
        <v>2</v>
      </c>
      <c r="AI291">
        <v>144043679</v>
      </c>
      <c r="AJ291">
        <v>283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</row>
    <row r="292" spans="1:44" x14ac:dyDescent="0.2">
      <c r="A292">
        <f>ROW(Source!A134)</f>
        <v>134</v>
      </c>
      <c r="B292">
        <v>144043703</v>
      </c>
      <c r="C292">
        <v>144043666</v>
      </c>
      <c r="D292">
        <v>130261199</v>
      </c>
      <c r="E292">
        <v>1</v>
      </c>
      <c r="F292">
        <v>1</v>
      </c>
      <c r="G292">
        <v>1</v>
      </c>
      <c r="H292">
        <v>3</v>
      </c>
      <c r="I292" t="s">
        <v>1168</v>
      </c>
      <c r="J292" t="s">
        <v>1169</v>
      </c>
      <c r="K292" t="s">
        <v>1170</v>
      </c>
      <c r="L292">
        <v>1425</v>
      </c>
      <c r="N292">
        <v>1013</v>
      </c>
      <c r="O292" t="s">
        <v>88</v>
      </c>
      <c r="P292" t="s">
        <v>88</v>
      </c>
      <c r="Q292">
        <v>1</v>
      </c>
      <c r="X292">
        <v>22.21</v>
      </c>
      <c r="Y292">
        <v>2</v>
      </c>
      <c r="Z292">
        <v>0</v>
      </c>
      <c r="AA292">
        <v>0</v>
      </c>
      <c r="AB292">
        <v>0</v>
      </c>
      <c r="AC292">
        <v>0</v>
      </c>
      <c r="AD292">
        <v>1</v>
      </c>
      <c r="AE292">
        <v>0</v>
      </c>
      <c r="AF292" t="s">
        <v>3</v>
      </c>
      <c r="AG292">
        <v>22.21</v>
      </c>
      <c r="AH292">
        <v>2</v>
      </c>
      <c r="AI292">
        <v>144043680</v>
      </c>
      <c r="AJ292">
        <v>284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</row>
    <row r="293" spans="1:44" x14ac:dyDescent="0.2">
      <c r="A293">
        <f>ROW(Source!A134)</f>
        <v>134</v>
      </c>
      <c r="B293">
        <v>144043704</v>
      </c>
      <c r="C293">
        <v>144043666</v>
      </c>
      <c r="D293">
        <v>130274962</v>
      </c>
      <c r="E293">
        <v>1</v>
      </c>
      <c r="F293">
        <v>1</v>
      </c>
      <c r="G293">
        <v>1</v>
      </c>
      <c r="H293">
        <v>3</v>
      </c>
      <c r="I293" t="s">
        <v>1174</v>
      </c>
      <c r="J293" t="s">
        <v>1175</v>
      </c>
      <c r="K293" t="s">
        <v>1176</v>
      </c>
      <c r="L293">
        <v>1301</v>
      </c>
      <c r="N293">
        <v>1003</v>
      </c>
      <c r="O293" t="s">
        <v>328</v>
      </c>
      <c r="P293" t="s">
        <v>328</v>
      </c>
      <c r="Q293">
        <v>1</v>
      </c>
      <c r="X293">
        <v>136</v>
      </c>
      <c r="Y293">
        <v>4</v>
      </c>
      <c r="Z293">
        <v>0</v>
      </c>
      <c r="AA293">
        <v>0</v>
      </c>
      <c r="AB293">
        <v>0</v>
      </c>
      <c r="AC293">
        <v>0</v>
      </c>
      <c r="AD293">
        <v>1</v>
      </c>
      <c r="AE293">
        <v>0</v>
      </c>
      <c r="AF293" t="s">
        <v>3</v>
      </c>
      <c r="AG293">
        <v>136</v>
      </c>
      <c r="AH293">
        <v>2</v>
      </c>
      <c r="AI293">
        <v>144043681</v>
      </c>
      <c r="AJ293">
        <v>285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</row>
    <row r="294" spans="1:44" x14ac:dyDescent="0.2">
      <c r="A294">
        <f>ROW(Source!A134)</f>
        <v>134</v>
      </c>
      <c r="B294">
        <v>144043705</v>
      </c>
      <c r="C294">
        <v>144043666</v>
      </c>
      <c r="D294">
        <v>130274980</v>
      </c>
      <c r="E294">
        <v>1</v>
      </c>
      <c r="F294">
        <v>1</v>
      </c>
      <c r="G294">
        <v>1</v>
      </c>
      <c r="H294">
        <v>3</v>
      </c>
      <c r="I294" t="s">
        <v>1177</v>
      </c>
      <c r="J294" t="s">
        <v>1178</v>
      </c>
      <c r="K294" t="s">
        <v>1179</v>
      </c>
      <c r="L294">
        <v>1301</v>
      </c>
      <c r="N294">
        <v>1003</v>
      </c>
      <c r="O294" t="s">
        <v>328</v>
      </c>
      <c r="P294" t="s">
        <v>328</v>
      </c>
      <c r="Q294">
        <v>1</v>
      </c>
      <c r="X294">
        <v>306</v>
      </c>
      <c r="Y294">
        <v>5.5</v>
      </c>
      <c r="Z294">
        <v>0</v>
      </c>
      <c r="AA294">
        <v>0</v>
      </c>
      <c r="AB294">
        <v>0</v>
      </c>
      <c r="AC294">
        <v>0</v>
      </c>
      <c r="AD294">
        <v>1</v>
      </c>
      <c r="AE294">
        <v>0</v>
      </c>
      <c r="AF294" t="s">
        <v>3</v>
      </c>
      <c r="AG294">
        <v>306</v>
      </c>
      <c r="AH294">
        <v>2</v>
      </c>
      <c r="AI294">
        <v>144043682</v>
      </c>
      <c r="AJ294">
        <v>286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</row>
    <row r="295" spans="1:44" x14ac:dyDescent="0.2">
      <c r="A295">
        <f>ROW(Source!A134)</f>
        <v>134</v>
      </c>
      <c r="B295">
        <v>144043706</v>
      </c>
      <c r="C295">
        <v>144043666</v>
      </c>
      <c r="D295">
        <v>128865123</v>
      </c>
      <c r="E295">
        <v>28876687</v>
      </c>
      <c r="F295">
        <v>1</v>
      </c>
      <c r="G295">
        <v>1</v>
      </c>
      <c r="H295">
        <v>3</v>
      </c>
      <c r="I295" t="s">
        <v>1736</v>
      </c>
      <c r="J295" t="s">
        <v>3</v>
      </c>
      <c r="K295" t="s">
        <v>1737</v>
      </c>
      <c r="L295">
        <v>1371</v>
      </c>
      <c r="N295">
        <v>1013</v>
      </c>
      <c r="O295" t="s">
        <v>171</v>
      </c>
      <c r="P295" t="s">
        <v>171</v>
      </c>
      <c r="Q295">
        <v>1</v>
      </c>
      <c r="X295">
        <v>81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 t="s">
        <v>3</v>
      </c>
      <c r="AG295">
        <v>81</v>
      </c>
      <c r="AH295">
        <v>3</v>
      </c>
      <c r="AI295">
        <v>-1</v>
      </c>
      <c r="AJ295" t="s">
        <v>3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</row>
    <row r="296" spans="1:44" x14ac:dyDescent="0.2">
      <c r="A296">
        <f>ROW(Source!A134)</f>
        <v>134</v>
      </c>
      <c r="B296">
        <v>144043707</v>
      </c>
      <c r="C296">
        <v>144043666</v>
      </c>
      <c r="D296">
        <v>130275054</v>
      </c>
      <c r="E296">
        <v>1</v>
      </c>
      <c r="F296">
        <v>1</v>
      </c>
      <c r="G296">
        <v>1</v>
      </c>
      <c r="H296">
        <v>3</v>
      </c>
      <c r="I296" t="s">
        <v>1210</v>
      </c>
      <c r="J296" t="s">
        <v>1211</v>
      </c>
      <c r="K296" t="s">
        <v>1212</v>
      </c>
      <c r="L296">
        <v>1425</v>
      </c>
      <c r="N296">
        <v>1013</v>
      </c>
      <c r="O296" t="s">
        <v>88</v>
      </c>
      <c r="P296" t="s">
        <v>88</v>
      </c>
      <c r="Q296">
        <v>1</v>
      </c>
      <c r="X296">
        <v>0.81</v>
      </c>
      <c r="Y296">
        <v>125</v>
      </c>
      <c r="Z296">
        <v>0</v>
      </c>
      <c r="AA296">
        <v>0</v>
      </c>
      <c r="AB296">
        <v>0</v>
      </c>
      <c r="AC296">
        <v>0</v>
      </c>
      <c r="AD296">
        <v>1</v>
      </c>
      <c r="AE296">
        <v>0</v>
      </c>
      <c r="AF296" t="s">
        <v>3</v>
      </c>
      <c r="AG296">
        <v>0.81</v>
      </c>
      <c r="AH296">
        <v>2</v>
      </c>
      <c r="AI296">
        <v>144043684</v>
      </c>
      <c r="AJ296">
        <v>287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 x14ac:dyDescent="0.2">
      <c r="A297">
        <f>ROW(Source!A134)</f>
        <v>134</v>
      </c>
      <c r="B297">
        <v>144043708</v>
      </c>
      <c r="C297">
        <v>144043666</v>
      </c>
      <c r="D297">
        <v>130275078</v>
      </c>
      <c r="E297">
        <v>1</v>
      </c>
      <c r="F297">
        <v>1</v>
      </c>
      <c r="G297">
        <v>1</v>
      </c>
      <c r="H297">
        <v>3</v>
      </c>
      <c r="I297" t="s">
        <v>1213</v>
      </c>
      <c r="J297" t="s">
        <v>1214</v>
      </c>
      <c r="K297" t="s">
        <v>1215</v>
      </c>
      <c r="L297">
        <v>1425</v>
      </c>
      <c r="N297">
        <v>1013</v>
      </c>
      <c r="O297" t="s">
        <v>88</v>
      </c>
      <c r="P297" t="s">
        <v>88</v>
      </c>
      <c r="Q297">
        <v>1</v>
      </c>
      <c r="X297">
        <v>0.81</v>
      </c>
      <c r="Y297">
        <v>59</v>
      </c>
      <c r="Z297">
        <v>0</v>
      </c>
      <c r="AA297">
        <v>0</v>
      </c>
      <c r="AB297">
        <v>0</v>
      </c>
      <c r="AC297">
        <v>0</v>
      </c>
      <c r="AD297">
        <v>1</v>
      </c>
      <c r="AE297">
        <v>0</v>
      </c>
      <c r="AF297" t="s">
        <v>3</v>
      </c>
      <c r="AG297">
        <v>0.81</v>
      </c>
      <c r="AH297">
        <v>2</v>
      </c>
      <c r="AI297">
        <v>144043685</v>
      </c>
      <c r="AJ297">
        <v>289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</row>
    <row r="298" spans="1:44" x14ac:dyDescent="0.2">
      <c r="A298">
        <f>ROW(Source!A134)</f>
        <v>134</v>
      </c>
      <c r="B298">
        <v>144043709</v>
      </c>
      <c r="C298">
        <v>144043666</v>
      </c>
      <c r="D298">
        <v>130275085</v>
      </c>
      <c r="E298">
        <v>1</v>
      </c>
      <c r="F298">
        <v>1</v>
      </c>
      <c r="G298">
        <v>1</v>
      </c>
      <c r="H298">
        <v>3</v>
      </c>
      <c r="I298" t="s">
        <v>1216</v>
      </c>
      <c r="J298" t="s">
        <v>1217</v>
      </c>
      <c r="K298" t="s">
        <v>1218</v>
      </c>
      <c r="L298">
        <v>1425</v>
      </c>
      <c r="N298">
        <v>1013</v>
      </c>
      <c r="O298" t="s">
        <v>88</v>
      </c>
      <c r="P298" t="s">
        <v>88</v>
      </c>
      <c r="Q298">
        <v>1</v>
      </c>
      <c r="X298">
        <v>1.83</v>
      </c>
      <c r="Y298">
        <v>160</v>
      </c>
      <c r="Z298">
        <v>0</v>
      </c>
      <c r="AA298">
        <v>0</v>
      </c>
      <c r="AB298">
        <v>0</v>
      </c>
      <c r="AC298">
        <v>0</v>
      </c>
      <c r="AD298">
        <v>1</v>
      </c>
      <c r="AE298">
        <v>0</v>
      </c>
      <c r="AF298" t="s">
        <v>3</v>
      </c>
      <c r="AG298">
        <v>1.83</v>
      </c>
      <c r="AH298">
        <v>2</v>
      </c>
      <c r="AI298">
        <v>144043686</v>
      </c>
      <c r="AJ298">
        <v>290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 x14ac:dyDescent="0.2">
      <c r="A299">
        <f>ROW(Source!A134)</f>
        <v>134</v>
      </c>
      <c r="B299">
        <v>144043710</v>
      </c>
      <c r="C299">
        <v>144043666</v>
      </c>
      <c r="D299">
        <v>130288591</v>
      </c>
      <c r="E299">
        <v>1</v>
      </c>
      <c r="F299">
        <v>1</v>
      </c>
      <c r="G299">
        <v>1</v>
      </c>
      <c r="H299">
        <v>3</v>
      </c>
      <c r="I299" t="s">
        <v>1189</v>
      </c>
      <c r="J299" t="s">
        <v>1190</v>
      </c>
      <c r="K299" t="s">
        <v>1191</v>
      </c>
      <c r="L299">
        <v>1346</v>
      </c>
      <c r="N299">
        <v>1009</v>
      </c>
      <c r="O299" t="s">
        <v>598</v>
      </c>
      <c r="P299" t="s">
        <v>598</v>
      </c>
      <c r="Q299">
        <v>1</v>
      </c>
      <c r="X299">
        <v>10</v>
      </c>
      <c r="Y299">
        <v>13.08</v>
      </c>
      <c r="Z299">
        <v>0</v>
      </c>
      <c r="AA299">
        <v>0</v>
      </c>
      <c r="AB299">
        <v>0</v>
      </c>
      <c r="AC299">
        <v>0</v>
      </c>
      <c r="AD299">
        <v>1</v>
      </c>
      <c r="AE299">
        <v>0</v>
      </c>
      <c r="AF299" t="s">
        <v>3</v>
      </c>
      <c r="AG299">
        <v>10</v>
      </c>
      <c r="AH299">
        <v>2</v>
      </c>
      <c r="AI299">
        <v>144043687</v>
      </c>
      <c r="AJ299">
        <v>291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</row>
    <row r="300" spans="1:44" x14ac:dyDescent="0.2">
      <c r="A300">
        <f>ROW(Source!A134)</f>
        <v>134</v>
      </c>
      <c r="B300">
        <v>144043711</v>
      </c>
      <c r="C300">
        <v>144043666</v>
      </c>
      <c r="D300">
        <v>130289780</v>
      </c>
      <c r="E300">
        <v>1</v>
      </c>
      <c r="F300">
        <v>1</v>
      </c>
      <c r="G300">
        <v>1</v>
      </c>
      <c r="H300">
        <v>3</v>
      </c>
      <c r="I300" t="s">
        <v>1192</v>
      </c>
      <c r="J300" t="s">
        <v>1193</v>
      </c>
      <c r="K300" t="s">
        <v>1194</v>
      </c>
      <c r="L300">
        <v>1346</v>
      </c>
      <c r="N300">
        <v>1009</v>
      </c>
      <c r="O300" t="s">
        <v>598</v>
      </c>
      <c r="P300" t="s">
        <v>598</v>
      </c>
      <c r="Q300">
        <v>1</v>
      </c>
      <c r="X300">
        <v>4</v>
      </c>
      <c r="Y300">
        <v>7.46</v>
      </c>
      <c r="Z300">
        <v>0</v>
      </c>
      <c r="AA300">
        <v>0</v>
      </c>
      <c r="AB300">
        <v>0</v>
      </c>
      <c r="AC300">
        <v>0</v>
      </c>
      <c r="AD300">
        <v>1</v>
      </c>
      <c r="AE300">
        <v>0</v>
      </c>
      <c r="AF300" t="s">
        <v>3</v>
      </c>
      <c r="AG300">
        <v>4</v>
      </c>
      <c r="AH300">
        <v>2</v>
      </c>
      <c r="AI300">
        <v>144043688</v>
      </c>
      <c r="AJ300">
        <v>292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 x14ac:dyDescent="0.2">
      <c r="A301">
        <f>ROW(Source!A134)</f>
        <v>134</v>
      </c>
      <c r="B301">
        <v>144043712</v>
      </c>
      <c r="C301">
        <v>144043666</v>
      </c>
      <c r="D301">
        <v>130289783</v>
      </c>
      <c r="E301">
        <v>1</v>
      </c>
      <c r="F301">
        <v>1</v>
      </c>
      <c r="G301">
        <v>1</v>
      </c>
      <c r="H301">
        <v>3</v>
      </c>
      <c r="I301" t="s">
        <v>1195</v>
      </c>
      <c r="J301" t="s">
        <v>1196</v>
      </c>
      <c r="K301" t="s">
        <v>1197</v>
      </c>
      <c r="L301">
        <v>1346</v>
      </c>
      <c r="N301">
        <v>1009</v>
      </c>
      <c r="O301" t="s">
        <v>598</v>
      </c>
      <c r="P301" t="s">
        <v>598</v>
      </c>
      <c r="Q301">
        <v>1</v>
      </c>
      <c r="X301">
        <v>42</v>
      </c>
      <c r="Y301">
        <v>2.7</v>
      </c>
      <c r="Z301">
        <v>0</v>
      </c>
      <c r="AA301">
        <v>0</v>
      </c>
      <c r="AB301">
        <v>0</v>
      </c>
      <c r="AC301">
        <v>0</v>
      </c>
      <c r="AD301">
        <v>1</v>
      </c>
      <c r="AE301">
        <v>0</v>
      </c>
      <c r="AF301" t="s">
        <v>3</v>
      </c>
      <c r="AG301">
        <v>42</v>
      </c>
      <c r="AH301">
        <v>2</v>
      </c>
      <c r="AI301">
        <v>144043689</v>
      </c>
      <c r="AJ301">
        <v>293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 x14ac:dyDescent="0.2">
      <c r="A302">
        <f>ROW(Source!A137)</f>
        <v>137</v>
      </c>
      <c r="B302">
        <v>144043726</v>
      </c>
      <c r="C302">
        <v>144043715</v>
      </c>
      <c r="D302">
        <v>128862276</v>
      </c>
      <c r="E302">
        <v>28876687</v>
      </c>
      <c r="F302">
        <v>1</v>
      </c>
      <c r="G302">
        <v>1</v>
      </c>
      <c r="H302">
        <v>1</v>
      </c>
      <c r="I302" t="s">
        <v>1341</v>
      </c>
      <c r="J302" t="s">
        <v>3</v>
      </c>
      <c r="K302" t="s">
        <v>1342</v>
      </c>
      <c r="L302">
        <v>1191</v>
      </c>
      <c r="N302">
        <v>1013</v>
      </c>
      <c r="O302" t="s">
        <v>1125</v>
      </c>
      <c r="P302" t="s">
        <v>1125</v>
      </c>
      <c r="Q302">
        <v>1</v>
      </c>
      <c r="X302">
        <v>1.39</v>
      </c>
      <c r="Y302">
        <v>0</v>
      </c>
      <c r="Z302">
        <v>0</v>
      </c>
      <c r="AA302">
        <v>0</v>
      </c>
      <c r="AB302">
        <v>8.9700000000000006</v>
      </c>
      <c r="AC302">
        <v>0</v>
      </c>
      <c r="AD302">
        <v>1</v>
      </c>
      <c r="AE302">
        <v>1</v>
      </c>
      <c r="AF302" t="s">
        <v>264</v>
      </c>
      <c r="AG302">
        <v>1.5984999999999998</v>
      </c>
      <c r="AH302">
        <v>2</v>
      </c>
      <c r="AI302">
        <v>144043716</v>
      </c>
      <c r="AJ302">
        <v>294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</row>
    <row r="303" spans="1:44" x14ac:dyDescent="0.2">
      <c r="A303">
        <f>ROW(Source!A137)</f>
        <v>137</v>
      </c>
      <c r="B303">
        <v>144043727</v>
      </c>
      <c r="C303">
        <v>144043715</v>
      </c>
      <c r="D303">
        <v>128862608</v>
      </c>
      <c r="E303">
        <v>28876687</v>
      </c>
      <c r="F303">
        <v>1</v>
      </c>
      <c r="G303">
        <v>1</v>
      </c>
      <c r="H303">
        <v>1</v>
      </c>
      <c r="I303" t="s">
        <v>1128</v>
      </c>
      <c r="J303" t="s">
        <v>3</v>
      </c>
      <c r="K303" t="s">
        <v>1129</v>
      </c>
      <c r="L303">
        <v>1191</v>
      </c>
      <c r="N303">
        <v>1013</v>
      </c>
      <c r="O303" t="s">
        <v>1125</v>
      </c>
      <c r="P303" t="s">
        <v>1125</v>
      </c>
      <c r="Q303">
        <v>1</v>
      </c>
      <c r="X303">
        <v>0.02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1</v>
      </c>
      <c r="AE303">
        <v>2</v>
      </c>
      <c r="AF303" t="s">
        <v>279</v>
      </c>
      <c r="AG303">
        <v>2.5000000000000001E-2</v>
      </c>
      <c r="AH303">
        <v>2</v>
      </c>
      <c r="AI303">
        <v>144043717</v>
      </c>
      <c r="AJ303">
        <v>295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 x14ac:dyDescent="0.2">
      <c r="A304">
        <f>ROW(Source!A137)</f>
        <v>137</v>
      </c>
      <c r="B304">
        <v>144043728</v>
      </c>
      <c r="C304">
        <v>144043715</v>
      </c>
      <c r="D304">
        <v>130404404</v>
      </c>
      <c r="E304">
        <v>1</v>
      </c>
      <c r="F304">
        <v>1</v>
      </c>
      <c r="G304">
        <v>1</v>
      </c>
      <c r="H304">
        <v>2</v>
      </c>
      <c r="I304" t="s">
        <v>1141</v>
      </c>
      <c r="J304" t="s">
        <v>1142</v>
      </c>
      <c r="K304" t="s">
        <v>1143</v>
      </c>
      <c r="L304">
        <v>1368</v>
      </c>
      <c r="N304">
        <v>1011</v>
      </c>
      <c r="O304" t="s">
        <v>550</v>
      </c>
      <c r="P304" t="s">
        <v>550</v>
      </c>
      <c r="Q304">
        <v>1</v>
      </c>
      <c r="X304">
        <v>0.01</v>
      </c>
      <c r="Y304">
        <v>0</v>
      </c>
      <c r="Z304">
        <v>115.4</v>
      </c>
      <c r="AA304">
        <v>13.5</v>
      </c>
      <c r="AB304">
        <v>0</v>
      </c>
      <c r="AC304">
        <v>0</v>
      </c>
      <c r="AD304">
        <v>1</v>
      </c>
      <c r="AE304">
        <v>0</v>
      </c>
      <c r="AF304" t="s">
        <v>279</v>
      </c>
      <c r="AG304">
        <v>1.2500000000000001E-2</v>
      </c>
      <c r="AH304">
        <v>2</v>
      </c>
      <c r="AI304">
        <v>144043718</v>
      </c>
      <c r="AJ304">
        <v>296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</row>
    <row r="305" spans="1:44" x14ac:dyDescent="0.2">
      <c r="A305">
        <f>ROW(Source!A137)</f>
        <v>137</v>
      </c>
      <c r="B305">
        <v>144043729</v>
      </c>
      <c r="C305">
        <v>144043715</v>
      </c>
      <c r="D305">
        <v>130405149</v>
      </c>
      <c r="E305">
        <v>1</v>
      </c>
      <c r="F305">
        <v>1</v>
      </c>
      <c r="G305">
        <v>1</v>
      </c>
      <c r="H305">
        <v>2</v>
      </c>
      <c r="I305" t="s">
        <v>1144</v>
      </c>
      <c r="J305" t="s">
        <v>1145</v>
      </c>
      <c r="K305" t="s">
        <v>1146</v>
      </c>
      <c r="L305">
        <v>1368</v>
      </c>
      <c r="N305">
        <v>1011</v>
      </c>
      <c r="O305" t="s">
        <v>550</v>
      </c>
      <c r="P305" t="s">
        <v>550</v>
      </c>
      <c r="Q305">
        <v>1</v>
      </c>
      <c r="X305">
        <v>0.01</v>
      </c>
      <c r="Y305">
        <v>0</v>
      </c>
      <c r="Z305">
        <v>65.709999999999994</v>
      </c>
      <c r="AA305">
        <v>11.6</v>
      </c>
      <c r="AB305">
        <v>0</v>
      </c>
      <c r="AC305">
        <v>0</v>
      </c>
      <c r="AD305">
        <v>1</v>
      </c>
      <c r="AE305">
        <v>0</v>
      </c>
      <c r="AF305" t="s">
        <v>279</v>
      </c>
      <c r="AG305">
        <v>1.2500000000000001E-2</v>
      </c>
      <c r="AH305">
        <v>2</v>
      </c>
      <c r="AI305">
        <v>144043719</v>
      </c>
      <c r="AJ305">
        <v>297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 x14ac:dyDescent="0.2">
      <c r="A306">
        <f>ROW(Source!A137)</f>
        <v>137</v>
      </c>
      <c r="B306">
        <v>144043730</v>
      </c>
      <c r="C306">
        <v>144043715</v>
      </c>
      <c r="D306">
        <v>130405328</v>
      </c>
      <c r="E306">
        <v>1</v>
      </c>
      <c r="F306">
        <v>1</v>
      </c>
      <c r="G306">
        <v>1</v>
      </c>
      <c r="H306">
        <v>2</v>
      </c>
      <c r="I306" t="s">
        <v>1343</v>
      </c>
      <c r="J306" t="s">
        <v>1344</v>
      </c>
      <c r="K306" t="s">
        <v>1345</v>
      </c>
      <c r="L306">
        <v>1368</v>
      </c>
      <c r="N306">
        <v>1011</v>
      </c>
      <c r="O306" t="s">
        <v>550</v>
      </c>
      <c r="P306" t="s">
        <v>550</v>
      </c>
      <c r="Q306">
        <v>1</v>
      </c>
      <c r="X306">
        <v>0.1</v>
      </c>
      <c r="Y306">
        <v>0</v>
      </c>
      <c r="Z306">
        <v>8.1</v>
      </c>
      <c r="AA306">
        <v>0</v>
      </c>
      <c r="AB306">
        <v>0</v>
      </c>
      <c r="AC306">
        <v>0</v>
      </c>
      <c r="AD306">
        <v>1</v>
      </c>
      <c r="AE306">
        <v>0</v>
      </c>
      <c r="AF306" t="s">
        <v>279</v>
      </c>
      <c r="AG306">
        <v>0.125</v>
      </c>
      <c r="AH306">
        <v>2</v>
      </c>
      <c r="AI306">
        <v>144043720</v>
      </c>
      <c r="AJ306">
        <v>298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</row>
    <row r="307" spans="1:44" x14ac:dyDescent="0.2">
      <c r="A307">
        <f>ROW(Source!A137)</f>
        <v>137</v>
      </c>
      <c r="B307">
        <v>144043731</v>
      </c>
      <c r="C307">
        <v>144043715</v>
      </c>
      <c r="D307">
        <v>130259619</v>
      </c>
      <c r="E307">
        <v>1</v>
      </c>
      <c r="F307">
        <v>1</v>
      </c>
      <c r="G307">
        <v>1</v>
      </c>
      <c r="H307">
        <v>3</v>
      </c>
      <c r="I307" t="s">
        <v>1346</v>
      </c>
      <c r="J307" t="s">
        <v>1347</v>
      </c>
      <c r="K307" t="s">
        <v>1348</v>
      </c>
      <c r="L307">
        <v>1348</v>
      </c>
      <c r="N307">
        <v>1009</v>
      </c>
      <c r="O307" t="s">
        <v>31</v>
      </c>
      <c r="P307" t="s">
        <v>31</v>
      </c>
      <c r="Q307">
        <v>1000</v>
      </c>
      <c r="X307">
        <v>1.1E-4</v>
      </c>
      <c r="Y307">
        <v>10362</v>
      </c>
      <c r="Z307">
        <v>0</v>
      </c>
      <c r="AA307">
        <v>0</v>
      </c>
      <c r="AB307">
        <v>0</v>
      </c>
      <c r="AC307">
        <v>0</v>
      </c>
      <c r="AD307">
        <v>1</v>
      </c>
      <c r="AE307">
        <v>0</v>
      </c>
      <c r="AF307" t="s">
        <v>3</v>
      </c>
      <c r="AG307">
        <v>1.1E-4</v>
      </c>
      <c r="AH307">
        <v>2</v>
      </c>
      <c r="AI307">
        <v>144043721</v>
      </c>
      <c r="AJ307">
        <v>299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</row>
    <row r="308" spans="1:44" x14ac:dyDescent="0.2">
      <c r="A308">
        <f>ROW(Source!A137)</f>
        <v>137</v>
      </c>
      <c r="B308">
        <v>144043732</v>
      </c>
      <c r="C308">
        <v>144043715</v>
      </c>
      <c r="D308">
        <v>130260751</v>
      </c>
      <c r="E308">
        <v>1</v>
      </c>
      <c r="F308">
        <v>1</v>
      </c>
      <c r="G308">
        <v>1</v>
      </c>
      <c r="H308">
        <v>3</v>
      </c>
      <c r="I308" t="s">
        <v>1349</v>
      </c>
      <c r="J308" t="s">
        <v>1350</v>
      </c>
      <c r="K308" t="s">
        <v>1351</v>
      </c>
      <c r="L308">
        <v>1346</v>
      </c>
      <c r="N308">
        <v>1009</v>
      </c>
      <c r="O308" t="s">
        <v>598</v>
      </c>
      <c r="P308" t="s">
        <v>598</v>
      </c>
      <c r="Q308">
        <v>1</v>
      </c>
      <c r="X308">
        <v>0.4</v>
      </c>
      <c r="Y308">
        <v>9.0399999999999991</v>
      </c>
      <c r="Z308">
        <v>0</v>
      </c>
      <c r="AA308">
        <v>0</v>
      </c>
      <c r="AB308">
        <v>0</v>
      </c>
      <c r="AC308">
        <v>0</v>
      </c>
      <c r="AD308">
        <v>1</v>
      </c>
      <c r="AE308">
        <v>0</v>
      </c>
      <c r="AF308" t="s">
        <v>3</v>
      </c>
      <c r="AG308">
        <v>0.4</v>
      </c>
      <c r="AH308">
        <v>2</v>
      </c>
      <c r="AI308">
        <v>144043722</v>
      </c>
      <c r="AJ308">
        <v>300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</row>
    <row r="309" spans="1:44" x14ac:dyDescent="0.2">
      <c r="A309">
        <f>ROW(Source!A137)</f>
        <v>137</v>
      </c>
      <c r="B309">
        <v>144043733</v>
      </c>
      <c r="C309">
        <v>144043715</v>
      </c>
      <c r="D309">
        <v>130263629</v>
      </c>
      <c r="E309">
        <v>1</v>
      </c>
      <c r="F309">
        <v>1</v>
      </c>
      <c r="G309">
        <v>1</v>
      </c>
      <c r="H309">
        <v>3</v>
      </c>
      <c r="I309" t="s">
        <v>1352</v>
      </c>
      <c r="J309" t="s">
        <v>1353</v>
      </c>
      <c r="K309" t="s">
        <v>1354</v>
      </c>
      <c r="L309">
        <v>1339</v>
      </c>
      <c r="N309">
        <v>1007</v>
      </c>
      <c r="O309" t="s">
        <v>50</v>
      </c>
      <c r="P309" t="s">
        <v>50</v>
      </c>
      <c r="Q309">
        <v>1</v>
      </c>
      <c r="X309">
        <v>2.9999999999999997E-4</v>
      </c>
      <c r="Y309">
        <v>519.79999999999995</v>
      </c>
      <c r="Z309">
        <v>0</v>
      </c>
      <c r="AA309">
        <v>0</v>
      </c>
      <c r="AB309">
        <v>0</v>
      </c>
      <c r="AC309">
        <v>0</v>
      </c>
      <c r="AD309">
        <v>1</v>
      </c>
      <c r="AE309">
        <v>0</v>
      </c>
      <c r="AF309" t="s">
        <v>3</v>
      </c>
      <c r="AG309">
        <v>2.9999999999999997E-4</v>
      </c>
      <c r="AH309">
        <v>2</v>
      </c>
      <c r="AI309">
        <v>144043723</v>
      </c>
      <c r="AJ309">
        <v>301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 x14ac:dyDescent="0.2">
      <c r="A310">
        <f>ROW(Source!A137)</f>
        <v>137</v>
      </c>
      <c r="B310">
        <v>144043734</v>
      </c>
      <c r="C310">
        <v>144043715</v>
      </c>
      <c r="D310">
        <v>130278559</v>
      </c>
      <c r="E310">
        <v>1</v>
      </c>
      <c r="F310">
        <v>1</v>
      </c>
      <c r="G310">
        <v>1</v>
      </c>
      <c r="H310">
        <v>3</v>
      </c>
      <c r="I310" t="s">
        <v>1355</v>
      </c>
      <c r="J310" t="s">
        <v>1356</v>
      </c>
      <c r="K310" t="s">
        <v>1357</v>
      </c>
      <c r="L310">
        <v>1348</v>
      </c>
      <c r="N310">
        <v>1009</v>
      </c>
      <c r="O310" t="s">
        <v>31</v>
      </c>
      <c r="P310" t="s">
        <v>31</v>
      </c>
      <c r="Q310">
        <v>1000</v>
      </c>
      <c r="X310">
        <v>4.2999999999999999E-4</v>
      </c>
      <c r="Y310">
        <v>6508.75</v>
      </c>
      <c r="Z310">
        <v>0</v>
      </c>
      <c r="AA310">
        <v>0</v>
      </c>
      <c r="AB310">
        <v>0</v>
      </c>
      <c r="AC310">
        <v>0</v>
      </c>
      <c r="AD310">
        <v>1</v>
      </c>
      <c r="AE310">
        <v>0</v>
      </c>
      <c r="AF310" t="s">
        <v>3</v>
      </c>
      <c r="AG310">
        <v>4.2999999999999999E-4</v>
      </c>
      <c r="AH310">
        <v>2</v>
      </c>
      <c r="AI310">
        <v>144043724</v>
      </c>
      <c r="AJ310">
        <v>302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 x14ac:dyDescent="0.2">
      <c r="A311">
        <f>ROW(Source!A137)</f>
        <v>137</v>
      </c>
      <c r="B311">
        <v>144043735</v>
      </c>
      <c r="C311">
        <v>144043715</v>
      </c>
      <c r="D311">
        <v>128865137</v>
      </c>
      <c r="E311">
        <v>28876687</v>
      </c>
      <c r="F311">
        <v>1</v>
      </c>
      <c r="G311">
        <v>1</v>
      </c>
      <c r="H311">
        <v>3</v>
      </c>
      <c r="I311" t="s">
        <v>1765</v>
      </c>
      <c r="J311" t="s">
        <v>3</v>
      </c>
      <c r="K311" t="s">
        <v>1766</v>
      </c>
      <c r="L311">
        <v>1371</v>
      </c>
      <c r="N311">
        <v>1013</v>
      </c>
      <c r="O311" t="s">
        <v>171</v>
      </c>
      <c r="P311" t="s">
        <v>171</v>
      </c>
      <c r="Q311">
        <v>1</v>
      </c>
      <c r="X311">
        <v>1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 t="s">
        <v>3</v>
      </c>
      <c r="AG311">
        <v>1</v>
      </c>
      <c r="AH311">
        <v>3</v>
      </c>
      <c r="AI311">
        <v>-1</v>
      </c>
      <c r="AJ311" t="s">
        <v>3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</row>
    <row r="312" spans="1:44" x14ac:dyDescent="0.2">
      <c r="A312">
        <f>ROW(Source!A139)</f>
        <v>139</v>
      </c>
      <c r="B312">
        <v>144043745</v>
      </c>
      <c r="C312">
        <v>144043737</v>
      </c>
      <c r="D312">
        <v>128862253</v>
      </c>
      <c r="E312">
        <v>28876687</v>
      </c>
      <c r="F312">
        <v>1</v>
      </c>
      <c r="G312">
        <v>1</v>
      </c>
      <c r="H312">
        <v>1</v>
      </c>
      <c r="I312" t="s">
        <v>1123</v>
      </c>
      <c r="J312" t="s">
        <v>3</v>
      </c>
      <c r="K312" t="s">
        <v>1124</v>
      </c>
      <c r="L312">
        <v>1191</v>
      </c>
      <c r="N312">
        <v>1013</v>
      </c>
      <c r="O312" t="s">
        <v>1125</v>
      </c>
      <c r="P312" t="s">
        <v>1125</v>
      </c>
      <c r="Q312">
        <v>1</v>
      </c>
      <c r="X312">
        <v>19.61</v>
      </c>
      <c r="Y312">
        <v>0</v>
      </c>
      <c r="Z312">
        <v>0</v>
      </c>
      <c r="AA312">
        <v>0</v>
      </c>
      <c r="AB312">
        <v>8.5299999999999994</v>
      </c>
      <c r="AC312">
        <v>0</v>
      </c>
      <c r="AD312">
        <v>1</v>
      </c>
      <c r="AE312">
        <v>1</v>
      </c>
      <c r="AF312" t="s">
        <v>264</v>
      </c>
      <c r="AG312">
        <v>22.551499999999997</v>
      </c>
      <c r="AH312">
        <v>2</v>
      </c>
      <c r="AI312">
        <v>144043738</v>
      </c>
      <c r="AJ312">
        <v>304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</row>
    <row r="313" spans="1:44" x14ac:dyDescent="0.2">
      <c r="A313">
        <f>ROW(Source!A139)</f>
        <v>139</v>
      </c>
      <c r="B313">
        <v>144043746</v>
      </c>
      <c r="C313">
        <v>144043737</v>
      </c>
      <c r="D313">
        <v>128862608</v>
      </c>
      <c r="E313">
        <v>28876687</v>
      </c>
      <c r="F313">
        <v>1</v>
      </c>
      <c r="G313">
        <v>1</v>
      </c>
      <c r="H313">
        <v>1</v>
      </c>
      <c r="I313" t="s">
        <v>1128</v>
      </c>
      <c r="J313" t="s">
        <v>3</v>
      </c>
      <c r="K313" t="s">
        <v>1129</v>
      </c>
      <c r="L313">
        <v>1191</v>
      </c>
      <c r="N313">
        <v>1013</v>
      </c>
      <c r="O313" t="s">
        <v>1125</v>
      </c>
      <c r="P313" t="s">
        <v>1125</v>
      </c>
      <c r="Q313">
        <v>1</v>
      </c>
      <c r="X313">
        <v>0.35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1</v>
      </c>
      <c r="AE313">
        <v>2</v>
      </c>
      <c r="AF313" t="s">
        <v>279</v>
      </c>
      <c r="AG313">
        <v>0.4375</v>
      </c>
      <c r="AH313">
        <v>2</v>
      </c>
      <c r="AI313">
        <v>144043739</v>
      </c>
      <c r="AJ313">
        <v>305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</row>
    <row r="314" spans="1:44" x14ac:dyDescent="0.2">
      <c r="A314">
        <f>ROW(Source!A139)</f>
        <v>139</v>
      </c>
      <c r="B314">
        <v>144043747</v>
      </c>
      <c r="C314">
        <v>144043737</v>
      </c>
      <c r="D314">
        <v>130404565</v>
      </c>
      <c r="E314">
        <v>1</v>
      </c>
      <c r="F314">
        <v>1</v>
      </c>
      <c r="G314">
        <v>1</v>
      </c>
      <c r="H314">
        <v>2</v>
      </c>
      <c r="I314" t="s">
        <v>1130</v>
      </c>
      <c r="J314" t="s">
        <v>1131</v>
      </c>
      <c r="K314" t="s">
        <v>1132</v>
      </c>
      <c r="L314">
        <v>1368</v>
      </c>
      <c r="N314">
        <v>1011</v>
      </c>
      <c r="O314" t="s">
        <v>550</v>
      </c>
      <c r="P314" t="s">
        <v>550</v>
      </c>
      <c r="Q314">
        <v>1</v>
      </c>
      <c r="X314">
        <v>7.0000000000000007E-2</v>
      </c>
      <c r="Y314">
        <v>0</v>
      </c>
      <c r="Z314">
        <v>31.26</v>
      </c>
      <c r="AA314">
        <v>13.5</v>
      </c>
      <c r="AB314">
        <v>0</v>
      </c>
      <c r="AC314">
        <v>0</v>
      </c>
      <c r="AD314">
        <v>1</v>
      </c>
      <c r="AE314">
        <v>0</v>
      </c>
      <c r="AF314" t="s">
        <v>279</v>
      </c>
      <c r="AG314">
        <v>8.7500000000000008E-2</v>
      </c>
      <c r="AH314">
        <v>2</v>
      </c>
      <c r="AI314">
        <v>144043740</v>
      </c>
      <c r="AJ314">
        <v>306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</row>
    <row r="315" spans="1:44" x14ac:dyDescent="0.2">
      <c r="A315">
        <f>ROW(Source!A139)</f>
        <v>139</v>
      </c>
      <c r="B315">
        <v>144043748</v>
      </c>
      <c r="C315">
        <v>144043737</v>
      </c>
      <c r="D315">
        <v>130405149</v>
      </c>
      <c r="E315">
        <v>1</v>
      </c>
      <c r="F315">
        <v>1</v>
      </c>
      <c r="G315">
        <v>1</v>
      </c>
      <c r="H315">
        <v>2</v>
      </c>
      <c r="I315" t="s">
        <v>1144</v>
      </c>
      <c r="J315" t="s">
        <v>1145</v>
      </c>
      <c r="K315" t="s">
        <v>1146</v>
      </c>
      <c r="L315">
        <v>1368</v>
      </c>
      <c r="N315">
        <v>1011</v>
      </c>
      <c r="O315" t="s">
        <v>550</v>
      </c>
      <c r="P315" t="s">
        <v>550</v>
      </c>
      <c r="Q315">
        <v>1</v>
      </c>
      <c r="X315">
        <v>0.28000000000000003</v>
      </c>
      <c r="Y315">
        <v>0</v>
      </c>
      <c r="Z315">
        <v>65.709999999999994</v>
      </c>
      <c r="AA315">
        <v>11.6</v>
      </c>
      <c r="AB315">
        <v>0</v>
      </c>
      <c r="AC315">
        <v>0</v>
      </c>
      <c r="AD315">
        <v>1</v>
      </c>
      <c r="AE315">
        <v>0</v>
      </c>
      <c r="AF315" t="s">
        <v>279</v>
      </c>
      <c r="AG315">
        <v>0.35000000000000003</v>
      </c>
      <c r="AH315">
        <v>2</v>
      </c>
      <c r="AI315">
        <v>144043741</v>
      </c>
      <c r="AJ315">
        <v>307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</row>
    <row r="316" spans="1:44" x14ac:dyDescent="0.2">
      <c r="A316">
        <f>ROW(Source!A139)</f>
        <v>139</v>
      </c>
      <c r="B316">
        <v>144043749</v>
      </c>
      <c r="C316">
        <v>144043737</v>
      </c>
      <c r="D316">
        <v>128865220</v>
      </c>
      <c r="E316">
        <v>28876687</v>
      </c>
      <c r="F316">
        <v>1</v>
      </c>
      <c r="G316">
        <v>1</v>
      </c>
      <c r="H316">
        <v>3</v>
      </c>
      <c r="I316" t="s">
        <v>1767</v>
      </c>
      <c r="J316" t="s">
        <v>3</v>
      </c>
      <c r="K316" t="s">
        <v>1768</v>
      </c>
      <c r="L316">
        <v>1301</v>
      </c>
      <c r="N316">
        <v>1003</v>
      </c>
      <c r="O316" t="s">
        <v>328</v>
      </c>
      <c r="P316" t="s">
        <v>328</v>
      </c>
      <c r="Q316">
        <v>1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1</v>
      </c>
      <c r="AD316">
        <v>0</v>
      </c>
      <c r="AE316">
        <v>0</v>
      </c>
      <c r="AF316" t="s">
        <v>3</v>
      </c>
      <c r="AG316">
        <v>0</v>
      </c>
      <c r="AH316">
        <v>3</v>
      </c>
      <c r="AI316">
        <v>-1</v>
      </c>
      <c r="AJ316" t="s">
        <v>3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</row>
    <row r="317" spans="1:44" x14ac:dyDescent="0.2">
      <c r="A317">
        <f>ROW(Source!A139)</f>
        <v>139</v>
      </c>
      <c r="B317">
        <v>144043750</v>
      </c>
      <c r="C317">
        <v>144043737</v>
      </c>
      <c r="D317">
        <v>130283061</v>
      </c>
      <c r="E317">
        <v>1</v>
      </c>
      <c r="F317">
        <v>1</v>
      </c>
      <c r="G317">
        <v>1</v>
      </c>
      <c r="H317">
        <v>3</v>
      </c>
      <c r="I317" t="s">
        <v>1769</v>
      </c>
      <c r="J317" t="s">
        <v>1770</v>
      </c>
      <c r="K317" t="s">
        <v>1771</v>
      </c>
      <c r="L317">
        <v>1455</v>
      </c>
      <c r="N317">
        <v>1013</v>
      </c>
      <c r="O317" t="s">
        <v>163</v>
      </c>
      <c r="P317" t="s">
        <v>163</v>
      </c>
      <c r="Q317">
        <v>1</v>
      </c>
      <c r="X317">
        <v>0</v>
      </c>
      <c r="Y317">
        <v>3.15</v>
      </c>
      <c r="Z317">
        <v>0</v>
      </c>
      <c r="AA317">
        <v>0</v>
      </c>
      <c r="AB317">
        <v>0</v>
      </c>
      <c r="AC317">
        <v>1</v>
      </c>
      <c r="AD317">
        <v>0</v>
      </c>
      <c r="AE317">
        <v>0</v>
      </c>
      <c r="AF317" t="s">
        <v>3</v>
      </c>
      <c r="AG317">
        <v>0</v>
      </c>
      <c r="AH317">
        <v>3</v>
      </c>
      <c r="AI317">
        <v>-1</v>
      </c>
      <c r="AJ317" t="s">
        <v>3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</row>
    <row r="318" spans="1:44" x14ac:dyDescent="0.2">
      <c r="A318">
        <f>ROW(Source!A139)</f>
        <v>139</v>
      </c>
      <c r="B318">
        <v>144043751</v>
      </c>
      <c r="C318">
        <v>144043737</v>
      </c>
      <c r="D318">
        <v>130283064</v>
      </c>
      <c r="E318">
        <v>1</v>
      </c>
      <c r="F318">
        <v>1</v>
      </c>
      <c r="G318">
        <v>1</v>
      </c>
      <c r="H318">
        <v>3</v>
      </c>
      <c r="I318" t="s">
        <v>1358</v>
      </c>
      <c r="J318" t="s">
        <v>1359</v>
      </c>
      <c r="K318" t="s">
        <v>1360</v>
      </c>
      <c r="L318">
        <v>1425</v>
      </c>
      <c r="N318">
        <v>1013</v>
      </c>
      <c r="O318" t="s">
        <v>88</v>
      </c>
      <c r="P318" t="s">
        <v>88</v>
      </c>
      <c r="Q318">
        <v>1</v>
      </c>
      <c r="X318">
        <v>4</v>
      </c>
      <c r="Y318">
        <v>50</v>
      </c>
      <c r="Z318">
        <v>0</v>
      </c>
      <c r="AA318">
        <v>0</v>
      </c>
      <c r="AB318">
        <v>0</v>
      </c>
      <c r="AC318">
        <v>0</v>
      </c>
      <c r="AD318">
        <v>1</v>
      </c>
      <c r="AE318">
        <v>0</v>
      </c>
      <c r="AF318" t="s">
        <v>3</v>
      </c>
      <c r="AG318">
        <v>4</v>
      </c>
      <c r="AH318">
        <v>2</v>
      </c>
      <c r="AI318">
        <v>144043743</v>
      </c>
      <c r="AJ318">
        <v>308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</row>
    <row r="319" spans="1:44" x14ac:dyDescent="0.2">
      <c r="A319">
        <f>ROW(Source!A139)</f>
        <v>139</v>
      </c>
      <c r="B319">
        <v>144043752</v>
      </c>
      <c r="C319">
        <v>144043737</v>
      </c>
      <c r="D319">
        <v>130289372</v>
      </c>
      <c r="E319">
        <v>1</v>
      </c>
      <c r="F319">
        <v>1</v>
      </c>
      <c r="G319">
        <v>1</v>
      </c>
      <c r="H319">
        <v>3</v>
      </c>
      <c r="I319" t="s">
        <v>763</v>
      </c>
      <c r="J319" t="s">
        <v>765</v>
      </c>
      <c r="K319" t="s">
        <v>764</v>
      </c>
      <c r="L319">
        <v>1296</v>
      </c>
      <c r="N319">
        <v>1002</v>
      </c>
      <c r="O319" t="s">
        <v>695</v>
      </c>
      <c r="P319" t="s">
        <v>695</v>
      </c>
      <c r="Q319">
        <v>1</v>
      </c>
      <c r="X319">
        <v>68.03</v>
      </c>
      <c r="Y319">
        <v>46.86</v>
      </c>
      <c r="Z319">
        <v>0</v>
      </c>
      <c r="AA319">
        <v>0</v>
      </c>
      <c r="AB319">
        <v>0</v>
      </c>
      <c r="AC319">
        <v>0</v>
      </c>
      <c r="AD319">
        <v>1</v>
      </c>
      <c r="AE319">
        <v>0</v>
      </c>
      <c r="AF319" t="s">
        <v>3</v>
      </c>
      <c r="AG319">
        <v>68.03</v>
      </c>
      <c r="AH319">
        <v>2</v>
      </c>
      <c r="AI319">
        <v>144043744</v>
      </c>
      <c r="AJ319">
        <v>309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</row>
    <row r="320" spans="1:44" x14ac:dyDescent="0.2">
      <c r="A320">
        <f>ROW(Source!A141)</f>
        <v>141</v>
      </c>
      <c r="B320">
        <v>144043766</v>
      </c>
      <c r="C320">
        <v>144043754</v>
      </c>
      <c r="D320">
        <v>128862263</v>
      </c>
      <c r="E320">
        <v>28876687</v>
      </c>
      <c r="F320">
        <v>1</v>
      </c>
      <c r="G320">
        <v>1</v>
      </c>
      <c r="H320">
        <v>1</v>
      </c>
      <c r="I320" t="s">
        <v>1330</v>
      </c>
      <c r="J320" t="s">
        <v>3</v>
      </c>
      <c r="K320" t="s">
        <v>1331</v>
      </c>
      <c r="L320">
        <v>1191</v>
      </c>
      <c r="N320">
        <v>1013</v>
      </c>
      <c r="O320" t="s">
        <v>1125</v>
      </c>
      <c r="P320" t="s">
        <v>1125</v>
      </c>
      <c r="Q320">
        <v>1</v>
      </c>
      <c r="X320">
        <v>187.55</v>
      </c>
      <c r="Y320">
        <v>0</v>
      </c>
      <c r="Z320">
        <v>0</v>
      </c>
      <c r="AA320">
        <v>0</v>
      </c>
      <c r="AB320">
        <v>8.74</v>
      </c>
      <c r="AC320">
        <v>0</v>
      </c>
      <c r="AD320">
        <v>1</v>
      </c>
      <c r="AE320">
        <v>1</v>
      </c>
      <c r="AF320" t="s">
        <v>264</v>
      </c>
      <c r="AG320">
        <v>215.6825</v>
      </c>
      <c r="AH320">
        <v>2</v>
      </c>
      <c r="AI320">
        <v>144043755</v>
      </c>
      <c r="AJ320">
        <v>311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 x14ac:dyDescent="0.2">
      <c r="A321">
        <f>ROW(Source!A141)</f>
        <v>141</v>
      </c>
      <c r="B321">
        <v>144043767</v>
      </c>
      <c r="C321">
        <v>144043754</v>
      </c>
      <c r="D321">
        <v>128862608</v>
      </c>
      <c r="E321">
        <v>28876687</v>
      </c>
      <c r="F321">
        <v>1</v>
      </c>
      <c r="G321">
        <v>1</v>
      </c>
      <c r="H321">
        <v>1</v>
      </c>
      <c r="I321" t="s">
        <v>1128</v>
      </c>
      <c r="J321" t="s">
        <v>3</v>
      </c>
      <c r="K321" t="s">
        <v>1129</v>
      </c>
      <c r="L321">
        <v>1191</v>
      </c>
      <c r="N321">
        <v>1013</v>
      </c>
      <c r="O321" t="s">
        <v>1125</v>
      </c>
      <c r="P321" t="s">
        <v>1125</v>
      </c>
      <c r="Q321">
        <v>1</v>
      </c>
      <c r="X321">
        <v>5.04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1</v>
      </c>
      <c r="AE321">
        <v>2</v>
      </c>
      <c r="AF321" t="s">
        <v>279</v>
      </c>
      <c r="AG321">
        <v>6.3</v>
      </c>
      <c r="AH321">
        <v>2</v>
      </c>
      <c r="AI321">
        <v>144043756</v>
      </c>
      <c r="AJ321">
        <v>312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</row>
    <row r="322" spans="1:44" x14ac:dyDescent="0.2">
      <c r="A322">
        <f>ROW(Source!A141)</f>
        <v>141</v>
      </c>
      <c r="B322">
        <v>144043768</v>
      </c>
      <c r="C322">
        <v>144043754</v>
      </c>
      <c r="D322">
        <v>130404565</v>
      </c>
      <c r="E322">
        <v>1</v>
      </c>
      <c r="F322">
        <v>1</v>
      </c>
      <c r="G322">
        <v>1</v>
      </c>
      <c r="H322">
        <v>2</v>
      </c>
      <c r="I322" t="s">
        <v>1130</v>
      </c>
      <c r="J322" t="s">
        <v>1131</v>
      </c>
      <c r="K322" t="s">
        <v>1132</v>
      </c>
      <c r="L322">
        <v>1368</v>
      </c>
      <c r="N322">
        <v>1011</v>
      </c>
      <c r="O322" t="s">
        <v>550</v>
      </c>
      <c r="P322" t="s">
        <v>550</v>
      </c>
      <c r="Q322">
        <v>1</v>
      </c>
      <c r="X322">
        <v>1.76</v>
      </c>
      <c r="Y322">
        <v>0</v>
      </c>
      <c r="Z322">
        <v>31.26</v>
      </c>
      <c r="AA322">
        <v>13.5</v>
      </c>
      <c r="AB322">
        <v>0</v>
      </c>
      <c r="AC322">
        <v>0</v>
      </c>
      <c r="AD322">
        <v>1</v>
      </c>
      <c r="AE322">
        <v>0</v>
      </c>
      <c r="AF322" t="s">
        <v>279</v>
      </c>
      <c r="AG322">
        <v>2.2000000000000002</v>
      </c>
      <c r="AH322">
        <v>2</v>
      </c>
      <c r="AI322">
        <v>144043757</v>
      </c>
      <c r="AJ322">
        <v>313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</row>
    <row r="323" spans="1:44" x14ac:dyDescent="0.2">
      <c r="A323">
        <f>ROW(Source!A141)</f>
        <v>141</v>
      </c>
      <c r="B323">
        <v>144043769</v>
      </c>
      <c r="C323">
        <v>144043754</v>
      </c>
      <c r="D323">
        <v>130405149</v>
      </c>
      <c r="E323">
        <v>1</v>
      </c>
      <c r="F323">
        <v>1</v>
      </c>
      <c r="G323">
        <v>1</v>
      </c>
      <c r="H323">
        <v>2</v>
      </c>
      <c r="I323" t="s">
        <v>1144</v>
      </c>
      <c r="J323" t="s">
        <v>1145</v>
      </c>
      <c r="K323" t="s">
        <v>1146</v>
      </c>
      <c r="L323">
        <v>1368</v>
      </c>
      <c r="N323">
        <v>1011</v>
      </c>
      <c r="O323" t="s">
        <v>550</v>
      </c>
      <c r="P323" t="s">
        <v>550</v>
      </c>
      <c r="Q323">
        <v>1</v>
      </c>
      <c r="X323">
        <v>3.28</v>
      </c>
      <c r="Y323">
        <v>0</v>
      </c>
      <c r="Z323">
        <v>65.709999999999994</v>
      </c>
      <c r="AA323">
        <v>11.6</v>
      </c>
      <c r="AB323">
        <v>0</v>
      </c>
      <c r="AC323">
        <v>0</v>
      </c>
      <c r="AD323">
        <v>1</v>
      </c>
      <c r="AE323">
        <v>0</v>
      </c>
      <c r="AF323" t="s">
        <v>279</v>
      </c>
      <c r="AG323">
        <v>4.0999999999999996</v>
      </c>
      <c r="AH323">
        <v>2</v>
      </c>
      <c r="AI323">
        <v>144043758</v>
      </c>
      <c r="AJ323">
        <v>314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 x14ac:dyDescent="0.2">
      <c r="A324">
        <f>ROW(Source!A141)</f>
        <v>141</v>
      </c>
      <c r="B324">
        <v>144043770</v>
      </c>
      <c r="C324">
        <v>144043754</v>
      </c>
      <c r="D324">
        <v>130258773</v>
      </c>
      <c r="E324">
        <v>1</v>
      </c>
      <c r="F324">
        <v>1</v>
      </c>
      <c r="G324">
        <v>1</v>
      </c>
      <c r="H324">
        <v>3</v>
      </c>
      <c r="I324" t="s">
        <v>1361</v>
      </c>
      <c r="J324" t="s">
        <v>1362</v>
      </c>
      <c r="K324" t="s">
        <v>1363</v>
      </c>
      <c r="L324">
        <v>1301</v>
      </c>
      <c r="N324">
        <v>1003</v>
      </c>
      <c r="O324" t="s">
        <v>328</v>
      </c>
      <c r="P324" t="s">
        <v>328</v>
      </c>
      <c r="Q324">
        <v>1</v>
      </c>
      <c r="X324">
        <v>347</v>
      </c>
      <c r="Y324">
        <v>6.38</v>
      </c>
      <c r="Z324">
        <v>0</v>
      </c>
      <c r="AA324">
        <v>0</v>
      </c>
      <c r="AB324">
        <v>0</v>
      </c>
      <c r="AC324">
        <v>0</v>
      </c>
      <c r="AD324">
        <v>1</v>
      </c>
      <c r="AE324">
        <v>0</v>
      </c>
      <c r="AF324" t="s">
        <v>3</v>
      </c>
      <c r="AG324">
        <v>347</v>
      </c>
      <c r="AH324">
        <v>2</v>
      </c>
      <c r="AI324">
        <v>144043759</v>
      </c>
      <c r="AJ324">
        <v>315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</row>
    <row r="325" spans="1:44" x14ac:dyDescent="0.2">
      <c r="A325">
        <f>ROW(Source!A141)</f>
        <v>141</v>
      </c>
      <c r="B325">
        <v>144043771</v>
      </c>
      <c r="C325">
        <v>144043754</v>
      </c>
      <c r="D325">
        <v>130258774</v>
      </c>
      <c r="E325">
        <v>1</v>
      </c>
      <c r="F325">
        <v>1</v>
      </c>
      <c r="G325">
        <v>1</v>
      </c>
      <c r="H325">
        <v>3</v>
      </c>
      <c r="I325" t="s">
        <v>1364</v>
      </c>
      <c r="J325" t="s">
        <v>1365</v>
      </c>
      <c r="K325" t="s">
        <v>1366</v>
      </c>
      <c r="L325">
        <v>1301</v>
      </c>
      <c r="N325">
        <v>1003</v>
      </c>
      <c r="O325" t="s">
        <v>328</v>
      </c>
      <c r="P325" t="s">
        <v>328</v>
      </c>
      <c r="Q325">
        <v>1</v>
      </c>
      <c r="X325">
        <v>71</v>
      </c>
      <c r="Y325">
        <v>7.95</v>
      </c>
      <c r="Z325">
        <v>0</v>
      </c>
      <c r="AA325">
        <v>0</v>
      </c>
      <c r="AB325">
        <v>0</v>
      </c>
      <c r="AC325">
        <v>0</v>
      </c>
      <c r="AD325">
        <v>1</v>
      </c>
      <c r="AE325">
        <v>0</v>
      </c>
      <c r="AF325" t="s">
        <v>3</v>
      </c>
      <c r="AG325">
        <v>71</v>
      </c>
      <c r="AH325">
        <v>2</v>
      </c>
      <c r="AI325">
        <v>144043760</v>
      </c>
      <c r="AJ325">
        <v>316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</row>
    <row r="326" spans="1:44" x14ac:dyDescent="0.2">
      <c r="A326">
        <f>ROW(Source!A141)</f>
        <v>141</v>
      </c>
      <c r="B326">
        <v>144043772</v>
      </c>
      <c r="C326">
        <v>144043754</v>
      </c>
      <c r="D326">
        <v>130258862</v>
      </c>
      <c r="E326">
        <v>1</v>
      </c>
      <c r="F326">
        <v>1</v>
      </c>
      <c r="G326">
        <v>1</v>
      </c>
      <c r="H326">
        <v>3</v>
      </c>
      <c r="I326" t="s">
        <v>1367</v>
      </c>
      <c r="J326" t="s">
        <v>1368</v>
      </c>
      <c r="K326" t="s">
        <v>1369</v>
      </c>
      <c r="L326">
        <v>1302</v>
      </c>
      <c r="N326">
        <v>1003</v>
      </c>
      <c r="O326" t="s">
        <v>769</v>
      </c>
      <c r="P326" t="s">
        <v>769</v>
      </c>
      <c r="Q326">
        <v>10</v>
      </c>
      <c r="X326">
        <v>20.7</v>
      </c>
      <c r="Y326">
        <v>64.099999999999994</v>
      </c>
      <c r="Z326">
        <v>0</v>
      </c>
      <c r="AA326">
        <v>0</v>
      </c>
      <c r="AB326">
        <v>0</v>
      </c>
      <c r="AC326">
        <v>0</v>
      </c>
      <c r="AD326">
        <v>1</v>
      </c>
      <c r="AE326">
        <v>0</v>
      </c>
      <c r="AF326" t="s">
        <v>3</v>
      </c>
      <c r="AG326">
        <v>20.7</v>
      </c>
      <c r="AH326">
        <v>2</v>
      </c>
      <c r="AI326">
        <v>144043761</v>
      </c>
      <c r="AJ326">
        <v>317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</row>
    <row r="327" spans="1:44" x14ac:dyDescent="0.2">
      <c r="A327">
        <f>ROW(Source!A141)</f>
        <v>141</v>
      </c>
      <c r="B327">
        <v>144043773</v>
      </c>
      <c r="C327">
        <v>144043754</v>
      </c>
      <c r="D327">
        <v>130260871</v>
      </c>
      <c r="E327">
        <v>1</v>
      </c>
      <c r="F327">
        <v>1</v>
      </c>
      <c r="G327">
        <v>1</v>
      </c>
      <c r="H327">
        <v>3</v>
      </c>
      <c r="I327" t="s">
        <v>1370</v>
      </c>
      <c r="J327" t="s">
        <v>1371</v>
      </c>
      <c r="K327" t="s">
        <v>1372</v>
      </c>
      <c r="L327">
        <v>1455</v>
      </c>
      <c r="N327">
        <v>1013</v>
      </c>
      <c r="O327" t="s">
        <v>163</v>
      </c>
      <c r="P327" t="s">
        <v>163</v>
      </c>
      <c r="Q327">
        <v>1</v>
      </c>
      <c r="X327">
        <v>60.6</v>
      </c>
      <c r="Y327">
        <v>7.03</v>
      </c>
      <c r="Z327">
        <v>0</v>
      </c>
      <c r="AA327">
        <v>0</v>
      </c>
      <c r="AB327">
        <v>0</v>
      </c>
      <c r="AC327">
        <v>0</v>
      </c>
      <c r="AD327">
        <v>1</v>
      </c>
      <c r="AE327">
        <v>0</v>
      </c>
      <c r="AF327" t="s">
        <v>3</v>
      </c>
      <c r="AG327">
        <v>60.6</v>
      </c>
      <c r="AH327">
        <v>2</v>
      </c>
      <c r="AI327">
        <v>144043762</v>
      </c>
      <c r="AJ327">
        <v>318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</row>
    <row r="328" spans="1:44" x14ac:dyDescent="0.2">
      <c r="A328">
        <f>ROW(Source!A141)</f>
        <v>141</v>
      </c>
      <c r="B328">
        <v>144043774</v>
      </c>
      <c r="C328">
        <v>144043754</v>
      </c>
      <c r="D328">
        <v>128865225</v>
      </c>
      <c r="E328">
        <v>28876687</v>
      </c>
      <c r="F328">
        <v>1</v>
      </c>
      <c r="G328">
        <v>1</v>
      </c>
      <c r="H328">
        <v>3</v>
      </c>
      <c r="I328" t="s">
        <v>1772</v>
      </c>
      <c r="J328" t="s">
        <v>3</v>
      </c>
      <c r="K328" t="s">
        <v>1773</v>
      </c>
      <c r="L328">
        <v>1327</v>
      </c>
      <c r="N328">
        <v>1005</v>
      </c>
      <c r="O328" t="s">
        <v>269</v>
      </c>
      <c r="P328" t="s">
        <v>269</v>
      </c>
      <c r="Q328">
        <v>1</v>
      </c>
      <c r="X328">
        <v>100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 t="s">
        <v>3</v>
      </c>
      <c r="AG328">
        <v>100</v>
      </c>
      <c r="AH328">
        <v>3</v>
      </c>
      <c r="AI328">
        <v>-1</v>
      </c>
      <c r="AJ328" t="s">
        <v>3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 x14ac:dyDescent="0.2">
      <c r="A329">
        <f>ROW(Source!A141)</f>
        <v>141</v>
      </c>
      <c r="B329">
        <v>144043775</v>
      </c>
      <c r="C329">
        <v>144043754</v>
      </c>
      <c r="D329">
        <v>130283064</v>
      </c>
      <c r="E329">
        <v>1</v>
      </c>
      <c r="F329">
        <v>1</v>
      </c>
      <c r="G329">
        <v>1</v>
      </c>
      <c r="H329">
        <v>3</v>
      </c>
      <c r="I329" t="s">
        <v>1358</v>
      </c>
      <c r="J329" t="s">
        <v>1359</v>
      </c>
      <c r="K329" t="s">
        <v>1360</v>
      </c>
      <c r="L329">
        <v>1425</v>
      </c>
      <c r="N329">
        <v>1013</v>
      </c>
      <c r="O329" t="s">
        <v>88</v>
      </c>
      <c r="P329" t="s">
        <v>88</v>
      </c>
      <c r="Q329">
        <v>1</v>
      </c>
      <c r="X329">
        <v>8</v>
      </c>
      <c r="Y329">
        <v>50</v>
      </c>
      <c r="Z329">
        <v>0</v>
      </c>
      <c r="AA329">
        <v>0</v>
      </c>
      <c r="AB329">
        <v>0</v>
      </c>
      <c r="AC329">
        <v>0</v>
      </c>
      <c r="AD329">
        <v>1</v>
      </c>
      <c r="AE329">
        <v>0</v>
      </c>
      <c r="AF329" t="s">
        <v>3</v>
      </c>
      <c r="AG329">
        <v>8</v>
      </c>
      <c r="AH329">
        <v>2</v>
      </c>
      <c r="AI329">
        <v>144043764</v>
      </c>
      <c r="AJ329">
        <v>320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 x14ac:dyDescent="0.2">
      <c r="A330">
        <f>ROW(Source!A141)</f>
        <v>141</v>
      </c>
      <c r="B330">
        <v>144043776</v>
      </c>
      <c r="C330">
        <v>144043754</v>
      </c>
      <c r="D330">
        <v>130289372</v>
      </c>
      <c r="E330">
        <v>1</v>
      </c>
      <c r="F330">
        <v>1</v>
      </c>
      <c r="G330">
        <v>1</v>
      </c>
      <c r="H330">
        <v>3</v>
      </c>
      <c r="I330" t="s">
        <v>763</v>
      </c>
      <c r="J330" t="s">
        <v>765</v>
      </c>
      <c r="K330" t="s">
        <v>764</v>
      </c>
      <c r="L330">
        <v>1296</v>
      </c>
      <c r="N330">
        <v>1002</v>
      </c>
      <c r="O330" t="s">
        <v>695</v>
      </c>
      <c r="P330" t="s">
        <v>695</v>
      </c>
      <c r="Q330">
        <v>1</v>
      </c>
      <c r="X330">
        <v>69</v>
      </c>
      <c r="Y330">
        <v>46.86</v>
      </c>
      <c r="Z330">
        <v>0</v>
      </c>
      <c r="AA330">
        <v>0</v>
      </c>
      <c r="AB330">
        <v>0</v>
      </c>
      <c r="AC330">
        <v>0</v>
      </c>
      <c r="AD330">
        <v>1</v>
      </c>
      <c r="AE330">
        <v>0</v>
      </c>
      <c r="AF330" t="s">
        <v>3</v>
      </c>
      <c r="AG330">
        <v>69</v>
      </c>
      <c r="AH330">
        <v>2</v>
      </c>
      <c r="AI330">
        <v>144043765</v>
      </c>
      <c r="AJ330">
        <v>321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</row>
    <row r="331" spans="1:44" x14ac:dyDescent="0.2">
      <c r="A331">
        <f>ROW(Source!A143)</f>
        <v>143</v>
      </c>
      <c r="B331">
        <v>144043794</v>
      </c>
      <c r="C331">
        <v>144043778</v>
      </c>
      <c r="D331">
        <v>128862296</v>
      </c>
      <c r="E331">
        <v>28876687</v>
      </c>
      <c r="F331">
        <v>1</v>
      </c>
      <c r="G331">
        <v>1</v>
      </c>
      <c r="H331">
        <v>1</v>
      </c>
      <c r="I331" t="s">
        <v>1242</v>
      </c>
      <c r="J331" t="s">
        <v>3</v>
      </c>
      <c r="K331" t="s">
        <v>1243</v>
      </c>
      <c r="L331">
        <v>1191</v>
      </c>
      <c r="N331">
        <v>1013</v>
      </c>
      <c r="O331" t="s">
        <v>1125</v>
      </c>
      <c r="P331" t="s">
        <v>1125</v>
      </c>
      <c r="Q331">
        <v>1</v>
      </c>
      <c r="X331">
        <v>96.95</v>
      </c>
      <c r="Y331">
        <v>0</v>
      </c>
      <c r="Z331">
        <v>0</v>
      </c>
      <c r="AA331">
        <v>0</v>
      </c>
      <c r="AB331">
        <v>9.51</v>
      </c>
      <c r="AC331">
        <v>0</v>
      </c>
      <c r="AD331">
        <v>1</v>
      </c>
      <c r="AE331">
        <v>1</v>
      </c>
      <c r="AF331" t="s">
        <v>264</v>
      </c>
      <c r="AG331">
        <v>111.49249999999999</v>
      </c>
      <c r="AH331">
        <v>2</v>
      </c>
      <c r="AI331">
        <v>144043779</v>
      </c>
      <c r="AJ331">
        <v>322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</row>
    <row r="332" spans="1:44" x14ac:dyDescent="0.2">
      <c r="A332">
        <f>ROW(Source!A143)</f>
        <v>143</v>
      </c>
      <c r="B332">
        <v>144043795</v>
      </c>
      <c r="C332">
        <v>144043778</v>
      </c>
      <c r="D332">
        <v>128862608</v>
      </c>
      <c r="E332">
        <v>28876687</v>
      </c>
      <c r="F332">
        <v>1</v>
      </c>
      <c r="G332">
        <v>1</v>
      </c>
      <c r="H332">
        <v>1</v>
      </c>
      <c r="I332" t="s">
        <v>1128</v>
      </c>
      <c r="J332" t="s">
        <v>3</v>
      </c>
      <c r="K332" t="s">
        <v>1129</v>
      </c>
      <c r="L332">
        <v>1191</v>
      </c>
      <c r="N332">
        <v>1013</v>
      </c>
      <c r="O332" t="s">
        <v>1125</v>
      </c>
      <c r="P332" t="s">
        <v>1125</v>
      </c>
      <c r="Q332">
        <v>1</v>
      </c>
      <c r="X332">
        <v>0.01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1</v>
      </c>
      <c r="AE332">
        <v>2</v>
      </c>
      <c r="AF332" t="s">
        <v>279</v>
      </c>
      <c r="AG332">
        <v>1.2500000000000001E-2</v>
      </c>
      <c r="AH332">
        <v>2</v>
      </c>
      <c r="AI332">
        <v>144043780</v>
      </c>
      <c r="AJ332">
        <v>323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</row>
    <row r="333" spans="1:44" x14ac:dyDescent="0.2">
      <c r="A333">
        <f>ROW(Source!A143)</f>
        <v>143</v>
      </c>
      <c r="B333">
        <v>144043796</v>
      </c>
      <c r="C333">
        <v>144043778</v>
      </c>
      <c r="D333">
        <v>130404355</v>
      </c>
      <c r="E333">
        <v>1</v>
      </c>
      <c r="F333">
        <v>1</v>
      </c>
      <c r="G333">
        <v>1</v>
      </c>
      <c r="H333">
        <v>2</v>
      </c>
      <c r="I333" t="s">
        <v>1244</v>
      </c>
      <c r="J333" t="s">
        <v>1245</v>
      </c>
      <c r="K333" t="s">
        <v>1246</v>
      </c>
      <c r="L333">
        <v>1368</v>
      </c>
      <c r="N333">
        <v>1011</v>
      </c>
      <c r="O333" t="s">
        <v>550</v>
      </c>
      <c r="P333" t="s">
        <v>550</v>
      </c>
      <c r="Q333">
        <v>1</v>
      </c>
      <c r="X333">
        <v>3.0000000000000001E-3</v>
      </c>
      <c r="Y333">
        <v>0</v>
      </c>
      <c r="Z333">
        <v>83.43</v>
      </c>
      <c r="AA333">
        <v>13.5</v>
      </c>
      <c r="AB333">
        <v>0</v>
      </c>
      <c r="AC333">
        <v>0</v>
      </c>
      <c r="AD333">
        <v>1</v>
      </c>
      <c r="AE333">
        <v>0</v>
      </c>
      <c r="AF333" t="s">
        <v>279</v>
      </c>
      <c r="AG333">
        <v>3.7499999999999999E-3</v>
      </c>
      <c r="AH333">
        <v>2</v>
      </c>
      <c r="AI333">
        <v>144043781</v>
      </c>
      <c r="AJ333">
        <v>324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</row>
    <row r="334" spans="1:44" x14ac:dyDescent="0.2">
      <c r="A334">
        <f>ROW(Source!A143)</f>
        <v>143</v>
      </c>
      <c r="B334">
        <v>144043797</v>
      </c>
      <c r="C334">
        <v>144043778</v>
      </c>
      <c r="D334">
        <v>130404404</v>
      </c>
      <c r="E334">
        <v>1</v>
      </c>
      <c r="F334">
        <v>1</v>
      </c>
      <c r="G334">
        <v>1</v>
      </c>
      <c r="H334">
        <v>2</v>
      </c>
      <c r="I334" t="s">
        <v>1141</v>
      </c>
      <c r="J334" t="s">
        <v>1142</v>
      </c>
      <c r="K334" t="s">
        <v>1143</v>
      </c>
      <c r="L334">
        <v>1368</v>
      </c>
      <c r="N334">
        <v>1011</v>
      </c>
      <c r="O334" t="s">
        <v>550</v>
      </c>
      <c r="P334" t="s">
        <v>550</v>
      </c>
      <c r="Q334">
        <v>1</v>
      </c>
      <c r="X334">
        <v>4.0000000000000001E-3</v>
      </c>
      <c r="Y334">
        <v>0</v>
      </c>
      <c r="Z334">
        <v>115.4</v>
      </c>
      <c r="AA334">
        <v>13.5</v>
      </c>
      <c r="AB334">
        <v>0</v>
      </c>
      <c r="AC334">
        <v>0</v>
      </c>
      <c r="AD334">
        <v>1</v>
      </c>
      <c r="AE334">
        <v>0</v>
      </c>
      <c r="AF334" t="s">
        <v>279</v>
      </c>
      <c r="AG334">
        <v>5.0000000000000001E-3</v>
      </c>
      <c r="AH334">
        <v>2</v>
      </c>
      <c r="AI334">
        <v>144043782</v>
      </c>
      <c r="AJ334">
        <v>325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</row>
    <row r="335" spans="1:44" x14ac:dyDescent="0.2">
      <c r="A335">
        <f>ROW(Source!A143)</f>
        <v>143</v>
      </c>
      <c r="B335">
        <v>144043798</v>
      </c>
      <c r="C335">
        <v>144043778</v>
      </c>
      <c r="D335">
        <v>130405006</v>
      </c>
      <c r="E335">
        <v>1</v>
      </c>
      <c r="F335">
        <v>1</v>
      </c>
      <c r="G335">
        <v>1</v>
      </c>
      <c r="H335">
        <v>2</v>
      </c>
      <c r="I335" t="s">
        <v>1247</v>
      </c>
      <c r="J335" t="s">
        <v>1248</v>
      </c>
      <c r="K335" t="s">
        <v>1249</v>
      </c>
      <c r="L335">
        <v>1368</v>
      </c>
      <c r="N335">
        <v>1011</v>
      </c>
      <c r="O335" t="s">
        <v>550</v>
      </c>
      <c r="P335" t="s">
        <v>550</v>
      </c>
      <c r="Q335">
        <v>1</v>
      </c>
      <c r="X335">
        <v>1.27</v>
      </c>
      <c r="Y335">
        <v>0</v>
      </c>
      <c r="Z335">
        <v>29.67</v>
      </c>
      <c r="AA335">
        <v>0</v>
      </c>
      <c r="AB335">
        <v>0</v>
      </c>
      <c r="AC335">
        <v>0</v>
      </c>
      <c r="AD335">
        <v>1</v>
      </c>
      <c r="AE335">
        <v>0</v>
      </c>
      <c r="AF335" t="s">
        <v>279</v>
      </c>
      <c r="AG335">
        <v>1.5874999999999999</v>
      </c>
      <c r="AH335">
        <v>2</v>
      </c>
      <c r="AI335">
        <v>144043783</v>
      </c>
      <c r="AJ335">
        <v>326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</row>
    <row r="336" spans="1:44" x14ac:dyDescent="0.2">
      <c r="A336">
        <f>ROW(Source!A143)</f>
        <v>143</v>
      </c>
      <c r="B336">
        <v>144043799</v>
      </c>
      <c r="C336">
        <v>144043778</v>
      </c>
      <c r="D336">
        <v>130405272</v>
      </c>
      <c r="E336">
        <v>1</v>
      </c>
      <c r="F336">
        <v>1</v>
      </c>
      <c r="G336">
        <v>1</v>
      </c>
      <c r="H336">
        <v>2</v>
      </c>
      <c r="I336" t="s">
        <v>1250</v>
      </c>
      <c r="J336" t="s">
        <v>1251</v>
      </c>
      <c r="K336" t="s">
        <v>1252</v>
      </c>
      <c r="L336">
        <v>1368</v>
      </c>
      <c r="N336">
        <v>1011</v>
      </c>
      <c r="O336" t="s">
        <v>550</v>
      </c>
      <c r="P336" t="s">
        <v>550</v>
      </c>
      <c r="Q336">
        <v>1</v>
      </c>
      <c r="X336">
        <v>16.38</v>
      </c>
      <c r="Y336">
        <v>0</v>
      </c>
      <c r="Z336">
        <v>26.25</v>
      </c>
      <c r="AA336">
        <v>0</v>
      </c>
      <c r="AB336">
        <v>0</v>
      </c>
      <c r="AC336">
        <v>0</v>
      </c>
      <c r="AD336">
        <v>1</v>
      </c>
      <c r="AE336">
        <v>0</v>
      </c>
      <c r="AF336" t="s">
        <v>279</v>
      </c>
      <c r="AG336">
        <v>20.474999999999998</v>
      </c>
      <c r="AH336">
        <v>2</v>
      </c>
      <c r="AI336">
        <v>144043784</v>
      </c>
      <c r="AJ336">
        <v>327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</row>
    <row r="337" spans="1:44" x14ac:dyDescent="0.2">
      <c r="A337">
        <f>ROW(Source!A143)</f>
        <v>143</v>
      </c>
      <c r="B337">
        <v>144043800</v>
      </c>
      <c r="C337">
        <v>144043778</v>
      </c>
      <c r="D337">
        <v>130258534</v>
      </c>
      <c r="E337">
        <v>1</v>
      </c>
      <c r="F337">
        <v>1</v>
      </c>
      <c r="G337">
        <v>1</v>
      </c>
      <c r="H337">
        <v>3</v>
      </c>
      <c r="I337" t="s">
        <v>1150</v>
      </c>
      <c r="J337" t="s">
        <v>1151</v>
      </c>
      <c r="K337" t="s">
        <v>1152</v>
      </c>
      <c r="L337">
        <v>1339</v>
      </c>
      <c r="N337">
        <v>1007</v>
      </c>
      <c r="O337" t="s">
        <v>50</v>
      </c>
      <c r="P337" t="s">
        <v>50</v>
      </c>
      <c r="Q337">
        <v>1</v>
      </c>
      <c r="X337">
        <v>0.14399999999999999</v>
      </c>
      <c r="Y337">
        <v>2.44</v>
      </c>
      <c r="Z337">
        <v>0</v>
      </c>
      <c r="AA337">
        <v>0</v>
      </c>
      <c r="AB337">
        <v>0</v>
      </c>
      <c r="AC337">
        <v>0</v>
      </c>
      <c r="AD337">
        <v>1</v>
      </c>
      <c r="AE337">
        <v>0</v>
      </c>
      <c r="AF337" t="s">
        <v>3</v>
      </c>
      <c r="AG337">
        <v>0.14399999999999999</v>
      </c>
      <c r="AH337">
        <v>2</v>
      </c>
      <c r="AI337">
        <v>144043785</v>
      </c>
      <c r="AJ337">
        <v>328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</row>
    <row r="338" spans="1:44" x14ac:dyDescent="0.2">
      <c r="A338">
        <f>ROW(Source!A143)</f>
        <v>143</v>
      </c>
      <c r="B338">
        <v>144043801</v>
      </c>
      <c r="C338">
        <v>144043778</v>
      </c>
      <c r="D338">
        <v>130260768</v>
      </c>
      <c r="E338">
        <v>1</v>
      </c>
      <c r="F338">
        <v>1</v>
      </c>
      <c r="G338">
        <v>1</v>
      </c>
      <c r="H338">
        <v>3</v>
      </c>
      <c r="I338" t="s">
        <v>1253</v>
      </c>
      <c r="J338" t="s">
        <v>1254</v>
      </c>
      <c r="K338" t="s">
        <v>1255</v>
      </c>
      <c r="L338">
        <v>1348</v>
      </c>
      <c r="N338">
        <v>1009</v>
      </c>
      <c r="O338" t="s">
        <v>31</v>
      </c>
      <c r="P338" t="s">
        <v>31</v>
      </c>
      <c r="Q338">
        <v>1000</v>
      </c>
      <c r="X338">
        <v>8.9999999999999998E-4</v>
      </c>
      <c r="Y338">
        <v>13186.74</v>
      </c>
      <c r="Z338">
        <v>0</v>
      </c>
      <c r="AA338">
        <v>0</v>
      </c>
      <c r="AB338">
        <v>0</v>
      </c>
      <c r="AC338">
        <v>0</v>
      </c>
      <c r="AD338">
        <v>1</v>
      </c>
      <c r="AE338">
        <v>0</v>
      </c>
      <c r="AF338" t="s">
        <v>3</v>
      </c>
      <c r="AG338">
        <v>8.9999999999999998E-4</v>
      </c>
      <c r="AH338">
        <v>2</v>
      </c>
      <c r="AI338">
        <v>144043786</v>
      </c>
      <c r="AJ338">
        <v>329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 x14ac:dyDescent="0.2">
      <c r="A339">
        <f>ROW(Source!A143)</f>
        <v>143</v>
      </c>
      <c r="B339">
        <v>144043802</v>
      </c>
      <c r="C339">
        <v>144043778</v>
      </c>
      <c r="D339">
        <v>130260882</v>
      </c>
      <c r="E339">
        <v>1</v>
      </c>
      <c r="F339">
        <v>1</v>
      </c>
      <c r="G339">
        <v>1</v>
      </c>
      <c r="H339">
        <v>3</v>
      </c>
      <c r="I339" t="s">
        <v>1256</v>
      </c>
      <c r="J339" t="s">
        <v>1257</v>
      </c>
      <c r="K339" t="s">
        <v>1258</v>
      </c>
      <c r="L339">
        <v>1407</v>
      </c>
      <c r="N339">
        <v>1013</v>
      </c>
      <c r="O339" t="s">
        <v>940</v>
      </c>
      <c r="P339" t="s">
        <v>940</v>
      </c>
      <c r="Q339">
        <v>1</v>
      </c>
      <c r="X339">
        <v>0.14299999999999999</v>
      </c>
      <c r="Y339">
        <v>180</v>
      </c>
      <c r="Z339">
        <v>0</v>
      </c>
      <c r="AA339">
        <v>0</v>
      </c>
      <c r="AB339">
        <v>0</v>
      </c>
      <c r="AC339">
        <v>0</v>
      </c>
      <c r="AD339">
        <v>1</v>
      </c>
      <c r="AE339">
        <v>0</v>
      </c>
      <c r="AF339" t="s">
        <v>3</v>
      </c>
      <c r="AG339">
        <v>0.14299999999999999</v>
      </c>
      <c r="AH339">
        <v>2</v>
      </c>
      <c r="AI339">
        <v>144043787</v>
      </c>
      <c r="AJ339">
        <v>330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</row>
    <row r="340" spans="1:44" x14ac:dyDescent="0.2">
      <c r="A340">
        <f>ROW(Source!A143)</f>
        <v>143</v>
      </c>
      <c r="B340">
        <v>144043803</v>
      </c>
      <c r="C340">
        <v>144043778</v>
      </c>
      <c r="D340">
        <v>130262823</v>
      </c>
      <c r="E340">
        <v>1</v>
      </c>
      <c r="F340">
        <v>1</v>
      </c>
      <c r="G340">
        <v>1</v>
      </c>
      <c r="H340">
        <v>3</v>
      </c>
      <c r="I340" t="s">
        <v>1259</v>
      </c>
      <c r="J340" t="s">
        <v>1260</v>
      </c>
      <c r="K340" t="s">
        <v>1261</v>
      </c>
      <c r="L340">
        <v>1346</v>
      </c>
      <c r="N340">
        <v>1009</v>
      </c>
      <c r="O340" t="s">
        <v>598</v>
      </c>
      <c r="P340" t="s">
        <v>598</v>
      </c>
      <c r="Q340">
        <v>1</v>
      </c>
      <c r="X340">
        <v>1.6000000000000001E-3</v>
      </c>
      <c r="Y340">
        <v>2.15</v>
      </c>
      <c r="Z340">
        <v>0</v>
      </c>
      <c r="AA340">
        <v>0</v>
      </c>
      <c r="AB340">
        <v>0</v>
      </c>
      <c r="AC340">
        <v>0</v>
      </c>
      <c r="AD340">
        <v>1</v>
      </c>
      <c r="AE340">
        <v>0</v>
      </c>
      <c r="AF340" t="s">
        <v>3</v>
      </c>
      <c r="AG340">
        <v>1.6000000000000001E-3</v>
      </c>
      <c r="AH340">
        <v>2</v>
      </c>
      <c r="AI340">
        <v>144043788</v>
      </c>
      <c r="AJ340">
        <v>331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</row>
    <row r="341" spans="1:44" x14ac:dyDescent="0.2">
      <c r="A341">
        <f>ROW(Source!A143)</f>
        <v>143</v>
      </c>
      <c r="B341">
        <v>144043804</v>
      </c>
      <c r="C341">
        <v>144043778</v>
      </c>
      <c r="D341">
        <v>128864465</v>
      </c>
      <c r="E341">
        <v>28876687</v>
      </c>
      <c r="F341">
        <v>1</v>
      </c>
      <c r="G341">
        <v>1</v>
      </c>
      <c r="H341">
        <v>3</v>
      </c>
      <c r="I341" t="s">
        <v>1738</v>
      </c>
      <c r="J341" t="s">
        <v>3</v>
      </c>
      <c r="K341" t="s">
        <v>1739</v>
      </c>
      <c r="L341">
        <v>1348</v>
      </c>
      <c r="N341">
        <v>1009</v>
      </c>
      <c r="O341" t="s">
        <v>31</v>
      </c>
      <c r="P341" t="s">
        <v>31</v>
      </c>
      <c r="Q341">
        <v>1000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1</v>
      </c>
      <c r="AD341">
        <v>0</v>
      </c>
      <c r="AE341">
        <v>0</v>
      </c>
      <c r="AF341" t="s">
        <v>3</v>
      </c>
      <c r="AG341">
        <v>0</v>
      </c>
      <c r="AH341">
        <v>3</v>
      </c>
      <c r="AI341">
        <v>-1</v>
      </c>
      <c r="AJ341" t="s">
        <v>3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</row>
    <row r="342" spans="1:44" x14ac:dyDescent="0.2">
      <c r="A342">
        <f>ROW(Source!A143)</f>
        <v>143</v>
      </c>
      <c r="B342">
        <v>144043805</v>
      </c>
      <c r="C342">
        <v>144043778</v>
      </c>
      <c r="D342">
        <v>130316667</v>
      </c>
      <c r="E342">
        <v>1</v>
      </c>
      <c r="F342">
        <v>1</v>
      </c>
      <c r="G342">
        <v>1</v>
      </c>
      <c r="H342">
        <v>3</v>
      </c>
      <c r="I342" t="s">
        <v>1262</v>
      </c>
      <c r="J342" t="s">
        <v>1263</v>
      </c>
      <c r="K342" t="s">
        <v>1264</v>
      </c>
      <c r="L342">
        <v>1371</v>
      </c>
      <c r="N342">
        <v>1013</v>
      </c>
      <c r="O342" t="s">
        <v>171</v>
      </c>
      <c r="P342" t="s">
        <v>171</v>
      </c>
      <c r="Q342">
        <v>1</v>
      </c>
      <c r="X342">
        <v>143</v>
      </c>
      <c r="Y342">
        <v>8.09</v>
      </c>
      <c r="Z342">
        <v>0</v>
      </c>
      <c r="AA342">
        <v>0</v>
      </c>
      <c r="AB342">
        <v>0</v>
      </c>
      <c r="AC342">
        <v>0</v>
      </c>
      <c r="AD342">
        <v>1</v>
      </c>
      <c r="AE342">
        <v>0</v>
      </c>
      <c r="AF342" t="s">
        <v>3</v>
      </c>
      <c r="AG342">
        <v>143</v>
      </c>
      <c r="AH342">
        <v>2</v>
      </c>
      <c r="AI342">
        <v>144043789</v>
      </c>
      <c r="AJ342">
        <v>334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</row>
    <row r="343" spans="1:44" x14ac:dyDescent="0.2">
      <c r="A343">
        <f>ROW(Source!A143)</f>
        <v>143</v>
      </c>
      <c r="B343">
        <v>144043806</v>
      </c>
      <c r="C343">
        <v>144043778</v>
      </c>
      <c r="D343">
        <v>128864392</v>
      </c>
      <c r="E343">
        <v>28876687</v>
      </c>
      <c r="F343">
        <v>1</v>
      </c>
      <c r="G343">
        <v>1</v>
      </c>
      <c r="H343">
        <v>3</v>
      </c>
      <c r="I343" t="s">
        <v>1740</v>
      </c>
      <c r="J343" t="s">
        <v>3</v>
      </c>
      <c r="K343" t="s">
        <v>1741</v>
      </c>
      <c r="L343">
        <v>1301</v>
      </c>
      <c r="N343">
        <v>1003</v>
      </c>
      <c r="O343" t="s">
        <v>328</v>
      </c>
      <c r="P343" t="s">
        <v>328</v>
      </c>
      <c r="Q343">
        <v>1</v>
      </c>
      <c r="X343">
        <v>100.5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 t="s">
        <v>3</v>
      </c>
      <c r="AG343">
        <v>100.5</v>
      </c>
      <c r="AH343">
        <v>3</v>
      </c>
      <c r="AI343">
        <v>-1</v>
      </c>
      <c r="AJ343" t="s">
        <v>3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</row>
    <row r="344" spans="1:44" x14ac:dyDescent="0.2">
      <c r="A344">
        <f>ROW(Source!A143)</f>
        <v>143</v>
      </c>
      <c r="B344">
        <v>144043807</v>
      </c>
      <c r="C344">
        <v>144043778</v>
      </c>
      <c r="D344">
        <v>128864407</v>
      </c>
      <c r="E344">
        <v>28876687</v>
      </c>
      <c r="F344">
        <v>1</v>
      </c>
      <c r="G344">
        <v>1</v>
      </c>
      <c r="H344">
        <v>3</v>
      </c>
      <c r="I344" t="s">
        <v>1742</v>
      </c>
      <c r="J344" t="s">
        <v>3</v>
      </c>
      <c r="K344" t="s">
        <v>1743</v>
      </c>
      <c r="L344">
        <v>1371</v>
      </c>
      <c r="N344">
        <v>1013</v>
      </c>
      <c r="O344" t="s">
        <v>171</v>
      </c>
      <c r="P344" t="s">
        <v>171</v>
      </c>
      <c r="Q344">
        <v>1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1</v>
      </c>
      <c r="AD344">
        <v>0</v>
      </c>
      <c r="AE344">
        <v>0</v>
      </c>
      <c r="AF344" t="s">
        <v>3</v>
      </c>
      <c r="AG344">
        <v>0</v>
      </c>
      <c r="AH344">
        <v>3</v>
      </c>
      <c r="AI344">
        <v>-1</v>
      </c>
      <c r="AJ344" t="s">
        <v>3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 x14ac:dyDescent="0.2">
      <c r="A345">
        <f>ROW(Source!A148)</f>
        <v>148</v>
      </c>
      <c r="B345">
        <v>144043823</v>
      </c>
      <c r="C345">
        <v>144043812</v>
      </c>
      <c r="D345">
        <v>128862293</v>
      </c>
      <c r="E345">
        <v>28876687</v>
      </c>
      <c r="F345">
        <v>1</v>
      </c>
      <c r="G345">
        <v>1</v>
      </c>
      <c r="H345">
        <v>1</v>
      </c>
      <c r="I345" t="s">
        <v>1265</v>
      </c>
      <c r="J345" t="s">
        <v>3</v>
      </c>
      <c r="K345" t="s">
        <v>1266</v>
      </c>
      <c r="L345">
        <v>1191</v>
      </c>
      <c r="N345">
        <v>1013</v>
      </c>
      <c r="O345" t="s">
        <v>1125</v>
      </c>
      <c r="P345" t="s">
        <v>1125</v>
      </c>
      <c r="Q345">
        <v>1</v>
      </c>
      <c r="X345">
        <v>55.83</v>
      </c>
      <c r="Y345">
        <v>0</v>
      </c>
      <c r="Z345">
        <v>0</v>
      </c>
      <c r="AA345">
        <v>0</v>
      </c>
      <c r="AB345">
        <v>9.4</v>
      </c>
      <c r="AC345">
        <v>0</v>
      </c>
      <c r="AD345">
        <v>1</v>
      </c>
      <c r="AE345">
        <v>1</v>
      </c>
      <c r="AF345" t="s">
        <v>264</v>
      </c>
      <c r="AG345">
        <v>64.204499999999996</v>
      </c>
      <c r="AH345">
        <v>2</v>
      </c>
      <c r="AI345">
        <v>144043813</v>
      </c>
      <c r="AJ345">
        <v>337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</row>
    <row r="346" spans="1:44" x14ac:dyDescent="0.2">
      <c r="A346">
        <f>ROW(Source!A148)</f>
        <v>148</v>
      </c>
      <c r="B346">
        <v>144043824</v>
      </c>
      <c r="C346">
        <v>144043812</v>
      </c>
      <c r="D346">
        <v>128862608</v>
      </c>
      <c r="E346">
        <v>28876687</v>
      </c>
      <c r="F346">
        <v>1</v>
      </c>
      <c r="G346">
        <v>1</v>
      </c>
      <c r="H346">
        <v>1</v>
      </c>
      <c r="I346" t="s">
        <v>1128</v>
      </c>
      <c r="J346" t="s">
        <v>3</v>
      </c>
      <c r="K346" t="s">
        <v>1129</v>
      </c>
      <c r="L346">
        <v>1191</v>
      </c>
      <c r="N346">
        <v>1013</v>
      </c>
      <c r="O346" t="s">
        <v>1125</v>
      </c>
      <c r="P346" t="s">
        <v>1125</v>
      </c>
      <c r="Q346">
        <v>1</v>
      </c>
      <c r="X346">
        <v>0.46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1</v>
      </c>
      <c r="AE346">
        <v>2</v>
      </c>
      <c r="AF346" t="s">
        <v>279</v>
      </c>
      <c r="AG346">
        <v>0.57500000000000007</v>
      </c>
      <c r="AH346">
        <v>2</v>
      </c>
      <c r="AI346">
        <v>144043814</v>
      </c>
      <c r="AJ346">
        <v>338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</row>
    <row r="347" spans="1:44" x14ac:dyDescent="0.2">
      <c r="A347">
        <f>ROW(Source!A148)</f>
        <v>148</v>
      </c>
      <c r="B347">
        <v>144043825</v>
      </c>
      <c r="C347">
        <v>144043812</v>
      </c>
      <c r="D347">
        <v>130404356</v>
      </c>
      <c r="E347">
        <v>1</v>
      </c>
      <c r="F347">
        <v>1</v>
      </c>
      <c r="G347">
        <v>1</v>
      </c>
      <c r="H347">
        <v>2</v>
      </c>
      <c r="I347" t="s">
        <v>1267</v>
      </c>
      <c r="J347" t="s">
        <v>1268</v>
      </c>
      <c r="K347" t="s">
        <v>1269</v>
      </c>
      <c r="L347">
        <v>1368</v>
      </c>
      <c r="N347">
        <v>1011</v>
      </c>
      <c r="O347" t="s">
        <v>550</v>
      </c>
      <c r="P347" t="s">
        <v>550</v>
      </c>
      <c r="Q347">
        <v>1</v>
      </c>
      <c r="X347">
        <v>0.1</v>
      </c>
      <c r="Y347">
        <v>0</v>
      </c>
      <c r="Z347">
        <v>86.4</v>
      </c>
      <c r="AA347">
        <v>13.5</v>
      </c>
      <c r="AB347">
        <v>0</v>
      </c>
      <c r="AC347">
        <v>0</v>
      </c>
      <c r="AD347">
        <v>1</v>
      </c>
      <c r="AE347">
        <v>0</v>
      </c>
      <c r="AF347" t="s">
        <v>279</v>
      </c>
      <c r="AG347">
        <v>0.125</v>
      </c>
      <c r="AH347">
        <v>2</v>
      </c>
      <c r="AI347">
        <v>144043815</v>
      </c>
      <c r="AJ347">
        <v>339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</row>
    <row r="348" spans="1:44" x14ac:dyDescent="0.2">
      <c r="A348">
        <f>ROW(Source!A148)</f>
        <v>148</v>
      </c>
      <c r="B348">
        <v>144043826</v>
      </c>
      <c r="C348">
        <v>144043812</v>
      </c>
      <c r="D348">
        <v>130404404</v>
      </c>
      <c r="E348">
        <v>1</v>
      </c>
      <c r="F348">
        <v>1</v>
      </c>
      <c r="G348">
        <v>1</v>
      </c>
      <c r="H348">
        <v>2</v>
      </c>
      <c r="I348" t="s">
        <v>1141</v>
      </c>
      <c r="J348" t="s">
        <v>1142</v>
      </c>
      <c r="K348" t="s">
        <v>1143</v>
      </c>
      <c r="L348">
        <v>1368</v>
      </c>
      <c r="N348">
        <v>1011</v>
      </c>
      <c r="O348" t="s">
        <v>550</v>
      </c>
      <c r="P348" t="s">
        <v>550</v>
      </c>
      <c r="Q348">
        <v>1</v>
      </c>
      <c r="X348">
        <v>0.18</v>
      </c>
      <c r="Y348">
        <v>0</v>
      </c>
      <c r="Z348">
        <v>115.4</v>
      </c>
      <c r="AA348">
        <v>13.5</v>
      </c>
      <c r="AB348">
        <v>0</v>
      </c>
      <c r="AC348">
        <v>0</v>
      </c>
      <c r="AD348">
        <v>1</v>
      </c>
      <c r="AE348">
        <v>0</v>
      </c>
      <c r="AF348" t="s">
        <v>279</v>
      </c>
      <c r="AG348">
        <v>0.22499999999999998</v>
      </c>
      <c r="AH348">
        <v>2</v>
      </c>
      <c r="AI348">
        <v>144043816</v>
      </c>
      <c r="AJ348">
        <v>340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</row>
    <row r="349" spans="1:44" x14ac:dyDescent="0.2">
      <c r="A349">
        <f>ROW(Source!A148)</f>
        <v>148</v>
      </c>
      <c r="B349">
        <v>144043827</v>
      </c>
      <c r="C349">
        <v>144043812</v>
      </c>
      <c r="D349">
        <v>130405149</v>
      </c>
      <c r="E349">
        <v>1</v>
      </c>
      <c r="F349">
        <v>1</v>
      </c>
      <c r="G349">
        <v>1</v>
      </c>
      <c r="H349">
        <v>2</v>
      </c>
      <c r="I349" t="s">
        <v>1144</v>
      </c>
      <c r="J349" t="s">
        <v>1145</v>
      </c>
      <c r="K349" t="s">
        <v>1146</v>
      </c>
      <c r="L349">
        <v>1368</v>
      </c>
      <c r="N349">
        <v>1011</v>
      </c>
      <c r="O349" t="s">
        <v>550</v>
      </c>
      <c r="P349" t="s">
        <v>550</v>
      </c>
      <c r="Q349">
        <v>1</v>
      </c>
      <c r="X349">
        <v>0.18</v>
      </c>
      <c r="Y349">
        <v>0</v>
      </c>
      <c r="Z349">
        <v>65.709999999999994</v>
      </c>
      <c r="AA349">
        <v>11.6</v>
      </c>
      <c r="AB349">
        <v>0</v>
      </c>
      <c r="AC349">
        <v>0</v>
      </c>
      <c r="AD349">
        <v>1</v>
      </c>
      <c r="AE349">
        <v>0</v>
      </c>
      <c r="AF349" t="s">
        <v>279</v>
      </c>
      <c r="AG349">
        <v>0.22499999999999998</v>
      </c>
      <c r="AH349">
        <v>2</v>
      </c>
      <c r="AI349">
        <v>144043817</v>
      </c>
      <c r="AJ349">
        <v>341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</row>
    <row r="350" spans="1:44" x14ac:dyDescent="0.2">
      <c r="A350">
        <f>ROW(Source!A148)</f>
        <v>148</v>
      </c>
      <c r="B350">
        <v>144043828</v>
      </c>
      <c r="C350">
        <v>144043812</v>
      </c>
      <c r="D350">
        <v>130258534</v>
      </c>
      <c r="E350">
        <v>1</v>
      </c>
      <c r="F350">
        <v>1</v>
      </c>
      <c r="G350">
        <v>1</v>
      </c>
      <c r="H350">
        <v>3</v>
      </c>
      <c r="I350" t="s">
        <v>1150</v>
      </c>
      <c r="J350" t="s">
        <v>1151</v>
      </c>
      <c r="K350" t="s">
        <v>1152</v>
      </c>
      <c r="L350">
        <v>1339</v>
      </c>
      <c r="N350">
        <v>1007</v>
      </c>
      <c r="O350" t="s">
        <v>50</v>
      </c>
      <c r="P350" t="s">
        <v>50</v>
      </c>
      <c r="Q350">
        <v>1</v>
      </c>
      <c r="X350">
        <v>0.78600000000000003</v>
      </c>
      <c r="Y350">
        <v>2.44</v>
      </c>
      <c r="Z350">
        <v>0</v>
      </c>
      <c r="AA350">
        <v>0</v>
      </c>
      <c r="AB350">
        <v>0</v>
      </c>
      <c r="AC350">
        <v>0</v>
      </c>
      <c r="AD350">
        <v>1</v>
      </c>
      <c r="AE350">
        <v>0</v>
      </c>
      <c r="AF350" t="s">
        <v>3</v>
      </c>
      <c r="AG350">
        <v>0.78600000000000003</v>
      </c>
      <c r="AH350">
        <v>2</v>
      </c>
      <c r="AI350">
        <v>144043818</v>
      </c>
      <c r="AJ350">
        <v>342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 x14ac:dyDescent="0.2">
      <c r="A351">
        <f>ROW(Source!A148)</f>
        <v>148</v>
      </c>
      <c r="B351">
        <v>144043829</v>
      </c>
      <c r="C351">
        <v>144043812</v>
      </c>
      <c r="D351">
        <v>130260734</v>
      </c>
      <c r="E351">
        <v>1</v>
      </c>
      <c r="F351">
        <v>1</v>
      </c>
      <c r="G351">
        <v>1</v>
      </c>
      <c r="H351">
        <v>3</v>
      </c>
      <c r="I351" t="s">
        <v>1270</v>
      </c>
      <c r="J351" t="s">
        <v>1271</v>
      </c>
      <c r="K351" t="s">
        <v>1272</v>
      </c>
      <c r="L351">
        <v>1348</v>
      </c>
      <c r="N351">
        <v>1009</v>
      </c>
      <c r="O351" t="s">
        <v>31</v>
      </c>
      <c r="P351" t="s">
        <v>31</v>
      </c>
      <c r="Q351">
        <v>1000</v>
      </c>
      <c r="X351">
        <v>2.66E-3</v>
      </c>
      <c r="Y351">
        <v>14830</v>
      </c>
      <c r="Z351">
        <v>0</v>
      </c>
      <c r="AA351">
        <v>0</v>
      </c>
      <c r="AB351">
        <v>0</v>
      </c>
      <c r="AC351">
        <v>0</v>
      </c>
      <c r="AD351">
        <v>1</v>
      </c>
      <c r="AE351">
        <v>0</v>
      </c>
      <c r="AF351" t="s">
        <v>3</v>
      </c>
      <c r="AG351">
        <v>2.66E-3</v>
      </c>
      <c r="AH351">
        <v>2</v>
      </c>
      <c r="AI351">
        <v>144043819</v>
      </c>
      <c r="AJ351">
        <v>343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</row>
    <row r="352" spans="1:44" x14ac:dyDescent="0.2">
      <c r="A352">
        <f>ROW(Source!A148)</f>
        <v>148</v>
      </c>
      <c r="B352">
        <v>144043830</v>
      </c>
      <c r="C352">
        <v>144043812</v>
      </c>
      <c r="D352">
        <v>130261611</v>
      </c>
      <c r="E352">
        <v>1</v>
      </c>
      <c r="F352">
        <v>1</v>
      </c>
      <c r="G352">
        <v>1</v>
      </c>
      <c r="H352">
        <v>3</v>
      </c>
      <c r="I352" t="s">
        <v>1273</v>
      </c>
      <c r="J352" t="s">
        <v>1274</v>
      </c>
      <c r="K352" t="s">
        <v>1275</v>
      </c>
      <c r="L352">
        <v>1425</v>
      </c>
      <c r="N352">
        <v>1013</v>
      </c>
      <c r="O352" t="s">
        <v>88</v>
      </c>
      <c r="P352" t="s">
        <v>88</v>
      </c>
      <c r="Q352">
        <v>1</v>
      </c>
      <c r="X352">
        <v>0.12</v>
      </c>
      <c r="Y352">
        <v>141</v>
      </c>
      <c r="Z352">
        <v>0</v>
      </c>
      <c r="AA352">
        <v>0</v>
      </c>
      <c r="AB352">
        <v>0</v>
      </c>
      <c r="AC352">
        <v>0</v>
      </c>
      <c r="AD352">
        <v>1</v>
      </c>
      <c r="AE352">
        <v>0</v>
      </c>
      <c r="AF352" t="s">
        <v>3</v>
      </c>
      <c r="AG352">
        <v>0.12</v>
      </c>
      <c r="AH352">
        <v>2</v>
      </c>
      <c r="AI352">
        <v>144043820</v>
      </c>
      <c r="AJ352">
        <v>344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</row>
    <row r="353" spans="1:44" x14ac:dyDescent="0.2">
      <c r="A353">
        <f>ROW(Source!A148)</f>
        <v>148</v>
      </c>
      <c r="B353">
        <v>144043831</v>
      </c>
      <c r="C353">
        <v>144043812</v>
      </c>
      <c r="D353">
        <v>128866528</v>
      </c>
      <c r="E353">
        <v>28876687</v>
      </c>
      <c r="F353">
        <v>1</v>
      </c>
      <c r="G353">
        <v>1</v>
      </c>
      <c r="H353">
        <v>3</v>
      </c>
      <c r="I353" t="s">
        <v>1744</v>
      </c>
      <c r="J353" t="s">
        <v>3</v>
      </c>
      <c r="K353" t="s">
        <v>1745</v>
      </c>
      <c r="L353">
        <v>1371</v>
      </c>
      <c r="N353">
        <v>1013</v>
      </c>
      <c r="O353" t="s">
        <v>171</v>
      </c>
      <c r="P353" t="s">
        <v>171</v>
      </c>
      <c r="Q353">
        <v>1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1</v>
      </c>
      <c r="AD353">
        <v>0</v>
      </c>
      <c r="AE353">
        <v>0</v>
      </c>
      <c r="AF353" t="s">
        <v>3</v>
      </c>
      <c r="AG353">
        <v>0</v>
      </c>
      <c r="AH353">
        <v>3</v>
      </c>
      <c r="AI353">
        <v>-1</v>
      </c>
      <c r="AJ353" t="s">
        <v>3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 x14ac:dyDescent="0.2">
      <c r="A354">
        <f>ROW(Source!A148)</f>
        <v>148</v>
      </c>
      <c r="B354">
        <v>144043832</v>
      </c>
      <c r="C354">
        <v>144043812</v>
      </c>
      <c r="D354">
        <v>128864483</v>
      </c>
      <c r="E354">
        <v>28876687</v>
      </c>
      <c r="F354">
        <v>1</v>
      </c>
      <c r="G354">
        <v>1</v>
      </c>
      <c r="H354">
        <v>3</v>
      </c>
      <c r="I354" t="s">
        <v>1746</v>
      </c>
      <c r="J354" t="s">
        <v>3</v>
      </c>
      <c r="K354" t="s">
        <v>1747</v>
      </c>
      <c r="L354">
        <v>1346</v>
      </c>
      <c r="N354">
        <v>1009</v>
      </c>
      <c r="O354" t="s">
        <v>598</v>
      </c>
      <c r="P354" t="s">
        <v>598</v>
      </c>
      <c r="Q354">
        <v>1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1</v>
      </c>
      <c r="AD354">
        <v>0</v>
      </c>
      <c r="AE354">
        <v>0</v>
      </c>
      <c r="AF354" t="s">
        <v>3</v>
      </c>
      <c r="AG354">
        <v>0</v>
      </c>
      <c r="AH354">
        <v>3</v>
      </c>
      <c r="AI354">
        <v>-1</v>
      </c>
      <c r="AJ354" t="s">
        <v>3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</row>
    <row r="355" spans="1:44" x14ac:dyDescent="0.2">
      <c r="A355">
        <f>ROW(Source!A148)</f>
        <v>148</v>
      </c>
      <c r="B355">
        <v>144043833</v>
      </c>
      <c r="C355">
        <v>144043812</v>
      </c>
      <c r="D355">
        <v>128864395</v>
      </c>
      <c r="E355">
        <v>28876687</v>
      </c>
      <c r="F355">
        <v>1</v>
      </c>
      <c r="G355">
        <v>1</v>
      </c>
      <c r="H355">
        <v>3</v>
      </c>
      <c r="I355" t="s">
        <v>1748</v>
      </c>
      <c r="J355" t="s">
        <v>3</v>
      </c>
      <c r="K355" t="s">
        <v>1749</v>
      </c>
      <c r="L355">
        <v>1301</v>
      </c>
      <c r="N355">
        <v>1003</v>
      </c>
      <c r="O355" t="s">
        <v>328</v>
      </c>
      <c r="P355" t="s">
        <v>328</v>
      </c>
      <c r="Q355">
        <v>1</v>
      </c>
      <c r="X355">
        <v>99.8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 t="s">
        <v>3</v>
      </c>
      <c r="AG355">
        <v>99.8</v>
      </c>
      <c r="AH355">
        <v>3</v>
      </c>
      <c r="AI355">
        <v>-1</v>
      </c>
      <c r="AJ355" t="s">
        <v>3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</row>
    <row r="356" spans="1:44" x14ac:dyDescent="0.2">
      <c r="A356">
        <f>ROW(Source!A148)</f>
        <v>148</v>
      </c>
      <c r="B356">
        <v>144043834</v>
      </c>
      <c r="C356">
        <v>144043812</v>
      </c>
      <c r="D356">
        <v>128864407</v>
      </c>
      <c r="E356">
        <v>28876687</v>
      </c>
      <c r="F356">
        <v>1</v>
      </c>
      <c r="G356">
        <v>1</v>
      </c>
      <c r="H356">
        <v>3</v>
      </c>
      <c r="I356" t="s">
        <v>1742</v>
      </c>
      <c r="J356" t="s">
        <v>3</v>
      </c>
      <c r="K356" t="s">
        <v>1750</v>
      </c>
      <c r="L356">
        <v>1371</v>
      </c>
      <c r="N356">
        <v>1013</v>
      </c>
      <c r="O356" t="s">
        <v>171</v>
      </c>
      <c r="P356" t="s">
        <v>171</v>
      </c>
      <c r="Q356">
        <v>1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1</v>
      </c>
      <c r="AD356">
        <v>0</v>
      </c>
      <c r="AE356">
        <v>0</v>
      </c>
      <c r="AF356" t="s">
        <v>3</v>
      </c>
      <c r="AG356">
        <v>0</v>
      </c>
      <c r="AH356">
        <v>3</v>
      </c>
      <c r="AI356">
        <v>-1</v>
      </c>
      <c r="AJ356" t="s">
        <v>3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</row>
    <row r="357" spans="1:44" x14ac:dyDescent="0.2">
      <c r="A357">
        <f>ROW(Source!A151)</f>
        <v>151</v>
      </c>
      <c r="B357">
        <v>144043851</v>
      </c>
      <c r="C357">
        <v>144043837</v>
      </c>
      <c r="D357">
        <v>128862288</v>
      </c>
      <c r="E357">
        <v>28876687</v>
      </c>
      <c r="F357">
        <v>1</v>
      </c>
      <c r="G357">
        <v>1</v>
      </c>
      <c r="H357">
        <v>1</v>
      </c>
      <c r="I357" t="s">
        <v>1304</v>
      </c>
      <c r="J357" t="s">
        <v>3</v>
      </c>
      <c r="K357" t="s">
        <v>1305</v>
      </c>
      <c r="L357">
        <v>1191</v>
      </c>
      <c r="N357">
        <v>1013</v>
      </c>
      <c r="O357" t="s">
        <v>1125</v>
      </c>
      <c r="P357" t="s">
        <v>1125</v>
      </c>
      <c r="Q357">
        <v>1</v>
      </c>
      <c r="X357">
        <v>89.53</v>
      </c>
      <c r="Y357">
        <v>0</v>
      </c>
      <c r="Z357">
        <v>0</v>
      </c>
      <c r="AA357">
        <v>0</v>
      </c>
      <c r="AB357">
        <v>9.18</v>
      </c>
      <c r="AC357">
        <v>0</v>
      </c>
      <c r="AD357">
        <v>1</v>
      </c>
      <c r="AE357">
        <v>1</v>
      </c>
      <c r="AF357" t="s">
        <v>264</v>
      </c>
      <c r="AG357">
        <v>102.95949999999999</v>
      </c>
      <c r="AH357">
        <v>2</v>
      </c>
      <c r="AI357">
        <v>144043838</v>
      </c>
      <c r="AJ357">
        <v>347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 x14ac:dyDescent="0.2">
      <c r="A358">
        <f>ROW(Source!A151)</f>
        <v>151</v>
      </c>
      <c r="B358">
        <v>144043852</v>
      </c>
      <c r="C358">
        <v>144043837</v>
      </c>
      <c r="D358">
        <v>128862608</v>
      </c>
      <c r="E358">
        <v>28876687</v>
      </c>
      <c r="F358">
        <v>1</v>
      </c>
      <c r="G358">
        <v>1</v>
      </c>
      <c r="H358">
        <v>1</v>
      </c>
      <c r="I358" t="s">
        <v>1128</v>
      </c>
      <c r="J358" t="s">
        <v>3</v>
      </c>
      <c r="K358" t="s">
        <v>1129</v>
      </c>
      <c r="L358">
        <v>1191</v>
      </c>
      <c r="N358">
        <v>1013</v>
      </c>
      <c r="O358" t="s">
        <v>1125</v>
      </c>
      <c r="P358" t="s">
        <v>1125</v>
      </c>
      <c r="Q358">
        <v>1</v>
      </c>
      <c r="X358">
        <v>13.04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1</v>
      </c>
      <c r="AE358">
        <v>2</v>
      </c>
      <c r="AF358" t="s">
        <v>279</v>
      </c>
      <c r="AG358">
        <v>16.299999999999997</v>
      </c>
      <c r="AH358">
        <v>2</v>
      </c>
      <c r="AI358">
        <v>144043839</v>
      </c>
      <c r="AJ358">
        <v>348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</row>
    <row r="359" spans="1:44" x14ac:dyDescent="0.2">
      <c r="A359">
        <f>ROW(Source!A151)</f>
        <v>151</v>
      </c>
      <c r="B359">
        <v>144043853</v>
      </c>
      <c r="C359">
        <v>144043837</v>
      </c>
      <c r="D359">
        <v>130404356</v>
      </c>
      <c r="E359">
        <v>1</v>
      </c>
      <c r="F359">
        <v>1</v>
      </c>
      <c r="G359">
        <v>1</v>
      </c>
      <c r="H359">
        <v>2</v>
      </c>
      <c r="I359" t="s">
        <v>1267</v>
      </c>
      <c r="J359" t="s">
        <v>1268</v>
      </c>
      <c r="K359" t="s">
        <v>1269</v>
      </c>
      <c r="L359">
        <v>1368</v>
      </c>
      <c r="N359">
        <v>1011</v>
      </c>
      <c r="O359" t="s">
        <v>550</v>
      </c>
      <c r="P359" t="s">
        <v>550</v>
      </c>
      <c r="Q359">
        <v>1</v>
      </c>
      <c r="X359">
        <v>9.69</v>
      </c>
      <c r="Y359">
        <v>0</v>
      </c>
      <c r="Z359">
        <v>86.4</v>
      </c>
      <c r="AA359">
        <v>13.5</v>
      </c>
      <c r="AB359">
        <v>0</v>
      </c>
      <c r="AC359">
        <v>0</v>
      </c>
      <c r="AD359">
        <v>1</v>
      </c>
      <c r="AE359">
        <v>0</v>
      </c>
      <c r="AF359" t="s">
        <v>279</v>
      </c>
      <c r="AG359">
        <v>12.112499999999999</v>
      </c>
      <c r="AH359">
        <v>2</v>
      </c>
      <c r="AI359">
        <v>144043840</v>
      </c>
      <c r="AJ359">
        <v>349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 x14ac:dyDescent="0.2">
      <c r="A360">
        <f>ROW(Source!A151)</f>
        <v>151</v>
      </c>
      <c r="B360">
        <v>144043854</v>
      </c>
      <c r="C360">
        <v>144043837</v>
      </c>
      <c r="D360">
        <v>130404404</v>
      </c>
      <c r="E360">
        <v>1</v>
      </c>
      <c r="F360">
        <v>1</v>
      </c>
      <c r="G360">
        <v>1</v>
      </c>
      <c r="H360">
        <v>2</v>
      </c>
      <c r="I360" t="s">
        <v>1141</v>
      </c>
      <c r="J360" t="s">
        <v>1142</v>
      </c>
      <c r="K360" t="s">
        <v>1143</v>
      </c>
      <c r="L360">
        <v>1368</v>
      </c>
      <c r="N360">
        <v>1011</v>
      </c>
      <c r="O360" t="s">
        <v>550</v>
      </c>
      <c r="P360" t="s">
        <v>550</v>
      </c>
      <c r="Q360">
        <v>1</v>
      </c>
      <c r="X360">
        <v>1.52</v>
      </c>
      <c r="Y360">
        <v>0</v>
      </c>
      <c r="Z360">
        <v>115.4</v>
      </c>
      <c r="AA360">
        <v>13.5</v>
      </c>
      <c r="AB360">
        <v>0</v>
      </c>
      <c r="AC360">
        <v>0</v>
      </c>
      <c r="AD360">
        <v>1</v>
      </c>
      <c r="AE360">
        <v>0</v>
      </c>
      <c r="AF360" t="s">
        <v>279</v>
      </c>
      <c r="AG360">
        <v>1.9</v>
      </c>
      <c r="AH360">
        <v>2</v>
      </c>
      <c r="AI360">
        <v>144043841</v>
      </c>
      <c r="AJ360">
        <v>350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</row>
    <row r="361" spans="1:44" x14ac:dyDescent="0.2">
      <c r="A361">
        <f>ROW(Source!A151)</f>
        <v>151</v>
      </c>
      <c r="B361">
        <v>144043855</v>
      </c>
      <c r="C361">
        <v>144043837</v>
      </c>
      <c r="D361">
        <v>130405149</v>
      </c>
      <c r="E361">
        <v>1</v>
      </c>
      <c r="F361">
        <v>1</v>
      </c>
      <c r="G361">
        <v>1</v>
      </c>
      <c r="H361">
        <v>2</v>
      </c>
      <c r="I361" t="s">
        <v>1144</v>
      </c>
      <c r="J361" t="s">
        <v>1145</v>
      </c>
      <c r="K361" t="s">
        <v>1146</v>
      </c>
      <c r="L361">
        <v>1368</v>
      </c>
      <c r="N361">
        <v>1011</v>
      </c>
      <c r="O361" t="s">
        <v>550</v>
      </c>
      <c r="P361" t="s">
        <v>550</v>
      </c>
      <c r="Q361">
        <v>1</v>
      </c>
      <c r="X361">
        <v>1.83</v>
      </c>
      <c r="Y361">
        <v>0</v>
      </c>
      <c r="Z361">
        <v>65.709999999999994</v>
      </c>
      <c r="AA361">
        <v>11.6</v>
      </c>
      <c r="AB361">
        <v>0</v>
      </c>
      <c r="AC361">
        <v>0</v>
      </c>
      <c r="AD361">
        <v>1</v>
      </c>
      <c r="AE361">
        <v>0</v>
      </c>
      <c r="AF361" t="s">
        <v>279</v>
      </c>
      <c r="AG361">
        <v>2.2875000000000001</v>
      </c>
      <c r="AH361">
        <v>2</v>
      </c>
      <c r="AI361">
        <v>144043842</v>
      </c>
      <c r="AJ361">
        <v>351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 x14ac:dyDescent="0.2">
      <c r="A362">
        <f>ROW(Source!A151)</f>
        <v>151</v>
      </c>
      <c r="B362">
        <v>144043856</v>
      </c>
      <c r="C362">
        <v>144043837</v>
      </c>
      <c r="D362">
        <v>128865354</v>
      </c>
      <c r="E362">
        <v>28876687</v>
      </c>
      <c r="F362">
        <v>1</v>
      </c>
      <c r="G362">
        <v>1</v>
      </c>
      <c r="H362">
        <v>3</v>
      </c>
      <c r="I362" t="s">
        <v>1774</v>
      </c>
      <c r="J362" t="s">
        <v>3</v>
      </c>
      <c r="K362" t="s">
        <v>1775</v>
      </c>
      <c r="L362">
        <v>1377</v>
      </c>
      <c r="N362">
        <v>1013</v>
      </c>
      <c r="O362" t="s">
        <v>395</v>
      </c>
      <c r="P362" t="s">
        <v>395</v>
      </c>
      <c r="Q362">
        <v>1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1</v>
      </c>
      <c r="AD362">
        <v>0</v>
      </c>
      <c r="AE362">
        <v>0</v>
      </c>
      <c r="AF362" t="s">
        <v>3</v>
      </c>
      <c r="AG362">
        <v>0</v>
      </c>
      <c r="AH362">
        <v>3</v>
      </c>
      <c r="AI362">
        <v>-1</v>
      </c>
      <c r="AJ362" t="s">
        <v>3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</row>
    <row r="363" spans="1:44" x14ac:dyDescent="0.2">
      <c r="A363">
        <f>ROW(Source!A151)</f>
        <v>151</v>
      </c>
      <c r="B363">
        <v>144043857</v>
      </c>
      <c r="C363">
        <v>144043837</v>
      </c>
      <c r="D363">
        <v>130260847</v>
      </c>
      <c r="E363">
        <v>1</v>
      </c>
      <c r="F363">
        <v>1</v>
      </c>
      <c r="G363">
        <v>1</v>
      </c>
      <c r="H363">
        <v>3</v>
      </c>
      <c r="I363" t="s">
        <v>1373</v>
      </c>
      <c r="J363" t="s">
        <v>1374</v>
      </c>
      <c r="K363" t="s">
        <v>1375</v>
      </c>
      <c r="L363">
        <v>1348</v>
      </c>
      <c r="N363">
        <v>1009</v>
      </c>
      <c r="O363" t="s">
        <v>31</v>
      </c>
      <c r="P363" t="s">
        <v>31</v>
      </c>
      <c r="Q363">
        <v>1000</v>
      </c>
      <c r="X363">
        <v>4.13E-3</v>
      </c>
      <c r="Y363">
        <v>11978</v>
      </c>
      <c r="Z363">
        <v>0</v>
      </c>
      <c r="AA363">
        <v>0</v>
      </c>
      <c r="AB363">
        <v>0</v>
      </c>
      <c r="AC363">
        <v>0</v>
      </c>
      <c r="AD363">
        <v>1</v>
      </c>
      <c r="AE363">
        <v>0</v>
      </c>
      <c r="AF363" t="s">
        <v>3</v>
      </c>
      <c r="AG363">
        <v>4.13E-3</v>
      </c>
      <c r="AH363">
        <v>2</v>
      </c>
      <c r="AI363">
        <v>144043844</v>
      </c>
      <c r="AJ363">
        <v>354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</row>
    <row r="364" spans="1:44" x14ac:dyDescent="0.2">
      <c r="A364">
        <f>ROW(Source!A151)</f>
        <v>151</v>
      </c>
      <c r="B364">
        <v>144043858</v>
      </c>
      <c r="C364">
        <v>144043837</v>
      </c>
      <c r="D364">
        <v>130263611</v>
      </c>
      <c r="E364">
        <v>1</v>
      </c>
      <c r="F364">
        <v>1</v>
      </c>
      <c r="G364">
        <v>1</v>
      </c>
      <c r="H364">
        <v>3</v>
      </c>
      <c r="I364" t="s">
        <v>1376</v>
      </c>
      <c r="J364" t="s">
        <v>1377</v>
      </c>
      <c r="K364" t="s">
        <v>1378</v>
      </c>
      <c r="L364">
        <v>1339</v>
      </c>
      <c r="N364">
        <v>1007</v>
      </c>
      <c r="O364" t="s">
        <v>50</v>
      </c>
      <c r="P364" t="s">
        <v>50</v>
      </c>
      <c r="Q364">
        <v>1</v>
      </c>
      <c r="X364">
        <v>0.105</v>
      </c>
      <c r="Y364">
        <v>458</v>
      </c>
      <c r="Z364">
        <v>0</v>
      </c>
      <c r="AA364">
        <v>0</v>
      </c>
      <c r="AB364">
        <v>0</v>
      </c>
      <c r="AC364">
        <v>0</v>
      </c>
      <c r="AD364">
        <v>1</v>
      </c>
      <c r="AE364">
        <v>0</v>
      </c>
      <c r="AF364" t="s">
        <v>3</v>
      </c>
      <c r="AG364">
        <v>0.105</v>
      </c>
      <c r="AH364">
        <v>2</v>
      </c>
      <c r="AI364">
        <v>144043845</v>
      </c>
      <c r="AJ364">
        <v>355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</row>
    <row r="365" spans="1:44" x14ac:dyDescent="0.2">
      <c r="A365">
        <f>ROW(Source!A151)</f>
        <v>151</v>
      </c>
      <c r="B365">
        <v>144043859</v>
      </c>
      <c r="C365">
        <v>144043837</v>
      </c>
      <c r="D365">
        <v>130276538</v>
      </c>
      <c r="E365">
        <v>1</v>
      </c>
      <c r="F365">
        <v>1</v>
      </c>
      <c r="G365">
        <v>1</v>
      </c>
      <c r="H365">
        <v>3</v>
      </c>
      <c r="I365" t="s">
        <v>1379</v>
      </c>
      <c r="J365" t="s">
        <v>1380</v>
      </c>
      <c r="K365" t="s">
        <v>1381</v>
      </c>
      <c r="L365">
        <v>1346</v>
      </c>
      <c r="N365">
        <v>1009</v>
      </c>
      <c r="O365" t="s">
        <v>598</v>
      </c>
      <c r="P365" t="s">
        <v>598</v>
      </c>
      <c r="Q365">
        <v>1</v>
      </c>
      <c r="X365">
        <v>37.5</v>
      </c>
      <c r="Y365">
        <v>10.26</v>
      </c>
      <c r="Z365">
        <v>0</v>
      </c>
      <c r="AA365">
        <v>0</v>
      </c>
      <c r="AB365">
        <v>0</v>
      </c>
      <c r="AC365">
        <v>0</v>
      </c>
      <c r="AD365">
        <v>1</v>
      </c>
      <c r="AE365">
        <v>0</v>
      </c>
      <c r="AF365" t="s">
        <v>3</v>
      </c>
      <c r="AG365">
        <v>37.5</v>
      </c>
      <c r="AH365">
        <v>2</v>
      </c>
      <c r="AI365">
        <v>144043846</v>
      </c>
      <c r="AJ365">
        <v>356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</row>
    <row r="366" spans="1:44" x14ac:dyDescent="0.2">
      <c r="A366">
        <f>ROW(Source!A151)</f>
        <v>151</v>
      </c>
      <c r="B366">
        <v>144043860</v>
      </c>
      <c r="C366">
        <v>144043837</v>
      </c>
      <c r="D366">
        <v>130281321</v>
      </c>
      <c r="E366">
        <v>1</v>
      </c>
      <c r="F366">
        <v>1</v>
      </c>
      <c r="G366">
        <v>1</v>
      </c>
      <c r="H366">
        <v>3</v>
      </c>
      <c r="I366" t="s">
        <v>1382</v>
      </c>
      <c r="J366" t="s">
        <v>1383</v>
      </c>
      <c r="K366" t="s">
        <v>1384</v>
      </c>
      <c r="L366">
        <v>1339</v>
      </c>
      <c r="N366">
        <v>1007</v>
      </c>
      <c r="O366" t="s">
        <v>50</v>
      </c>
      <c r="P366" t="s">
        <v>50</v>
      </c>
      <c r="Q366">
        <v>1</v>
      </c>
      <c r="X366">
        <v>0.08</v>
      </c>
      <c r="Y366">
        <v>1100</v>
      </c>
      <c r="Z366">
        <v>0</v>
      </c>
      <c r="AA366">
        <v>0</v>
      </c>
      <c r="AB366">
        <v>0</v>
      </c>
      <c r="AC366">
        <v>0</v>
      </c>
      <c r="AD366">
        <v>1</v>
      </c>
      <c r="AE366">
        <v>0</v>
      </c>
      <c r="AF366" t="s">
        <v>3</v>
      </c>
      <c r="AG366">
        <v>0.08</v>
      </c>
      <c r="AH366">
        <v>2</v>
      </c>
      <c r="AI366">
        <v>144043847</v>
      </c>
      <c r="AJ366">
        <v>357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</row>
    <row r="367" spans="1:44" x14ac:dyDescent="0.2">
      <c r="A367">
        <f>ROW(Source!A151)</f>
        <v>151</v>
      </c>
      <c r="B367">
        <v>144043861</v>
      </c>
      <c r="C367">
        <v>144043837</v>
      </c>
      <c r="D367">
        <v>128865203</v>
      </c>
      <c r="E367">
        <v>28876687</v>
      </c>
      <c r="F367">
        <v>1</v>
      </c>
      <c r="G367">
        <v>1</v>
      </c>
      <c r="H367">
        <v>3</v>
      </c>
      <c r="I367" t="s">
        <v>1776</v>
      </c>
      <c r="J367" t="s">
        <v>3</v>
      </c>
      <c r="K367" t="s">
        <v>1777</v>
      </c>
      <c r="L367">
        <v>1327</v>
      </c>
      <c r="N367">
        <v>1005</v>
      </c>
      <c r="O367" t="s">
        <v>269</v>
      </c>
      <c r="P367" t="s">
        <v>269</v>
      </c>
      <c r="Q367">
        <v>1</v>
      </c>
      <c r="X367">
        <v>100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 t="s">
        <v>3</v>
      </c>
      <c r="AG367">
        <v>100</v>
      </c>
      <c r="AH367">
        <v>3</v>
      </c>
      <c r="AI367">
        <v>-1</v>
      </c>
      <c r="AJ367" t="s">
        <v>3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 x14ac:dyDescent="0.2">
      <c r="A368">
        <f>ROW(Source!A151)</f>
        <v>151</v>
      </c>
      <c r="B368">
        <v>144043862</v>
      </c>
      <c r="C368">
        <v>144043837</v>
      </c>
      <c r="D368">
        <v>130289372</v>
      </c>
      <c r="E368">
        <v>1</v>
      </c>
      <c r="F368">
        <v>1</v>
      </c>
      <c r="G368">
        <v>1</v>
      </c>
      <c r="H368">
        <v>3</v>
      </c>
      <c r="I368" t="s">
        <v>763</v>
      </c>
      <c r="J368" t="s">
        <v>765</v>
      </c>
      <c r="K368" t="s">
        <v>764</v>
      </c>
      <c r="L368">
        <v>1296</v>
      </c>
      <c r="N368">
        <v>1002</v>
      </c>
      <c r="O368" t="s">
        <v>695</v>
      </c>
      <c r="P368" t="s">
        <v>695</v>
      </c>
      <c r="Q368">
        <v>1</v>
      </c>
      <c r="X368">
        <v>32.4</v>
      </c>
      <c r="Y368">
        <v>46.86</v>
      </c>
      <c r="Z368">
        <v>0</v>
      </c>
      <c r="AA368">
        <v>0</v>
      </c>
      <c r="AB368">
        <v>0</v>
      </c>
      <c r="AC368">
        <v>0</v>
      </c>
      <c r="AD368">
        <v>1</v>
      </c>
      <c r="AE368">
        <v>0</v>
      </c>
      <c r="AF368" t="s">
        <v>3</v>
      </c>
      <c r="AG368">
        <v>32.4</v>
      </c>
      <c r="AH368">
        <v>2</v>
      </c>
      <c r="AI368">
        <v>144043849</v>
      </c>
      <c r="AJ368">
        <v>359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1:44" x14ac:dyDescent="0.2">
      <c r="A369">
        <f>ROW(Source!A155)</f>
        <v>155</v>
      </c>
      <c r="B369">
        <v>144043877</v>
      </c>
      <c r="C369">
        <v>144043866</v>
      </c>
      <c r="D369">
        <v>128862307</v>
      </c>
      <c r="E369">
        <v>28876687</v>
      </c>
      <c r="F369">
        <v>1</v>
      </c>
      <c r="G369">
        <v>1</v>
      </c>
      <c r="H369">
        <v>1</v>
      </c>
      <c r="I369" t="s">
        <v>1291</v>
      </c>
      <c r="J369" t="s">
        <v>3</v>
      </c>
      <c r="K369" t="s">
        <v>1292</v>
      </c>
      <c r="L369">
        <v>1191</v>
      </c>
      <c r="N369">
        <v>1013</v>
      </c>
      <c r="O369" t="s">
        <v>1125</v>
      </c>
      <c r="P369" t="s">
        <v>1125</v>
      </c>
      <c r="Q369">
        <v>1</v>
      </c>
      <c r="X369">
        <v>94.4</v>
      </c>
      <c r="Y369">
        <v>0</v>
      </c>
      <c r="Z369">
        <v>0</v>
      </c>
      <c r="AA369">
        <v>0</v>
      </c>
      <c r="AB369">
        <v>9.92</v>
      </c>
      <c r="AC369">
        <v>0</v>
      </c>
      <c r="AD369">
        <v>1</v>
      </c>
      <c r="AE369">
        <v>1</v>
      </c>
      <c r="AF369" t="s">
        <v>3</v>
      </c>
      <c r="AG369">
        <v>94.4</v>
      </c>
      <c r="AH369">
        <v>2</v>
      </c>
      <c r="AI369">
        <v>144043867</v>
      </c>
      <c r="AJ369">
        <v>360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</row>
    <row r="370" spans="1:44" x14ac:dyDescent="0.2">
      <c r="A370">
        <f>ROW(Source!A155)</f>
        <v>155</v>
      </c>
      <c r="B370">
        <v>144043878</v>
      </c>
      <c r="C370">
        <v>144043866</v>
      </c>
      <c r="D370">
        <v>128862608</v>
      </c>
      <c r="E370">
        <v>28876687</v>
      </c>
      <c r="F370">
        <v>1</v>
      </c>
      <c r="G370">
        <v>1</v>
      </c>
      <c r="H370">
        <v>1</v>
      </c>
      <c r="I370" t="s">
        <v>1128</v>
      </c>
      <c r="J370" t="s">
        <v>3</v>
      </c>
      <c r="K370" t="s">
        <v>1129</v>
      </c>
      <c r="L370">
        <v>1191</v>
      </c>
      <c r="N370">
        <v>1013</v>
      </c>
      <c r="O370" t="s">
        <v>1125</v>
      </c>
      <c r="P370" t="s">
        <v>1125</v>
      </c>
      <c r="Q370">
        <v>1</v>
      </c>
      <c r="X370">
        <v>0.4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1</v>
      </c>
      <c r="AE370">
        <v>2</v>
      </c>
      <c r="AF370" t="s">
        <v>3</v>
      </c>
      <c r="AG370">
        <v>0.4</v>
      </c>
      <c r="AH370">
        <v>2</v>
      </c>
      <c r="AI370">
        <v>144043868</v>
      </c>
      <c r="AJ370">
        <v>361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</row>
    <row r="371" spans="1:44" x14ac:dyDescent="0.2">
      <c r="A371">
        <f>ROW(Source!A155)</f>
        <v>155</v>
      </c>
      <c r="B371">
        <v>144043879</v>
      </c>
      <c r="C371">
        <v>144043866</v>
      </c>
      <c r="D371">
        <v>130404404</v>
      </c>
      <c r="E371">
        <v>1</v>
      </c>
      <c r="F371">
        <v>1</v>
      </c>
      <c r="G371">
        <v>1</v>
      </c>
      <c r="H371">
        <v>2</v>
      </c>
      <c r="I371" t="s">
        <v>1141</v>
      </c>
      <c r="J371" t="s">
        <v>1142</v>
      </c>
      <c r="K371" t="s">
        <v>1143</v>
      </c>
      <c r="L371">
        <v>1368</v>
      </c>
      <c r="N371">
        <v>1011</v>
      </c>
      <c r="O371" t="s">
        <v>550</v>
      </c>
      <c r="P371" t="s">
        <v>550</v>
      </c>
      <c r="Q371">
        <v>1</v>
      </c>
      <c r="X371">
        <v>0.2</v>
      </c>
      <c r="Y371">
        <v>0</v>
      </c>
      <c r="Z371">
        <v>115.4</v>
      </c>
      <c r="AA371">
        <v>13.5</v>
      </c>
      <c r="AB371">
        <v>0</v>
      </c>
      <c r="AC371">
        <v>0</v>
      </c>
      <c r="AD371">
        <v>1</v>
      </c>
      <c r="AE371">
        <v>0</v>
      </c>
      <c r="AF371" t="s">
        <v>3</v>
      </c>
      <c r="AG371">
        <v>0.2</v>
      </c>
      <c r="AH371">
        <v>2</v>
      </c>
      <c r="AI371">
        <v>144043869</v>
      </c>
      <c r="AJ371">
        <v>362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 x14ac:dyDescent="0.2">
      <c r="A372">
        <f>ROW(Source!A155)</f>
        <v>155</v>
      </c>
      <c r="B372">
        <v>144043874</v>
      </c>
      <c r="C372">
        <v>144043866</v>
      </c>
      <c r="D372">
        <v>130405149</v>
      </c>
      <c r="E372">
        <v>1</v>
      </c>
      <c r="F372">
        <v>1</v>
      </c>
      <c r="G372">
        <v>1</v>
      </c>
      <c r="H372">
        <v>2</v>
      </c>
      <c r="I372" t="s">
        <v>1144</v>
      </c>
      <c r="J372" t="s">
        <v>1145</v>
      </c>
      <c r="K372" t="s">
        <v>1146</v>
      </c>
      <c r="L372">
        <v>1368</v>
      </c>
      <c r="N372">
        <v>1011</v>
      </c>
      <c r="O372" t="s">
        <v>550</v>
      </c>
      <c r="P372" t="s">
        <v>550</v>
      </c>
      <c r="Q372">
        <v>1</v>
      </c>
      <c r="X372">
        <v>0.2</v>
      </c>
      <c r="Y372">
        <v>0</v>
      </c>
      <c r="Z372">
        <v>65.709999999999994</v>
      </c>
      <c r="AA372">
        <v>11.6</v>
      </c>
      <c r="AB372">
        <v>0</v>
      </c>
      <c r="AC372">
        <v>0</v>
      </c>
      <c r="AD372">
        <v>1</v>
      </c>
      <c r="AE372">
        <v>0</v>
      </c>
      <c r="AF372" t="s">
        <v>3</v>
      </c>
      <c r="AG372">
        <v>0.2</v>
      </c>
      <c r="AH372">
        <v>2</v>
      </c>
      <c r="AI372">
        <v>144043870</v>
      </c>
      <c r="AJ372">
        <v>363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</row>
    <row r="373" spans="1:44" x14ac:dyDescent="0.2">
      <c r="A373">
        <f>ROW(Source!A155)</f>
        <v>155</v>
      </c>
      <c r="B373">
        <v>144043875</v>
      </c>
      <c r="C373">
        <v>144043866</v>
      </c>
      <c r="D373">
        <v>130305762</v>
      </c>
      <c r="E373">
        <v>1</v>
      </c>
      <c r="F373">
        <v>1</v>
      </c>
      <c r="G373">
        <v>1</v>
      </c>
      <c r="H373">
        <v>3</v>
      </c>
      <c r="I373" t="s">
        <v>1385</v>
      </c>
      <c r="J373" t="s">
        <v>1386</v>
      </c>
      <c r="K373" t="s">
        <v>1387</v>
      </c>
      <c r="L373">
        <v>1425</v>
      </c>
      <c r="N373">
        <v>1013</v>
      </c>
      <c r="O373" t="s">
        <v>88</v>
      </c>
      <c r="P373" t="s">
        <v>88</v>
      </c>
      <c r="Q373">
        <v>1</v>
      </c>
      <c r="X373">
        <v>1.02</v>
      </c>
      <c r="Y373">
        <v>100</v>
      </c>
      <c r="Z373">
        <v>0</v>
      </c>
      <c r="AA373">
        <v>0</v>
      </c>
      <c r="AB373">
        <v>0</v>
      </c>
      <c r="AC373">
        <v>0</v>
      </c>
      <c r="AD373">
        <v>1</v>
      </c>
      <c r="AE373">
        <v>0</v>
      </c>
      <c r="AF373" t="s">
        <v>3</v>
      </c>
      <c r="AG373">
        <v>1.02</v>
      </c>
      <c r="AH373">
        <v>2</v>
      </c>
      <c r="AI373">
        <v>144043871</v>
      </c>
      <c r="AJ373">
        <v>365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</row>
    <row r="374" spans="1:44" x14ac:dyDescent="0.2">
      <c r="A374">
        <f>ROW(Source!A155)</f>
        <v>155</v>
      </c>
      <c r="B374">
        <v>144043876</v>
      </c>
      <c r="C374">
        <v>144043866</v>
      </c>
      <c r="D374">
        <v>128862548</v>
      </c>
      <c r="E374">
        <v>28876687</v>
      </c>
      <c r="F374">
        <v>1</v>
      </c>
      <c r="G374">
        <v>1</v>
      </c>
      <c r="H374">
        <v>3</v>
      </c>
      <c r="I374" t="s">
        <v>1296</v>
      </c>
      <c r="J374" t="s">
        <v>3</v>
      </c>
      <c r="K374" t="s">
        <v>1297</v>
      </c>
      <c r="L374">
        <v>1374</v>
      </c>
      <c r="N374">
        <v>1013</v>
      </c>
      <c r="O374" t="s">
        <v>1298</v>
      </c>
      <c r="P374" t="s">
        <v>1298</v>
      </c>
      <c r="Q374">
        <v>1</v>
      </c>
      <c r="X374">
        <v>18.73</v>
      </c>
      <c r="Y374">
        <v>1</v>
      </c>
      <c r="Z374">
        <v>0</v>
      </c>
      <c r="AA374">
        <v>0</v>
      </c>
      <c r="AB374">
        <v>0</v>
      </c>
      <c r="AC374">
        <v>0</v>
      </c>
      <c r="AD374">
        <v>1</v>
      </c>
      <c r="AE374">
        <v>0</v>
      </c>
      <c r="AF374" t="s">
        <v>3</v>
      </c>
      <c r="AG374">
        <v>18.73</v>
      </c>
      <c r="AH374">
        <v>2</v>
      </c>
      <c r="AI374">
        <v>144043872</v>
      </c>
      <c r="AJ374">
        <v>366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</row>
    <row r="375" spans="1:44" x14ac:dyDescent="0.2">
      <c r="A375">
        <f>ROW(Source!A157)</f>
        <v>157</v>
      </c>
      <c r="B375">
        <v>144043892</v>
      </c>
      <c r="C375">
        <v>144043881</v>
      </c>
      <c r="D375">
        <v>128862307</v>
      </c>
      <c r="E375">
        <v>28876687</v>
      </c>
      <c r="F375">
        <v>1</v>
      </c>
      <c r="G375">
        <v>1</v>
      </c>
      <c r="H375">
        <v>1</v>
      </c>
      <c r="I375" t="s">
        <v>1291</v>
      </c>
      <c r="J375" t="s">
        <v>3</v>
      </c>
      <c r="K375" t="s">
        <v>1292</v>
      </c>
      <c r="L375">
        <v>1191</v>
      </c>
      <c r="N375">
        <v>1013</v>
      </c>
      <c r="O375" t="s">
        <v>1125</v>
      </c>
      <c r="P375" t="s">
        <v>1125</v>
      </c>
      <c r="Q375">
        <v>1</v>
      </c>
      <c r="X375">
        <v>31.6</v>
      </c>
      <c r="Y375">
        <v>0</v>
      </c>
      <c r="Z375">
        <v>0</v>
      </c>
      <c r="AA375">
        <v>0</v>
      </c>
      <c r="AB375">
        <v>9.92</v>
      </c>
      <c r="AC375">
        <v>0</v>
      </c>
      <c r="AD375">
        <v>1</v>
      </c>
      <c r="AE375">
        <v>1</v>
      </c>
      <c r="AF375" t="s">
        <v>3</v>
      </c>
      <c r="AG375">
        <v>31.6</v>
      </c>
      <c r="AH375">
        <v>2</v>
      </c>
      <c r="AI375">
        <v>144043882</v>
      </c>
      <c r="AJ375">
        <v>367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</row>
    <row r="376" spans="1:44" x14ac:dyDescent="0.2">
      <c r="A376">
        <f>ROW(Source!A157)</f>
        <v>157</v>
      </c>
      <c r="B376">
        <v>144043893</v>
      </c>
      <c r="C376">
        <v>144043881</v>
      </c>
      <c r="D376">
        <v>128862608</v>
      </c>
      <c r="E376">
        <v>28876687</v>
      </c>
      <c r="F376">
        <v>1</v>
      </c>
      <c r="G376">
        <v>1</v>
      </c>
      <c r="H376">
        <v>1</v>
      </c>
      <c r="I376" t="s">
        <v>1128</v>
      </c>
      <c r="J376" t="s">
        <v>3</v>
      </c>
      <c r="K376" t="s">
        <v>1129</v>
      </c>
      <c r="L376">
        <v>1191</v>
      </c>
      <c r="N376">
        <v>1013</v>
      </c>
      <c r="O376" t="s">
        <v>1125</v>
      </c>
      <c r="P376" t="s">
        <v>1125</v>
      </c>
      <c r="Q376">
        <v>1</v>
      </c>
      <c r="X376">
        <v>0.05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1</v>
      </c>
      <c r="AE376">
        <v>2</v>
      </c>
      <c r="AF376" t="s">
        <v>3</v>
      </c>
      <c r="AG376">
        <v>0.05</v>
      </c>
      <c r="AH376">
        <v>2</v>
      </c>
      <c r="AI376">
        <v>144043883</v>
      </c>
      <c r="AJ376">
        <v>368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</row>
    <row r="377" spans="1:44" x14ac:dyDescent="0.2">
      <c r="A377">
        <f>ROW(Source!A157)</f>
        <v>157</v>
      </c>
      <c r="B377">
        <v>144043894</v>
      </c>
      <c r="C377">
        <v>144043881</v>
      </c>
      <c r="D377">
        <v>130404404</v>
      </c>
      <c r="E377">
        <v>1</v>
      </c>
      <c r="F377">
        <v>1</v>
      </c>
      <c r="G377">
        <v>1</v>
      </c>
      <c r="H377">
        <v>2</v>
      </c>
      <c r="I377" t="s">
        <v>1141</v>
      </c>
      <c r="J377" t="s">
        <v>1142</v>
      </c>
      <c r="K377" t="s">
        <v>1143</v>
      </c>
      <c r="L377">
        <v>1368</v>
      </c>
      <c r="N377">
        <v>1011</v>
      </c>
      <c r="O377" t="s">
        <v>550</v>
      </c>
      <c r="P377" t="s">
        <v>550</v>
      </c>
      <c r="Q377">
        <v>1</v>
      </c>
      <c r="X377">
        <v>0.03</v>
      </c>
      <c r="Y377">
        <v>0</v>
      </c>
      <c r="Z377">
        <v>115.4</v>
      </c>
      <c r="AA377">
        <v>13.5</v>
      </c>
      <c r="AB377">
        <v>0</v>
      </c>
      <c r="AC377">
        <v>0</v>
      </c>
      <c r="AD377">
        <v>1</v>
      </c>
      <c r="AE377">
        <v>0</v>
      </c>
      <c r="AF377" t="s">
        <v>3</v>
      </c>
      <c r="AG377">
        <v>0.03</v>
      </c>
      <c r="AH377">
        <v>2</v>
      </c>
      <c r="AI377">
        <v>144043884</v>
      </c>
      <c r="AJ377">
        <v>369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 x14ac:dyDescent="0.2">
      <c r="A378">
        <f>ROW(Source!A157)</f>
        <v>157</v>
      </c>
      <c r="B378">
        <v>144043895</v>
      </c>
      <c r="C378">
        <v>144043881</v>
      </c>
      <c r="D378">
        <v>130405149</v>
      </c>
      <c r="E378">
        <v>1</v>
      </c>
      <c r="F378">
        <v>1</v>
      </c>
      <c r="G378">
        <v>1</v>
      </c>
      <c r="H378">
        <v>2</v>
      </c>
      <c r="I378" t="s">
        <v>1144</v>
      </c>
      <c r="J378" t="s">
        <v>1145</v>
      </c>
      <c r="K378" t="s">
        <v>1146</v>
      </c>
      <c r="L378">
        <v>1368</v>
      </c>
      <c r="N378">
        <v>1011</v>
      </c>
      <c r="O378" t="s">
        <v>550</v>
      </c>
      <c r="P378" t="s">
        <v>550</v>
      </c>
      <c r="Q378">
        <v>1</v>
      </c>
      <c r="X378">
        <v>0.02</v>
      </c>
      <c r="Y378">
        <v>0</v>
      </c>
      <c r="Z378">
        <v>65.709999999999994</v>
      </c>
      <c r="AA378">
        <v>11.6</v>
      </c>
      <c r="AB378">
        <v>0</v>
      </c>
      <c r="AC378">
        <v>0</v>
      </c>
      <c r="AD378">
        <v>1</v>
      </c>
      <c r="AE378">
        <v>0</v>
      </c>
      <c r="AF378" t="s">
        <v>3</v>
      </c>
      <c r="AG378">
        <v>0.02</v>
      </c>
      <c r="AH378">
        <v>2</v>
      </c>
      <c r="AI378">
        <v>144043885</v>
      </c>
      <c r="AJ378">
        <v>370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 x14ac:dyDescent="0.2">
      <c r="A379">
        <f>ROW(Source!A157)</f>
        <v>157</v>
      </c>
      <c r="B379">
        <v>144043896</v>
      </c>
      <c r="C379">
        <v>144043881</v>
      </c>
      <c r="D379">
        <v>130258803</v>
      </c>
      <c r="E379">
        <v>1</v>
      </c>
      <c r="F379">
        <v>1</v>
      </c>
      <c r="G379">
        <v>1</v>
      </c>
      <c r="H379">
        <v>3</v>
      </c>
      <c r="I379" t="s">
        <v>1388</v>
      </c>
      <c r="J379" t="s">
        <v>1389</v>
      </c>
      <c r="K379" t="s">
        <v>1390</v>
      </c>
      <c r="L379">
        <v>1346</v>
      </c>
      <c r="N379">
        <v>1009</v>
      </c>
      <c r="O379" t="s">
        <v>598</v>
      </c>
      <c r="P379" t="s">
        <v>598</v>
      </c>
      <c r="Q379">
        <v>1</v>
      </c>
      <c r="X379">
        <v>0.11</v>
      </c>
      <c r="Y379">
        <v>30.4</v>
      </c>
      <c r="Z379">
        <v>0</v>
      </c>
      <c r="AA379">
        <v>0</v>
      </c>
      <c r="AB379">
        <v>0</v>
      </c>
      <c r="AC379">
        <v>0</v>
      </c>
      <c r="AD379">
        <v>1</v>
      </c>
      <c r="AE379">
        <v>0</v>
      </c>
      <c r="AF379" t="s">
        <v>3</v>
      </c>
      <c r="AG379">
        <v>0.11</v>
      </c>
      <c r="AH379">
        <v>2</v>
      </c>
      <c r="AI379">
        <v>144043886</v>
      </c>
      <c r="AJ379">
        <v>371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 x14ac:dyDescent="0.2">
      <c r="A380">
        <f>ROW(Source!A157)</f>
        <v>157</v>
      </c>
      <c r="B380">
        <v>144043897</v>
      </c>
      <c r="C380">
        <v>144043881</v>
      </c>
      <c r="D380">
        <v>130260880</v>
      </c>
      <c r="E380">
        <v>1</v>
      </c>
      <c r="F380">
        <v>1</v>
      </c>
      <c r="G380">
        <v>1</v>
      </c>
      <c r="H380">
        <v>3</v>
      </c>
      <c r="I380" t="s">
        <v>1293</v>
      </c>
      <c r="J380" t="s">
        <v>1294</v>
      </c>
      <c r="K380" t="s">
        <v>1295</v>
      </c>
      <c r="L380">
        <v>1425</v>
      </c>
      <c r="N380">
        <v>1013</v>
      </c>
      <c r="O380" t="s">
        <v>88</v>
      </c>
      <c r="P380" t="s">
        <v>88</v>
      </c>
      <c r="Q380">
        <v>1</v>
      </c>
      <c r="X380">
        <v>1.02</v>
      </c>
      <c r="Y380">
        <v>86</v>
      </c>
      <c r="Z380">
        <v>0</v>
      </c>
      <c r="AA380">
        <v>0</v>
      </c>
      <c r="AB380">
        <v>0</v>
      </c>
      <c r="AC380">
        <v>0</v>
      </c>
      <c r="AD380">
        <v>1</v>
      </c>
      <c r="AE380">
        <v>0</v>
      </c>
      <c r="AF380" t="s">
        <v>3</v>
      </c>
      <c r="AG380">
        <v>1.02</v>
      </c>
      <c r="AH380">
        <v>2</v>
      </c>
      <c r="AI380">
        <v>144043887</v>
      </c>
      <c r="AJ380">
        <v>372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 x14ac:dyDescent="0.2">
      <c r="A381">
        <f>ROW(Source!A157)</f>
        <v>157</v>
      </c>
      <c r="B381">
        <v>144043898</v>
      </c>
      <c r="C381">
        <v>144043881</v>
      </c>
      <c r="D381">
        <v>130261247</v>
      </c>
      <c r="E381">
        <v>1</v>
      </c>
      <c r="F381">
        <v>1</v>
      </c>
      <c r="G381">
        <v>1</v>
      </c>
      <c r="H381">
        <v>3</v>
      </c>
      <c r="I381" t="s">
        <v>1391</v>
      </c>
      <c r="J381" t="s">
        <v>1392</v>
      </c>
      <c r="K381" t="s">
        <v>1393</v>
      </c>
      <c r="L381">
        <v>1348</v>
      </c>
      <c r="N381">
        <v>1009</v>
      </c>
      <c r="O381" t="s">
        <v>31</v>
      </c>
      <c r="P381" t="s">
        <v>31</v>
      </c>
      <c r="Q381">
        <v>1000</v>
      </c>
      <c r="X381">
        <v>1.6000000000000001E-4</v>
      </c>
      <c r="Y381">
        <v>29800</v>
      </c>
      <c r="Z381">
        <v>0</v>
      </c>
      <c r="AA381">
        <v>0</v>
      </c>
      <c r="AB381">
        <v>0</v>
      </c>
      <c r="AC381">
        <v>0</v>
      </c>
      <c r="AD381">
        <v>1</v>
      </c>
      <c r="AE381">
        <v>0</v>
      </c>
      <c r="AF381" t="s">
        <v>3</v>
      </c>
      <c r="AG381">
        <v>1.6000000000000001E-4</v>
      </c>
      <c r="AH381">
        <v>2</v>
      </c>
      <c r="AI381">
        <v>144043888</v>
      </c>
      <c r="AJ381">
        <v>373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</row>
    <row r="382" spans="1:44" x14ac:dyDescent="0.2">
      <c r="A382">
        <f>ROW(Source!A157)</f>
        <v>157</v>
      </c>
      <c r="B382">
        <v>144043899</v>
      </c>
      <c r="C382">
        <v>144043881</v>
      </c>
      <c r="D382">
        <v>130261251</v>
      </c>
      <c r="E382">
        <v>1</v>
      </c>
      <c r="F382">
        <v>1</v>
      </c>
      <c r="G382">
        <v>1</v>
      </c>
      <c r="H382">
        <v>3</v>
      </c>
      <c r="I382" t="s">
        <v>1394</v>
      </c>
      <c r="J382" t="s">
        <v>1395</v>
      </c>
      <c r="K382" t="s">
        <v>1396</v>
      </c>
      <c r="L382">
        <v>1348</v>
      </c>
      <c r="N382">
        <v>1009</v>
      </c>
      <c r="O382" t="s">
        <v>31</v>
      </c>
      <c r="P382" t="s">
        <v>31</v>
      </c>
      <c r="Q382">
        <v>1000</v>
      </c>
      <c r="X382">
        <v>2.9999999999999997E-4</v>
      </c>
      <c r="Y382">
        <v>12430</v>
      </c>
      <c r="Z382">
        <v>0</v>
      </c>
      <c r="AA382">
        <v>0</v>
      </c>
      <c r="AB382">
        <v>0</v>
      </c>
      <c r="AC382">
        <v>0</v>
      </c>
      <c r="AD382">
        <v>1</v>
      </c>
      <c r="AE382">
        <v>0</v>
      </c>
      <c r="AF382" t="s">
        <v>3</v>
      </c>
      <c r="AG382">
        <v>2.9999999999999997E-4</v>
      </c>
      <c r="AH382">
        <v>2</v>
      </c>
      <c r="AI382">
        <v>144043889</v>
      </c>
      <c r="AJ382">
        <v>374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</row>
    <row r="383" spans="1:44" x14ac:dyDescent="0.2">
      <c r="A383">
        <f>ROW(Source!A157)</f>
        <v>157</v>
      </c>
      <c r="B383">
        <v>144043900</v>
      </c>
      <c r="C383">
        <v>144043881</v>
      </c>
      <c r="D383">
        <v>128862548</v>
      </c>
      <c r="E383">
        <v>28876687</v>
      </c>
      <c r="F383">
        <v>1</v>
      </c>
      <c r="G383">
        <v>1</v>
      </c>
      <c r="H383">
        <v>3</v>
      </c>
      <c r="I383" t="s">
        <v>1296</v>
      </c>
      <c r="J383" t="s">
        <v>3</v>
      </c>
      <c r="K383" t="s">
        <v>1297</v>
      </c>
      <c r="L383">
        <v>1374</v>
      </c>
      <c r="N383">
        <v>1013</v>
      </c>
      <c r="O383" t="s">
        <v>1298</v>
      </c>
      <c r="P383" t="s">
        <v>1298</v>
      </c>
      <c r="Q383">
        <v>1</v>
      </c>
      <c r="X383">
        <v>6.27</v>
      </c>
      <c r="Y383">
        <v>1</v>
      </c>
      <c r="Z383">
        <v>0</v>
      </c>
      <c r="AA383">
        <v>0</v>
      </c>
      <c r="AB383">
        <v>0</v>
      </c>
      <c r="AC383">
        <v>0</v>
      </c>
      <c r="AD383">
        <v>1</v>
      </c>
      <c r="AE383">
        <v>0</v>
      </c>
      <c r="AF383" t="s">
        <v>3</v>
      </c>
      <c r="AG383">
        <v>6.27</v>
      </c>
      <c r="AH383">
        <v>2</v>
      </c>
      <c r="AI383">
        <v>144043890</v>
      </c>
      <c r="AJ383">
        <v>376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</row>
    <row r="384" spans="1:44" x14ac:dyDescent="0.2">
      <c r="A384">
        <f>ROW(Source!A159)</f>
        <v>159</v>
      </c>
      <c r="B384">
        <v>144043916</v>
      </c>
      <c r="C384">
        <v>144043902</v>
      </c>
      <c r="D384">
        <v>128862293</v>
      </c>
      <c r="E384">
        <v>28876687</v>
      </c>
      <c r="F384">
        <v>1</v>
      </c>
      <c r="G384">
        <v>1</v>
      </c>
      <c r="H384">
        <v>1</v>
      </c>
      <c r="I384" t="s">
        <v>1265</v>
      </c>
      <c r="J384" t="s">
        <v>3</v>
      </c>
      <c r="K384" t="s">
        <v>1266</v>
      </c>
      <c r="L384">
        <v>1191</v>
      </c>
      <c r="N384">
        <v>1013</v>
      </c>
      <c r="O384" t="s">
        <v>1125</v>
      </c>
      <c r="P384" t="s">
        <v>1125</v>
      </c>
      <c r="Q384">
        <v>1</v>
      </c>
      <c r="X384">
        <v>41.28</v>
      </c>
      <c r="Y384">
        <v>0</v>
      </c>
      <c r="Z384">
        <v>0</v>
      </c>
      <c r="AA384">
        <v>0</v>
      </c>
      <c r="AB384">
        <v>9.4</v>
      </c>
      <c r="AC384">
        <v>0</v>
      </c>
      <c r="AD384">
        <v>1</v>
      </c>
      <c r="AE384">
        <v>1</v>
      </c>
      <c r="AF384" t="s">
        <v>3</v>
      </c>
      <c r="AG384">
        <v>41.28</v>
      </c>
      <c r="AH384">
        <v>2</v>
      </c>
      <c r="AI384">
        <v>144043903</v>
      </c>
      <c r="AJ384">
        <v>377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</row>
    <row r="385" spans="1:44" x14ac:dyDescent="0.2">
      <c r="A385">
        <f>ROW(Source!A159)</f>
        <v>159</v>
      </c>
      <c r="B385">
        <v>144043917</v>
      </c>
      <c r="C385">
        <v>144043902</v>
      </c>
      <c r="D385">
        <v>128862608</v>
      </c>
      <c r="E385">
        <v>28876687</v>
      </c>
      <c r="F385">
        <v>1</v>
      </c>
      <c r="G385">
        <v>1</v>
      </c>
      <c r="H385">
        <v>1</v>
      </c>
      <c r="I385" t="s">
        <v>1128</v>
      </c>
      <c r="J385" t="s">
        <v>3</v>
      </c>
      <c r="K385" t="s">
        <v>1129</v>
      </c>
      <c r="L385">
        <v>1191</v>
      </c>
      <c r="N385">
        <v>1013</v>
      </c>
      <c r="O385" t="s">
        <v>1125</v>
      </c>
      <c r="P385" t="s">
        <v>1125</v>
      </c>
      <c r="Q385">
        <v>1</v>
      </c>
      <c r="X385">
        <v>0.4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1</v>
      </c>
      <c r="AE385">
        <v>2</v>
      </c>
      <c r="AF385" t="s">
        <v>3</v>
      </c>
      <c r="AG385">
        <v>0.4</v>
      </c>
      <c r="AH385">
        <v>2</v>
      </c>
      <c r="AI385">
        <v>144043904</v>
      </c>
      <c r="AJ385">
        <v>378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 x14ac:dyDescent="0.2">
      <c r="A386">
        <f>ROW(Source!A159)</f>
        <v>159</v>
      </c>
      <c r="B386">
        <v>144043918</v>
      </c>
      <c r="C386">
        <v>144043902</v>
      </c>
      <c r="D386">
        <v>130404404</v>
      </c>
      <c r="E386">
        <v>1</v>
      </c>
      <c r="F386">
        <v>1</v>
      </c>
      <c r="G386">
        <v>1</v>
      </c>
      <c r="H386">
        <v>2</v>
      </c>
      <c r="I386" t="s">
        <v>1141</v>
      </c>
      <c r="J386" t="s">
        <v>1142</v>
      </c>
      <c r="K386" t="s">
        <v>1143</v>
      </c>
      <c r="L386">
        <v>1368</v>
      </c>
      <c r="N386">
        <v>1011</v>
      </c>
      <c r="O386" t="s">
        <v>550</v>
      </c>
      <c r="P386" t="s">
        <v>550</v>
      </c>
      <c r="Q386">
        <v>1</v>
      </c>
      <c r="X386">
        <v>0.2</v>
      </c>
      <c r="Y386">
        <v>0</v>
      </c>
      <c r="Z386">
        <v>115.4</v>
      </c>
      <c r="AA386">
        <v>13.5</v>
      </c>
      <c r="AB386">
        <v>0</v>
      </c>
      <c r="AC386">
        <v>0</v>
      </c>
      <c r="AD386">
        <v>1</v>
      </c>
      <c r="AE386">
        <v>0</v>
      </c>
      <c r="AF386" t="s">
        <v>3</v>
      </c>
      <c r="AG386">
        <v>0.2</v>
      </c>
      <c r="AH386">
        <v>2</v>
      </c>
      <c r="AI386">
        <v>144043905</v>
      </c>
      <c r="AJ386">
        <v>379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 x14ac:dyDescent="0.2">
      <c r="A387">
        <f>ROW(Source!A159)</f>
        <v>159</v>
      </c>
      <c r="B387">
        <v>144043919</v>
      </c>
      <c r="C387">
        <v>144043902</v>
      </c>
      <c r="D387">
        <v>130405149</v>
      </c>
      <c r="E387">
        <v>1</v>
      </c>
      <c r="F387">
        <v>1</v>
      </c>
      <c r="G387">
        <v>1</v>
      </c>
      <c r="H387">
        <v>2</v>
      </c>
      <c r="I387" t="s">
        <v>1144</v>
      </c>
      <c r="J387" t="s">
        <v>1145</v>
      </c>
      <c r="K387" t="s">
        <v>1146</v>
      </c>
      <c r="L387">
        <v>1368</v>
      </c>
      <c r="N387">
        <v>1011</v>
      </c>
      <c r="O387" t="s">
        <v>550</v>
      </c>
      <c r="P387" t="s">
        <v>550</v>
      </c>
      <c r="Q387">
        <v>1</v>
      </c>
      <c r="X387">
        <v>0.2</v>
      </c>
      <c r="Y387">
        <v>0</v>
      </c>
      <c r="Z387">
        <v>65.709999999999994</v>
      </c>
      <c r="AA387">
        <v>11.6</v>
      </c>
      <c r="AB387">
        <v>0</v>
      </c>
      <c r="AC387">
        <v>0</v>
      </c>
      <c r="AD387">
        <v>1</v>
      </c>
      <c r="AE387">
        <v>0</v>
      </c>
      <c r="AF387" t="s">
        <v>3</v>
      </c>
      <c r="AG387">
        <v>0.2</v>
      </c>
      <c r="AH387">
        <v>2</v>
      </c>
      <c r="AI387">
        <v>144043906</v>
      </c>
      <c r="AJ387">
        <v>380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</row>
    <row r="388" spans="1:44" x14ac:dyDescent="0.2">
      <c r="A388">
        <f>ROW(Source!A159)</f>
        <v>159</v>
      </c>
      <c r="B388">
        <v>144043920</v>
      </c>
      <c r="C388">
        <v>144043902</v>
      </c>
      <c r="D388">
        <v>130405328</v>
      </c>
      <c r="E388">
        <v>1</v>
      </c>
      <c r="F388">
        <v>1</v>
      </c>
      <c r="G388">
        <v>1</v>
      </c>
      <c r="H388">
        <v>2</v>
      </c>
      <c r="I388" t="s">
        <v>1343</v>
      </c>
      <c r="J388" t="s">
        <v>1344</v>
      </c>
      <c r="K388" t="s">
        <v>1345</v>
      </c>
      <c r="L388">
        <v>1368</v>
      </c>
      <c r="N388">
        <v>1011</v>
      </c>
      <c r="O388" t="s">
        <v>550</v>
      </c>
      <c r="P388" t="s">
        <v>550</v>
      </c>
      <c r="Q388">
        <v>1</v>
      </c>
      <c r="X388">
        <v>1.98</v>
      </c>
      <c r="Y388">
        <v>0</v>
      </c>
      <c r="Z388">
        <v>8.1</v>
      </c>
      <c r="AA388">
        <v>0</v>
      </c>
      <c r="AB388">
        <v>0</v>
      </c>
      <c r="AC388">
        <v>0</v>
      </c>
      <c r="AD388">
        <v>1</v>
      </c>
      <c r="AE388">
        <v>0</v>
      </c>
      <c r="AF388" t="s">
        <v>3</v>
      </c>
      <c r="AG388">
        <v>1.98</v>
      </c>
      <c r="AH388">
        <v>2</v>
      </c>
      <c r="AI388">
        <v>144043907</v>
      </c>
      <c r="AJ388">
        <v>381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 x14ac:dyDescent="0.2">
      <c r="A389">
        <f>ROW(Source!A159)</f>
        <v>159</v>
      </c>
      <c r="B389">
        <v>144043921</v>
      </c>
      <c r="C389">
        <v>144043902</v>
      </c>
      <c r="D389">
        <v>130258823</v>
      </c>
      <c r="E389">
        <v>1</v>
      </c>
      <c r="F389">
        <v>1</v>
      </c>
      <c r="G389">
        <v>1</v>
      </c>
      <c r="H389">
        <v>3</v>
      </c>
      <c r="I389" t="s">
        <v>1397</v>
      </c>
      <c r="J389" t="s">
        <v>1398</v>
      </c>
      <c r="K389" t="s">
        <v>1399</v>
      </c>
      <c r="L389">
        <v>1302</v>
      </c>
      <c r="N389">
        <v>1003</v>
      </c>
      <c r="O389" t="s">
        <v>769</v>
      </c>
      <c r="P389" t="s">
        <v>769</v>
      </c>
      <c r="Q389">
        <v>10</v>
      </c>
      <c r="X389">
        <v>0.3</v>
      </c>
      <c r="Y389">
        <v>6.9</v>
      </c>
      <c r="Z389">
        <v>0</v>
      </c>
      <c r="AA389">
        <v>0</v>
      </c>
      <c r="AB389">
        <v>0</v>
      </c>
      <c r="AC389">
        <v>0</v>
      </c>
      <c r="AD389">
        <v>1</v>
      </c>
      <c r="AE389">
        <v>0</v>
      </c>
      <c r="AF389" t="s">
        <v>3</v>
      </c>
      <c r="AG389">
        <v>0.3</v>
      </c>
      <c r="AH389">
        <v>2</v>
      </c>
      <c r="AI389">
        <v>144043908</v>
      </c>
      <c r="AJ389">
        <v>382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 x14ac:dyDescent="0.2">
      <c r="A390">
        <f>ROW(Source!A159)</f>
        <v>159</v>
      </c>
      <c r="B390">
        <v>144043922</v>
      </c>
      <c r="C390">
        <v>144043902</v>
      </c>
      <c r="D390">
        <v>130259608</v>
      </c>
      <c r="E390">
        <v>1</v>
      </c>
      <c r="F390">
        <v>1</v>
      </c>
      <c r="G390">
        <v>1</v>
      </c>
      <c r="H390">
        <v>3</v>
      </c>
      <c r="I390" t="s">
        <v>1400</v>
      </c>
      <c r="J390" t="s">
        <v>1401</v>
      </c>
      <c r="K390" t="s">
        <v>1402</v>
      </c>
      <c r="L390">
        <v>1346</v>
      </c>
      <c r="N390">
        <v>1009</v>
      </c>
      <c r="O390" t="s">
        <v>598</v>
      </c>
      <c r="P390" t="s">
        <v>598</v>
      </c>
      <c r="Q390">
        <v>1</v>
      </c>
      <c r="X390">
        <v>1.75</v>
      </c>
      <c r="Y390">
        <v>10.57</v>
      </c>
      <c r="Z390">
        <v>0</v>
      </c>
      <c r="AA390">
        <v>0</v>
      </c>
      <c r="AB390">
        <v>0</v>
      </c>
      <c r="AC390">
        <v>0</v>
      </c>
      <c r="AD390">
        <v>1</v>
      </c>
      <c r="AE390">
        <v>0</v>
      </c>
      <c r="AF390" t="s">
        <v>3</v>
      </c>
      <c r="AG390">
        <v>1.75</v>
      </c>
      <c r="AH390">
        <v>2</v>
      </c>
      <c r="AI390">
        <v>144043909</v>
      </c>
      <c r="AJ390">
        <v>383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</row>
    <row r="391" spans="1:44" x14ac:dyDescent="0.2">
      <c r="A391">
        <f>ROW(Source!A159)</f>
        <v>159</v>
      </c>
      <c r="B391">
        <v>144043923</v>
      </c>
      <c r="C391">
        <v>144043902</v>
      </c>
      <c r="D391">
        <v>130260880</v>
      </c>
      <c r="E391">
        <v>1</v>
      </c>
      <c r="F391">
        <v>1</v>
      </c>
      <c r="G391">
        <v>1</v>
      </c>
      <c r="H391">
        <v>3</v>
      </c>
      <c r="I391" t="s">
        <v>1293</v>
      </c>
      <c r="J391" t="s">
        <v>1294</v>
      </c>
      <c r="K391" t="s">
        <v>1295</v>
      </c>
      <c r="L391">
        <v>1425</v>
      </c>
      <c r="N391">
        <v>1013</v>
      </c>
      <c r="O391" t="s">
        <v>88</v>
      </c>
      <c r="P391" t="s">
        <v>88</v>
      </c>
      <c r="Q391">
        <v>1</v>
      </c>
      <c r="X391">
        <v>1</v>
      </c>
      <c r="Y391">
        <v>86</v>
      </c>
      <c r="Z391">
        <v>0</v>
      </c>
      <c r="AA391">
        <v>0</v>
      </c>
      <c r="AB391">
        <v>0</v>
      </c>
      <c r="AC391">
        <v>0</v>
      </c>
      <c r="AD391">
        <v>1</v>
      </c>
      <c r="AE391">
        <v>0</v>
      </c>
      <c r="AF391" t="s">
        <v>3</v>
      </c>
      <c r="AG391">
        <v>1</v>
      </c>
      <c r="AH391">
        <v>2</v>
      </c>
      <c r="AI391">
        <v>144043910</v>
      </c>
      <c r="AJ391">
        <v>384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</row>
    <row r="392" spans="1:44" x14ac:dyDescent="0.2">
      <c r="A392">
        <f>ROW(Source!A159)</f>
        <v>159</v>
      </c>
      <c r="B392">
        <v>144043924</v>
      </c>
      <c r="C392">
        <v>144043902</v>
      </c>
      <c r="D392">
        <v>130261020</v>
      </c>
      <c r="E392">
        <v>1</v>
      </c>
      <c r="F392">
        <v>1</v>
      </c>
      <c r="G392">
        <v>1</v>
      </c>
      <c r="H392">
        <v>3</v>
      </c>
      <c r="I392" t="s">
        <v>1403</v>
      </c>
      <c r="J392" t="s">
        <v>1404</v>
      </c>
      <c r="K392" t="s">
        <v>1405</v>
      </c>
      <c r="L392">
        <v>1455</v>
      </c>
      <c r="N392">
        <v>1013</v>
      </c>
      <c r="O392" t="s">
        <v>163</v>
      </c>
      <c r="P392" t="s">
        <v>163</v>
      </c>
      <c r="Q392">
        <v>1</v>
      </c>
      <c r="X392">
        <v>5</v>
      </c>
      <c r="Y392">
        <v>11.89</v>
      </c>
      <c r="Z392">
        <v>0</v>
      </c>
      <c r="AA392">
        <v>0</v>
      </c>
      <c r="AB392">
        <v>0</v>
      </c>
      <c r="AC392">
        <v>0</v>
      </c>
      <c r="AD392">
        <v>1</v>
      </c>
      <c r="AE392">
        <v>0</v>
      </c>
      <c r="AF392" t="s">
        <v>3</v>
      </c>
      <c r="AG392">
        <v>5</v>
      </c>
      <c r="AH392">
        <v>2</v>
      </c>
      <c r="AI392">
        <v>144043911</v>
      </c>
      <c r="AJ392">
        <v>385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 x14ac:dyDescent="0.2">
      <c r="A393">
        <f>ROW(Source!A159)</f>
        <v>159</v>
      </c>
      <c r="B393">
        <v>144043925</v>
      </c>
      <c r="C393">
        <v>144043902</v>
      </c>
      <c r="D393">
        <v>130261251</v>
      </c>
      <c r="E393">
        <v>1</v>
      </c>
      <c r="F393">
        <v>1</v>
      </c>
      <c r="G393">
        <v>1</v>
      </c>
      <c r="H393">
        <v>3</v>
      </c>
      <c r="I393" t="s">
        <v>1394</v>
      </c>
      <c r="J393" t="s">
        <v>1395</v>
      </c>
      <c r="K393" t="s">
        <v>1396</v>
      </c>
      <c r="L393">
        <v>1348</v>
      </c>
      <c r="N393">
        <v>1009</v>
      </c>
      <c r="O393" t="s">
        <v>31</v>
      </c>
      <c r="P393" t="s">
        <v>31</v>
      </c>
      <c r="Q393">
        <v>1000</v>
      </c>
      <c r="X393">
        <v>3.6999999999999999E-4</v>
      </c>
      <c r="Y393">
        <v>12430</v>
      </c>
      <c r="Z393">
        <v>0</v>
      </c>
      <c r="AA393">
        <v>0</v>
      </c>
      <c r="AB393">
        <v>0</v>
      </c>
      <c r="AC393">
        <v>0</v>
      </c>
      <c r="AD393">
        <v>1</v>
      </c>
      <c r="AE393">
        <v>0</v>
      </c>
      <c r="AF393" t="s">
        <v>3</v>
      </c>
      <c r="AG393">
        <v>3.6999999999999999E-4</v>
      </c>
      <c r="AH393">
        <v>2</v>
      </c>
      <c r="AI393">
        <v>144043912</v>
      </c>
      <c r="AJ393">
        <v>386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 x14ac:dyDescent="0.2">
      <c r="A394">
        <f>ROW(Source!A159)</f>
        <v>159</v>
      </c>
      <c r="B394">
        <v>144043926</v>
      </c>
      <c r="C394">
        <v>144043902</v>
      </c>
      <c r="D394">
        <v>130288917</v>
      </c>
      <c r="E394">
        <v>1</v>
      </c>
      <c r="F394">
        <v>1</v>
      </c>
      <c r="G394">
        <v>1</v>
      </c>
      <c r="H394">
        <v>3</v>
      </c>
      <c r="I394" t="s">
        <v>1406</v>
      </c>
      <c r="J394" t="s">
        <v>1407</v>
      </c>
      <c r="K394" t="s">
        <v>1408</v>
      </c>
      <c r="L394">
        <v>1346</v>
      </c>
      <c r="N394">
        <v>1009</v>
      </c>
      <c r="O394" t="s">
        <v>598</v>
      </c>
      <c r="P394" t="s">
        <v>598</v>
      </c>
      <c r="Q394">
        <v>1</v>
      </c>
      <c r="X394">
        <v>0.4</v>
      </c>
      <c r="Y394">
        <v>28.6</v>
      </c>
      <c r="Z394">
        <v>0</v>
      </c>
      <c r="AA394">
        <v>0</v>
      </c>
      <c r="AB394">
        <v>0</v>
      </c>
      <c r="AC394">
        <v>0</v>
      </c>
      <c r="AD394">
        <v>1</v>
      </c>
      <c r="AE394">
        <v>0</v>
      </c>
      <c r="AF394" t="s">
        <v>3</v>
      </c>
      <c r="AG394">
        <v>0.4</v>
      </c>
      <c r="AH394">
        <v>2</v>
      </c>
      <c r="AI394">
        <v>144043913</v>
      </c>
      <c r="AJ394">
        <v>387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</row>
    <row r="395" spans="1:44" x14ac:dyDescent="0.2">
      <c r="A395">
        <f>ROW(Source!A159)</f>
        <v>159</v>
      </c>
      <c r="B395">
        <v>144043927</v>
      </c>
      <c r="C395">
        <v>144043902</v>
      </c>
      <c r="D395">
        <v>128862548</v>
      </c>
      <c r="E395">
        <v>28876687</v>
      </c>
      <c r="F395">
        <v>1</v>
      </c>
      <c r="G395">
        <v>1</v>
      </c>
      <c r="H395">
        <v>3</v>
      </c>
      <c r="I395" t="s">
        <v>1296</v>
      </c>
      <c r="J395" t="s">
        <v>3</v>
      </c>
      <c r="K395" t="s">
        <v>1297</v>
      </c>
      <c r="L395">
        <v>1374</v>
      </c>
      <c r="N395">
        <v>1013</v>
      </c>
      <c r="O395" t="s">
        <v>1298</v>
      </c>
      <c r="P395" t="s">
        <v>1298</v>
      </c>
      <c r="Q395">
        <v>1</v>
      </c>
      <c r="X395">
        <v>7.76</v>
      </c>
      <c r="Y395">
        <v>1</v>
      </c>
      <c r="Z395">
        <v>0</v>
      </c>
      <c r="AA395">
        <v>0</v>
      </c>
      <c r="AB395">
        <v>0</v>
      </c>
      <c r="AC395">
        <v>0</v>
      </c>
      <c r="AD395">
        <v>1</v>
      </c>
      <c r="AE395">
        <v>0</v>
      </c>
      <c r="AF395" t="s">
        <v>3</v>
      </c>
      <c r="AG395">
        <v>7.76</v>
      </c>
      <c r="AH395">
        <v>2</v>
      </c>
      <c r="AI395">
        <v>144043914</v>
      </c>
      <c r="AJ395">
        <v>389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</row>
    <row r="396" spans="1:44" x14ac:dyDescent="0.2">
      <c r="A396">
        <f>ROW(Source!A161)</f>
        <v>161</v>
      </c>
      <c r="B396">
        <v>144043939</v>
      </c>
      <c r="C396">
        <v>144043929</v>
      </c>
      <c r="D396">
        <v>128862293</v>
      </c>
      <c r="E396">
        <v>28876687</v>
      </c>
      <c r="F396">
        <v>1</v>
      </c>
      <c r="G396">
        <v>1</v>
      </c>
      <c r="H396">
        <v>1</v>
      </c>
      <c r="I396" t="s">
        <v>1265</v>
      </c>
      <c r="J396" t="s">
        <v>3</v>
      </c>
      <c r="K396" t="s">
        <v>1266</v>
      </c>
      <c r="L396">
        <v>1191</v>
      </c>
      <c r="N396">
        <v>1013</v>
      </c>
      <c r="O396" t="s">
        <v>1125</v>
      </c>
      <c r="P396" t="s">
        <v>1125</v>
      </c>
      <c r="Q396">
        <v>1</v>
      </c>
      <c r="X396">
        <v>2.82</v>
      </c>
      <c r="Y396">
        <v>0</v>
      </c>
      <c r="Z396">
        <v>0</v>
      </c>
      <c r="AA396">
        <v>0</v>
      </c>
      <c r="AB396">
        <v>9.4</v>
      </c>
      <c r="AC396">
        <v>0</v>
      </c>
      <c r="AD396">
        <v>1</v>
      </c>
      <c r="AE396">
        <v>1</v>
      </c>
      <c r="AF396" t="s">
        <v>3</v>
      </c>
      <c r="AG396">
        <v>2.82</v>
      </c>
      <c r="AH396">
        <v>2</v>
      </c>
      <c r="AI396">
        <v>144043931</v>
      </c>
      <c r="AJ396">
        <v>390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 x14ac:dyDescent="0.2">
      <c r="A397">
        <f>ROW(Source!A161)</f>
        <v>161</v>
      </c>
      <c r="B397">
        <v>144043940</v>
      </c>
      <c r="C397">
        <v>144043929</v>
      </c>
      <c r="D397">
        <v>128862608</v>
      </c>
      <c r="E397">
        <v>28876687</v>
      </c>
      <c r="F397">
        <v>1</v>
      </c>
      <c r="G397">
        <v>1</v>
      </c>
      <c r="H397">
        <v>1</v>
      </c>
      <c r="I397" t="s">
        <v>1128</v>
      </c>
      <c r="J397" t="s">
        <v>3</v>
      </c>
      <c r="K397" t="s">
        <v>1129</v>
      </c>
      <c r="L397">
        <v>1191</v>
      </c>
      <c r="N397">
        <v>1013</v>
      </c>
      <c r="O397" t="s">
        <v>1125</v>
      </c>
      <c r="P397" t="s">
        <v>1125</v>
      </c>
      <c r="Q397">
        <v>1</v>
      </c>
      <c r="X397">
        <v>0.02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1</v>
      </c>
      <c r="AE397">
        <v>2</v>
      </c>
      <c r="AF397" t="s">
        <v>3</v>
      </c>
      <c r="AG397">
        <v>0.02</v>
      </c>
      <c r="AH397">
        <v>2</v>
      </c>
      <c r="AI397">
        <v>144043932</v>
      </c>
      <c r="AJ397">
        <v>391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</row>
    <row r="398" spans="1:44" x14ac:dyDescent="0.2">
      <c r="A398">
        <f>ROW(Source!A161)</f>
        <v>161</v>
      </c>
      <c r="B398">
        <v>144043941</v>
      </c>
      <c r="C398">
        <v>144043929</v>
      </c>
      <c r="D398">
        <v>130404404</v>
      </c>
      <c r="E398">
        <v>1</v>
      </c>
      <c r="F398">
        <v>1</v>
      </c>
      <c r="G398">
        <v>1</v>
      </c>
      <c r="H398">
        <v>2</v>
      </c>
      <c r="I398" t="s">
        <v>1141</v>
      </c>
      <c r="J398" t="s">
        <v>1142</v>
      </c>
      <c r="K398" t="s">
        <v>1143</v>
      </c>
      <c r="L398">
        <v>1368</v>
      </c>
      <c r="N398">
        <v>1011</v>
      </c>
      <c r="O398" t="s">
        <v>550</v>
      </c>
      <c r="P398" t="s">
        <v>550</v>
      </c>
      <c r="Q398">
        <v>1</v>
      </c>
      <c r="X398">
        <v>0.01</v>
      </c>
      <c r="Y398">
        <v>0</v>
      </c>
      <c r="Z398">
        <v>115.4</v>
      </c>
      <c r="AA398">
        <v>13.5</v>
      </c>
      <c r="AB398">
        <v>0</v>
      </c>
      <c r="AC398">
        <v>0</v>
      </c>
      <c r="AD398">
        <v>1</v>
      </c>
      <c r="AE398">
        <v>0</v>
      </c>
      <c r="AF398" t="s">
        <v>3</v>
      </c>
      <c r="AG398">
        <v>0.01</v>
      </c>
      <c r="AH398">
        <v>2</v>
      </c>
      <c r="AI398">
        <v>144043933</v>
      </c>
      <c r="AJ398">
        <v>392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</row>
    <row r="399" spans="1:44" x14ac:dyDescent="0.2">
      <c r="A399">
        <f>ROW(Source!A161)</f>
        <v>161</v>
      </c>
      <c r="B399">
        <v>144043942</v>
      </c>
      <c r="C399">
        <v>144043929</v>
      </c>
      <c r="D399">
        <v>130405149</v>
      </c>
      <c r="E399">
        <v>1</v>
      </c>
      <c r="F399">
        <v>1</v>
      </c>
      <c r="G399">
        <v>1</v>
      </c>
      <c r="H399">
        <v>2</v>
      </c>
      <c r="I399" t="s">
        <v>1144</v>
      </c>
      <c r="J399" t="s">
        <v>1145</v>
      </c>
      <c r="K399" t="s">
        <v>1146</v>
      </c>
      <c r="L399">
        <v>1368</v>
      </c>
      <c r="N399">
        <v>1011</v>
      </c>
      <c r="O399" t="s">
        <v>550</v>
      </c>
      <c r="P399" t="s">
        <v>550</v>
      </c>
      <c r="Q399">
        <v>1</v>
      </c>
      <c r="X399">
        <v>0.01</v>
      </c>
      <c r="Y399">
        <v>0</v>
      </c>
      <c r="Z399">
        <v>65.709999999999994</v>
      </c>
      <c r="AA399">
        <v>11.6</v>
      </c>
      <c r="AB399">
        <v>0</v>
      </c>
      <c r="AC399">
        <v>0</v>
      </c>
      <c r="AD399">
        <v>1</v>
      </c>
      <c r="AE399">
        <v>0</v>
      </c>
      <c r="AF399" t="s">
        <v>3</v>
      </c>
      <c r="AG399">
        <v>0.01</v>
      </c>
      <c r="AH399">
        <v>2</v>
      </c>
      <c r="AI399">
        <v>144043934</v>
      </c>
      <c r="AJ399">
        <v>393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</row>
    <row r="400" spans="1:44" x14ac:dyDescent="0.2">
      <c r="A400">
        <f>ROW(Source!A161)</f>
        <v>161</v>
      </c>
      <c r="B400">
        <v>144043943</v>
      </c>
      <c r="C400">
        <v>144043929</v>
      </c>
      <c r="D400">
        <v>130258803</v>
      </c>
      <c r="E400">
        <v>1</v>
      </c>
      <c r="F400">
        <v>1</v>
      </c>
      <c r="G400">
        <v>1</v>
      </c>
      <c r="H400">
        <v>3</v>
      </c>
      <c r="I400" t="s">
        <v>1388</v>
      </c>
      <c r="J400" t="s">
        <v>1389</v>
      </c>
      <c r="K400" t="s">
        <v>1390</v>
      </c>
      <c r="L400">
        <v>1346</v>
      </c>
      <c r="N400">
        <v>1009</v>
      </c>
      <c r="O400" t="s">
        <v>598</v>
      </c>
      <c r="P400" t="s">
        <v>598</v>
      </c>
      <c r="Q400">
        <v>1</v>
      </c>
      <c r="X400">
        <v>0.16</v>
      </c>
      <c r="Y400">
        <v>30.4</v>
      </c>
      <c r="Z400">
        <v>0</v>
      </c>
      <c r="AA400">
        <v>0</v>
      </c>
      <c r="AB400">
        <v>0</v>
      </c>
      <c r="AC400">
        <v>0</v>
      </c>
      <c r="AD400">
        <v>1</v>
      </c>
      <c r="AE400">
        <v>0</v>
      </c>
      <c r="AF400" t="s">
        <v>3</v>
      </c>
      <c r="AG400">
        <v>0.16</v>
      </c>
      <c r="AH400">
        <v>2</v>
      </c>
      <c r="AI400">
        <v>144043935</v>
      </c>
      <c r="AJ400">
        <v>394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</row>
    <row r="401" spans="1:44" x14ac:dyDescent="0.2">
      <c r="A401">
        <f>ROW(Source!A161)</f>
        <v>161</v>
      </c>
      <c r="B401">
        <v>144043944</v>
      </c>
      <c r="C401">
        <v>144043929</v>
      </c>
      <c r="D401">
        <v>130258823</v>
      </c>
      <c r="E401">
        <v>1</v>
      </c>
      <c r="F401">
        <v>1</v>
      </c>
      <c r="G401">
        <v>1</v>
      </c>
      <c r="H401">
        <v>3</v>
      </c>
      <c r="I401" t="s">
        <v>1397</v>
      </c>
      <c r="J401" t="s">
        <v>1398</v>
      </c>
      <c r="K401" t="s">
        <v>1399</v>
      </c>
      <c r="L401">
        <v>1302</v>
      </c>
      <c r="N401">
        <v>1003</v>
      </c>
      <c r="O401" t="s">
        <v>769</v>
      </c>
      <c r="P401" t="s">
        <v>769</v>
      </c>
      <c r="Q401">
        <v>10</v>
      </c>
      <c r="X401">
        <v>0.5</v>
      </c>
      <c r="Y401">
        <v>6.9</v>
      </c>
      <c r="Z401">
        <v>0</v>
      </c>
      <c r="AA401">
        <v>0</v>
      </c>
      <c r="AB401">
        <v>0</v>
      </c>
      <c r="AC401">
        <v>0</v>
      </c>
      <c r="AD401">
        <v>1</v>
      </c>
      <c r="AE401">
        <v>0</v>
      </c>
      <c r="AF401" t="s">
        <v>3</v>
      </c>
      <c r="AG401">
        <v>0.5</v>
      </c>
      <c r="AH401">
        <v>2</v>
      </c>
      <c r="AI401">
        <v>144043936</v>
      </c>
      <c r="AJ401">
        <v>395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 x14ac:dyDescent="0.2">
      <c r="A402">
        <f>ROW(Source!A161)</f>
        <v>161</v>
      </c>
      <c r="B402">
        <v>144043945</v>
      </c>
      <c r="C402">
        <v>144043929</v>
      </c>
      <c r="D402">
        <v>130288917</v>
      </c>
      <c r="E402">
        <v>1</v>
      </c>
      <c r="F402">
        <v>1</v>
      </c>
      <c r="G402">
        <v>1</v>
      </c>
      <c r="H402">
        <v>3</v>
      </c>
      <c r="I402" t="s">
        <v>1406</v>
      </c>
      <c r="J402" t="s">
        <v>1407</v>
      </c>
      <c r="K402" t="s">
        <v>1408</v>
      </c>
      <c r="L402">
        <v>1346</v>
      </c>
      <c r="N402">
        <v>1009</v>
      </c>
      <c r="O402" t="s">
        <v>598</v>
      </c>
      <c r="P402" t="s">
        <v>598</v>
      </c>
      <c r="Q402">
        <v>1</v>
      </c>
      <c r="X402">
        <v>0.05</v>
      </c>
      <c r="Y402">
        <v>28.6</v>
      </c>
      <c r="Z402">
        <v>0</v>
      </c>
      <c r="AA402">
        <v>0</v>
      </c>
      <c r="AB402">
        <v>0</v>
      </c>
      <c r="AC402">
        <v>0</v>
      </c>
      <c r="AD402">
        <v>1</v>
      </c>
      <c r="AE402">
        <v>0</v>
      </c>
      <c r="AF402" t="s">
        <v>3</v>
      </c>
      <c r="AG402">
        <v>0.05</v>
      </c>
      <c r="AH402">
        <v>2</v>
      </c>
      <c r="AI402">
        <v>144043937</v>
      </c>
      <c r="AJ402">
        <v>396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</row>
    <row r="403" spans="1:44" x14ac:dyDescent="0.2">
      <c r="A403">
        <f>ROW(Source!A161)</f>
        <v>161</v>
      </c>
      <c r="B403">
        <v>144043946</v>
      </c>
      <c r="C403">
        <v>144043929</v>
      </c>
      <c r="D403">
        <v>128862548</v>
      </c>
      <c r="E403">
        <v>28876687</v>
      </c>
      <c r="F403">
        <v>1</v>
      </c>
      <c r="G403">
        <v>1</v>
      </c>
      <c r="H403">
        <v>3</v>
      </c>
      <c r="I403" t="s">
        <v>1296</v>
      </c>
      <c r="J403" t="s">
        <v>3</v>
      </c>
      <c r="K403" t="s">
        <v>1297</v>
      </c>
      <c r="L403">
        <v>1374</v>
      </c>
      <c r="N403">
        <v>1013</v>
      </c>
      <c r="O403" t="s">
        <v>1298</v>
      </c>
      <c r="P403" t="s">
        <v>1298</v>
      </c>
      <c r="Q403">
        <v>1</v>
      </c>
      <c r="X403">
        <v>0.53</v>
      </c>
      <c r="Y403">
        <v>1</v>
      </c>
      <c r="Z403">
        <v>0</v>
      </c>
      <c r="AA403">
        <v>0</v>
      </c>
      <c r="AB403">
        <v>0</v>
      </c>
      <c r="AC403">
        <v>0</v>
      </c>
      <c r="AD403">
        <v>1</v>
      </c>
      <c r="AE403">
        <v>0</v>
      </c>
      <c r="AF403" t="s">
        <v>3</v>
      </c>
      <c r="AG403">
        <v>0.53</v>
      </c>
      <c r="AH403">
        <v>2</v>
      </c>
      <c r="AI403">
        <v>144043938</v>
      </c>
      <c r="AJ403">
        <v>398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</row>
    <row r="404" spans="1:44" x14ac:dyDescent="0.2">
      <c r="A404">
        <f>ROW(Source!A163)</f>
        <v>163</v>
      </c>
      <c r="B404">
        <v>144043962</v>
      </c>
      <c r="C404">
        <v>144043948</v>
      </c>
      <c r="D404">
        <v>128862296</v>
      </c>
      <c r="E404">
        <v>28876687</v>
      </c>
      <c r="F404">
        <v>1</v>
      </c>
      <c r="G404">
        <v>1</v>
      </c>
      <c r="H404">
        <v>1</v>
      </c>
      <c r="I404" t="s">
        <v>1242</v>
      </c>
      <c r="J404" t="s">
        <v>3</v>
      </c>
      <c r="K404" t="s">
        <v>1243</v>
      </c>
      <c r="L404">
        <v>1191</v>
      </c>
      <c r="N404">
        <v>1013</v>
      </c>
      <c r="O404" t="s">
        <v>1125</v>
      </c>
      <c r="P404" t="s">
        <v>1125</v>
      </c>
      <c r="Q404">
        <v>1</v>
      </c>
      <c r="X404">
        <v>96.95</v>
      </c>
      <c r="Y404">
        <v>0</v>
      </c>
      <c r="Z404">
        <v>0</v>
      </c>
      <c r="AA404">
        <v>0</v>
      </c>
      <c r="AB404">
        <v>9.51</v>
      </c>
      <c r="AC404">
        <v>0</v>
      </c>
      <c r="AD404">
        <v>1</v>
      </c>
      <c r="AE404">
        <v>1</v>
      </c>
      <c r="AF404" t="s">
        <v>264</v>
      </c>
      <c r="AG404">
        <v>111.49249999999999</v>
      </c>
      <c r="AH404">
        <v>2</v>
      </c>
      <c r="AI404">
        <v>144043949</v>
      </c>
      <c r="AJ404">
        <v>399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</row>
    <row r="405" spans="1:44" x14ac:dyDescent="0.2">
      <c r="A405">
        <f>ROW(Source!A163)</f>
        <v>163</v>
      </c>
      <c r="B405">
        <v>144043963</v>
      </c>
      <c r="C405">
        <v>144043948</v>
      </c>
      <c r="D405">
        <v>128862608</v>
      </c>
      <c r="E405">
        <v>28876687</v>
      </c>
      <c r="F405">
        <v>1</v>
      </c>
      <c r="G405">
        <v>1</v>
      </c>
      <c r="H405">
        <v>1</v>
      </c>
      <c r="I405" t="s">
        <v>1128</v>
      </c>
      <c r="J405" t="s">
        <v>3</v>
      </c>
      <c r="K405" t="s">
        <v>1129</v>
      </c>
      <c r="L405">
        <v>1191</v>
      </c>
      <c r="N405">
        <v>1013</v>
      </c>
      <c r="O405" t="s">
        <v>1125</v>
      </c>
      <c r="P405" t="s">
        <v>1125</v>
      </c>
      <c r="Q405">
        <v>1</v>
      </c>
      <c r="X405">
        <v>0.01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1</v>
      </c>
      <c r="AE405">
        <v>2</v>
      </c>
      <c r="AF405" t="s">
        <v>279</v>
      </c>
      <c r="AG405">
        <v>1.2500000000000001E-2</v>
      </c>
      <c r="AH405">
        <v>2</v>
      </c>
      <c r="AI405">
        <v>144043950</v>
      </c>
      <c r="AJ405">
        <v>400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</row>
    <row r="406" spans="1:44" x14ac:dyDescent="0.2">
      <c r="A406">
        <f>ROW(Source!A163)</f>
        <v>163</v>
      </c>
      <c r="B406">
        <v>144043964</v>
      </c>
      <c r="C406">
        <v>144043948</v>
      </c>
      <c r="D406">
        <v>130404355</v>
      </c>
      <c r="E406">
        <v>1</v>
      </c>
      <c r="F406">
        <v>1</v>
      </c>
      <c r="G406">
        <v>1</v>
      </c>
      <c r="H406">
        <v>2</v>
      </c>
      <c r="I406" t="s">
        <v>1244</v>
      </c>
      <c r="J406" t="s">
        <v>1245</v>
      </c>
      <c r="K406" t="s">
        <v>1246</v>
      </c>
      <c r="L406">
        <v>1368</v>
      </c>
      <c r="N406">
        <v>1011</v>
      </c>
      <c r="O406" t="s">
        <v>550</v>
      </c>
      <c r="P406" t="s">
        <v>550</v>
      </c>
      <c r="Q406">
        <v>1</v>
      </c>
      <c r="X406">
        <v>3.0000000000000001E-3</v>
      </c>
      <c r="Y406">
        <v>0</v>
      </c>
      <c r="Z406">
        <v>83.43</v>
      </c>
      <c r="AA406">
        <v>13.5</v>
      </c>
      <c r="AB406">
        <v>0</v>
      </c>
      <c r="AC406">
        <v>0</v>
      </c>
      <c r="AD406">
        <v>1</v>
      </c>
      <c r="AE406">
        <v>0</v>
      </c>
      <c r="AF406" t="s">
        <v>279</v>
      </c>
      <c r="AG406">
        <v>3.7499999999999999E-3</v>
      </c>
      <c r="AH406">
        <v>2</v>
      </c>
      <c r="AI406">
        <v>144043951</v>
      </c>
      <c r="AJ406">
        <v>401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</row>
    <row r="407" spans="1:44" x14ac:dyDescent="0.2">
      <c r="A407">
        <f>ROW(Source!A163)</f>
        <v>163</v>
      </c>
      <c r="B407">
        <v>144043965</v>
      </c>
      <c r="C407">
        <v>144043948</v>
      </c>
      <c r="D407">
        <v>130404404</v>
      </c>
      <c r="E407">
        <v>1</v>
      </c>
      <c r="F407">
        <v>1</v>
      </c>
      <c r="G407">
        <v>1</v>
      </c>
      <c r="H407">
        <v>2</v>
      </c>
      <c r="I407" t="s">
        <v>1141</v>
      </c>
      <c r="J407" t="s">
        <v>1142</v>
      </c>
      <c r="K407" t="s">
        <v>1143</v>
      </c>
      <c r="L407">
        <v>1368</v>
      </c>
      <c r="N407">
        <v>1011</v>
      </c>
      <c r="O407" t="s">
        <v>550</v>
      </c>
      <c r="P407" t="s">
        <v>550</v>
      </c>
      <c r="Q407">
        <v>1</v>
      </c>
      <c r="X407">
        <v>4.0000000000000001E-3</v>
      </c>
      <c r="Y407">
        <v>0</v>
      </c>
      <c r="Z407">
        <v>115.4</v>
      </c>
      <c r="AA407">
        <v>13.5</v>
      </c>
      <c r="AB407">
        <v>0</v>
      </c>
      <c r="AC407">
        <v>0</v>
      </c>
      <c r="AD407">
        <v>1</v>
      </c>
      <c r="AE407">
        <v>0</v>
      </c>
      <c r="AF407" t="s">
        <v>279</v>
      </c>
      <c r="AG407">
        <v>5.0000000000000001E-3</v>
      </c>
      <c r="AH407">
        <v>2</v>
      </c>
      <c r="AI407">
        <v>144043952</v>
      </c>
      <c r="AJ407">
        <v>402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 x14ac:dyDescent="0.2">
      <c r="A408">
        <f>ROW(Source!A163)</f>
        <v>163</v>
      </c>
      <c r="B408">
        <v>144043966</v>
      </c>
      <c r="C408">
        <v>144043948</v>
      </c>
      <c r="D408">
        <v>130405006</v>
      </c>
      <c r="E408">
        <v>1</v>
      </c>
      <c r="F408">
        <v>1</v>
      </c>
      <c r="G408">
        <v>1</v>
      </c>
      <c r="H408">
        <v>2</v>
      </c>
      <c r="I408" t="s">
        <v>1247</v>
      </c>
      <c r="J408" t="s">
        <v>1248</v>
      </c>
      <c r="K408" t="s">
        <v>1249</v>
      </c>
      <c r="L408">
        <v>1368</v>
      </c>
      <c r="N408">
        <v>1011</v>
      </c>
      <c r="O408" t="s">
        <v>550</v>
      </c>
      <c r="P408" t="s">
        <v>550</v>
      </c>
      <c r="Q408">
        <v>1</v>
      </c>
      <c r="X408">
        <v>1.27</v>
      </c>
      <c r="Y408">
        <v>0</v>
      </c>
      <c r="Z408">
        <v>29.67</v>
      </c>
      <c r="AA408">
        <v>0</v>
      </c>
      <c r="AB408">
        <v>0</v>
      </c>
      <c r="AC408">
        <v>0</v>
      </c>
      <c r="AD408">
        <v>1</v>
      </c>
      <c r="AE408">
        <v>0</v>
      </c>
      <c r="AF408" t="s">
        <v>279</v>
      </c>
      <c r="AG408">
        <v>1.5874999999999999</v>
      </c>
      <c r="AH408">
        <v>2</v>
      </c>
      <c r="AI408">
        <v>144043953</v>
      </c>
      <c r="AJ408">
        <v>403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</row>
    <row r="409" spans="1:44" x14ac:dyDescent="0.2">
      <c r="A409">
        <f>ROW(Source!A163)</f>
        <v>163</v>
      </c>
      <c r="B409">
        <v>144043967</v>
      </c>
      <c r="C409">
        <v>144043948</v>
      </c>
      <c r="D409">
        <v>130405272</v>
      </c>
      <c r="E409">
        <v>1</v>
      </c>
      <c r="F409">
        <v>1</v>
      </c>
      <c r="G409">
        <v>1</v>
      </c>
      <c r="H409">
        <v>2</v>
      </c>
      <c r="I409" t="s">
        <v>1250</v>
      </c>
      <c r="J409" t="s">
        <v>1251</v>
      </c>
      <c r="K409" t="s">
        <v>1252</v>
      </c>
      <c r="L409">
        <v>1368</v>
      </c>
      <c r="N409">
        <v>1011</v>
      </c>
      <c r="O409" t="s">
        <v>550</v>
      </c>
      <c r="P409" t="s">
        <v>550</v>
      </c>
      <c r="Q409">
        <v>1</v>
      </c>
      <c r="X409">
        <v>16.38</v>
      </c>
      <c r="Y409">
        <v>0</v>
      </c>
      <c r="Z409">
        <v>26.25</v>
      </c>
      <c r="AA409">
        <v>0</v>
      </c>
      <c r="AB409">
        <v>0</v>
      </c>
      <c r="AC409">
        <v>0</v>
      </c>
      <c r="AD409">
        <v>1</v>
      </c>
      <c r="AE409">
        <v>0</v>
      </c>
      <c r="AF409" t="s">
        <v>279</v>
      </c>
      <c r="AG409">
        <v>20.474999999999998</v>
      </c>
      <c r="AH409">
        <v>2</v>
      </c>
      <c r="AI409">
        <v>144043954</v>
      </c>
      <c r="AJ409">
        <v>404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</row>
    <row r="410" spans="1:44" x14ac:dyDescent="0.2">
      <c r="A410">
        <f>ROW(Source!A163)</f>
        <v>163</v>
      </c>
      <c r="B410">
        <v>144043968</v>
      </c>
      <c r="C410">
        <v>144043948</v>
      </c>
      <c r="D410">
        <v>130258534</v>
      </c>
      <c r="E410">
        <v>1</v>
      </c>
      <c r="F410">
        <v>1</v>
      </c>
      <c r="G410">
        <v>1</v>
      </c>
      <c r="H410">
        <v>3</v>
      </c>
      <c r="I410" t="s">
        <v>1150</v>
      </c>
      <c r="J410" t="s">
        <v>1151</v>
      </c>
      <c r="K410" t="s">
        <v>1152</v>
      </c>
      <c r="L410">
        <v>1339</v>
      </c>
      <c r="N410">
        <v>1007</v>
      </c>
      <c r="O410" t="s">
        <v>50</v>
      </c>
      <c r="P410" t="s">
        <v>50</v>
      </c>
      <c r="Q410">
        <v>1</v>
      </c>
      <c r="X410">
        <v>0.14399999999999999</v>
      </c>
      <c r="Y410">
        <v>2.44</v>
      </c>
      <c r="Z410">
        <v>0</v>
      </c>
      <c r="AA410">
        <v>0</v>
      </c>
      <c r="AB410">
        <v>0</v>
      </c>
      <c r="AC410">
        <v>0</v>
      </c>
      <c r="AD410">
        <v>1</v>
      </c>
      <c r="AE410">
        <v>0</v>
      </c>
      <c r="AF410" t="s">
        <v>3</v>
      </c>
      <c r="AG410">
        <v>0.14399999999999999</v>
      </c>
      <c r="AH410">
        <v>2</v>
      </c>
      <c r="AI410">
        <v>144043955</v>
      </c>
      <c r="AJ410">
        <v>405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 x14ac:dyDescent="0.2">
      <c r="A411">
        <f>ROW(Source!A163)</f>
        <v>163</v>
      </c>
      <c r="B411">
        <v>144043969</v>
      </c>
      <c r="C411">
        <v>144043948</v>
      </c>
      <c r="D411">
        <v>130260768</v>
      </c>
      <c r="E411">
        <v>1</v>
      </c>
      <c r="F411">
        <v>1</v>
      </c>
      <c r="G411">
        <v>1</v>
      </c>
      <c r="H411">
        <v>3</v>
      </c>
      <c r="I411" t="s">
        <v>1253</v>
      </c>
      <c r="J411" t="s">
        <v>1254</v>
      </c>
      <c r="K411" t="s">
        <v>1255</v>
      </c>
      <c r="L411">
        <v>1348</v>
      </c>
      <c r="N411">
        <v>1009</v>
      </c>
      <c r="O411" t="s">
        <v>31</v>
      </c>
      <c r="P411" t="s">
        <v>31</v>
      </c>
      <c r="Q411">
        <v>1000</v>
      </c>
      <c r="X411">
        <v>8.9999999999999998E-4</v>
      </c>
      <c r="Y411">
        <v>13186.74</v>
      </c>
      <c r="Z411">
        <v>0</v>
      </c>
      <c r="AA411">
        <v>0</v>
      </c>
      <c r="AB411">
        <v>0</v>
      </c>
      <c r="AC411">
        <v>0</v>
      </c>
      <c r="AD411">
        <v>1</v>
      </c>
      <c r="AE411">
        <v>0</v>
      </c>
      <c r="AF411" t="s">
        <v>3</v>
      </c>
      <c r="AG411">
        <v>8.9999999999999998E-4</v>
      </c>
      <c r="AH411">
        <v>2</v>
      </c>
      <c r="AI411">
        <v>144043956</v>
      </c>
      <c r="AJ411">
        <v>406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</row>
    <row r="412" spans="1:44" x14ac:dyDescent="0.2">
      <c r="A412">
        <f>ROW(Source!A163)</f>
        <v>163</v>
      </c>
      <c r="B412">
        <v>144043970</v>
      </c>
      <c r="C412">
        <v>144043948</v>
      </c>
      <c r="D412">
        <v>130260882</v>
      </c>
      <c r="E412">
        <v>1</v>
      </c>
      <c r="F412">
        <v>1</v>
      </c>
      <c r="G412">
        <v>1</v>
      </c>
      <c r="H412">
        <v>3</v>
      </c>
      <c r="I412" t="s">
        <v>1256</v>
      </c>
      <c r="J412" t="s">
        <v>1257</v>
      </c>
      <c r="K412" t="s">
        <v>1258</v>
      </c>
      <c r="L412">
        <v>1407</v>
      </c>
      <c r="N412">
        <v>1013</v>
      </c>
      <c r="O412" t="s">
        <v>940</v>
      </c>
      <c r="P412" t="s">
        <v>940</v>
      </c>
      <c r="Q412">
        <v>1</v>
      </c>
      <c r="X412">
        <v>0.14299999999999999</v>
      </c>
      <c r="Y412">
        <v>180</v>
      </c>
      <c r="Z412">
        <v>0</v>
      </c>
      <c r="AA412">
        <v>0</v>
      </c>
      <c r="AB412">
        <v>0</v>
      </c>
      <c r="AC412">
        <v>0</v>
      </c>
      <c r="AD412">
        <v>1</v>
      </c>
      <c r="AE412">
        <v>0</v>
      </c>
      <c r="AF412" t="s">
        <v>3</v>
      </c>
      <c r="AG412">
        <v>0.14299999999999999</v>
      </c>
      <c r="AH412">
        <v>2</v>
      </c>
      <c r="AI412">
        <v>144043957</v>
      </c>
      <c r="AJ412">
        <v>407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</row>
    <row r="413" spans="1:44" x14ac:dyDescent="0.2">
      <c r="A413">
        <f>ROW(Source!A163)</f>
        <v>163</v>
      </c>
      <c r="B413">
        <v>144043971</v>
      </c>
      <c r="C413">
        <v>144043948</v>
      </c>
      <c r="D413">
        <v>130262823</v>
      </c>
      <c r="E413">
        <v>1</v>
      </c>
      <c r="F413">
        <v>1</v>
      </c>
      <c r="G413">
        <v>1</v>
      </c>
      <c r="H413">
        <v>3</v>
      </c>
      <c r="I413" t="s">
        <v>1259</v>
      </c>
      <c r="J413" t="s">
        <v>1260</v>
      </c>
      <c r="K413" t="s">
        <v>1261</v>
      </c>
      <c r="L413">
        <v>1346</v>
      </c>
      <c r="N413">
        <v>1009</v>
      </c>
      <c r="O413" t="s">
        <v>598</v>
      </c>
      <c r="P413" t="s">
        <v>598</v>
      </c>
      <c r="Q413">
        <v>1</v>
      </c>
      <c r="X413">
        <v>1.6000000000000001E-3</v>
      </c>
      <c r="Y413">
        <v>2.15</v>
      </c>
      <c r="Z413">
        <v>0</v>
      </c>
      <c r="AA413">
        <v>0</v>
      </c>
      <c r="AB413">
        <v>0</v>
      </c>
      <c r="AC413">
        <v>0</v>
      </c>
      <c r="AD413">
        <v>1</v>
      </c>
      <c r="AE413">
        <v>0</v>
      </c>
      <c r="AF413" t="s">
        <v>3</v>
      </c>
      <c r="AG413">
        <v>1.6000000000000001E-3</v>
      </c>
      <c r="AH413">
        <v>2</v>
      </c>
      <c r="AI413">
        <v>144043958</v>
      </c>
      <c r="AJ413">
        <v>408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 x14ac:dyDescent="0.2">
      <c r="A414">
        <f>ROW(Source!A163)</f>
        <v>163</v>
      </c>
      <c r="B414">
        <v>144043972</v>
      </c>
      <c r="C414">
        <v>144043948</v>
      </c>
      <c r="D414">
        <v>128864465</v>
      </c>
      <c r="E414">
        <v>28876687</v>
      </c>
      <c r="F414">
        <v>1</v>
      </c>
      <c r="G414">
        <v>1</v>
      </c>
      <c r="H414">
        <v>3</v>
      </c>
      <c r="I414" t="s">
        <v>1738</v>
      </c>
      <c r="J414" t="s">
        <v>3</v>
      </c>
      <c r="K414" t="s">
        <v>1739</v>
      </c>
      <c r="L414">
        <v>1348</v>
      </c>
      <c r="N414">
        <v>1009</v>
      </c>
      <c r="O414" t="s">
        <v>31</v>
      </c>
      <c r="P414" t="s">
        <v>31</v>
      </c>
      <c r="Q414">
        <v>1000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1</v>
      </c>
      <c r="AD414">
        <v>0</v>
      </c>
      <c r="AE414">
        <v>0</v>
      </c>
      <c r="AF414" t="s">
        <v>3</v>
      </c>
      <c r="AG414">
        <v>0</v>
      </c>
      <c r="AH414">
        <v>3</v>
      </c>
      <c r="AI414">
        <v>-1</v>
      </c>
      <c r="AJ414" t="s">
        <v>3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</row>
    <row r="415" spans="1:44" x14ac:dyDescent="0.2">
      <c r="A415">
        <f>ROW(Source!A163)</f>
        <v>163</v>
      </c>
      <c r="B415">
        <v>144043973</v>
      </c>
      <c r="C415">
        <v>144043948</v>
      </c>
      <c r="D415">
        <v>130316667</v>
      </c>
      <c r="E415">
        <v>1</v>
      </c>
      <c r="F415">
        <v>1</v>
      </c>
      <c r="G415">
        <v>1</v>
      </c>
      <c r="H415">
        <v>3</v>
      </c>
      <c r="I415" t="s">
        <v>1262</v>
      </c>
      <c r="J415" t="s">
        <v>1263</v>
      </c>
      <c r="K415" t="s">
        <v>1264</v>
      </c>
      <c r="L415">
        <v>1371</v>
      </c>
      <c r="N415">
        <v>1013</v>
      </c>
      <c r="O415" t="s">
        <v>171</v>
      </c>
      <c r="P415" t="s">
        <v>171</v>
      </c>
      <c r="Q415">
        <v>1</v>
      </c>
      <c r="X415">
        <v>143</v>
      </c>
      <c r="Y415">
        <v>8.09</v>
      </c>
      <c r="Z415">
        <v>0</v>
      </c>
      <c r="AA415">
        <v>0</v>
      </c>
      <c r="AB415">
        <v>0</v>
      </c>
      <c r="AC415">
        <v>0</v>
      </c>
      <c r="AD415">
        <v>1</v>
      </c>
      <c r="AE415">
        <v>0</v>
      </c>
      <c r="AF415" t="s">
        <v>3</v>
      </c>
      <c r="AG415">
        <v>143</v>
      </c>
      <c r="AH415">
        <v>2</v>
      </c>
      <c r="AI415">
        <v>144043960</v>
      </c>
      <c r="AJ415">
        <v>410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 x14ac:dyDescent="0.2">
      <c r="A416">
        <f>ROW(Source!A163)</f>
        <v>163</v>
      </c>
      <c r="B416">
        <v>144043974</v>
      </c>
      <c r="C416">
        <v>144043948</v>
      </c>
      <c r="D416">
        <v>128864392</v>
      </c>
      <c r="E416">
        <v>28876687</v>
      </c>
      <c r="F416">
        <v>1</v>
      </c>
      <c r="G416">
        <v>1</v>
      </c>
      <c r="H416">
        <v>3</v>
      </c>
      <c r="I416" t="s">
        <v>1740</v>
      </c>
      <c r="J416" t="s">
        <v>3</v>
      </c>
      <c r="K416" t="s">
        <v>1741</v>
      </c>
      <c r="L416">
        <v>1301</v>
      </c>
      <c r="N416">
        <v>1003</v>
      </c>
      <c r="O416" t="s">
        <v>328</v>
      </c>
      <c r="P416" t="s">
        <v>328</v>
      </c>
      <c r="Q416">
        <v>1</v>
      </c>
      <c r="X416">
        <v>100.5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 t="s">
        <v>3</v>
      </c>
      <c r="AG416">
        <v>100.5</v>
      </c>
      <c r="AH416">
        <v>3</v>
      </c>
      <c r="AI416">
        <v>-1</v>
      </c>
      <c r="AJ416" t="s">
        <v>3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</row>
    <row r="417" spans="1:44" x14ac:dyDescent="0.2">
      <c r="A417">
        <f>ROW(Source!A163)</f>
        <v>163</v>
      </c>
      <c r="B417">
        <v>144043975</v>
      </c>
      <c r="C417">
        <v>144043948</v>
      </c>
      <c r="D417">
        <v>128864407</v>
      </c>
      <c r="E417">
        <v>28876687</v>
      </c>
      <c r="F417">
        <v>1</v>
      </c>
      <c r="G417">
        <v>1</v>
      </c>
      <c r="H417">
        <v>3</v>
      </c>
      <c r="I417" t="s">
        <v>1742</v>
      </c>
      <c r="J417" t="s">
        <v>3</v>
      </c>
      <c r="K417" t="s">
        <v>1743</v>
      </c>
      <c r="L417">
        <v>1371</v>
      </c>
      <c r="N417">
        <v>1013</v>
      </c>
      <c r="O417" t="s">
        <v>171</v>
      </c>
      <c r="P417" t="s">
        <v>171</v>
      </c>
      <c r="Q417">
        <v>1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1</v>
      </c>
      <c r="AD417">
        <v>0</v>
      </c>
      <c r="AE417">
        <v>0</v>
      </c>
      <c r="AF417" t="s">
        <v>3</v>
      </c>
      <c r="AG417">
        <v>0</v>
      </c>
      <c r="AH417">
        <v>3</v>
      </c>
      <c r="AI417">
        <v>-1</v>
      </c>
      <c r="AJ417" t="s">
        <v>3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 x14ac:dyDescent="0.2">
      <c r="A418">
        <f>ROW(Source!A167)</f>
        <v>167</v>
      </c>
      <c r="B418">
        <v>144044002</v>
      </c>
      <c r="C418">
        <v>144043979</v>
      </c>
      <c r="D418">
        <v>128862283</v>
      </c>
      <c r="E418">
        <v>28876687</v>
      </c>
      <c r="F418">
        <v>1</v>
      </c>
      <c r="G418">
        <v>1</v>
      </c>
      <c r="H418">
        <v>1</v>
      </c>
      <c r="I418" t="s">
        <v>1139</v>
      </c>
      <c r="J418" t="s">
        <v>3</v>
      </c>
      <c r="K418" t="s">
        <v>1140</v>
      </c>
      <c r="L418">
        <v>1191</v>
      </c>
      <c r="N418">
        <v>1013</v>
      </c>
      <c r="O418" t="s">
        <v>1125</v>
      </c>
      <c r="P418" t="s">
        <v>1125</v>
      </c>
      <c r="Q418">
        <v>1</v>
      </c>
      <c r="X418">
        <v>104</v>
      </c>
      <c r="Y418">
        <v>0</v>
      </c>
      <c r="Z418">
        <v>0</v>
      </c>
      <c r="AA418">
        <v>0</v>
      </c>
      <c r="AB418">
        <v>9.07</v>
      </c>
      <c r="AC418">
        <v>0</v>
      </c>
      <c r="AD418">
        <v>1</v>
      </c>
      <c r="AE418">
        <v>1</v>
      </c>
      <c r="AF418" t="s">
        <v>264</v>
      </c>
      <c r="AG418">
        <v>119.6</v>
      </c>
      <c r="AH418">
        <v>2</v>
      </c>
      <c r="AI418">
        <v>144043980</v>
      </c>
      <c r="AJ418">
        <v>412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 x14ac:dyDescent="0.2">
      <c r="A419">
        <f>ROW(Source!A167)</f>
        <v>167</v>
      </c>
      <c r="B419">
        <v>144044003</v>
      </c>
      <c r="C419">
        <v>144043979</v>
      </c>
      <c r="D419">
        <v>128862608</v>
      </c>
      <c r="E419">
        <v>28876687</v>
      </c>
      <c r="F419">
        <v>1</v>
      </c>
      <c r="G419">
        <v>1</v>
      </c>
      <c r="H419">
        <v>1</v>
      </c>
      <c r="I419" t="s">
        <v>1128</v>
      </c>
      <c r="J419" t="s">
        <v>3</v>
      </c>
      <c r="K419" t="s">
        <v>1129</v>
      </c>
      <c r="L419">
        <v>1191</v>
      </c>
      <c r="N419">
        <v>1013</v>
      </c>
      <c r="O419" t="s">
        <v>1125</v>
      </c>
      <c r="P419" t="s">
        <v>1125</v>
      </c>
      <c r="Q419">
        <v>1</v>
      </c>
      <c r="X419">
        <v>0.65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1</v>
      </c>
      <c r="AE419">
        <v>2</v>
      </c>
      <c r="AF419" t="s">
        <v>279</v>
      </c>
      <c r="AG419">
        <v>0.8125</v>
      </c>
      <c r="AH419">
        <v>2</v>
      </c>
      <c r="AI419">
        <v>144043981</v>
      </c>
      <c r="AJ419">
        <v>413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</row>
    <row r="420" spans="1:44" x14ac:dyDescent="0.2">
      <c r="A420">
        <f>ROW(Source!A167)</f>
        <v>167</v>
      </c>
      <c r="B420">
        <v>144044004</v>
      </c>
      <c r="C420">
        <v>144043979</v>
      </c>
      <c r="D420">
        <v>130404404</v>
      </c>
      <c r="E420">
        <v>1</v>
      </c>
      <c r="F420">
        <v>1</v>
      </c>
      <c r="G420">
        <v>1</v>
      </c>
      <c r="H420">
        <v>2</v>
      </c>
      <c r="I420" t="s">
        <v>1141</v>
      </c>
      <c r="J420" t="s">
        <v>1142</v>
      </c>
      <c r="K420" t="s">
        <v>1143</v>
      </c>
      <c r="L420">
        <v>1368</v>
      </c>
      <c r="N420">
        <v>1011</v>
      </c>
      <c r="O420" t="s">
        <v>550</v>
      </c>
      <c r="P420" t="s">
        <v>550</v>
      </c>
      <c r="Q420">
        <v>1</v>
      </c>
      <c r="X420">
        <v>0.46</v>
      </c>
      <c r="Y420">
        <v>0</v>
      </c>
      <c r="Z420">
        <v>115.4</v>
      </c>
      <c r="AA420">
        <v>13.5</v>
      </c>
      <c r="AB420">
        <v>0</v>
      </c>
      <c r="AC420">
        <v>0</v>
      </c>
      <c r="AD420">
        <v>1</v>
      </c>
      <c r="AE420">
        <v>0</v>
      </c>
      <c r="AF420" t="s">
        <v>279</v>
      </c>
      <c r="AG420">
        <v>0.57500000000000007</v>
      </c>
      <c r="AH420">
        <v>2</v>
      </c>
      <c r="AI420">
        <v>144043982</v>
      </c>
      <c r="AJ420">
        <v>414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</row>
    <row r="421" spans="1:44" x14ac:dyDescent="0.2">
      <c r="A421">
        <f>ROW(Source!A167)</f>
        <v>167</v>
      </c>
      <c r="B421">
        <v>144044005</v>
      </c>
      <c r="C421">
        <v>144043979</v>
      </c>
      <c r="D421">
        <v>130405149</v>
      </c>
      <c r="E421">
        <v>1</v>
      </c>
      <c r="F421">
        <v>1</v>
      </c>
      <c r="G421">
        <v>1</v>
      </c>
      <c r="H421">
        <v>2</v>
      </c>
      <c r="I421" t="s">
        <v>1144</v>
      </c>
      <c r="J421" t="s">
        <v>1145</v>
      </c>
      <c r="K421" t="s">
        <v>1146</v>
      </c>
      <c r="L421">
        <v>1368</v>
      </c>
      <c r="N421">
        <v>1011</v>
      </c>
      <c r="O421" t="s">
        <v>550</v>
      </c>
      <c r="P421" t="s">
        <v>550</v>
      </c>
      <c r="Q421">
        <v>1</v>
      </c>
      <c r="X421">
        <v>0.19</v>
      </c>
      <c r="Y421">
        <v>0</v>
      </c>
      <c r="Z421">
        <v>65.709999999999994</v>
      </c>
      <c r="AA421">
        <v>11.6</v>
      </c>
      <c r="AB421">
        <v>0</v>
      </c>
      <c r="AC421">
        <v>0</v>
      </c>
      <c r="AD421">
        <v>1</v>
      </c>
      <c r="AE421">
        <v>0</v>
      </c>
      <c r="AF421" t="s">
        <v>279</v>
      </c>
      <c r="AG421">
        <v>0.23749999999999999</v>
      </c>
      <c r="AH421">
        <v>2</v>
      </c>
      <c r="AI421">
        <v>144043983</v>
      </c>
      <c r="AJ421">
        <v>415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</row>
    <row r="422" spans="1:44" x14ac:dyDescent="0.2">
      <c r="A422">
        <f>ROW(Source!A167)</f>
        <v>167</v>
      </c>
      <c r="B422">
        <v>144044006</v>
      </c>
      <c r="C422">
        <v>144043979</v>
      </c>
      <c r="D422">
        <v>130405710</v>
      </c>
      <c r="E422">
        <v>1</v>
      </c>
      <c r="F422">
        <v>1</v>
      </c>
      <c r="G422">
        <v>1</v>
      </c>
      <c r="H422">
        <v>2</v>
      </c>
      <c r="I422" t="s">
        <v>1147</v>
      </c>
      <c r="J422" t="s">
        <v>1148</v>
      </c>
      <c r="K422" t="s">
        <v>1149</v>
      </c>
      <c r="L422">
        <v>1368</v>
      </c>
      <c r="N422">
        <v>1011</v>
      </c>
      <c r="O422" t="s">
        <v>550</v>
      </c>
      <c r="P422" t="s">
        <v>550</v>
      </c>
      <c r="Q422">
        <v>1</v>
      </c>
      <c r="X422">
        <v>0.18</v>
      </c>
      <c r="Y422">
        <v>0</v>
      </c>
      <c r="Z422">
        <v>33.590000000000003</v>
      </c>
      <c r="AA422">
        <v>0</v>
      </c>
      <c r="AB422">
        <v>0</v>
      </c>
      <c r="AC422">
        <v>0</v>
      </c>
      <c r="AD422">
        <v>1</v>
      </c>
      <c r="AE422">
        <v>0</v>
      </c>
      <c r="AF422" t="s">
        <v>279</v>
      </c>
      <c r="AG422">
        <v>0.22499999999999998</v>
      </c>
      <c r="AH422">
        <v>2</v>
      </c>
      <c r="AI422">
        <v>144043984</v>
      </c>
      <c r="AJ422">
        <v>416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 x14ac:dyDescent="0.2">
      <c r="A423">
        <f>ROW(Source!A167)</f>
        <v>167</v>
      </c>
      <c r="B423">
        <v>144044007</v>
      </c>
      <c r="C423">
        <v>144043979</v>
      </c>
      <c r="D423">
        <v>128865111</v>
      </c>
      <c r="E423">
        <v>28876687</v>
      </c>
      <c r="F423">
        <v>1</v>
      </c>
      <c r="G423">
        <v>1</v>
      </c>
      <c r="H423">
        <v>3</v>
      </c>
      <c r="I423" t="s">
        <v>1732</v>
      </c>
      <c r="J423" t="s">
        <v>3</v>
      </c>
      <c r="K423" t="s">
        <v>1733</v>
      </c>
      <c r="L423">
        <v>1327</v>
      </c>
      <c r="N423">
        <v>1005</v>
      </c>
      <c r="O423" t="s">
        <v>269</v>
      </c>
      <c r="P423" t="s">
        <v>269</v>
      </c>
      <c r="Q423">
        <v>1</v>
      </c>
      <c r="X423">
        <v>212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 t="s">
        <v>3</v>
      </c>
      <c r="AG423">
        <v>212</v>
      </c>
      <c r="AH423">
        <v>3</v>
      </c>
      <c r="AI423">
        <v>-1</v>
      </c>
      <c r="AJ423" t="s">
        <v>3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</row>
    <row r="424" spans="1:44" x14ac:dyDescent="0.2">
      <c r="A424">
        <f>ROW(Source!A167)</f>
        <v>167</v>
      </c>
      <c r="B424">
        <v>144044008</v>
      </c>
      <c r="C424">
        <v>144043979</v>
      </c>
      <c r="D424">
        <v>130258534</v>
      </c>
      <c r="E424">
        <v>1</v>
      </c>
      <c r="F424">
        <v>1</v>
      </c>
      <c r="G424">
        <v>1</v>
      </c>
      <c r="H424">
        <v>3</v>
      </c>
      <c r="I424" t="s">
        <v>1150</v>
      </c>
      <c r="J424" t="s">
        <v>1151</v>
      </c>
      <c r="K424" t="s">
        <v>1152</v>
      </c>
      <c r="L424">
        <v>1339</v>
      </c>
      <c r="N424">
        <v>1007</v>
      </c>
      <c r="O424" t="s">
        <v>50</v>
      </c>
      <c r="P424" t="s">
        <v>50</v>
      </c>
      <c r="Q424">
        <v>1</v>
      </c>
      <c r="X424">
        <v>7.2999999999999995E-2</v>
      </c>
      <c r="Y424">
        <v>2.44</v>
      </c>
      <c r="Z424">
        <v>0</v>
      </c>
      <c r="AA424">
        <v>0</v>
      </c>
      <c r="AB424">
        <v>0</v>
      </c>
      <c r="AC424">
        <v>0</v>
      </c>
      <c r="AD424">
        <v>1</v>
      </c>
      <c r="AE424">
        <v>0</v>
      </c>
      <c r="AF424" t="s">
        <v>3</v>
      </c>
      <c r="AG424">
        <v>7.2999999999999995E-2</v>
      </c>
      <c r="AH424">
        <v>2</v>
      </c>
      <c r="AI424">
        <v>144043986</v>
      </c>
      <c r="AJ424">
        <v>418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</row>
    <row r="425" spans="1:44" x14ac:dyDescent="0.2">
      <c r="A425">
        <f>ROW(Source!A167)</f>
        <v>167</v>
      </c>
      <c r="B425">
        <v>144044009</v>
      </c>
      <c r="C425">
        <v>144043979</v>
      </c>
      <c r="D425">
        <v>130258769</v>
      </c>
      <c r="E425">
        <v>1</v>
      </c>
      <c r="F425">
        <v>1</v>
      </c>
      <c r="G425">
        <v>1</v>
      </c>
      <c r="H425">
        <v>3</v>
      </c>
      <c r="I425" t="s">
        <v>1153</v>
      </c>
      <c r="J425" t="s">
        <v>1154</v>
      </c>
      <c r="K425" t="s">
        <v>1155</v>
      </c>
      <c r="L425">
        <v>1301</v>
      </c>
      <c r="N425">
        <v>1003</v>
      </c>
      <c r="O425" t="s">
        <v>328</v>
      </c>
      <c r="P425" t="s">
        <v>328</v>
      </c>
      <c r="Q425">
        <v>1</v>
      </c>
      <c r="X425">
        <v>83</v>
      </c>
      <c r="Y425">
        <v>0.37</v>
      </c>
      <c r="Z425">
        <v>0</v>
      </c>
      <c r="AA425">
        <v>0</v>
      </c>
      <c r="AB425">
        <v>0</v>
      </c>
      <c r="AC425">
        <v>0</v>
      </c>
      <c r="AD425">
        <v>1</v>
      </c>
      <c r="AE425">
        <v>0</v>
      </c>
      <c r="AF425" t="s">
        <v>3</v>
      </c>
      <c r="AG425">
        <v>83</v>
      </c>
      <c r="AH425">
        <v>2</v>
      </c>
      <c r="AI425">
        <v>144043987</v>
      </c>
      <c r="AJ425">
        <v>419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</row>
    <row r="426" spans="1:44" x14ac:dyDescent="0.2">
      <c r="A426">
        <f>ROW(Source!A167)</f>
        <v>167</v>
      </c>
      <c r="B426">
        <v>144044010</v>
      </c>
      <c r="C426">
        <v>144043979</v>
      </c>
      <c r="D426">
        <v>130258794</v>
      </c>
      <c r="E426">
        <v>1</v>
      </c>
      <c r="F426">
        <v>1</v>
      </c>
      <c r="G426">
        <v>1</v>
      </c>
      <c r="H426">
        <v>3</v>
      </c>
      <c r="I426" t="s">
        <v>1156</v>
      </c>
      <c r="J426" t="s">
        <v>1157</v>
      </c>
      <c r="K426" t="s">
        <v>1158</v>
      </c>
      <c r="L426">
        <v>1301</v>
      </c>
      <c r="N426">
        <v>1003</v>
      </c>
      <c r="O426" t="s">
        <v>328</v>
      </c>
      <c r="P426" t="s">
        <v>328</v>
      </c>
      <c r="Q426">
        <v>1</v>
      </c>
      <c r="X426">
        <v>120</v>
      </c>
      <c r="Y426">
        <v>0.17</v>
      </c>
      <c r="Z426">
        <v>0</v>
      </c>
      <c r="AA426">
        <v>0</v>
      </c>
      <c r="AB426">
        <v>0</v>
      </c>
      <c r="AC426">
        <v>0</v>
      </c>
      <c r="AD426">
        <v>1</v>
      </c>
      <c r="AE426">
        <v>0</v>
      </c>
      <c r="AF426" t="s">
        <v>3</v>
      </c>
      <c r="AG426">
        <v>120</v>
      </c>
      <c r="AH426">
        <v>2</v>
      </c>
      <c r="AI426">
        <v>144043988</v>
      </c>
      <c r="AJ426">
        <v>420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</row>
    <row r="427" spans="1:44" x14ac:dyDescent="0.2">
      <c r="A427">
        <f>ROW(Source!A167)</f>
        <v>167</v>
      </c>
      <c r="B427">
        <v>144044011</v>
      </c>
      <c r="C427">
        <v>144043979</v>
      </c>
      <c r="D427">
        <v>130258799</v>
      </c>
      <c r="E427">
        <v>1</v>
      </c>
      <c r="F427">
        <v>1</v>
      </c>
      <c r="G427">
        <v>1</v>
      </c>
      <c r="H427">
        <v>3</v>
      </c>
      <c r="I427" t="s">
        <v>1159</v>
      </c>
      <c r="J427" t="s">
        <v>1160</v>
      </c>
      <c r="K427" t="s">
        <v>1161</v>
      </c>
      <c r="L427">
        <v>1308</v>
      </c>
      <c r="N427">
        <v>1003</v>
      </c>
      <c r="O427" t="s">
        <v>99</v>
      </c>
      <c r="P427" t="s">
        <v>99</v>
      </c>
      <c r="Q427">
        <v>100</v>
      </c>
      <c r="X427">
        <v>0.44</v>
      </c>
      <c r="Y427">
        <v>173</v>
      </c>
      <c r="Z427">
        <v>0</v>
      </c>
      <c r="AA427">
        <v>0</v>
      </c>
      <c r="AB427">
        <v>0</v>
      </c>
      <c r="AC427">
        <v>0</v>
      </c>
      <c r="AD427">
        <v>1</v>
      </c>
      <c r="AE427">
        <v>0</v>
      </c>
      <c r="AF427" t="s">
        <v>3</v>
      </c>
      <c r="AG427">
        <v>0.44</v>
      </c>
      <c r="AH427">
        <v>2</v>
      </c>
      <c r="AI427">
        <v>144043989</v>
      </c>
      <c r="AJ427">
        <v>421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</row>
    <row r="428" spans="1:44" x14ac:dyDescent="0.2">
      <c r="A428">
        <f>ROW(Source!A167)</f>
        <v>167</v>
      </c>
      <c r="B428">
        <v>144044012</v>
      </c>
      <c r="C428">
        <v>144043979</v>
      </c>
      <c r="D428">
        <v>130260956</v>
      </c>
      <c r="E428">
        <v>1</v>
      </c>
      <c r="F428">
        <v>1</v>
      </c>
      <c r="G428">
        <v>1</v>
      </c>
      <c r="H428">
        <v>3</v>
      </c>
      <c r="I428" t="s">
        <v>1162</v>
      </c>
      <c r="J428" t="s">
        <v>1163</v>
      </c>
      <c r="K428" t="s">
        <v>1164</v>
      </c>
      <c r="L428">
        <v>1425</v>
      </c>
      <c r="N428">
        <v>1013</v>
      </c>
      <c r="O428" t="s">
        <v>88</v>
      </c>
      <c r="P428" t="s">
        <v>88</v>
      </c>
      <c r="Q428">
        <v>1</v>
      </c>
      <c r="X428">
        <v>1.67</v>
      </c>
      <c r="Y428">
        <v>8</v>
      </c>
      <c r="Z428">
        <v>0</v>
      </c>
      <c r="AA428">
        <v>0</v>
      </c>
      <c r="AB428">
        <v>0</v>
      </c>
      <c r="AC428">
        <v>0</v>
      </c>
      <c r="AD428">
        <v>1</v>
      </c>
      <c r="AE428">
        <v>0</v>
      </c>
      <c r="AF428" t="s">
        <v>3</v>
      </c>
      <c r="AG428">
        <v>1.67</v>
      </c>
      <c r="AH428">
        <v>2</v>
      </c>
      <c r="AI428">
        <v>144043990</v>
      </c>
      <c r="AJ428">
        <v>422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</row>
    <row r="429" spans="1:44" x14ac:dyDescent="0.2">
      <c r="A429">
        <f>ROW(Source!A167)</f>
        <v>167</v>
      </c>
      <c r="B429">
        <v>144044013</v>
      </c>
      <c r="C429">
        <v>144043979</v>
      </c>
      <c r="D429">
        <v>130261197</v>
      </c>
      <c r="E429">
        <v>1</v>
      </c>
      <c r="F429">
        <v>1</v>
      </c>
      <c r="G429">
        <v>1</v>
      </c>
      <c r="H429">
        <v>3</v>
      </c>
      <c r="I429" t="s">
        <v>1165</v>
      </c>
      <c r="J429" t="s">
        <v>1166</v>
      </c>
      <c r="K429" t="s">
        <v>1167</v>
      </c>
      <c r="L429">
        <v>1425</v>
      </c>
      <c r="N429">
        <v>1013</v>
      </c>
      <c r="O429" t="s">
        <v>88</v>
      </c>
      <c r="P429" t="s">
        <v>88</v>
      </c>
      <c r="Q429">
        <v>1</v>
      </c>
      <c r="X429">
        <v>1.45</v>
      </c>
      <c r="Y429">
        <v>2</v>
      </c>
      <c r="Z429">
        <v>0</v>
      </c>
      <c r="AA429">
        <v>0</v>
      </c>
      <c r="AB429">
        <v>0</v>
      </c>
      <c r="AC429">
        <v>0</v>
      </c>
      <c r="AD429">
        <v>1</v>
      </c>
      <c r="AE429">
        <v>0</v>
      </c>
      <c r="AF429" t="s">
        <v>3</v>
      </c>
      <c r="AG429">
        <v>1.45</v>
      </c>
      <c r="AH429">
        <v>2</v>
      </c>
      <c r="AI429">
        <v>144043991</v>
      </c>
      <c r="AJ429">
        <v>423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 x14ac:dyDescent="0.2">
      <c r="A430">
        <f>ROW(Source!A167)</f>
        <v>167</v>
      </c>
      <c r="B430">
        <v>144044014</v>
      </c>
      <c r="C430">
        <v>144043979</v>
      </c>
      <c r="D430">
        <v>130261199</v>
      </c>
      <c r="E430">
        <v>1</v>
      </c>
      <c r="F430">
        <v>1</v>
      </c>
      <c r="G430">
        <v>1</v>
      </c>
      <c r="H430">
        <v>3</v>
      </c>
      <c r="I430" t="s">
        <v>1168</v>
      </c>
      <c r="J430" t="s">
        <v>1169</v>
      </c>
      <c r="K430" t="s">
        <v>1170</v>
      </c>
      <c r="L430">
        <v>1425</v>
      </c>
      <c r="N430">
        <v>1013</v>
      </c>
      <c r="O430" t="s">
        <v>88</v>
      </c>
      <c r="P430" t="s">
        <v>88</v>
      </c>
      <c r="Q430">
        <v>1</v>
      </c>
      <c r="X430">
        <v>7.35</v>
      </c>
      <c r="Y430">
        <v>2</v>
      </c>
      <c r="Z430">
        <v>0</v>
      </c>
      <c r="AA430">
        <v>0</v>
      </c>
      <c r="AB430">
        <v>0</v>
      </c>
      <c r="AC430">
        <v>0</v>
      </c>
      <c r="AD430">
        <v>1</v>
      </c>
      <c r="AE430">
        <v>0</v>
      </c>
      <c r="AF430" t="s">
        <v>3</v>
      </c>
      <c r="AG430">
        <v>7.35</v>
      </c>
      <c r="AH430">
        <v>2</v>
      </c>
      <c r="AI430">
        <v>144043992</v>
      </c>
      <c r="AJ430">
        <v>424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</row>
    <row r="431" spans="1:44" x14ac:dyDescent="0.2">
      <c r="A431">
        <f>ROW(Source!A167)</f>
        <v>167</v>
      </c>
      <c r="B431">
        <v>144044015</v>
      </c>
      <c r="C431">
        <v>144043979</v>
      </c>
      <c r="D431">
        <v>130261200</v>
      </c>
      <c r="E431">
        <v>1</v>
      </c>
      <c r="F431">
        <v>1</v>
      </c>
      <c r="G431">
        <v>1</v>
      </c>
      <c r="H431">
        <v>3</v>
      </c>
      <c r="I431" t="s">
        <v>1171</v>
      </c>
      <c r="J431" t="s">
        <v>1172</v>
      </c>
      <c r="K431" t="s">
        <v>1173</v>
      </c>
      <c r="L431">
        <v>1425</v>
      </c>
      <c r="N431">
        <v>1013</v>
      </c>
      <c r="O431" t="s">
        <v>88</v>
      </c>
      <c r="P431" t="s">
        <v>88</v>
      </c>
      <c r="Q431">
        <v>1</v>
      </c>
      <c r="X431">
        <v>18.55</v>
      </c>
      <c r="Y431">
        <v>3</v>
      </c>
      <c r="Z431">
        <v>0</v>
      </c>
      <c r="AA431">
        <v>0</v>
      </c>
      <c r="AB431">
        <v>0</v>
      </c>
      <c r="AC431">
        <v>0</v>
      </c>
      <c r="AD431">
        <v>1</v>
      </c>
      <c r="AE431">
        <v>0</v>
      </c>
      <c r="AF431" t="s">
        <v>3</v>
      </c>
      <c r="AG431">
        <v>18.55</v>
      </c>
      <c r="AH431">
        <v>2</v>
      </c>
      <c r="AI431">
        <v>144043993</v>
      </c>
      <c r="AJ431">
        <v>425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</row>
    <row r="432" spans="1:44" x14ac:dyDescent="0.2">
      <c r="A432">
        <f>ROW(Source!A167)</f>
        <v>167</v>
      </c>
      <c r="B432">
        <v>144044016</v>
      </c>
      <c r="C432">
        <v>144043979</v>
      </c>
      <c r="D432">
        <v>130274962</v>
      </c>
      <c r="E432">
        <v>1</v>
      </c>
      <c r="F432">
        <v>1</v>
      </c>
      <c r="G432">
        <v>1</v>
      </c>
      <c r="H432">
        <v>3</v>
      </c>
      <c r="I432" t="s">
        <v>1174</v>
      </c>
      <c r="J432" t="s">
        <v>1175</v>
      </c>
      <c r="K432" t="s">
        <v>1176</v>
      </c>
      <c r="L432">
        <v>1301</v>
      </c>
      <c r="N432">
        <v>1003</v>
      </c>
      <c r="O432" t="s">
        <v>328</v>
      </c>
      <c r="P432" t="s">
        <v>328</v>
      </c>
      <c r="Q432">
        <v>1</v>
      </c>
      <c r="X432">
        <v>77</v>
      </c>
      <c r="Y432">
        <v>4</v>
      </c>
      <c r="Z432">
        <v>0</v>
      </c>
      <c r="AA432">
        <v>0</v>
      </c>
      <c r="AB432">
        <v>0</v>
      </c>
      <c r="AC432">
        <v>0</v>
      </c>
      <c r="AD432">
        <v>1</v>
      </c>
      <c r="AE432">
        <v>0</v>
      </c>
      <c r="AF432" t="s">
        <v>3</v>
      </c>
      <c r="AG432">
        <v>77</v>
      </c>
      <c r="AH432">
        <v>2</v>
      </c>
      <c r="AI432">
        <v>144043994</v>
      </c>
      <c r="AJ432">
        <v>426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 x14ac:dyDescent="0.2">
      <c r="A433">
        <f>ROW(Source!A167)</f>
        <v>167</v>
      </c>
      <c r="B433">
        <v>144044017</v>
      </c>
      <c r="C433">
        <v>144043979</v>
      </c>
      <c r="D433">
        <v>130274980</v>
      </c>
      <c r="E433">
        <v>1</v>
      </c>
      <c r="F433">
        <v>1</v>
      </c>
      <c r="G433">
        <v>1</v>
      </c>
      <c r="H433">
        <v>3</v>
      </c>
      <c r="I433" t="s">
        <v>1177</v>
      </c>
      <c r="J433" t="s">
        <v>1178</v>
      </c>
      <c r="K433" t="s">
        <v>1179</v>
      </c>
      <c r="L433">
        <v>1301</v>
      </c>
      <c r="N433">
        <v>1003</v>
      </c>
      <c r="O433" t="s">
        <v>328</v>
      </c>
      <c r="P433" t="s">
        <v>328</v>
      </c>
      <c r="Q433">
        <v>1</v>
      </c>
      <c r="X433">
        <v>236</v>
      </c>
      <c r="Y433">
        <v>5.5</v>
      </c>
      <c r="Z433">
        <v>0</v>
      </c>
      <c r="AA433">
        <v>0</v>
      </c>
      <c r="AB433">
        <v>0</v>
      </c>
      <c r="AC433">
        <v>0</v>
      </c>
      <c r="AD433">
        <v>1</v>
      </c>
      <c r="AE433">
        <v>0</v>
      </c>
      <c r="AF433" t="s">
        <v>3</v>
      </c>
      <c r="AG433">
        <v>236</v>
      </c>
      <c r="AH433">
        <v>2</v>
      </c>
      <c r="AI433">
        <v>144043995</v>
      </c>
      <c r="AJ433">
        <v>427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</row>
    <row r="434" spans="1:44" x14ac:dyDescent="0.2">
      <c r="A434">
        <f>ROW(Source!A167)</f>
        <v>167</v>
      </c>
      <c r="B434">
        <v>144044018</v>
      </c>
      <c r="C434">
        <v>144043979</v>
      </c>
      <c r="D434">
        <v>130275021</v>
      </c>
      <c r="E434">
        <v>1</v>
      </c>
      <c r="F434">
        <v>1</v>
      </c>
      <c r="G434">
        <v>1</v>
      </c>
      <c r="H434">
        <v>3</v>
      </c>
      <c r="I434" t="s">
        <v>1338</v>
      </c>
      <c r="J434" t="s">
        <v>1339</v>
      </c>
      <c r="K434" t="s">
        <v>1340</v>
      </c>
      <c r="L434">
        <v>1301</v>
      </c>
      <c r="N434">
        <v>1003</v>
      </c>
      <c r="O434" t="s">
        <v>328</v>
      </c>
      <c r="P434" t="s">
        <v>328</v>
      </c>
      <c r="Q434">
        <v>1</v>
      </c>
      <c r="X434">
        <v>46</v>
      </c>
      <c r="Y434">
        <v>3.18</v>
      </c>
      <c r="Z434">
        <v>0</v>
      </c>
      <c r="AA434">
        <v>0</v>
      </c>
      <c r="AB434">
        <v>0</v>
      </c>
      <c r="AC434">
        <v>0</v>
      </c>
      <c r="AD434">
        <v>1</v>
      </c>
      <c r="AE434">
        <v>0</v>
      </c>
      <c r="AF434" t="s">
        <v>3</v>
      </c>
      <c r="AG434">
        <v>46</v>
      </c>
      <c r="AH434">
        <v>2</v>
      </c>
      <c r="AI434">
        <v>144043996</v>
      </c>
      <c r="AJ434">
        <v>428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</row>
    <row r="435" spans="1:44" x14ac:dyDescent="0.2">
      <c r="A435">
        <f>ROW(Source!A167)</f>
        <v>167</v>
      </c>
      <c r="B435">
        <v>144044019</v>
      </c>
      <c r="C435">
        <v>144043979</v>
      </c>
      <c r="D435">
        <v>130275052</v>
      </c>
      <c r="E435">
        <v>1</v>
      </c>
      <c r="F435">
        <v>1</v>
      </c>
      <c r="G435">
        <v>1</v>
      </c>
      <c r="H435">
        <v>3</v>
      </c>
      <c r="I435" t="s">
        <v>1180</v>
      </c>
      <c r="J435" t="s">
        <v>1181</v>
      </c>
      <c r="K435" t="s">
        <v>1182</v>
      </c>
      <c r="L435">
        <v>1425</v>
      </c>
      <c r="N435">
        <v>1013</v>
      </c>
      <c r="O435" t="s">
        <v>88</v>
      </c>
      <c r="P435" t="s">
        <v>88</v>
      </c>
      <c r="Q435">
        <v>1</v>
      </c>
      <c r="X435">
        <v>0.73</v>
      </c>
      <c r="Y435">
        <v>68</v>
      </c>
      <c r="Z435">
        <v>0</v>
      </c>
      <c r="AA435">
        <v>0</v>
      </c>
      <c r="AB435">
        <v>0</v>
      </c>
      <c r="AC435">
        <v>0</v>
      </c>
      <c r="AD435">
        <v>1</v>
      </c>
      <c r="AE435">
        <v>0</v>
      </c>
      <c r="AF435" t="s">
        <v>3</v>
      </c>
      <c r="AG435">
        <v>0.73</v>
      </c>
      <c r="AH435">
        <v>2</v>
      </c>
      <c r="AI435">
        <v>144043997</v>
      </c>
      <c r="AJ435">
        <v>429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</row>
    <row r="436" spans="1:44" x14ac:dyDescent="0.2">
      <c r="A436">
        <f>ROW(Source!A167)</f>
        <v>167</v>
      </c>
      <c r="B436">
        <v>144044020</v>
      </c>
      <c r="C436">
        <v>144043979</v>
      </c>
      <c r="D436">
        <v>130287788</v>
      </c>
      <c r="E436">
        <v>1</v>
      </c>
      <c r="F436">
        <v>1</v>
      </c>
      <c r="G436">
        <v>1</v>
      </c>
      <c r="H436">
        <v>3</v>
      </c>
      <c r="I436" t="s">
        <v>1186</v>
      </c>
      <c r="J436" t="s">
        <v>1187</v>
      </c>
      <c r="K436" t="s">
        <v>1188</v>
      </c>
      <c r="L436">
        <v>1346</v>
      </c>
      <c r="N436">
        <v>1009</v>
      </c>
      <c r="O436" t="s">
        <v>598</v>
      </c>
      <c r="P436" t="s">
        <v>598</v>
      </c>
      <c r="Q436">
        <v>1</v>
      </c>
      <c r="X436">
        <v>119</v>
      </c>
      <c r="Y436">
        <v>1.58</v>
      </c>
      <c r="Z436">
        <v>0</v>
      </c>
      <c r="AA436">
        <v>0</v>
      </c>
      <c r="AB436">
        <v>0</v>
      </c>
      <c r="AC436">
        <v>0</v>
      </c>
      <c r="AD436">
        <v>1</v>
      </c>
      <c r="AE436">
        <v>0</v>
      </c>
      <c r="AF436" t="s">
        <v>3</v>
      </c>
      <c r="AG436">
        <v>119</v>
      </c>
      <c r="AH436">
        <v>2</v>
      </c>
      <c r="AI436">
        <v>144043998</v>
      </c>
      <c r="AJ436">
        <v>430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</row>
    <row r="437" spans="1:44" x14ac:dyDescent="0.2">
      <c r="A437">
        <f>ROW(Source!A167)</f>
        <v>167</v>
      </c>
      <c r="B437">
        <v>144044021</v>
      </c>
      <c r="C437">
        <v>144043979</v>
      </c>
      <c r="D437">
        <v>130288591</v>
      </c>
      <c r="E437">
        <v>1</v>
      </c>
      <c r="F437">
        <v>1</v>
      </c>
      <c r="G437">
        <v>1</v>
      </c>
      <c r="H437">
        <v>3</v>
      </c>
      <c r="I437" t="s">
        <v>1189</v>
      </c>
      <c r="J437" t="s">
        <v>1190</v>
      </c>
      <c r="K437" t="s">
        <v>1191</v>
      </c>
      <c r="L437">
        <v>1346</v>
      </c>
      <c r="N437">
        <v>1009</v>
      </c>
      <c r="O437" t="s">
        <v>598</v>
      </c>
      <c r="P437" t="s">
        <v>598</v>
      </c>
      <c r="Q437">
        <v>1</v>
      </c>
      <c r="X437">
        <v>10</v>
      </c>
      <c r="Y437">
        <v>13.08</v>
      </c>
      <c r="Z437">
        <v>0</v>
      </c>
      <c r="AA437">
        <v>0</v>
      </c>
      <c r="AB437">
        <v>0</v>
      </c>
      <c r="AC437">
        <v>0</v>
      </c>
      <c r="AD437">
        <v>1</v>
      </c>
      <c r="AE437">
        <v>0</v>
      </c>
      <c r="AF437" t="s">
        <v>3</v>
      </c>
      <c r="AG437">
        <v>10</v>
      </c>
      <c r="AH437">
        <v>2</v>
      </c>
      <c r="AI437">
        <v>144043999</v>
      </c>
      <c r="AJ437">
        <v>431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</row>
    <row r="438" spans="1:44" x14ac:dyDescent="0.2">
      <c r="A438">
        <f>ROW(Source!A167)</f>
        <v>167</v>
      </c>
      <c r="B438">
        <v>144044022</v>
      </c>
      <c r="C438">
        <v>144043979</v>
      </c>
      <c r="D438">
        <v>128865105</v>
      </c>
      <c r="E438">
        <v>28876687</v>
      </c>
      <c r="F438">
        <v>1</v>
      </c>
      <c r="G438">
        <v>1</v>
      </c>
      <c r="H438">
        <v>3</v>
      </c>
      <c r="I438" t="s">
        <v>1763</v>
      </c>
      <c r="J438" t="s">
        <v>3</v>
      </c>
      <c r="K438" t="s">
        <v>1764</v>
      </c>
      <c r="L438">
        <v>1371</v>
      </c>
      <c r="N438">
        <v>1013</v>
      </c>
      <c r="O438" t="s">
        <v>171</v>
      </c>
      <c r="P438" t="s">
        <v>171</v>
      </c>
      <c r="Q438">
        <v>1</v>
      </c>
      <c r="X438">
        <v>7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 t="s">
        <v>3</v>
      </c>
      <c r="AG438">
        <v>7</v>
      </c>
      <c r="AH438">
        <v>3</v>
      </c>
      <c r="AI438">
        <v>-1</v>
      </c>
      <c r="AJ438" t="s">
        <v>3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 x14ac:dyDescent="0.2">
      <c r="A439">
        <f>ROW(Source!A167)</f>
        <v>167</v>
      </c>
      <c r="B439">
        <v>144044023</v>
      </c>
      <c r="C439">
        <v>144043979</v>
      </c>
      <c r="D439">
        <v>130289780</v>
      </c>
      <c r="E439">
        <v>1</v>
      </c>
      <c r="F439">
        <v>1</v>
      </c>
      <c r="G439">
        <v>1</v>
      </c>
      <c r="H439">
        <v>3</v>
      </c>
      <c r="I439" t="s">
        <v>1192</v>
      </c>
      <c r="J439" t="s">
        <v>1193</v>
      </c>
      <c r="K439" t="s">
        <v>1194</v>
      </c>
      <c r="L439">
        <v>1346</v>
      </c>
      <c r="N439">
        <v>1009</v>
      </c>
      <c r="O439" t="s">
        <v>598</v>
      </c>
      <c r="P439" t="s">
        <v>598</v>
      </c>
      <c r="Q439">
        <v>1</v>
      </c>
      <c r="X439">
        <v>9</v>
      </c>
      <c r="Y439">
        <v>7.46</v>
      </c>
      <c r="Z439">
        <v>0</v>
      </c>
      <c r="AA439">
        <v>0</v>
      </c>
      <c r="AB439">
        <v>0</v>
      </c>
      <c r="AC439">
        <v>0</v>
      </c>
      <c r="AD439">
        <v>1</v>
      </c>
      <c r="AE439">
        <v>0</v>
      </c>
      <c r="AF439" t="s">
        <v>3</v>
      </c>
      <c r="AG439">
        <v>9</v>
      </c>
      <c r="AH439">
        <v>2</v>
      </c>
      <c r="AI439">
        <v>144044000</v>
      </c>
      <c r="AJ439">
        <v>432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</row>
    <row r="440" spans="1:44" x14ac:dyDescent="0.2">
      <c r="A440">
        <f>ROW(Source!A167)</f>
        <v>167</v>
      </c>
      <c r="B440">
        <v>144044024</v>
      </c>
      <c r="C440">
        <v>144043979</v>
      </c>
      <c r="D440">
        <v>130289783</v>
      </c>
      <c r="E440">
        <v>1</v>
      </c>
      <c r="F440">
        <v>1</v>
      </c>
      <c r="G440">
        <v>1</v>
      </c>
      <c r="H440">
        <v>3</v>
      </c>
      <c r="I440" t="s">
        <v>1195</v>
      </c>
      <c r="J440" t="s">
        <v>1196</v>
      </c>
      <c r="K440" t="s">
        <v>1197</v>
      </c>
      <c r="L440">
        <v>1346</v>
      </c>
      <c r="N440">
        <v>1009</v>
      </c>
      <c r="O440" t="s">
        <v>598</v>
      </c>
      <c r="P440" t="s">
        <v>598</v>
      </c>
      <c r="Q440">
        <v>1</v>
      </c>
      <c r="X440">
        <v>85</v>
      </c>
      <c r="Y440">
        <v>2.7</v>
      </c>
      <c r="Z440">
        <v>0</v>
      </c>
      <c r="AA440">
        <v>0</v>
      </c>
      <c r="AB440">
        <v>0</v>
      </c>
      <c r="AC440">
        <v>0</v>
      </c>
      <c r="AD440">
        <v>1</v>
      </c>
      <c r="AE440">
        <v>0</v>
      </c>
      <c r="AF440" t="s">
        <v>3</v>
      </c>
      <c r="AG440">
        <v>85</v>
      </c>
      <c r="AH440">
        <v>2</v>
      </c>
      <c r="AI440">
        <v>144044001</v>
      </c>
      <c r="AJ440">
        <v>433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 x14ac:dyDescent="0.2">
      <c r="A441">
        <f>ROW(Source!A169)</f>
        <v>169</v>
      </c>
      <c r="B441">
        <v>144044040</v>
      </c>
      <c r="C441">
        <v>144044026</v>
      </c>
      <c r="D441">
        <v>128862263</v>
      </c>
      <c r="E441">
        <v>28876687</v>
      </c>
      <c r="F441">
        <v>1</v>
      </c>
      <c r="G441">
        <v>1</v>
      </c>
      <c r="H441">
        <v>1</v>
      </c>
      <c r="I441" t="s">
        <v>1330</v>
      </c>
      <c r="J441" t="s">
        <v>3</v>
      </c>
      <c r="K441" t="s">
        <v>1331</v>
      </c>
      <c r="L441">
        <v>1191</v>
      </c>
      <c r="N441">
        <v>1013</v>
      </c>
      <c r="O441" t="s">
        <v>1125</v>
      </c>
      <c r="P441" t="s">
        <v>1125</v>
      </c>
      <c r="Q441">
        <v>1</v>
      </c>
      <c r="X441">
        <v>154</v>
      </c>
      <c r="Y441">
        <v>0</v>
      </c>
      <c r="Z441">
        <v>0</v>
      </c>
      <c r="AA441">
        <v>0</v>
      </c>
      <c r="AB441">
        <v>8.74</v>
      </c>
      <c r="AC441">
        <v>0</v>
      </c>
      <c r="AD441">
        <v>1</v>
      </c>
      <c r="AE441">
        <v>1</v>
      </c>
      <c r="AF441" t="s">
        <v>264</v>
      </c>
      <c r="AG441">
        <v>177.1</v>
      </c>
      <c r="AH441">
        <v>2</v>
      </c>
      <c r="AI441">
        <v>144044027</v>
      </c>
      <c r="AJ441">
        <v>434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 x14ac:dyDescent="0.2">
      <c r="A442">
        <f>ROW(Source!A169)</f>
        <v>169</v>
      </c>
      <c r="B442">
        <v>144044041</v>
      </c>
      <c r="C442">
        <v>144044026</v>
      </c>
      <c r="D442">
        <v>128862608</v>
      </c>
      <c r="E442">
        <v>28876687</v>
      </c>
      <c r="F442">
        <v>1</v>
      </c>
      <c r="G442">
        <v>1</v>
      </c>
      <c r="H442">
        <v>1</v>
      </c>
      <c r="I442" t="s">
        <v>1128</v>
      </c>
      <c r="J442" t="s">
        <v>3</v>
      </c>
      <c r="K442" t="s">
        <v>1129</v>
      </c>
      <c r="L442">
        <v>1191</v>
      </c>
      <c r="N442">
        <v>1013</v>
      </c>
      <c r="O442" t="s">
        <v>1125</v>
      </c>
      <c r="P442" t="s">
        <v>1125</v>
      </c>
      <c r="Q442">
        <v>1</v>
      </c>
      <c r="X442">
        <v>1.2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1</v>
      </c>
      <c r="AE442">
        <v>2</v>
      </c>
      <c r="AF442" t="s">
        <v>279</v>
      </c>
      <c r="AG442">
        <v>1.5</v>
      </c>
      <c r="AH442">
        <v>2</v>
      </c>
      <c r="AI442">
        <v>144044028</v>
      </c>
      <c r="AJ442">
        <v>435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</row>
    <row r="443" spans="1:44" x14ac:dyDescent="0.2">
      <c r="A443">
        <f>ROW(Source!A169)</f>
        <v>169</v>
      </c>
      <c r="B443">
        <v>144044042</v>
      </c>
      <c r="C443">
        <v>144044026</v>
      </c>
      <c r="D443">
        <v>130404404</v>
      </c>
      <c r="E443">
        <v>1</v>
      </c>
      <c r="F443">
        <v>1</v>
      </c>
      <c r="G443">
        <v>1</v>
      </c>
      <c r="H443">
        <v>2</v>
      </c>
      <c r="I443" t="s">
        <v>1141</v>
      </c>
      <c r="J443" t="s">
        <v>1142</v>
      </c>
      <c r="K443" t="s">
        <v>1143</v>
      </c>
      <c r="L443">
        <v>1368</v>
      </c>
      <c r="N443">
        <v>1011</v>
      </c>
      <c r="O443" t="s">
        <v>550</v>
      </c>
      <c r="P443" t="s">
        <v>550</v>
      </c>
      <c r="Q443">
        <v>1</v>
      </c>
      <c r="X443">
        <v>0.48</v>
      </c>
      <c r="Y443">
        <v>0</v>
      </c>
      <c r="Z443">
        <v>115.4</v>
      </c>
      <c r="AA443">
        <v>13.5</v>
      </c>
      <c r="AB443">
        <v>0</v>
      </c>
      <c r="AC443">
        <v>0</v>
      </c>
      <c r="AD443">
        <v>1</v>
      </c>
      <c r="AE443">
        <v>0</v>
      </c>
      <c r="AF443" t="s">
        <v>279</v>
      </c>
      <c r="AG443">
        <v>0.6</v>
      </c>
      <c r="AH443">
        <v>2</v>
      </c>
      <c r="AI443">
        <v>144044029</v>
      </c>
      <c r="AJ443">
        <v>436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1:44" x14ac:dyDescent="0.2">
      <c r="A444">
        <f>ROW(Source!A169)</f>
        <v>169</v>
      </c>
      <c r="B444">
        <v>144044043</v>
      </c>
      <c r="C444">
        <v>144044026</v>
      </c>
      <c r="D444">
        <v>130404509</v>
      </c>
      <c r="E444">
        <v>1</v>
      </c>
      <c r="F444">
        <v>1</v>
      </c>
      <c r="G444">
        <v>1</v>
      </c>
      <c r="H444">
        <v>2</v>
      </c>
      <c r="I444" t="s">
        <v>1409</v>
      </c>
      <c r="J444" t="s">
        <v>1410</v>
      </c>
      <c r="K444" t="s">
        <v>1411</v>
      </c>
      <c r="L444">
        <v>1368</v>
      </c>
      <c r="N444">
        <v>1011</v>
      </c>
      <c r="O444" t="s">
        <v>550</v>
      </c>
      <c r="P444" t="s">
        <v>550</v>
      </c>
      <c r="Q444">
        <v>1</v>
      </c>
      <c r="X444">
        <v>0.34</v>
      </c>
      <c r="Y444">
        <v>0</v>
      </c>
      <c r="Z444">
        <v>6.66</v>
      </c>
      <c r="AA444">
        <v>0</v>
      </c>
      <c r="AB444">
        <v>0</v>
      </c>
      <c r="AC444">
        <v>0</v>
      </c>
      <c r="AD444">
        <v>1</v>
      </c>
      <c r="AE444">
        <v>0</v>
      </c>
      <c r="AF444" t="s">
        <v>279</v>
      </c>
      <c r="AG444">
        <v>0.42500000000000004</v>
      </c>
      <c r="AH444">
        <v>2</v>
      </c>
      <c r="AI444">
        <v>144044030</v>
      </c>
      <c r="AJ444">
        <v>437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</row>
    <row r="445" spans="1:44" x14ac:dyDescent="0.2">
      <c r="A445">
        <f>ROW(Source!A169)</f>
        <v>169</v>
      </c>
      <c r="B445">
        <v>144044044</v>
      </c>
      <c r="C445">
        <v>144044026</v>
      </c>
      <c r="D445">
        <v>130405149</v>
      </c>
      <c r="E445">
        <v>1</v>
      </c>
      <c r="F445">
        <v>1</v>
      </c>
      <c r="G445">
        <v>1</v>
      </c>
      <c r="H445">
        <v>2</v>
      </c>
      <c r="I445" t="s">
        <v>1144</v>
      </c>
      <c r="J445" t="s">
        <v>1145</v>
      </c>
      <c r="K445" t="s">
        <v>1146</v>
      </c>
      <c r="L445">
        <v>1368</v>
      </c>
      <c r="N445">
        <v>1011</v>
      </c>
      <c r="O445" t="s">
        <v>550</v>
      </c>
      <c r="P445" t="s">
        <v>550</v>
      </c>
      <c r="Q445">
        <v>1</v>
      </c>
      <c r="X445">
        <v>0.72</v>
      </c>
      <c r="Y445">
        <v>0</v>
      </c>
      <c r="Z445">
        <v>65.709999999999994</v>
      </c>
      <c r="AA445">
        <v>11.6</v>
      </c>
      <c r="AB445">
        <v>0</v>
      </c>
      <c r="AC445">
        <v>0</v>
      </c>
      <c r="AD445">
        <v>1</v>
      </c>
      <c r="AE445">
        <v>0</v>
      </c>
      <c r="AF445" t="s">
        <v>279</v>
      </c>
      <c r="AG445">
        <v>0.89999999999999991</v>
      </c>
      <c r="AH445">
        <v>2</v>
      </c>
      <c r="AI445">
        <v>144044031</v>
      </c>
      <c r="AJ445">
        <v>438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</row>
    <row r="446" spans="1:44" x14ac:dyDescent="0.2">
      <c r="A446">
        <f>ROW(Source!A169)</f>
        <v>169</v>
      </c>
      <c r="B446">
        <v>144044045</v>
      </c>
      <c r="C446">
        <v>144044026</v>
      </c>
      <c r="D446">
        <v>130405328</v>
      </c>
      <c r="E446">
        <v>1</v>
      </c>
      <c r="F446">
        <v>1</v>
      </c>
      <c r="G446">
        <v>1</v>
      </c>
      <c r="H446">
        <v>2</v>
      </c>
      <c r="I446" t="s">
        <v>1343</v>
      </c>
      <c r="J446" t="s">
        <v>1344</v>
      </c>
      <c r="K446" t="s">
        <v>1345</v>
      </c>
      <c r="L446">
        <v>1368</v>
      </c>
      <c r="N446">
        <v>1011</v>
      </c>
      <c r="O446" t="s">
        <v>550</v>
      </c>
      <c r="P446" t="s">
        <v>550</v>
      </c>
      <c r="Q446">
        <v>1</v>
      </c>
      <c r="X446">
        <v>1.54</v>
      </c>
      <c r="Y446">
        <v>0</v>
      </c>
      <c r="Z446">
        <v>8.1</v>
      </c>
      <c r="AA446">
        <v>0</v>
      </c>
      <c r="AB446">
        <v>0</v>
      </c>
      <c r="AC446">
        <v>0</v>
      </c>
      <c r="AD446">
        <v>1</v>
      </c>
      <c r="AE446">
        <v>0</v>
      </c>
      <c r="AF446" t="s">
        <v>279</v>
      </c>
      <c r="AG446">
        <v>1.925</v>
      </c>
      <c r="AH446">
        <v>2</v>
      </c>
      <c r="AI446">
        <v>144044032</v>
      </c>
      <c r="AJ446">
        <v>439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 x14ac:dyDescent="0.2">
      <c r="A447">
        <f>ROW(Source!A169)</f>
        <v>169</v>
      </c>
      <c r="B447">
        <v>144044046</v>
      </c>
      <c r="C447">
        <v>144044026</v>
      </c>
      <c r="D447">
        <v>130256581</v>
      </c>
      <c r="E447">
        <v>1</v>
      </c>
      <c r="F447">
        <v>1</v>
      </c>
      <c r="G447">
        <v>1</v>
      </c>
      <c r="H447">
        <v>3</v>
      </c>
      <c r="I447" t="s">
        <v>1412</v>
      </c>
      <c r="J447" t="s">
        <v>1413</v>
      </c>
      <c r="K447" t="s">
        <v>1414</v>
      </c>
      <c r="L447">
        <v>1348</v>
      </c>
      <c r="N447">
        <v>1009</v>
      </c>
      <c r="O447" t="s">
        <v>31</v>
      </c>
      <c r="P447" t="s">
        <v>31</v>
      </c>
      <c r="Q447">
        <v>1000</v>
      </c>
      <c r="X447">
        <v>8.8999999999999995E-4</v>
      </c>
      <c r="Y447">
        <v>26499</v>
      </c>
      <c r="Z447">
        <v>0</v>
      </c>
      <c r="AA447">
        <v>0</v>
      </c>
      <c r="AB447">
        <v>0</v>
      </c>
      <c r="AC447">
        <v>0</v>
      </c>
      <c r="AD447">
        <v>1</v>
      </c>
      <c r="AE447">
        <v>0</v>
      </c>
      <c r="AF447" t="s">
        <v>3</v>
      </c>
      <c r="AG447">
        <v>8.8999999999999995E-4</v>
      </c>
      <c r="AH447">
        <v>2</v>
      </c>
      <c r="AI447">
        <v>144044033</v>
      </c>
      <c r="AJ447">
        <v>440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 x14ac:dyDescent="0.2">
      <c r="A448">
        <f>ROW(Source!A169)</f>
        <v>169</v>
      </c>
      <c r="B448">
        <v>144044047</v>
      </c>
      <c r="C448">
        <v>144044026</v>
      </c>
      <c r="D448">
        <v>130259619</v>
      </c>
      <c r="E448">
        <v>1</v>
      </c>
      <c r="F448">
        <v>1</v>
      </c>
      <c r="G448">
        <v>1</v>
      </c>
      <c r="H448">
        <v>3</v>
      </c>
      <c r="I448" t="s">
        <v>1346</v>
      </c>
      <c r="J448" t="s">
        <v>1347</v>
      </c>
      <c r="K448" t="s">
        <v>1348</v>
      </c>
      <c r="L448">
        <v>1348</v>
      </c>
      <c r="N448">
        <v>1009</v>
      </c>
      <c r="O448" t="s">
        <v>31</v>
      </c>
      <c r="P448" t="s">
        <v>31</v>
      </c>
      <c r="Q448">
        <v>1000</v>
      </c>
      <c r="X448">
        <v>4.4999999999999999E-4</v>
      </c>
      <c r="Y448">
        <v>10362</v>
      </c>
      <c r="Z448">
        <v>0</v>
      </c>
      <c r="AA448">
        <v>0</v>
      </c>
      <c r="AB448">
        <v>0</v>
      </c>
      <c r="AC448">
        <v>0</v>
      </c>
      <c r="AD448">
        <v>1</v>
      </c>
      <c r="AE448">
        <v>0</v>
      </c>
      <c r="AF448" t="s">
        <v>3</v>
      </c>
      <c r="AG448">
        <v>4.4999999999999999E-4</v>
      </c>
      <c r="AH448">
        <v>2</v>
      </c>
      <c r="AI448">
        <v>144044034</v>
      </c>
      <c r="AJ448">
        <v>441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</row>
    <row r="449" spans="1:44" x14ac:dyDescent="0.2">
      <c r="A449">
        <f>ROW(Source!A169)</f>
        <v>169</v>
      </c>
      <c r="B449">
        <v>144044048</v>
      </c>
      <c r="C449">
        <v>144044026</v>
      </c>
      <c r="D449">
        <v>130260751</v>
      </c>
      <c r="E449">
        <v>1</v>
      </c>
      <c r="F449">
        <v>1</v>
      </c>
      <c r="G449">
        <v>1</v>
      </c>
      <c r="H449">
        <v>3</v>
      </c>
      <c r="I449" t="s">
        <v>1349</v>
      </c>
      <c r="J449" t="s">
        <v>1350</v>
      </c>
      <c r="K449" t="s">
        <v>1351</v>
      </c>
      <c r="L449">
        <v>1346</v>
      </c>
      <c r="N449">
        <v>1009</v>
      </c>
      <c r="O449" t="s">
        <v>598</v>
      </c>
      <c r="P449" t="s">
        <v>598</v>
      </c>
      <c r="Q449">
        <v>1</v>
      </c>
      <c r="X449">
        <v>15</v>
      </c>
      <c r="Y449">
        <v>9.0399999999999991</v>
      </c>
      <c r="Z449">
        <v>0</v>
      </c>
      <c r="AA449">
        <v>0</v>
      </c>
      <c r="AB449">
        <v>0</v>
      </c>
      <c r="AC449">
        <v>0</v>
      </c>
      <c r="AD449">
        <v>1</v>
      </c>
      <c r="AE449">
        <v>0</v>
      </c>
      <c r="AF449" t="s">
        <v>3</v>
      </c>
      <c r="AG449">
        <v>15</v>
      </c>
      <c r="AH449">
        <v>2</v>
      </c>
      <c r="AI449">
        <v>144044035</v>
      </c>
      <c r="AJ449">
        <v>442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</row>
    <row r="450" spans="1:44" x14ac:dyDescent="0.2">
      <c r="A450">
        <f>ROW(Source!A169)</f>
        <v>169</v>
      </c>
      <c r="B450">
        <v>144044049</v>
      </c>
      <c r="C450">
        <v>144044026</v>
      </c>
      <c r="D450">
        <v>130261654</v>
      </c>
      <c r="E450">
        <v>1</v>
      </c>
      <c r="F450">
        <v>1</v>
      </c>
      <c r="G450">
        <v>1</v>
      </c>
      <c r="H450">
        <v>3</v>
      </c>
      <c r="I450" t="s">
        <v>1415</v>
      </c>
      <c r="J450" t="s">
        <v>1416</v>
      </c>
      <c r="K450" t="s">
        <v>1417</v>
      </c>
      <c r="L450">
        <v>1346</v>
      </c>
      <c r="N450">
        <v>1009</v>
      </c>
      <c r="O450" t="s">
        <v>598</v>
      </c>
      <c r="P450" t="s">
        <v>598</v>
      </c>
      <c r="Q450">
        <v>1</v>
      </c>
      <c r="X450">
        <v>8</v>
      </c>
      <c r="Y450">
        <v>23.09</v>
      </c>
      <c r="Z450">
        <v>0</v>
      </c>
      <c r="AA450">
        <v>0</v>
      </c>
      <c r="AB450">
        <v>0</v>
      </c>
      <c r="AC450">
        <v>0</v>
      </c>
      <c r="AD450">
        <v>1</v>
      </c>
      <c r="AE450">
        <v>0</v>
      </c>
      <c r="AF450" t="s">
        <v>3</v>
      </c>
      <c r="AG450">
        <v>8</v>
      </c>
      <c r="AH450">
        <v>2</v>
      </c>
      <c r="AI450">
        <v>144044036</v>
      </c>
      <c r="AJ450">
        <v>443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</row>
    <row r="451" spans="1:44" x14ac:dyDescent="0.2">
      <c r="A451">
        <f>ROW(Source!A169)</f>
        <v>169</v>
      </c>
      <c r="B451">
        <v>144044050</v>
      </c>
      <c r="C451">
        <v>144044026</v>
      </c>
      <c r="D451">
        <v>128865804</v>
      </c>
      <c r="E451">
        <v>28876687</v>
      </c>
      <c r="F451">
        <v>1</v>
      </c>
      <c r="G451">
        <v>1</v>
      </c>
      <c r="H451">
        <v>3</v>
      </c>
      <c r="I451" t="s">
        <v>1778</v>
      </c>
      <c r="J451" t="s">
        <v>3</v>
      </c>
      <c r="K451" t="s">
        <v>1779</v>
      </c>
      <c r="L451">
        <v>1327</v>
      </c>
      <c r="N451">
        <v>1005</v>
      </c>
      <c r="O451" t="s">
        <v>269</v>
      </c>
      <c r="P451" t="s">
        <v>269</v>
      </c>
      <c r="Q451">
        <v>1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1</v>
      </c>
      <c r="AD451">
        <v>0</v>
      </c>
      <c r="AE451">
        <v>0</v>
      </c>
      <c r="AF451" t="s">
        <v>3</v>
      </c>
      <c r="AG451">
        <v>0</v>
      </c>
      <c r="AH451">
        <v>3</v>
      </c>
      <c r="AI451">
        <v>-1</v>
      </c>
      <c r="AJ451" t="s">
        <v>3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</row>
    <row r="452" spans="1:44" x14ac:dyDescent="0.2">
      <c r="A452">
        <f>ROW(Source!A169)</f>
        <v>169</v>
      </c>
      <c r="B452">
        <v>144044051</v>
      </c>
      <c r="C452">
        <v>144044026</v>
      </c>
      <c r="D452">
        <v>130289464</v>
      </c>
      <c r="E452">
        <v>1</v>
      </c>
      <c r="F452">
        <v>1</v>
      </c>
      <c r="G452">
        <v>1</v>
      </c>
      <c r="H452">
        <v>3</v>
      </c>
      <c r="I452" t="s">
        <v>1418</v>
      </c>
      <c r="J452" t="s">
        <v>1419</v>
      </c>
      <c r="K452" t="s">
        <v>1420</v>
      </c>
      <c r="L452">
        <v>1348</v>
      </c>
      <c r="N452">
        <v>1009</v>
      </c>
      <c r="O452" t="s">
        <v>31</v>
      </c>
      <c r="P452" t="s">
        <v>31</v>
      </c>
      <c r="Q452">
        <v>1000</v>
      </c>
      <c r="X452">
        <v>5.0099999999999997E-3</v>
      </c>
      <c r="Y452">
        <v>17183</v>
      </c>
      <c r="Z452">
        <v>0</v>
      </c>
      <c r="AA452">
        <v>0</v>
      </c>
      <c r="AB452">
        <v>0</v>
      </c>
      <c r="AC452">
        <v>0</v>
      </c>
      <c r="AD452">
        <v>1</v>
      </c>
      <c r="AE452">
        <v>0</v>
      </c>
      <c r="AF452" t="s">
        <v>3</v>
      </c>
      <c r="AG452">
        <v>5.0099999999999997E-3</v>
      </c>
      <c r="AH452">
        <v>2</v>
      </c>
      <c r="AI452">
        <v>144044037</v>
      </c>
      <c r="AJ452">
        <v>444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</row>
    <row r="453" spans="1:44" x14ac:dyDescent="0.2">
      <c r="A453">
        <f>ROW(Source!A169)</f>
        <v>169</v>
      </c>
      <c r="B453">
        <v>144044052</v>
      </c>
      <c r="C453">
        <v>144044026</v>
      </c>
      <c r="D453">
        <v>128864186</v>
      </c>
      <c r="E453">
        <v>28876687</v>
      </c>
      <c r="F453">
        <v>1</v>
      </c>
      <c r="G453">
        <v>1</v>
      </c>
      <c r="H453">
        <v>3</v>
      </c>
      <c r="I453" t="s">
        <v>1780</v>
      </c>
      <c r="J453" t="s">
        <v>3</v>
      </c>
      <c r="K453" t="s">
        <v>1781</v>
      </c>
      <c r="L453">
        <v>1327</v>
      </c>
      <c r="N453">
        <v>1005</v>
      </c>
      <c r="O453" t="s">
        <v>269</v>
      </c>
      <c r="P453" t="s">
        <v>269</v>
      </c>
      <c r="Q453">
        <v>1</v>
      </c>
      <c r="X453">
        <v>100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 t="s">
        <v>3</v>
      </c>
      <c r="AG453">
        <v>100</v>
      </c>
      <c r="AH453">
        <v>3</v>
      </c>
      <c r="AI453">
        <v>-1</v>
      </c>
      <c r="AJ453" t="s">
        <v>3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 x14ac:dyDescent="0.2">
      <c r="A454">
        <f>ROW(Source!A169)</f>
        <v>169</v>
      </c>
      <c r="B454">
        <v>144044053</v>
      </c>
      <c r="C454">
        <v>144044026</v>
      </c>
      <c r="D454">
        <v>128864179</v>
      </c>
      <c r="E454">
        <v>28876687</v>
      </c>
      <c r="F454">
        <v>1</v>
      </c>
      <c r="G454">
        <v>1</v>
      </c>
      <c r="H454">
        <v>3</v>
      </c>
      <c r="I454" t="s">
        <v>1782</v>
      </c>
      <c r="J454" t="s">
        <v>3</v>
      </c>
      <c r="K454" t="s">
        <v>1747</v>
      </c>
      <c r="L454">
        <v>1346</v>
      </c>
      <c r="N454">
        <v>1009</v>
      </c>
      <c r="O454" t="s">
        <v>598</v>
      </c>
      <c r="P454" t="s">
        <v>598</v>
      </c>
      <c r="Q454">
        <v>1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1</v>
      </c>
      <c r="AD454">
        <v>0</v>
      </c>
      <c r="AE454">
        <v>0</v>
      </c>
      <c r="AF454" t="s">
        <v>3</v>
      </c>
      <c r="AG454">
        <v>0</v>
      </c>
      <c r="AH454">
        <v>3</v>
      </c>
      <c r="AI454">
        <v>-1</v>
      </c>
      <c r="AJ454" t="s">
        <v>3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</row>
    <row r="455" spans="1:44" x14ac:dyDescent="0.2">
      <c r="A455">
        <f>ROW(Source!A169)</f>
        <v>169</v>
      </c>
      <c r="B455">
        <v>144044054</v>
      </c>
      <c r="C455">
        <v>144044026</v>
      </c>
      <c r="D455">
        <v>128864179</v>
      </c>
      <c r="E455">
        <v>28876687</v>
      </c>
      <c r="F455">
        <v>1</v>
      </c>
      <c r="G455">
        <v>1</v>
      </c>
      <c r="H455">
        <v>3</v>
      </c>
      <c r="I455" t="s">
        <v>1782</v>
      </c>
      <c r="J455" t="s">
        <v>3</v>
      </c>
      <c r="K455" t="s">
        <v>1783</v>
      </c>
      <c r="L455">
        <v>1371</v>
      </c>
      <c r="N455">
        <v>1013</v>
      </c>
      <c r="O455" t="s">
        <v>171</v>
      </c>
      <c r="P455" t="s">
        <v>171</v>
      </c>
      <c r="Q455">
        <v>1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1</v>
      </c>
      <c r="AD455">
        <v>0</v>
      </c>
      <c r="AE455">
        <v>0</v>
      </c>
      <c r="AF455" t="s">
        <v>3</v>
      </c>
      <c r="AG455">
        <v>0</v>
      </c>
      <c r="AH455">
        <v>3</v>
      </c>
      <c r="AI455">
        <v>-1</v>
      </c>
      <c r="AJ455" t="s">
        <v>3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 x14ac:dyDescent="0.2">
      <c r="A456">
        <f>ROW(Source!A169)</f>
        <v>169</v>
      </c>
      <c r="B456">
        <v>144044055</v>
      </c>
      <c r="C456">
        <v>144044026</v>
      </c>
      <c r="D456">
        <v>128864183</v>
      </c>
      <c r="E456">
        <v>28876687</v>
      </c>
      <c r="F456">
        <v>1</v>
      </c>
      <c r="G456">
        <v>1</v>
      </c>
      <c r="H456">
        <v>3</v>
      </c>
      <c r="I456" t="s">
        <v>1784</v>
      </c>
      <c r="J456" t="s">
        <v>3</v>
      </c>
      <c r="K456" t="s">
        <v>1785</v>
      </c>
      <c r="L456">
        <v>1371</v>
      </c>
      <c r="N456">
        <v>1013</v>
      </c>
      <c r="O456" t="s">
        <v>171</v>
      </c>
      <c r="P456" t="s">
        <v>171</v>
      </c>
      <c r="Q456">
        <v>1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1</v>
      </c>
      <c r="AD456">
        <v>0</v>
      </c>
      <c r="AE456">
        <v>0</v>
      </c>
      <c r="AF456" t="s">
        <v>3</v>
      </c>
      <c r="AG456">
        <v>0</v>
      </c>
      <c r="AH456">
        <v>3</v>
      </c>
      <c r="AI456">
        <v>-1</v>
      </c>
      <c r="AJ456" t="s">
        <v>3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</row>
    <row r="457" spans="1:44" x14ac:dyDescent="0.2">
      <c r="A457">
        <f>ROW(Source!A169)</f>
        <v>169</v>
      </c>
      <c r="B457">
        <v>144044056</v>
      </c>
      <c r="C457">
        <v>144044026</v>
      </c>
      <c r="D457">
        <v>128864176</v>
      </c>
      <c r="E457">
        <v>28876687</v>
      </c>
      <c r="F457">
        <v>1</v>
      </c>
      <c r="G457">
        <v>1</v>
      </c>
      <c r="H457">
        <v>3</v>
      </c>
      <c r="I457" t="s">
        <v>1786</v>
      </c>
      <c r="J457" t="s">
        <v>3</v>
      </c>
      <c r="K457" t="s">
        <v>1787</v>
      </c>
      <c r="L457">
        <v>1371</v>
      </c>
      <c r="N457">
        <v>1013</v>
      </c>
      <c r="O457" t="s">
        <v>171</v>
      </c>
      <c r="P457" t="s">
        <v>171</v>
      </c>
      <c r="Q457">
        <v>1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1</v>
      </c>
      <c r="AD457">
        <v>0</v>
      </c>
      <c r="AE457">
        <v>0</v>
      </c>
      <c r="AF457" t="s">
        <v>3</v>
      </c>
      <c r="AG457">
        <v>0</v>
      </c>
      <c r="AH457">
        <v>3</v>
      </c>
      <c r="AI457">
        <v>-1</v>
      </c>
      <c r="AJ457" t="s">
        <v>3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</row>
    <row r="458" spans="1:44" x14ac:dyDescent="0.2">
      <c r="A458">
        <f>ROW(Source!A172)</f>
        <v>172</v>
      </c>
      <c r="B458">
        <v>144044068</v>
      </c>
      <c r="C458">
        <v>144044059</v>
      </c>
      <c r="D458">
        <v>128862298</v>
      </c>
      <c r="E458">
        <v>28876687</v>
      </c>
      <c r="F458">
        <v>1</v>
      </c>
      <c r="G458">
        <v>1</v>
      </c>
      <c r="H458">
        <v>1</v>
      </c>
      <c r="I458" t="s">
        <v>1280</v>
      </c>
      <c r="J458" t="s">
        <v>3</v>
      </c>
      <c r="K458" t="s">
        <v>1281</v>
      </c>
      <c r="L458">
        <v>1191</v>
      </c>
      <c r="N458">
        <v>1013</v>
      </c>
      <c r="O458" t="s">
        <v>1125</v>
      </c>
      <c r="P458" t="s">
        <v>1125</v>
      </c>
      <c r="Q458">
        <v>1</v>
      </c>
      <c r="X458">
        <v>3.65</v>
      </c>
      <c r="Y458">
        <v>0</v>
      </c>
      <c r="Z458">
        <v>0</v>
      </c>
      <c r="AA458">
        <v>0</v>
      </c>
      <c r="AB458">
        <v>9.6199999999999992</v>
      </c>
      <c r="AC458">
        <v>0</v>
      </c>
      <c r="AD458">
        <v>1</v>
      </c>
      <c r="AE458">
        <v>1</v>
      </c>
      <c r="AF458" t="s">
        <v>264</v>
      </c>
      <c r="AG458">
        <v>4.1974999999999998</v>
      </c>
      <c r="AH458">
        <v>2</v>
      </c>
      <c r="AI458">
        <v>144044060</v>
      </c>
      <c r="AJ458">
        <v>447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</row>
    <row r="459" spans="1:44" x14ac:dyDescent="0.2">
      <c r="A459">
        <f>ROW(Source!A172)</f>
        <v>172</v>
      </c>
      <c r="B459">
        <v>144044069</v>
      </c>
      <c r="C459">
        <v>144044059</v>
      </c>
      <c r="D459">
        <v>128862608</v>
      </c>
      <c r="E459">
        <v>28876687</v>
      </c>
      <c r="F459">
        <v>1</v>
      </c>
      <c r="G459">
        <v>1</v>
      </c>
      <c r="H459">
        <v>1</v>
      </c>
      <c r="I459" t="s">
        <v>1128</v>
      </c>
      <c r="J459" t="s">
        <v>3</v>
      </c>
      <c r="K459" t="s">
        <v>1129</v>
      </c>
      <c r="L459">
        <v>1191</v>
      </c>
      <c r="N459">
        <v>1013</v>
      </c>
      <c r="O459" t="s">
        <v>1125</v>
      </c>
      <c r="P459" t="s">
        <v>1125</v>
      </c>
      <c r="Q459">
        <v>1</v>
      </c>
      <c r="X459">
        <v>0.05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1</v>
      </c>
      <c r="AE459">
        <v>2</v>
      </c>
      <c r="AF459" t="s">
        <v>279</v>
      </c>
      <c r="AG459">
        <v>6.25E-2</v>
      </c>
      <c r="AH459">
        <v>2</v>
      </c>
      <c r="AI459">
        <v>144044061</v>
      </c>
      <c r="AJ459">
        <v>448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 x14ac:dyDescent="0.2">
      <c r="A460">
        <f>ROW(Source!A172)</f>
        <v>172</v>
      </c>
      <c r="B460">
        <v>144044070</v>
      </c>
      <c r="C460">
        <v>144044059</v>
      </c>
      <c r="D460">
        <v>130404404</v>
      </c>
      <c r="E460">
        <v>1</v>
      </c>
      <c r="F460">
        <v>1</v>
      </c>
      <c r="G460">
        <v>1</v>
      </c>
      <c r="H460">
        <v>2</v>
      </c>
      <c r="I460" t="s">
        <v>1141</v>
      </c>
      <c r="J460" t="s">
        <v>1142</v>
      </c>
      <c r="K460" t="s">
        <v>1143</v>
      </c>
      <c r="L460">
        <v>1368</v>
      </c>
      <c r="N460">
        <v>1011</v>
      </c>
      <c r="O460" t="s">
        <v>550</v>
      </c>
      <c r="P460" t="s">
        <v>550</v>
      </c>
      <c r="Q460">
        <v>1</v>
      </c>
      <c r="X460">
        <v>0.01</v>
      </c>
      <c r="Y460">
        <v>0</v>
      </c>
      <c r="Z460">
        <v>115.4</v>
      </c>
      <c r="AA460">
        <v>13.5</v>
      </c>
      <c r="AB460">
        <v>0</v>
      </c>
      <c r="AC460">
        <v>0</v>
      </c>
      <c r="AD460">
        <v>1</v>
      </c>
      <c r="AE460">
        <v>0</v>
      </c>
      <c r="AF460" t="s">
        <v>279</v>
      </c>
      <c r="AG460">
        <v>1.2500000000000001E-2</v>
      </c>
      <c r="AH460">
        <v>2</v>
      </c>
      <c r="AI460">
        <v>144044062</v>
      </c>
      <c r="AJ460">
        <v>449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</row>
    <row r="461" spans="1:44" x14ac:dyDescent="0.2">
      <c r="A461">
        <f>ROW(Source!A172)</f>
        <v>172</v>
      </c>
      <c r="B461">
        <v>144044071</v>
      </c>
      <c r="C461">
        <v>144044059</v>
      </c>
      <c r="D461">
        <v>130404501</v>
      </c>
      <c r="E461">
        <v>1</v>
      </c>
      <c r="F461">
        <v>1</v>
      </c>
      <c r="G461">
        <v>1</v>
      </c>
      <c r="H461">
        <v>2</v>
      </c>
      <c r="I461" t="s">
        <v>1421</v>
      </c>
      <c r="J461" t="s">
        <v>1422</v>
      </c>
      <c r="K461" t="s">
        <v>1423</v>
      </c>
      <c r="L461">
        <v>1368</v>
      </c>
      <c r="N461">
        <v>1011</v>
      </c>
      <c r="O461" t="s">
        <v>550</v>
      </c>
      <c r="P461" t="s">
        <v>550</v>
      </c>
      <c r="Q461">
        <v>1</v>
      </c>
      <c r="X461">
        <v>0.91</v>
      </c>
      <c r="Y461">
        <v>0</v>
      </c>
      <c r="Z461">
        <v>3.12</v>
      </c>
      <c r="AA461">
        <v>0</v>
      </c>
      <c r="AB461">
        <v>0</v>
      </c>
      <c r="AC461">
        <v>0</v>
      </c>
      <c r="AD461">
        <v>1</v>
      </c>
      <c r="AE461">
        <v>0</v>
      </c>
      <c r="AF461" t="s">
        <v>279</v>
      </c>
      <c r="AG461">
        <v>1.1375</v>
      </c>
      <c r="AH461">
        <v>2</v>
      </c>
      <c r="AI461">
        <v>144044063</v>
      </c>
      <c r="AJ461">
        <v>450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 x14ac:dyDescent="0.2">
      <c r="A462">
        <f>ROW(Source!A172)</f>
        <v>172</v>
      </c>
      <c r="B462">
        <v>144044072</v>
      </c>
      <c r="C462">
        <v>144044059</v>
      </c>
      <c r="D462">
        <v>130405149</v>
      </c>
      <c r="E462">
        <v>1</v>
      </c>
      <c r="F462">
        <v>1</v>
      </c>
      <c r="G462">
        <v>1</v>
      </c>
      <c r="H462">
        <v>2</v>
      </c>
      <c r="I462" t="s">
        <v>1144</v>
      </c>
      <c r="J462" t="s">
        <v>1145</v>
      </c>
      <c r="K462" t="s">
        <v>1146</v>
      </c>
      <c r="L462">
        <v>1368</v>
      </c>
      <c r="N462">
        <v>1011</v>
      </c>
      <c r="O462" t="s">
        <v>550</v>
      </c>
      <c r="P462" t="s">
        <v>550</v>
      </c>
      <c r="Q462">
        <v>1</v>
      </c>
      <c r="X462">
        <v>0.04</v>
      </c>
      <c r="Y462">
        <v>0</v>
      </c>
      <c r="Z462">
        <v>65.709999999999994</v>
      </c>
      <c r="AA462">
        <v>11.6</v>
      </c>
      <c r="AB462">
        <v>0</v>
      </c>
      <c r="AC462">
        <v>0</v>
      </c>
      <c r="AD462">
        <v>1</v>
      </c>
      <c r="AE462">
        <v>0</v>
      </c>
      <c r="AF462" t="s">
        <v>279</v>
      </c>
      <c r="AG462">
        <v>0.05</v>
      </c>
      <c r="AH462">
        <v>2</v>
      </c>
      <c r="AI462">
        <v>144044064</v>
      </c>
      <c r="AJ462">
        <v>451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 x14ac:dyDescent="0.2">
      <c r="A463">
        <f>ROW(Source!A172)</f>
        <v>172</v>
      </c>
      <c r="B463">
        <v>144044073</v>
      </c>
      <c r="C463">
        <v>144044059</v>
      </c>
      <c r="D463">
        <v>130260751</v>
      </c>
      <c r="E463">
        <v>1</v>
      </c>
      <c r="F463">
        <v>1</v>
      </c>
      <c r="G463">
        <v>1</v>
      </c>
      <c r="H463">
        <v>3</v>
      </c>
      <c r="I463" t="s">
        <v>1349</v>
      </c>
      <c r="J463" t="s">
        <v>1350</v>
      </c>
      <c r="K463" t="s">
        <v>1351</v>
      </c>
      <c r="L463">
        <v>1346</v>
      </c>
      <c r="N463">
        <v>1009</v>
      </c>
      <c r="O463" t="s">
        <v>598</v>
      </c>
      <c r="P463" t="s">
        <v>598</v>
      </c>
      <c r="Q463">
        <v>1</v>
      </c>
      <c r="X463">
        <v>0.02</v>
      </c>
      <c r="Y463">
        <v>9.0399999999999991</v>
      </c>
      <c r="Z463">
        <v>0</v>
      </c>
      <c r="AA463">
        <v>0</v>
      </c>
      <c r="AB463">
        <v>0</v>
      </c>
      <c r="AC463">
        <v>0</v>
      </c>
      <c r="AD463">
        <v>1</v>
      </c>
      <c r="AE463">
        <v>0</v>
      </c>
      <c r="AF463" t="s">
        <v>3</v>
      </c>
      <c r="AG463">
        <v>0.02</v>
      </c>
      <c r="AH463">
        <v>2</v>
      </c>
      <c r="AI463">
        <v>144044065</v>
      </c>
      <c r="AJ463">
        <v>452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</row>
    <row r="464" spans="1:44" x14ac:dyDescent="0.2">
      <c r="A464">
        <f>ROW(Source!A172)</f>
        <v>172</v>
      </c>
      <c r="B464">
        <v>144044074</v>
      </c>
      <c r="C464">
        <v>144044059</v>
      </c>
      <c r="D464">
        <v>130261654</v>
      </c>
      <c r="E464">
        <v>1</v>
      </c>
      <c r="F464">
        <v>1</v>
      </c>
      <c r="G464">
        <v>1</v>
      </c>
      <c r="H464">
        <v>3</v>
      </c>
      <c r="I464" t="s">
        <v>1415</v>
      </c>
      <c r="J464" t="s">
        <v>1416</v>
      </c>
      <c r="K464" t="s">
        <v>1417</v>
      </c>
      <c r="L464">
        <v>1346</v>
      </c>
      <c r="N464">
        <v>1009</v>
      </c>
      <c r="O464" t="s">
        <v>598</v>
      </c>
      <c r="P464" t="s">
        <v>598</v>
      </c>
      <c r="Q464">
        <v>1</v>
      </c>
      <c r="X464">
        <v>0.08</v>
      </c>
      <c r="Y464">
        <v>23.09</v>
      </c>
      <c r="Z464">
        <v>0</v>
      </c>
      <c r="AA464">
        <v>0</v>
      </c>
      <c r="AB464">
        <v>0</v>
      </c>
      <c r="AC464">
        <v>0</v>
      </c>
      <c r="AD464">
        <v>1</v>
      </c>
      <c r="AE464">
        <v>0</v>
      </c>
      <c r="AF464" t="s">
        <v>3</v>
      </c>
      <c r="AG464">
        <v>0.08</v>
      </c>
      <c r="AH464">
        <v>2</v>
      </c>
      <c r="AI464">
        <v>144044066</v>
      </c>
      <c r="AJ464">
        <v>453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</row>
    <row r="465" spans="1:44" x14ac:dyDescent="0.2">
      <c r="A465">
        <f>ROW(Source!A174)</f>
        <v>174</v>
      </c>
      <c r="B465">
        <v>144044093</v>
      </c>
      <c r="C465">
        <v>144044076</v>
      </c>
      <c r="D465">
        <v>128862296</v>
      </c>
      <c r="E465">
        <v>28876687</v>
      </c>
      <c r="F465">
        <v>1</v>
      </c>
      <c r="G465">
        <v>1</v>
      </c>
      <c r="H465">
        <v>1</v>
      </c>
      <c r="I465" t="s">
        <v>1242</v>
      </c>
      <c r="J465" t="s">
        <v>3</v>
      </c>
      <c r="K465" t="s">
        <v>1243</v>
      </c>
      <c r="L465">
        <v>1191</v>
      </c>
      <c r="N465">
        <v>1013</v>
      </c>
      <c r="O465" t="s">
        <v>1125</v>
      </c>
      <c r="P465" t="s">
        <v>1125</v>
      </c>
      <c r="Q465">
        <v>1</v>
      </c>
      <c r="X465">
        <v>22.2</v>
      </c>
      <c r="Y465">
        <v>0</v>
      </c>
      <c r="Z465">
        <v>0</v>
      </c>
      <c r="AA465">
        <v>0</v>
      </c>
      <c r="AB465">
        <v>9.51</v>
      </c>
      <c r="AC465">
        <v>0</v>
      </c>
      <c r="AD465">
        <v>1</v>
      </c>
      <c r="AE465">
        <v>1</v>
      </c>
      <c r="AF465" t="s">
        <v>264</v>
      </c>
      <c r="AG465">
        <v>25.529999999999998</v>
      </c>
      <c r="AH465">
        <v>2</v>
      </c>
      <c r="AI465">
        <v>144044077</v>
      </c>
      <c r="AJ465">
        <v>455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</row>
    <row r="466" spans="1:44" x14ac:dyDescent="0.2">
      <c r="A466">
        <f>ROW(Source!A174)</f>
        <v>174</v>
      </c>
      <c r="B466">
        <v>144044094</v>
      </c>
      <c r="C466">
        <v>144044076</v>
      </c>
      <c r="D466">
        <v>128862608</v>
      </c>
      <c r="E466">
        <v>28876687</v>
      </c>
      <c r="F466">
        <v>1</v>
      </c>
      <c r="G466">
        <v>1</v>
      </c>
      <c r="H466">
        <v>1</v>
      </c>
      <c r="I466" t="s">
        <v>1128</v>
      </c>
      <c r="J466" t="s">
        <v>3</v>
      </c>
      <c r="K466" t="s">
        <v>1129</v>
      </c>
      <c r="L466">
        <v>1191</v>
      </c>
      <c r="N466">
        <v>1013</v>
      </c>
      <c r="O466" t="s">
        <v>1125</v>
      </c>
      <c r="P466" t="s">
        <v>1125</v>
      </c>
      <c r="Q466">
        <v>1</v>
      </c>
      <c r="X466">
        <v>0.71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1</v>
      </c>
      <c r="AE466">
        <v>2</v>
      </c>
      <c r="AF466" t="s">
        <v>279</v>
      </c>
      <c r="AG466">
        <v>0.88749999999999996</v>
      </c>
      <c r="AH466">
        <v>2</v>
      </c>
      <c r="AI466">
        <v>144044078</v>
      </c>
      <c r="AJ466">
        <v>456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 x14ac:dyDescent="0.2">
      <c r="A467">
        <f>ROW(Source!A174)</f>
        <v>174</v>
      </c>
      <c r="B467">
        <v>144044095</v>
      </c>
      <c r="C467">
        <v>144044076</v>
      </c>
      <c r="D467">
        <v>130404565</v>
      </c>
      <c r="E467">
        <v>1</v>
      </c>
      <c r="F467">
        <v>1</v>
      </c>
      <c r="G467">
        <v>1</v>
      </c>
      <c r="H467">
        <v>2</v>
      </c>
      <c r="I467" t="s">
        <v>1130</v>
      </c>
      <c r="J467" t="s">
        <v>1131</v>
      </c>
      <c r="K467" t="s">
        <v>1132</v>
      </c>
      <c r="L467">
        <v>1368</v>
      </c>
      <c r="N467">
        <v>1011</v>
      </c>
      <c r="O467" t="s">
        <v>550</v>
      </c>
      <c r="P467" t="s">
        <v>550</v>
      </c>
      <c r="Q467">
        <v>1</v>
      </c>
      <c r="X467">
        <v>0.32</v>
      </c>
      <c r="Y467">
        <v>0</v>
      </c>
      <c r="Z467">
        <v>31.26</v>
      </c>
      <c r="AA467">
        <v>13.5</v>
      </c>
      <c r="AB467">
        <v>0</v>
      </c>
      <c r="AC467">
        <v>0</v>
      </c>
      <c r="AD467">
        <v>1</v>
      </c>
      <c r="AE467">
        <v>0</v>
      </c>
      <c r="AF467" t="s">
        <v>279</v>
      </c>
      <c r="AG467">
        <v>0.4</v>
      </c>
      <c r="AH467">
        <v>2</v>
      </c>
      <c r="AI467">
        <v>144044079</v>
      </c>
      <c r="AJ467">
        <v>457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</row>
    <row r="468" spans="1:44" x14ac:dyDescent="0.2">
      <c r="A468">
        <f>ROW(Source!A174)</f>
        <v>174</v>
      </c>
      <c r="B468">
        <v>144044096</v>
      </c>
      <c r="C468">
        <v>144044076</v>
      </c>
      <c r="D468">
        <v>130405149</v>
      </c>
      <c r="E468">
        <v>1</v>
      </c>
      <c r="F468">
        <v>1</v>
      </c>
      <c r="G468">
        <v>1</v>
      </c>
      <c r="H468">
        <v>2</v>
      </c>
      <c r="I468" t="s">
        <v>1144</v>
      </c>
      <c r="J468" t="s">
        <v>1145</v>
      </c>
      <c r="K468" t="s">
        <v>1146</v>
      </c>
      <c r="L468">
        <v>1368</v>
      </c>
      <c r="N468">
        <v>1011</v>
      </c>
      <c r="O468" t="s">
        <v>550</v>
      </c>
      <c r="P468" t="s">
        <v>550</v>
      </c>
      <c r="Q468">
        <v>1</v>
      </c>
      <c r="X468">
        <v>0.39</v>
      </c>
      <c r="Y468">
        <v>0</v>
      </c>
      <c r="Z468">
        <v>65.709999999999994</v>
      </c>
      <c r="AA468">
        <v>11.6</v>
      </c>
      <c r="AB468">
        <v>0</v>
      </c>
      <c r="AC468">
        <v>0</v>
      </c>
      <c r="AD468">
        <v>1</v>
      </c>
      <c r="AE468">
        <v>0</v>
      </c>
      <c r="AF468" t="s">
        <v>279</v>
      </c>
      <c r="AG468">
        <v>0.48750000000000004</v>
      </c>
      <c r="AH468">
        <v>2</v>
      </c>
      <c r="AI468">
        <v>144044080</v>
      </c>
      <c r="AJ468">
        <v>458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</row>
    <row r="469" spans="1:44" x14ac:dyDescent="0.2">
      <c r="A469">
        <f>ROW(Source!A174)</f>
        <v>174</v>
      </c>
      <c r="B469">
        <v>144044097</v>
      </c>
      <c r="C469">
        <v>144044076</v>
      </c>
      <c r="D469">
        <v>130259168</v>
      </c>
      <c r="E469">
        <v>1</v>
      </c>
      <c r="F469">
        <v>1</v>
      </c>
      <c r="G469">
        <v>1</v>
      </c>
      <c r="H469">
        <v>3</v>
      </c>
      <c r="I469" t="s">
        <v>1424</v>
      </c>
      <c r="J469" t="s">
        <v>1425</v>
      </c>
      <c r="K469" t="s">
        <v>1426</v>
      </c>
      <c r="L469">
        <v>1348</v>
      </c>
      <c r="N469">
        <v>1009</v>
      </c>
      <c r="O469" t="s">
        <v>31</v>
      </c>
      <c r="P469" t="s">
        <v>31</v>
      </c>
      <c r="Q469">
        <v>1000</v>
      </c>
      <c r="X469">
        <v>1E-3</v>
      </c>
      <c r="Y469">
        <v>30030</v>
      </c>
      <c r="Z469">
        <v>0</v>
      </c>
      <c r="AA469">
        <v>0</v>
      </c>
      <c r="AB469">
        <v>0</v>
      </c>
      <c r="AC469">
        <v>0</v>
      </c>
      <c r="AD469">
        <v>1</v>
      </c>
      <c r="AE469">
        <v>0</v>
      </c>
      <c r="AF469" t="s">
        <v>3</v>
      </c>
      <c r="AG469">
        <v>1E-3</v>
      </c>
      <c r="AH469">
        <v>2</v>
      </c>
      <c r="AI469">
        <v>144044081</v>
      </c>
      <c r="AJ469">
        <v>459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 x14ac:dyDescent="0.2">
      <c r="A470">
        <f>ROW(Source!A174)</f>
        <v>174</v>
      </c>
      <c r="B470">
        <v>144044098</v>
      </c>
      <c r="C470">
        <v>144044076</v>
      </c>
      <c r="D470">
        <v>130259176</v>
      </c>
      <c r="E470">
        <v>1</v>
      </c>
      <c r="F470">
        <v>1</v>
      </c>
      <c r="G470">
        <v>1</v>
      </c>
      <c r="H470">
        <v>3</v>
      </c>
      <c r="I470" t="s">
        <v>1427</v>
      </c>
      <c r="J470" t="s">
        <v>1428</v>
      </c>
      <c r="K470" t="s">
        <v>1429</v>
      </c>
      <c r="L470">
        <v>1346</v>
      </c>
      <c r="N470">
        <v>1009</v>
      </c>
      <c r="O470" t="s">
        <v>598</v>
      </c>
      <c r="P470" t="s">
        <v>598</v>
      </c>
      <c r="Q470">
        <v>1</v>
      </c>
      <c r="X470">
        <v>0.04</v>
      </c>
      <c r="Y470">
        <v>37.29</v>
      </c>
      <c r="Z470">
        <v>0</v>
      </c>
      <c r="AA470">
        <v>0</v>
      </c>
      <c r="AB470">
        <v>0</v>
      </c>
      <c r="AC470">
        <v>0</v>
      </c>
      <c r="AD470">
        <v>1</v>
      </c>
      <c r="AE470">
        <v>0</v>
      </c>
      <c r="AF470" t="s">
        <v>3</v>
      </c>
      <c r="AG470">
        <v>0.04</v>
      </c>
      <c r="AH470">
        <v>2</v>
      </c>
      <c r="AI470">
        <v>144044082</v>
      </c>
      <c r="AJ470">
        <v>460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</row>
    <row r="471" spans="1:44" x14ac:dyDescent="0.2">
      <c r="A471">
        <f>ROW(Source!A174)</f>
        <v>174</v>
      </c>
      <c r="B471">
        <v>144044099</v>
      </c>
      <c r="C471">
        <v>144044076</v>
      </c>
      <c r="D471">
        <v>130260883</v>
      </c>
      <c r="E471">
        <v>1</v>
      </c>
      <c r="F471">
        <v>1</v>
      </c>
      <c r="G471">
        <v>1</v>
      </c>
      <c r="H471">
        <v>3</v>
      </c>
      <c r="I471" t="s">
        <v>1430</v>
      </c>
      <c r="J471" t="s">
        <v>1431</v>
      </c>
      <c r="K471" t="s">
        <v>1432</v>
      </c>
      <c r="L471">
        <v>1407</v>
      </c>
      <c r="N471">
        <v>1013</v>
      </c>
      <c r="O471" t="s">
        <v>940</v>
      </c>
      <c r="P471" t="s">
        <v>940</v>
      </c>
      <c r="Q471">
        <v>1</v>
      </c>
      <c r="X471">
        <v>0.04</v>
      </c>
      <c r="Y471">
        <v>180</v>
      </c>
      <c r="Z471">
        <v>0</v>
      </c>
      <c r="AA471">
        <v>0</v>
      </c>
      <c r="AB471">
        <v>0</v>
      </c>
      <c r="AC471">
        <v>0</v>
      </c>
      <c r="AD471">
        <v>1</v>
      </c>
      <c r="AE471">
        <v>0</v>
      </c>
      <c r="AF471" t="s">
        <v>3</v>
      </c>
      <c r="AG471">
        <v>0.04</v>
      </c>
      <c r="AH471">
        <v>2</v>
      </c>
      <c r="AI471">
        <v>144044083</v>
      </c>
      <c r="AJ471">
        <v>461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</row>
    <row r="472" spans="1:44" x14ac:dyDescent="0.2">
      <c r="A472">
        <f>ROW(Source!A174)</f>
        <v>174</v>
      </c>
      <c r="B472">
        <v>144044100</v>
      </c>
      <c r="C472">
        <v>144044076</v>
      </c>
      <c r="D472">
        <v>130261025</v>
      </c>
      <c r="E472">
        <v>1</v>
      </c>
      <c r="F472">
        <v>1</v>
      </c>
      <c r="G472">
        <v>1</v>
      </c>
      <c r="H472">
        <v>3</v>
      </c>
      <c r="I472" t="s">
        <v>1433</v>
      </c>
      <c r="J472" t="s">
        <v>1434</v>
      </c>
      <c r="K472" t="s">
        <v>1435</v>
      </c>
      <c r="L472">
        <v>1346</v>
      </c>
      <c r="N472">
        <v>1009</v>
      </c>
      <c r="O472" t="s">
        <v>598</v>
      </c>
      <c r="P472" t="s">
        <v>598</v>
      </c>
      <c r="Q472">
        <v>1</v>
      </c>
      <c r="X472">
        <v>20</v>
      </c>
      <c r="Y472">
        <v>6.5</v>
      </c>
      <c r="Z472">
        <v>0</v>
      </c>
      <c r="AA472">
        <v>0</v>
      </c>
      <c r="AB472">
        <v>0</v>
      </c>
      <c r="AC472">
        <v>0</v>
      </c>
      <c r="AD472">
        <v>1</v>
      </c>
      <c r="AE472">
        <v>0</v>
      </c>
      <c r="AF472" t="s">
        <v>3</v>
      </c>
      <c r="AG472">
        <v>20</v>
      </c>
      <c r="AH472">
        <v>2</v>
      </c>
      <c r="AI472">
        <v>144044084</v>
      </c>
      <c r="AJ472">
        <v>462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</row>
    <row r="473" spans="1:44" x14ac:dyDescent="0.2">
      <c r="A473">
        <f>ROW(Source!A174)</f>
        <v>174</v>
      </c>
      <c r="B473">
        <v>144044101</v>
      </c>
      <c r="C473">
        <v>144044076</v>
      </c>
      <c r="D473">
        <v>130261257</v>
      </c>
      <c r="E473">
        <v>1</v>
      </c>
      <c r="F473">
        <v>1</v>
      </c>
      <c r="G473">
        <v>1</v>
      </c>
      <c r="H473">
        <v>3</v>
      </c>
      <c r="I473" t="s">
        <v>1436</v>
      </c>
      <c r="J473" t="s">
        <v>1437</v>
      </c>
      <c r="K473" t="s">
        <v>1438</v>
      </c>
      <c r="L473">
        <v>1348</v>
      </c>
      <c r="N473">
        <v>1009</v>
      </c>
      <c r="O473" t="s">
        <v>31</v>
      </c>
      <c r="P473" t="s">
        <v>31</v>
      </c>
      <c r="Q473">
        <v>1000</v>
      </c>
      <c r="X473">
        <v>5.0000000000000001E-4</v>
      </c>
      <c r="Y473">
        <v>12430</v>
      </c>
      <c r="Z473">
        <v>0</v>
      </c>
      <c r="AA473">
        <v>0</v>
      </c>
      <c r="AB473">
        <v>0</v>
      </c>
      <c r="AC473">
        <v>0</v>
      </c>
      <c r="AD473">
        <v>1</v>
      </c>
      <c r="AE473">
        <v>0</v>
      </c>
      <c r="AF473" t="s">
        <v>3</v>
      </c>
      <c r="AG473">
        <v>5.0000000000000001E-4</v>
      </c>
      <c r="AH473">
        <v>2</v>
      </c>
      <c r="AI473">
        <v>144044085</v>
      </c>
      <c r="AJ473">
        <v>463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 x14ac:dyDescent="0.2">
      <c r="A474">
        <f>ROW(Source!A174)</f>
        <v>174</v>
      </c>
      <c r="B474">
        <v>144044102</v>
      </c>
      <c r="C474">
        <v>144044076</v>
      </c>
      <c r="D474">
        <v>130261645</v>
      </c>
      <c r="E474">
        <v>1</v>
      </c>
      <c r="F474">
        <v>1</v>
      </c>
      <c r="G474">
        <v>1</v>
      </c>
      <c r="H474">
        <v>3</v>
      </c>
      <c r="I474" t="s">
        <v>1439</v>
      </c>
      <c r="J474" t="s">
        <v>1440</v>
      </c>
      <c r="K474" t="s">
        <v>1441</v>
      </c>
      <c r="L474">
        <v>1346</v>
      </c>
      <c r="N474">
        <v>1009</v>
      </c>
      <c r="O474" t="s">
        <v>598</v>
      </c>
      <c r="P474" t="s">
        <v>598</v>
      </c>
      <c r="Q474">
        <v>1</v>
      </c>
      <c r="X474">
        <v>0.8</v>
      </c>
      <c r="Y474">
        <v>13.56</v>
      </c>
      <c r="Z474">
        <v>0</v>
      </c>
      <c r="AA474">
        <v>0</v>
      </c>
      <c r="AB474">
        <v>0</v>
      </c>
      <c r="AC474">
        <v>0</v>
      </c>
      <c r="AD474">
        <v>1</v>
      </c>
      <c r="AE474">
        <v>0</v>
      </c>
      <c r="AF474" t="s">
        <v>3</v>
      </c>
      <c r="AG474">
        <v>0.8</v>
      </c>
      <c r="AH474">
        <v>2</v>
      </c>
      <c r="AI474">
        <v>144044086</v>
      </c>
      <c r="AJ474">
        <v>464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</row>
    <row r="475" spans="1:44" x14ac:dyDescent="0.2">
      <c r="A475">
        <f>ROW(Source!A174)</f>
        <v>174</v>
      </c>
      <c r="B475">
        <v>144044103</v>
      </c>
      <c r="C475">
        <v>144044076</v>
      </c>
      <c r="D475">
        <v>130287766</v>
      </c>
      <c r="E475">
        <v>1</v>
      </c>
      <c r="F475">
        <v>1</v>
      </c>
      <c r="G475">
        <v>1</v>
      </c>
      <c r="H475">
        <v>3</v>
      </c>
      <c r="I475" t="s">
        <v>1442</v>
      </c>
      <c r="J475" t="s">
        <v>1443</v>
      </c>
      <c r="K475" t="s">
        <v>1444</v>
      </c>
      <c r="L475">
        <v>1348</v>
      </c>
      <c r="N475">
        <v>1009</v>
      </c>
      <c r="O475" t="s">
        <v>31</v>
      </c>
      <c r="P475" t="s">
        <v>31</v>
      </c>
      <c r="Q475">
        <v>1000</v>
      </c>
      <c r="X475">
        <v>8.0000000000000004E-4</v>
      </c>
      <c r="Y475">
        <v>12330</v>
      </c>
      <c r="Z475">
        <v>0</v>
      </c>
      <c r="AA475">
        <v>0</v>
      </c>
      <c r="AB475">
        <v>0</v>
      </c>
      <c r="AC475">
        <v>0</v>
      </c>
      <c r="AD475">
        <v>1</v>
      </c>
      <c r="AE475">
        <v>0</v>
      </c>
      <c r="AF475" t="s">
        <v>3</v>
      </c>
      <c r="AG475">
        <v>8.0000000000000004E-4</v>
      </c>
      <c r="AH475">
        <v>2</v>
      </c>
      <c r="AI475">
        <v>144044087</v>
      </c>
      <c r="AJ475">
        <v>465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</row>
    <row r="476" spans="1:44" x14ac:dyDescent="0.2">
      <c r="A476">
        <f>ROW(Source!A174)</f>
        <v>174</v>
      </c>
      <c r="B476">
        <v>144044104</v>
      </c>
      <c r="C476">
        <v>144044076</v>
      </c>
      <c r="D476">
        <v>130288830</v>
      </c>
      <c r="E476">
        <v>1</v>
      </c>
      <c r="F476">
        <v>1</v>
      </c>
      <c r="G476">
        <v>1</v>
      </c>
      <c r="H476">
        <v>3</v>
      </c>
      <c r="I476" t="s">
        <v>1445</v>
      </c>
      <c r="J476" t="s">
        <v>1446</v>
      </c>
      <c r="K476" t="s">
        <v>1447</v>
      </c>
      <c r="L476">
        <v>1346</v>
      </c>
      <c r="N476">
        <v>1009</v>
      </c>
      <c r="O476" t="s">
        <v>598</v>
      </c>
      <c r="P476" t="s">
        <v>598</v>
      </c>
      <c r="Q476">
        <v>1</v>
      </c>
      <c r="X476">
        <v>0.4</v>
      </c>
      <c r="Y476">
        <v>15.12</v>
      </c>
      <c r="Z476">
        <v>0</v>
      </c>
      <c r="AA476">
        <v>0</v>
      </c>
      <c r="AB476">
        <v>0</v>
      </c>
      <c r="AC476">
        <v>0</v>
      </c>
      <c r="AD476">
        <v>1</v>
      </c>
      <c r="AE476">
        <v>0</v>
      </c>
      <c r="AF476" t="s">
        <v>3</v>
      </c>
      <c r="AG476">
        <v>0.4</v>
      </c>
      <c r="AH476">
        <v>2</v>
      </c>
      <c r="AI476">
        <v>144044088</v>
      </c>
      <c r="AJ476">
        <v>466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</row>
    <row r="477" spans="1:44" x14ac:dyDescent="0.2">
      <c r="A477">
        <f>ROW(Source!A174)</f>
        <v>174</v>
      </c>
      <c r="B477">
        <v>144044105</v>
      </c>
      <c r="C477">
        <v>144044076</v>
      </c>
      <c r="D477">
        <v>130289432</v>
      </c>
      <c r="E477">
        <v>1</v>
      </c>
      <c r="F477">
        <v>1</v>
      </c>
      <c r="G477">
        <v>1</v>
      </c>
      <c r="H477">
        <v>3</v>
      </c>
      <c r="I477" t="s">
        <v>1448</v>
      </c>
      <c r="J477" t="s">
        <v>1449</v>
      </c>
      <c r="K477" t="s">
        <v>1450</v>
      </c>
      <c r="L477">
        <v>1346</v>
      </c>
      <c r="N477">
        <v>1009</v>
      </c>
      <c r="O477" t="s">
        <v>598</v>
      </c>
      <c r="P477" t="s">
        <v>598</v>
      </c>
      <c r="Q477">
        <v>1</v>
      </c>
      <c r="X477">
        <v>4</v>
      </c>
      <c r="Y477">
        <v>19.61</v>
      </c>
      <c r="Z477">
        <v>0</v>
      </c>
      <c r="AA477">
        <v>0</v>
      </c>
      <c r="AB477">
        <v>0</v>
      </c>
      <c r="AC477">
        <v>0</v>
      </c>
      <c r="AD477">
        <v>1</v>
      </c>
      <c r="AE477">
        <v>0</v>
      </c>
      <c r="AF477" t="s">
        <v>3</v>
      </c>
      <c r="AG477">
        <v>4</v>
      </c>
      <c r="AH477">
        <v>2</v>
      </c>
      <c r="AI477">
        <v>144044089</v>
      </c>
      <c r="AJ477">
        <v>467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</row>
    <row r="478" spans="1:44" x14ac:dyDescent="0.2">
      <c r="A478">
        <f>ROW(Source!A174)</f>
        <v>174</v>
      </c>
      <c r="B478">
        <v>144044106</v>
      </c>
      <c r="C478">
        <v>144044076</v>
      </c>
      <c r="D478">
        <v>130289521</v>
      </c>
      <c r="E478">
        <v>1</v>
      </c>
      <c r="F478">
        <v>1</v>
      </c>
      <c r="G478">
        <v>1</v>
      </c>
      <c r="H478">
        <v>3</v>
      </c>
      <c r="I478" t="s">
        <v>1451</v>
      </c>
      <c r="J478" t="s">
        <v>1452</v>
      </c>
      <c r="K478" t="s">
        <v>1453</v>
      </c>
      <c r="L478">
        <v>1348</v>
      </c>
      <c r="N478">
        <v>1009</v>
      </c>
      <c r="O478" t="s">
        <v>31</v>
      </c>
      <c r="P478" t="s">
        <v>31</v>
      </c>
      <c r="Q478">
        <v>1000</v>
      </c>
      <c r="X478">
        <v>2.0000000000000001E-4</v>
      </c>
      <c r="Y478">
        <v>16950</v>
      </c>
      <c r="Z478">
        <v>0</v>
      </c>
      <c r="AA478">
        <v>0</v>
      </c>
      <c r="AB478">
        <v>0</v>
      </c>
      <c r="AC478">
        <v>0</v>
      </c>
      <c r="AD478">
        <v>1</v>
      </c>
      <c r="AE478">
        <v>0</v>
      </c>
      <c r="AF478" t="s">
        <v>3</v>
      </c>
      <c r="AG478">
        <v>2.0000000000000001E-4</v>
      </c>
      <c r="AH478">
        <v>2</v>
      </c>
      <c r="AI478">
        <v>144044090</v>
      </c>
      <c r="AJ478">
        <v>468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</row>
    <row r="479" spans="1:44" x14ac:dyDescent="0.2">
      <c r="A479">
        <f>ROW(Source!A174)</f>
        <v>174</v>
      </c>
      <c r="B479">
        <v>144044107</v>
      </c>
      <c r="C479">
        <v>144044076</v>
      </c>
      <c r="D479">
        <v>128864316</v>
      </c>
      <c r="E479">
        <v>28876687</v>
      </c>
      <c r="F479">
        <v>1</v>
      </c>
      <c r="G479">
        <v>1</v>
      </c>
      <c r="H479">
        <v>3</v>
      </c>
      <c r="I479" t="s">
        <v>1788</v>
      </c>
      <c r="J479" t="s">
        <v>3</v>
      </c>
      <c r="K479" t="s">
        <v>1789</v>
      </c>
      <c r="L479">
        <v>1377</v>
      </c>
      <c r="N479">
        <v>1013</v>
      </c>
      <c r="O479" t="s">
        <v>395</v>
      </c>
      <c r="P479" t="s">
        <v>395</v>
      </c>
      <c r="Q479">
        <v>1</v>
      </c>
      <c r="X479">
        <v>10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 t="s">
        <v>3</v>
      </c>
      <c r="AG479">
        <v>10</v>
      </c>
      <c r="AH479">
        <v>3</v>
      </c>
      <c r="AI479">
        <v>-1</v>
      </c>
      <c r="AJ479" t="s">
        <v>3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</row>
    <row r="480" spans="1:44" x14ac:dyDescent="0.2">
      <c r="A480">
        <f>ROW(Source!A177)</f>
        <v>177</v>
      </c>
      <c r="B480">
        <v>144044125</v>
      </c>
      <c r="C480">
        <v>144044110</v>
      </c>
      <c r="D480">
        <v>128862298</v>
      </c>
      <c r="E480">
        <v>28876687</v>
      </c>
      <c r="F480">
        <v>1</v>
      </c>
      <c r="G480">
        <v>1</v>
      </c>
      <c r="H480">
        <v>1</v>
      </c>
      <c r="I480" t="s">
        <v>1280</v>
      </c>
      <c r="J480" t="s">
        <v>3</v>
      </c>
      <c r="K480" t="s">
        <v>1281</v>
      </c>
      <c r="L480">
        <v>1191</v>
      </c>
      <c r="N480">
        <v>1013</v>
      </c>
      <c r="O480" t="s">
        <v>1125</v>
      </c>
      <c r="P480" t="s">
        <v>1125</v>
      </c>
      <c r="Q480">
        <v>1</v>
      </c>
      <c r="X480">
        <v>68.5</v>
      </c>
      <c r="Y480">
        <v>0</v>
      </c>
      <c r="Z480">
        <v>0</v>
      </c>
      <c r="AA480">
        <v>0</v>
      </c>
      <c r="AB480">
        <v>9.6199999999999992</v>
      </c>
      <c r="AC480">
        <v>0</v>
      </c>
      <c r="AD480">
        <v>1</v>
      </c>
      <c r="AE480">
        <v>1</v>
      </c>
      <c r="AF480" t="s">
        <v>3</v>
      </c>
      <c r="AG480">
        <v>68.5</v>
      </c>
      <c r="AH480">
        <v>2</v>
      </c>
      <c r="AI480">
        <v>144044113</v>
      </c>
      <c r="AJ480">
        <v>471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 x14ac:dyDescent="0.2">
      <c r="A481">
        <f>ROW(Source!A177)</f>
        <v>177</v>
      </c>
      <c r="B481">
        <v>144044126</v>
      </c>
      <c r="C481">
        <v>144044110</v>
      </c>
      <c r="D481">
        <v>128862608</v>
      </c>
      <c r="E481">
        <v>28876687</v>
      </c>
      <c r="F481">
        <v>1</v>
      </c>
      <c r="G481">
        <v>1</v>
      </c>
      <c r="H481">
        <v>1</v>
      </c>
      <c r="I481" t="s">
        <v>1128</v>
      </c>
      <c r="J481" t="s">
        <v>3</v>
      </c>
      <c r="K481" t="s">
        <v>1129</v>
      </c>
      <c r="L481">
        <v>1191</v>
      </c>
      <c r="N481">
        <v>1013</v>
      </c>
      <c r="O481" t="s">
        <v>1125</v>
      </c>
      <c r="P481" t="s">
        <v>1125</v>
      </c>
      <c r="Q481">
        <v>1</v>
      </c>
      <c r="X481">
        <v>2.0699999999999998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1</v>
      </c>
      <c r="AE481">
        <v>2</v>
      </c>
      <c r="AF481" t="s">
        <v>3</v>
      </c>
      <c r="AG481">
        <v>2.0699999999999998</v>
      </c>
      <c r="AH481">
        <v>2</v>
      </c>
      <c r="AI481">
        <v>144044114</v>
      </c>
      <c r="AJ481">
        <v>472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</row>
    <row r="482" spans="1:44" x14ac:dyDescent="0.2">
      <c r="A482">
        <f>ROW(Source!A177)</f>
        <v>177</v>
      </c>
      <c r="B482">
        <v>144044127</v>
      </c>
      <c r="C482">
        <v>144044110</v>
      </c>
      <c r="D482">
        <v>130404404</v>
      </c>
      <c r="E482">
        <v>1</v>
      </c>
      <c r="F482">
        <v>1</v>
      </c>
      <c r="G482">
        <v>1</v>
      </c>
      <c r="H482">
        <v>2</v>
      </c>
      <c r="I482" t="s">
        <v>1141</v>
      </c>
      <c r="J482" t="s">
        <v>1142</v>
      </c>
      <c r="K482" t="s">
        <v>1143</v>
      </c>
      <c r="L482">
        <v>1368</v>
      </c>
      <c r="N482">
        <v>1011</v>
      </c>
      <c r="O482" t="s">
        <v>550</v>
      </c>
      <c r="P482" t="s">
        <v>550</v>
      </c>
      <c r="Q482">
        <v>1</v>
      </c>
      <c r="X482">
        <v>0.33</v>
      </c>
      <c r="Y482">
        <v>0</v>
      </c>
      <c r="Z482">
        <v>115.4</v>
      </c>
      <c r="AA482">
        <v>13.5</v>
      </c>
      <c r="AB482">
        <v>0</v>
      </c>
      <c r="AC482">
        <v>0</v>
      </c>
      <c r="AD482">
        <v>1</v>
      </c>
      <c r="AE482">
        <v>0</v>
      </c>
      <c r="AF482" t="s">
        <v>3</v>
      </c>
      <c r="AG482">
        <v>0.33</v>
      </c>
      <c r="AH482">
        <v>2</v>
      </c>
      <c r="AI482">
        <v>144044115</v>
      </c>
      <c r="AJ482">
        <v>473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 x14ac:dyDescent="0.2">
      <c r="A483">
        <f>ROW(Source!A177)</f>
        <v>177</v>
      </c>
      <c r="B483">
        <v>144044128</v>
      </c>
      <c r="C483">
        <v>144044110</v>
      </c>
      <c r="D483">
        <v>130404565</v>
      </c>
      <c r="E483">
        <v>1</v>
      </c>
      <c r="F483">
        <v>1</v>
      </c>
      <c r="G483">
        <v>1</v>
      </c>
      <c r="H483">
        <v>2</v>
      </c>
      <c r="I483" t="s">
        <v>1130</v>
      </c>
      <c r="J483" t="s">
        <v>1131</v>
      </c>
      <c r="K483" t="s">
        <v>1132</v>
      </c>
      <c r="L483">
        <v>1368</v>
      </c>
      <c r="N483">
        <v>1011</v>
      </c>
      <c r="O483" t="s">
        <v>550</v>
      </c>
      <c r="P483" t="s">
        <v>550</v>
      </c>
      <c r="Q483">
        <v>1</v>
      </c>
      <c r="X483">
        <v>0.97</v>
      </c>
      <c r="Y483">
        <v>0</v>
      </c>
      <c r="Z483">
        <v>31.26</v>
      </c>
      <c r="AA483">
        <v>13.5</v>
      </c>
      <c r="AB483">
        <v>0</v>
      </c>
      <c r="AC483">
        <v>0</v>
      </c>
      <c r="AD483">
        <v>1</v>
      </c>
      <c r="AE483">
        <v>0</v>
      </c>
      <c r="AF483" t="s">
        <v>3</v>
      </c>
      <c r="AG483">
        <v>0.97</v>
      </c>
      <c r="AH483">
        <v>2</v>
      </c>
      <c r="AI483">
        <v>144044116</v>
      </c>
      <c r="AJ483">
        <v>474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 x14ac:dyDescent="0.2">
      <c r="A484">
        <f>ROW(Source!A177)</f>
        <v>177</v>
      </c>
      <c r="B484">
        <v>144044129</v>
      </c>
      <c r="C484">
        <v>144044110</v>
      </c>
      <c r="D484">
        <v>130405149</v>
      </c>
      <c r="E484">
        <v>1</v>
      </c>
      <c r="F484">
        <v>1</v>
      </c>
      <c r="G484">
        <v>1</v>
      </c>
      <c r="H484">
        <v>2</v>
      </c>
      <c r="I484" t="s">
        <v>1144</v>
      </c>
      <c r="J484" t="s">
        <v>1145</v>
      </c>
      <c r="K484" t="s">
        <v>1146</v>
      </c>
      <c r="L484">
        <v>1368</v>
      </c>
      <c r="N484">
        <v>1011</v>
      </c>
      <c r="O484" t="s">
        <v>550</v>
      </c>
      <c r="P484" t="s">
        <v>550</v>
      </c>
      <c r="Q484">
        <v>1</v>
      </c>
      <c r="X484">
        <v>0.77</v>
      </c>
      <c r="Y484">
        <v>0</v>
      </c>
      <c r="Z484">
        <v>65.709999999999994</v>
      </c>
      <c r="AA484">
        <v>11.6</v>
      </c>
      <c r="AB484">
        <v>0</v>
      </c>
      <c r="AC484">
        <v>0</v>
      </c>
      <c r="AD484">
        <v>1</v>
      </c>
      <c r="AE484">
        <v>0</v>
      </c>
      <c r="AF484" t="s">
        <v>3</v>
      </c>
      <c r="AG484">
        <v>0.77</v>
      </c>
      <c r="AH484">
        <v>2</v>
      </c>
      <c r="AI484">
        <v>144044117</v>
      </c>
      <c r="AJ484">
        <v>475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</row>
    <row r="485" spans="1:44" x14ac:dyDescent="0.2">
      <c r="A485">
        <f>ROW(Source!A177)</f>
        <v>177</v>
      </c>
      <c r="B485">
        <v>144044130</v>
      </c>
      <c r="C485">
        <v>144044110</v>
      </c>
      <c r="D485">
        <v>130259176</v>
      </c>
      <c r="E485">
        <v>1</v>
      </c>
      <c r="F485">
        <v>1</v>
      </c>
      <c r="G485">
        <v>1</v>
      </c>
      <c r="H485">
        <v>3</v>
      </c>
      <c r="I485" t="s">
        <v>1427</v>
      </c>
      <c r="J485" t="s">
        <v>1428</v>
      </c>
      <c r="K485" t="s">
        <v>1429</v>
      </c>
      <c r="L485">
        <v>1346</v>
      </c>
      <c r="N485">
        <v>1009</v>
      </c>
      <c r="O485" t="s">
        <v>598</v>
      </c>
      <c r="P485" t="s">
        <v>598</v>
      </c>
      <c r="Q485">
        <v>1</v>
      </c>
      <c r="X485">
        <v>0.3</v>
      </c>
      <c r="Y485">
        <v>37.29</v>
      </c>
      <c r="Z485">
        <v>0</v>
      </c>
      <c r="AA485">
        <v>0</v>
      </c>
      <c r="AB485">
        <v>0</v>
      </c>
      <c r="AC485">
        <v>0</v>
      </c>
      <c r="AD485">
        <v>1</v>
      </c>
      <c r="AE485">
        <v>0</v>
      </c>
      <c r="AF485" t="s">
        <v>3</v>
      </c>
      <c r="AG485">
        <v>0.3</v>
      </c>
      <c r="AH485">
        <v>2</v>
      </c>
      <c r="AI485">
        <v>144044118</v>
      </c>
      <c r="AJ485">
        <v>476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 x14ac:dyDescent="0.2">
      <c r="A486">
        <f>ROW(Source!A177)</f>
        <v>177</v>
      </c>
      <c r="B486">
        <v>144044131</v>
      </c>
      <c r="C486">
        <v>144044110</v>
      </c>
      <c r="D486">
        <v>130263629</v>
      </c>
      <c r="E486">
        <v>1</v>
      </c>
      <c r="F486">
        <v>1</v>
      </c>
      <c r="G486">
        <v>1</v>
      </c>
      <c r="H486">
        <v>3</v>
      </c>
      <c r="I486" t="s">
        <v>1352</v>
      </c>
      <c r="J486" t="s">
        <v>1353</v>
      </c>
      <c r="K486" t="s">
        <v>1354</v>
      </c>
      <c r="L486">
        <v>1339</v>
      </c>
      <c r="N486">
        <v>1007</v>
      </c>
      <c r="O486" t="s">
        <v>50</v>
      </c>
      <c r="P486" t="s">
        <v>50</v>
      </c>
      <c r="Q486">
        <v>1</v>
      </c>
      <c r="X486">
        <v>0.05</v>
      </c>
      <c r="Y486">
        <v>519.79999999999995</v>
      </c>
      <c r="Z486">
        <v>0</v>
      </c>
      <c r="AA486">
        <v>0</v>
      </c>
      <c r="AB486">
        <v>0</v>
      </c>
      <c r="AC486">
        <v>0</v>
      </c>
      <c r="AD486">
        <v>1</v>
      </c>
      <c r="AE486">
        <v>0</v>
      </c>
      <c r="AF486" t="s">
        <v>3</v>
      </c>
      <c r="AG486">
        <v>0.05</v>
      </c>
      <c r="AH486">
        <v>2</v>
      </c>
      <c r="AI486">
        <v>144044119</v>
      </c>
      <c r="AJ486">
        <v>477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</row>
    <row r="487" spans="1:44" x14ac:dyDescent="0.2">
      <c r="A487">
        <f>ROW(Source!A177)</f>
        <v>177</v>
      </c>
      <c r="B487">
        <v>144044132</v>
      </c>
      <c r="C487">
        <v>144044110</v>
      </c>
      <c r="D487">
        <v>130288830</v>
      </c>
      <c r="E487">
        <v>1</v>
      </c>
      <c r="F487">
        <v>1</v>
      </c>
      <c r="G487">
        <v>1</v>
      </c>
      <c r="H487">
        <v>3</v>
      </c>
      <c r="I487" t="s">
        <v>1445</v>
      </c>
      <c r="J487" t="s">
        <v>1446</v>
      </c>
      <c r="K487" t="s">
        <v>1447</v>
      </c>
      <c r="L487">
        <v>1346</v>
      </c>
      <c r="N487">
        <v>1009</v>
      </c>
      <c r="O487" t="s">
        <v>598</v>
      </c>
      <c r="P487" t="s">
        <v>598</v>
      </c>
      <c r="Q487">
        <v>1</v>
      </c>
      <c r="X487">
        <v>0.6</v>
      </c>
      <c r="Y487">
        <v>15.12</v>
      </c>
      <c r="Z487">
        <v>0</v>
      </c>
      <c r="AA487">
        <v>0</v>
      </c>
      <c r="AB487">
        <v>0</v>
      </c>
      <c r="AC487">
        <v>0</v>
      </c>
      <c r="AD487">
        <v>1</v>
      </c>
      <c r="AE487">
        <v>0</v>
      </c>
      <c r="AF487" t="s">
        <v>3</v>
      </c>
      <c r="AG487">
        <v>0.6</v>
      </c>
      <c r="AH487">
        <v>2</v>
      </c>
      <c r="AI487">
        <v>144044120</v>
      </c>
      <c r="AJ487">
        <v>478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</row>
    <row r="488" spans="1:44" x14ac:dyDescent="0.2">
      <c r="A488">
        <f>ROW(Source!A177)</f>
        <v>177</v>
      </c>
      <c r="B488">
        <v>144044133</v>
      </c>
      <c r="C488">
        <v>144044110</v>
      </c>
      <c r="D488">
        <v>130289432</v>
      </c>
      <c r="E488">
        <v>1</v>
      </c>
      <c r="F488">
        <v>1</v>
      </c>
      <c r="G488">
        <v>1</v>
      </c>
      <c r="H488">
        <v>3</v>
      </c>
      <c r="I488" t="s">
        <v>1448</v>
      </c>
      <c r="J488" t="s">
        <v>1449</v>
      </c>
      <c r="K488" t="s">
        <v>1450</v>
      </c>
      <c r="L488">
        <v>1346</v>
      </c>
      <c r="N488">
        <v>1009</v>
      </c>
      <c r="O488" t="s">
        <v>598</v>
      </c>
      <c r="P488" t="s">
        <v>598</v>
      </c>
      <c r="Q488">
        <v>1</v>
      </c>
      <c r="X488">
        <v>2</v>
      </c>
      <c r="Y488">
        <v>19.61</v>
      </c>
      <c r="Z488">
        <v>0</v>
      </c>
      <c r="AA488">
        <v>0</v>
      </c>
      <c r="AB488">
        <v>0</v>
      </c>
      <c r="AC488">
        <v>0</v>
      </c>
      <c r="AD488">
        <v>1</v>
      </c>
      <c r="AE488">
        <v>0</v>
      </c>
      <c r="AF488" t="s">
        <v>3</v>
      </c>
      <c r="AG488">
        <v>2</v>
      </c>
      <c r="AH488">
        <v>2</v>
      </c>
      <c r="AI488">
        <v>144044121</v>
      </c>
      <c r="AJ488">
        <v>479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</row>
    <row r="489" spans="1:44" x14ac:dyDescent="0.2">
      <c r="A489">
        <f>ROW(Source!A177)</f>
        <v>177</v>
      </c>
      <c r="B489">
        <v>144044134</v>
      </c>
      <c r="C489">
        <v>144044110</v>
      </c>
      <c r="D489">
        <v>130289521</v>
      </c>
      <c r="E489">
        <v>1</v>
      </c>
      <c r="F489">
        <v>1</v>
      </c>
      <c r="G489">
        <v>1</v>
      </c>
      <c r="H489">
        <v>3</v>
      </c>
      <c r="I489" t="s">
        <v>1451</v>
      </c>
      <c r="J489" t="s">
        <v>1452</v>
      </c>
      <c r="K489" t="s">
        <v>1453</v>
      </c>
      <c r="L489">
        <v>1348</v>
      </c>
      <c r="N489">
        <v>1009</v>
      </c>
      <c r="O489" t="s">
        <v>31</v>
      </c>
      <c r="P489" t="s">
        <v>31</v>
      </c>
      <c r="Q489">
        <v>1000</v>
      </c>
      <c r="X489">
        <v>2.9999999999999997E-4</v>
      </c>
      <c r="Y489">
        <v>16950</v>
      </c>
      <c r="Z489">
        <v>0</v>
      </c>
      <c r="AA489">
        <v>0</v>
      </c>
      <c r="AB489">
        <v>0</v>
      </c>
      <c r="AC489">
        <v>0</v>
      </c>
      <c r="AD489">
        <v>1</v>
      </c>
      <c r="AE489">
        <v>0</v>
      </c>
      <c r="AF489" t="s">
        <v>3</v>
      </c>
      <c r="AG489">
        <v>2.9999999999999997E-4</v>
      </c>
      <c r="AH489">
        <v>2</v>
      </c>
      <c r="AI489">
        <v>144044122</v>
      </c>
      <c r="AJ489">
        <v>480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</row>
    <row r="490" spans="1:44" x14ac:dyDescent="0.2">
      <c r="A490">
        <f>ROW(Source!A177)</f>
        <v>177</v>
      </c>
      <c r="B490">
        <v>144044135</v>
      </c>
      <c r="C490">
        <v>144044110</v>
      </c>
      <c r="D490">
        <v>128864342</v>
      </c>
      <c r="E490">
        <v>28876687</v>
      </c>
      <c r="F490">
        <v>1</v>
      </c>
      <c r="G490">
        <v>1</v>
      </c>
      <c r="H490">
        <v>3</v>
      </c>
      <c r="I490" t="s">
        <v>1790</v>
      </c>
      <c r="J490" t="s">
        <v>3</v>
      </c>
      <c r="K490" t="s">
        <v>1791</v>
      </c>
      <c r="L490">
        <v>1377</v>
      </c>
      <c r="N490">
        <v>1013</v>
      </c>
      <c r="O490" t="s">
        <v>395</v>
      </c>
      <c r="P490" t="s">
        <v>395</v>
      </c>
      <c r="Q490">
        <v>1</v>
      </c>
      <c r="X490">
        <v>10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 t="s">
        <v>3</v>
      </c>
      <c r="AG490">
        <v>10</v>
      </c>
      <c r="AH490">
        <v>3</v>
      </c>
      <c r="AI490">
        <v>-1</v>
      </c>
      <c r="AJ490" t="s">
        <v>3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</row>
    <row r="491" spans="1:44" x14ac:dyDescent="0.2">
      <c r="A491">
        <f>ROW(Source!A177)</f>
        <v>177</v>
      </c>
      <c r="B491">
        <v>144044136</v>
      </c>
      <c r="C491">
        <v>144044110</v>
      </c>
      <c r="D491">
        <v>130317125</v>
      </c>
      <c r="E491">
        <v>1</v>
      </c>
      <c r="F491">
        <v>1</v>
      </c>
      <c r="G491">
        <v>1</v>
      </c>
      <c r="H491">
        <v>3</v>
      </c>
      <c r="I491" t="s">
        <v>1454</v>
      </c>
      <c r="J491" t="s">
        <v>1455</v>
      </c>
      <c r="K491" t="s">
        <v>1456</v>
      </c>
      <c r="L491">
        <v>1371</v>
      </c>
      <c r="N491">
        <v>1013</v>
      </c>
      <c r="O491" t="s">
        <v>171</v>
      </c>
      <c r="P491" t="s">
        <v>171</v>
      </c>
      <c r="Q491">
        <v>1</v>
      </c>
      <c r="X491">
        <v>10</v>
      </c>
      <c r="Y491">
        <v>0.22</v>
      </c>
      <c r="Z491">
        <v>0</v>
      </c>
      <c r="AA491">
        <v>0</v>
      </c>
      <c r="AB491">
        <v>0</v>
      </c>
      <c r="AC491">
        <v>0</v>
      </c>
      <c r="AD491">
        <v>1</v>
      </c>
      <c r="AE491">
        <v>0</v>
      </c>
      <c r="AF491" t="s">
        <v>3</v>
      </c>
      <c r="AG491">
        <v>10</v>
      </c>
      <c r="AH491">
        <v>2</v>
      </c>
      <c r="AI491">
        <v>144044124</v>
      </c>
      <c r="AJ491">
        <v>481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</row>
    <row r="492" spans="1:44" x14ac:dyDescent="0.2">
      <c r="A492">
        <f>ROW(Source!A181)</f>
        <v>181</v>
      </c>
      <c r="B492">
        <v>144044147</v>
      </c>
      <c r="C492">
        <v>144044140</v>
      </c>
      <c r="D492">
        <v>128862298</v>
      </c>
      <c r="E492">
        <v>28876687</v>
      </c>
      <c r="F492">
        <v>1</v>
      </c>
      <c r="G492">
        <v>1</v>
      </c>
      <c r="H492">
        <v>1</v>
      </c>
      <c r="I492" t="s">
        <v>1280</v>
      </c>
      <c r="J492" t="s">
        <v>3</v>
      </c>
      <c r="K492" t="s">
        <v>1281</v>
      </c>
      <c r="L492">
        <v>1191</v>
      </c>
      <c r="N492">
        <v>1013</v>
      </c>
      <c r="O492" t="s">
        <v>1125</v>
      </c>
      <c r="P492" t="s">
        <v>1125</v>
      </c>
      <c r="Q492">
        <v>1</v>
      </c>
      <c r="X492">
        <v>2.8</v>
      </c>
      <c r="Y492">
        <v>0</v>
      </c>
      <c r="Z492">
        <v>0</v>
      </c>
      <c r="AA492">
        <v>0</v>
      </c>
      <c r="AB492">
        <v>9.6199999999999992</v>
      </c>
      <c r="AC492">
        <v>0</v>
      </c>
      <c r="AD492">
        <v>1</v>
      </c>
      <c r="AE492">
        <v>1</v>
      </c>
      <c r="AF492" t="s">
        <v>264</v>
      </c>
      <c r="AG492">
        <v>3.2199999999999998</v>
      </c>
      <c r="AH492">
        <v>2</v>
      </c>
      <c r="AI492">
        <v>144044141</v>
      </c>
      <c r="AJ492">
        <v>485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 x14ac:dyDescent="0.2">
      <c r="A493">
        <f>ROW(Source!A181)</f>
        <v>181</v>
      </c>
      <c r="B493">
        <v>144044148</v>
      </c>
      <c r="C493">
        <v>144044140</v>
      </c>
      <c r="D493">
        <v>130260882</v>
      </c>
      <c r="E493">
        <v>1</v>
      </c>
      <c r="F493">
        <v>1</v>
      </c>
      <c r="G493">
        <v>1</v>
      </c>
      <c r="H493">
        <v>3</v>
      </c>
      <c r="I493" t="s">
        <v>1256</v>
      </c>
      <c r="J493" t="s">
        <v>1257</v>
      </c>
      <c r="K493" t="s">
        <v>1258</v>
      </c>
      <c r="L493">
        <v>1407</v>
      </c>
      <c r="N493">
        <v>1013</v>
      </c>
      <c r="O493" t="s">
        <v>940</v>
      </c>
      <c r="P493" t="s">
        <v>940</v>
      </c>
      <c r="Q493">
        <v>1</v>
      </c>
      <c r="X493">
        <v>0.02</v>
      </c>
      <c r="Y493">
        <v>180</v>
      </c>
      <c r="Z493">
        <v>0</v>
      </c>
      <c r="AA493">
        <v>0</v>
      </c>
      <c r="AB493">
        <v>0</v>
      </c>
      <c r="AC493">
        <v>0</v>
      </c>
      <c r="AD493">
        <v>1</v>
      </c>
      <c r="AE493">
        <v>0</v>
      </c>
      <c r="AF493" t="s">
        <v>3</v>
      </c>
      <c r="AG493">
        <v>0.02</v>
      </c>
      <c r="AH493">
        <v>2</v>
      </c>
      <c r="AI493">
        <v>144044142</v>
      </c>
      <c r="AJ493">
        <v>487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</row>
    <row r="494" spans="1:44" x14ac:dyDescent="0.2">
      <c r="A494">
        <f>ROW(Source!A181)</f>
        <v>181</v>
      </c>
      <c r="B494">
        <v>144044149</v>
      </c>
      <c r="C494">
        <v>144044140</v>
      </c>
      <c r="D494">
        <v>130261253</v>
      </c>
      <c r="E494">
        <v>1</v>
      </c>
      <c r="F494">
        <v>1</v>
      </c>
      <c r="G494">
        <v>1</v>
      </c>
      <c r="H494">
        <v>3</v>
      </c>
      <c r="I494" t="s">
        <v>1282</v>
      </c>
      <c r="J494" t="s">
        <v>1283</v>
      </c>
      <c r="K494" t="s">
        <v>1284</v>
      </c>
      <c r="L494">
        <v>1348</v>
      </c>
      <c r="N494">
        <v>1009</v>
      </c>
      <c r="O494" t="s">
        <v>31</v>
      </c>
      <c r="P494" t="s">
        <v>31</v>
      </c>
      <c r="Q494">
        <v>1000</v>
      </c>
      <c r="X494">
        <v>1.3999999999999999E-4</v>
      </c>
      <c r="Y494">
        <v>12430</v>
      </c>
      <c r="Z494">
        <v>0</v>
      </c>
      <c r="AA494">
        <v>0</v>
      </c>
      <c r="AB494">
        <v>0</v>
      </c>
      <c r="AC494">
        <v>0</v>
      </c>
      <c r="AD494">
        <v>1</v>
      </c>
      <c r="AE494">
        <v>0</v>
      </c>
      <c r="AF494" t="s">
        <v>3</v>
      </c>
      <c r="AG494">
        <v>1.3999999999999999E-4</v>
      </c>
      <c r="AH494">
        <v>2</v>
      </c>
      <c r="AI494">
        <v>144044143</v>
      </c>
      <c r="AJ494">
        <v>488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</row>
    <row r="495" spans="1:44" x14ac:dyDescent="0.2">
      <c r="A495">
        <f>ROW(Source!A181)</f>
        <v>181</v>
      </c>
      <c r="B495">
        <v>144044150</v>
      </c>
      <c r="C495">
        <v>144044140</v>
      </c>
      <c r="D495">
        <v>130276321</v>
      </c>
      <c r="E495">
        <v>1</v>
      </c>
      <c r="F495">
        <v>1</v>
      </c>
      <c r="G495">
        <v>1</v>
      </c>
      <c r="H495">
        <v>3</v>
      </c>
      <c r="I495" t="s">
        <v>1285</v>
      </c>
      <c r="J495" t="s">
        <v>1286</v>
      </c>
      <c r="K495" t="s">
        <v>1287</v>
      </c>
      <c r="L495">
        <v>1348</v>
      </c>
      <c r="N495">
        <v>1009</v>
      </c>
      <c r="O495" t="s">
        <v>31</v>
      </c>
      <c r="P495" t="s">
        <v>31</v>
      </c>
      <c r="Q495">
        <v>1000</v>
      </c>
      <c r="X495">
        <v>1E-4</v>
      </c>
      <c r="Y495">
        <v>5989</v>
      </c>
      <c r="Z495">
        <v>0</v>
      </c>
      <c r="AA495">
        <v>0</v>
      </c>
      <c r="AB495">
        <v>0</v>
      </c>
      <c r="AC495">
        <v>0</v>
      </c>
      <c r="AD495">
        <v>1</v>
      </c>
      <c r="AE495">
        <v>0</v>
      </c>
      <c r="AF495" t="s">
        <v>3</v>
      </c>
      <c r="AG495">
        <v>1E-4</v>
      </c>
      <c r="AH495">
        <v>2</v>
      </c>
      <c r="AI495">
        <v>144044144</v>
      </c>
      <c r="AJ495">
        <v>490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</row>
    <row r="496" spans="1:44" x14ac:dyDescent="0.2">
      <c r="A496">
        <f>ROW(Source!A181)</f>
        <v>181</v>
      </c>
      <c r="B496">
        <v>144044151</v>
      </c>
      <c r="C496">
        <v>144044140</v>
      </c>
      <c r="D496">
        <v>128864319</v>
      </c>
      <c r="E496">
        <v>28876687</v>
      </c>
      <c r="F496">
        <v>1</v>
      </c>
      <c r="G496">
        <v>1</v>
      </c>
      <c r="H496">
        <v>3</v>
      </c>
      <c r="I496" t="s">
        <v>1753</v>
      </c>
      <c r="J496" t="s">
        <v>3</v>
      </c>
      <c r="K496" t="s">
        <v>1754</v>
      </c>
      <c r="L496">
        <v>1371</v>
      </c>
      <c r="N496">
        <v>1013</v>
      </c>
      <c r="O496" t="s">
        <v>171</v>
      </c>
      <c r="P496" t="s">
        <v>171</v>
      </c>
      <c r="Q496">
        <v>1</v>
      </c>
      <c r="X496">
        <v>10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 t="s">
        <v>3</v>
      </c>
      <c r="AG496">
        <v>10</v>
      </c>
      <c r="AH496">
        <v>3</v>
      </c>
      <c r="AI496">
        <v>-1</v>
      </c>
      <c r="AJ496" t="s">
        <v>3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</row>
    <row r="497" spans="1:44" x14ac:dyDescent="0.2">
      <c r="A497">
        <f>ROW(Source!A184)</f>
        <v>184</v>
      </c>
      <c r="B497">
        <v>144044157</v>
      </c>
      <c r="C497">
        <v>144044154</v>
      </c>
      <c r="D497">
        <v>128862253</v>
      </c>
      <c r="E497">
        <v>28876687</v>
      </c>
      <c r="F497">
        <v>1</v>
      </c>
      <c r="G497">
        <v>1</v>
      </c>
      <c r="H497">
        <v>1</v>
      </c>
      <c r="I497" t="s">
        <v>1123</v>
      </c>
      <c r="J497" t="s">
        <v>3</v>
      </c>
      <c r="K497" t="s">
        <v>1124</v>
      </c>
      <c r="L497">
        <v>1191</v>
      </c>
      <c r="N497">
        <v>1013</v>
      </c>
      <c r="O497" t="s">
        <v>1125</v>
      </c>
      <c r="P497" t="s">
        <v>1125</v>
      </c>
      <c r="Q497">
        <v>1</v>
      </c>
      <c r="X497">
        <v>0.87</v>
      </c>
      <c r="Y497">
        <v>0</v>
      </c>
      <c r="Z497">
        <v>0</v>
      </c>
      <c r="AA497">
        <v>0</v>
      </c>
      <c r="AB497">
        <v>8.5299999999999994</v>
      </c>
      <c r="AC497">
        <v>0</v>
      </c>
      <c r="AD497">
        <v>1</v>
      </c>
      <c r="AE497">
        <v>1</v>
      </c>
      <c r="AF497" t="s">
        <v>264</v>
      </c>
      <c r="AG497">
        <v>1.0004999999999999</v>
      </c>
      <c r="AH497">
        <v>2</v>
      </c>
      <c r="AI497">
        <v>144044155</v>
      </c>
      <c r="AJ497">
        <v>491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</row>
    <row r="498" spans="1:44" x14ac:dyDescent="0.2">
      <c r="A498">
        <f>ROW(Source!A184)</f>
        <v>184</v>
      </c>
      <c r="B498">
        <v>144044158</v>
      </c>
      <c r="C498">
        <v>144044154</v>
      </c>
      <c r="D498">
        <v>130258868</v>
      </c>
      <c r="E498">
        <v>1</v>
      </c>
      <c r="F498">
        <v>1</v>
      </c>
      <c r="G498">
        <v>1</v>
      </c>
      <c r="H498">
        <v>3</v>
      </c>
      <c r="I498" t="s">
        <v>1288</v>
      </c>
      <c r="J498" t="s">
        <v>1289</v>
      </c>
      <c r="K498" t="s">
        <v>1290</v>
      </c>
      <c r="L498">
        <v>1346</v>
      </c>
      <c r="N498">
        <v>1009</v>
      </c>
      <c r="O498" t="s">
        <v>598</v>
      </c>
      <c r="P498" t="s">
        <v>598</v>
      </c>
      <c r="Q498">
        <v>1</v>
      </c>
      <c r="X498">
        <v>2E-3</v>
      </c>
      <c r="Y498">
        <v>444</v>
      </c>
      <c r="Z498">
        <v>0</v>
      </c>
      <c r="AA498">
        <v>0</v>
      </c>
      <c r="AB498">
        <v>0</v>
      </c>
      <c r="AC498">
        <v>0</v>
      </c>
      <c r="AD498">
        <v>1</v>
      </c>
      <c r="AE498">
        <v>0</v>
      </c>
      <c r="AF498" t="s">
        <v>3</v>
      </c>
      <c r="AG498">
        <v>2E-3</v>
      </c>
      <c r="AH498">
        <v>2</v>
      </c>
      <c r="AI498">
        <v>144044156</v>
      </c>
      <c r="AJ498">
        <v>492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</row>
    <row r="499" spans="1:44" x14ac:dyDescent="0.2">
      <c r="A499">
        <f>ROW(Source!A184)</f>
        <v>184</v>
      </c>
      <c r="B499">
        <v>144044159</v>
      </c>
      <c r="C499">
        <v>144044154</v>
      </c>
      <c r="D499">
        <v>128864403</v>
      </c>
      <c r="E499">
        <v>28876687</v>
      </c>
      <c r="F499">
        <v>1</v>
      </c>
      <c r="G499">
        <v>1</v>
      </c>
      <c r="H499">
        <v>3</v>
      </c>
      <c r="I499" t="s">
        <v>1755</v>
      </c>
      <c r="J499" t="s">
        <v>3</v>
      </c>
      <c r="K499" t="s">
        <v>1756</v>
      </c>
      <c r="L499">
        <v>1301</v>
      </c>
      <c r="N499">
        <v>1003</v>
      </c>
      <c r="O499" t="s">
        <v>328</v>
      </c>
      <c r="P499" t="s">
        <v>328</v>
      </c>
      <c r="Q499">
        <v>1</v>
      </c>
      <c r="X499">
        <v>1.5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 t="s">
        <v>3</v>
      </c>
      <c r="AG499">
        <v>1.5</v>
      </c>
      <c r="AH499">
        <v>3</v>
      </c>
      <c r="AI499">
        <v>-1</v>
      </c>
      <c r="AJ499" t="s">
        <v>3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 x14ac:dyDescent="0.2">
      <c r="A500">
        <f>ROW(Source!A185)</f>
        <v>185</v>
      </c>
      <c r="B500">
        <v>144044167</v>
      </c>
      <c r="C500">
        <v>144044160</v>
      </c>
      <c r="D500">
        <v>128862307</v>
      </c>
      <c r="E500">
        <v>28876687</v>
      </c>
      <c r="F500">
        <v>1</v>
      </c>
      <c r="G500">
        <v>1</v>
      </c>
      <c r="H500">
        <v>1</v>
      </c>
      <c r="I500" t="s">
        <v>1291</v>
      </c>
      <c r="J500" t="s">
        <v>3</v>
      </c>
      <c r="K500" t="s">
        <v>1292</v>
      </c>
      <c r="L500">
        <v>1191</v>
      </c>
      <c r="N500">
        <v>1013</v>
      </c>
      <c r="O500" t="s">
        <v>1125</v>
      </c>
      <c r="P500" t="s">
        <v>1125</v>
      </c>
      <c r="Q500">
        <v>1</v>
      </c>
      <c r="X500">
        <v>0.96</v>
      </c>
      <c r="Y500">
        <v>0</v>
      </c>
      <c r="Z500">
        <v>0</v>
      </c>
      <c r="AA500">
        <v>0</v>
      </c>
      <c r="AB500">
        <v>9.92</v>
      </c>
      <c r="AC500">
        <v>0</v>
      </c>
      <c r="AD500">
        <v>1</v>
      </c>
      <c r="AE500">
        <v>1</v>
      </c>
      <c r="AF500" t="s">
        <v>3</v>
      </c>
      <c r="AG500">
        <v>0.96</v>
      </c>
      <c r="AH500">
        <v>2</v>
      </c>
      <c r="AI500">
        <v>144044161</v>
      </c>
      <c r="AJ500">
        <v>493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</row>
    <row r="501" spans="1:44" x14ac:dyDescent="0.2">
      <c r="A501">
        <f>ROW(Source!A185)</f>
        <v>185</v>
      </c>
      <c r="B501">
        <v>144044168</v>
      </c>
      <c r="C501">
        <v>144044160</v>
      </c>
      <c r="D501">
        <v>128862608</v>
      </c>
      <c r="E501">
        <v>28876687</v>
      </c>
      <c r="F501">
        <v>1</v>
      </c>
      <c r="G501">
        <v>1</v>
      </c>
      <c r="H501">
        <v>1</v>
      </c>
      <c r="I501" t="s">
        <v>1128</v>
      </c>
      <c r="J501" t="s">
        <v>3</v>
      </c>
      <c r="K501" t="s">
        <v>1129</v>
      </c>
      <c r="L501">
        <v>1191</v>
      </c>
      <c r="N501">
        <v>1013</v>
      </c>
      <c r="O501" t="s">
        <v>1125</v>
      </c>
      <c r="P501" t="s">
        <v>1125</v>
      </c>
      <c r="Q501">
        <v>1</v>
      </c>
      <c r="X501">
        <v>0.02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1</v>
      </c>
      <c r="AE501">
        <v>2</v>
      </c>
      <c r="AF501" t="s">
        <v>3</v>
      </c>
      <c r="AG501">
        <v>0.02</v>
      </c>
      <c r="AH501">
        <v>2</v>
      </c>
      <c r="AI501">
        <v>144044162</v>
      </c>
      <c r="AJ501">
        <v>494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</row>
    <row r="502" spans="1:44" x14ac:dyDescent="0.2">
      <c r="A502">
        <f>ROW(Source!A185)</f>
        <v>185</v>
      </c>
      <c r="B502">
        <v>144044169</v>
      </c>
      <c r="C502">
        <v>144044160</v>
      </c>
      <c r="D502">
        <v>130404404</v>
      </c>
      <c r="E502">
        <v>1</v>
      </c>
      <c r="F502">
        <v>1</v>
      </c>
      <c r="G502">
        <v>1</v>
      </c>
      <c r="H502">
        <v>2</v>
      </c>
      <c r="I502" t="s">
        <v>1141</v>
      </c>
      <c r="J502" t="s">
        <v>1142</v>
      </c>
      <c r="K502" t="s">
        <v>1143</v>
      </c>
      <c r="L502">
        <v>1368</v>
      </c>
      <c r="N502">
        <v>1011</v>
      </c>
      <c r="O502" t="s">
        <v>550</v>
      </c>
      <c r="P502" t="s">
        <v>550</v>
      </c>
      <c r="Q502">
        <v>1</v>
      </c>
      <c r="X502">
        <v>0.01</v>
      </c>
      <c r="Y502">
        <v>0</v>
      </c>
      <c r="Z502">
        <v>115.4</v>
      </c>
      <c r="AA502">
        <v>13.5</v>
      </c>
      <c r="AB502">
        <v>0</v>
      </c>
      <c r="AC502">
        <v>0</v>
      </c>
      <c r="AD502">
        <v>1</v>
      </c>
      <c r="AE502">
        <v>0</v>
      </c>
      <c r="AF502" t="s">
        <v>3</v>
      </c>
      <c r="AG502">
        <v>0.01</v>
      </c>
      <c r="AH502">
        <v>2</v>
      </c>
      <c r="AI502">
        <v>144044163</v>
      </c>
      <c r="AJ502">
        <v>495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</row>
    <row r="503" spans="1:44" x14ac:dyDescent="0.2">
      <c r="A503">
        <f>ROW(Source!A185)</f>
        <v>185</v>
      </c>
      <c r="B503">
        <v>144044170</v>
      </c>
      <c r="C503">
        <v>144044160</v>
      </c>
      <c r="D503">
        <v>130405149</v>
      </c>
      <c r="E503">
        <v>1</v>
      </c>
      <c r="F503">
        <v>1</v>
      </c>
      <c r="G503">
        <v>1</v>
      </c>
      <c r="H503">
        <v>2</v>
      </c>
      <c r="I503" t="s">
        <v>1144</v>
      </c>
      <c r="J503" t="s">
        <v>1145</v>
      </c>
      <c r="K503" t="s">
        <v>1146</v>
      </c>
      <c r="L503">
        <v>1368</v>
      </c>
      <c r="N503">
        <v>1011</v>
      </c>
      <c r="O503" t="s">
        <v>550</v>
      </c>
      <c r="P503" t="s">
        <v>550</v>
      </c>
      <c r="Q503">
        <v>1</v>
      </c>
      <c r="X503">
        <v>0.01</v>
      </c>
      <c r="Y503">
        <v>0</v>
      </c>
      <c r="Z503">
        <v>65.709999999999994</v>
      </c>
      <c r="AA503">
        <v>11.6</v>
      </c>
      <c r="AB503">
        <v>0</v>
      </c>
      <c r="AC503">
        <v>0</v>
      </c>
      <c r="AD503">
        <v>1</v>
      </c>
      <c r="AE503">
        <v>0</v>
      </c>
      <c r="AF503" t="s">
        <v>3</v>
      </c>
      <c r="AG503">
        <v>0.01</v>
      </c>
      <c r="AH503">
        <v>2</v>
      </c>
      <c r="AI503">
        <v>144044164</v>
      </c>
      <c r="AJ503">
        <v>496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</row>
    <row r="504" spans="1:44" x14ac:dyDescent="0.2">
      <c r="A504">
        <f>ROW(Source!A185)</f>
        <v>185</v>
      </c>
      <c r="B504">
        <v>144044171</v>
      </c>
      <c r="C504">
        <v>144044160</v>
      </c>
      <c r="D504">
        <v>130260880</v>
      </c>
      <c r="E504">
        <v>1</v>
      </c>
      <c r="F504">
        <v>1</v>
      </c>
      <c r="G504">
        <v>1</v>
      </c>
      <c r="H504">
        <v>3</v>
      </c>
      <c r="I504" t="s">
        <v>1293</v>
      </c>
      <c r="J504" t="s">
        <v>1294</v>
      </c>
      <c r="K504" t="s">
        <v>1295</v>
      </c>
      <c r="L504">
        <v>1425</v>
      </c>
      <c r="N504">
        <v>1013</v>
      </c>
      <c r="O504" t="s">
        <v>88</v>
      </c>
      <c r="P504" t="s">
        <v>88</v>
      </c>
      <c r="Q504">
        <v>1</v>
      </c>
      <c r="X504">
        <v>2.7E-2</v>
      </c>
      <c r="Y504">
        <v>86</v>
      </c>
      <c r="Z504">
        <v>0</v>
      </c>
      <c r="AA504">
        <v>0</v>
      </c>
      <c r="AB504">
        <v>0</v>
      </c>
      <c r="AC504">
        <v>0</v>
      </c>
      <c r="AD504">
        <v>1</v>
      </c>
      <c r="AE504">
        <v>0</v>
      </c>
      <c r="AF504" t="s">
        <v>3</v>
      </c>
      <c r="AG504">
        <v>2.7E-2</v>
      </c>
      <c r="AH504">
        <v>2</v>
      </c>
      <c r="AI504">
        <v>144044165</v>
      </c>
      <c r="AJ504">
        <v>497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</row>
    <row r="505" spans="1:44" x14ac:dyDescent="0.2">
      <c r="A505">
        <f>ROW(Source!A185)</f>
        <v>185</v>
      </c>
      <c r="B505">
        <v>144044172</v>
      </c>
      <c r="C505">
        <v>144044160</v>
      </c>
      <c r="D505">
        <v>128862548</v>
      </c>
      <c r="E505">
        <v>28876687</v>
      </c>
      <c r="F505">
        <v>1</v>
      </c>
      <c r="G505">
        <v>1</v>
      </c>
      <c r="H505">
        <v>3</v>
      </c>
      <c r="I505" t="s">
        <v>1296</v>
      </c>
      <c r="J505" t="s">
        <v>3</v>
      </c>
      <c r="K505" t="s">
        <v>1297</v>
      </c>
      <c r="L505">
        <v>1374</v>
      </c>
      <c r="N505">
        <v>1013</v>
      </c>
      <c r="O505" t="s">
        <v>1298</v>
      </c>
      <c r="P505" t="s">
        <v>1298</v>
      </c>
      <c r="Q505">
        <v>1</v>
      </c>
      <c r="X505">
        <v>0.19</v>
      </c>
      <c r="Y505">
        <v>1</v>
      </c>
      <c r="Z505">
        <v>0</v>
      </c>
      <c r="AA505">
        <v>0</v>
      </c>
      <c r="AB505">
        <v>0</v>
      </c>
      <c r="AC505">
        <v>0</v>
      </c>
      <c r="AD505">
        <v>1</v>
      </c>
      <c r="AE505">
        <v>0</v>
      </c>
      <c r="AF505" t="s">
        <v>3</v>
      </c>
      <c r="AG505">
        <v>0.19</v>
      </c>
      <c r="AH505">
        <v>2</v>
      </c>
      <c r="AI505">
        <v>144044166</v>
      </c>
      <c r="AJ505">
        <v>498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</row>
    <row r="506" spans="1:44" x14ac:dyDescent="0.2">
      <c r="A506">
        <f>ROW(Source!A186)</f>
        <v>186</v>
      </c>
      <c r="B506">
        <v>144044186</v>
      </c>
      <c r="C506">
        <v>144044173</v>
      </c>
      <c r="D506">
        <v>128862276</v>
      </c>
      <c r="E506">
        <v>28876687</v>
      </c>
      <c r="F506">
        <v>1</v>
      </c>
      <c r="G506">
        <v>1</v>
      </c>
      <c r="H506">
        <v>1</v>
      </c>
      <c r="I506" t="s">
        <v>1341</v>
      </c>
      <c r="J506" t="s">
        <v>3</v>
      </c>
      <c r="K506" t="s">
        <v>1342</v>
      </c>
      <c r="L506">
        <v>1191</v>
      </c>
      <c r="N506">
        <v>1013</v>
      </c>
      <c r="O506" t="s">
        <v>1125</v>
      </c>
      <c r="P506" t="s">
        <v>1125</v>
      </c>
      <c r="Q506">
        <v>1</v>
      </c>
      <c r="X506">
        <v>59.1</v>
      </c>
      <c r="Y506">
        <v>0</v>
      </c>
      <c r="Z506">
        <v>0</v>
      </c>
      <c r="AA506">
        <v>0</v>
      </c>
      <c r="AB506">
        <v>8.9700000000000006</v>
      </c>
      <c r="AC506">
        <v>0</v>
      </c>
      <c r="AD506">
        <v>1</v>
      </c>
      <c r="AE506">
        <v>1</v>
      </c>
      <c r="AF506" t="s">
        <v>264</v>
      </c>
      <c r="AG506">
        <v>67.965000000000003</v>
      </c>
      <c r="AH506">
        <v>2</v>
      </c>
      <c r="AI506">
        <v>144044174</v>
      </c>
      <c r="AJ506">
        <v>499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</row>
    <row r="507" spans="1:44" x14ac:dyDescent="0.2">
      <c r="A507">
        <f>ROW(Source!A186)</f>
        <v>186</v>
      </c>
      <c r="B507">
        <v>144044187</v>
      </c>
      <c r="C507">
        <v>144044173</v>
      </c>
      <c r="D507">
        <v>128862608</v>
      </c>
      <c r="E507">
        <v>28876687</v>
      </c>
      <c r="F507">
        <v>1</v>
      </c>
      <c r="G507">
        <v>1</v>
      </c>
      <c r="H507">
        <v>1</v>
      </c>
      <c r="I507" t="s">
        <v>1128</v>
      </c>
      <c r="J507" t="s">
        <v>3</v>
      </c>
      <c r="K507" t="s">
        <v>1129</v>
      </c>
      <c r="L507">
        <v>1191</v>
      </c>
      <c r="N507">
        <v>1013</v>
      </c>
      <c r="O507" t="s">
        <v>1125</v>
      </c>
      <c r="P507" t="s">
        <v>1125</v>
      </c>
      <c r="Q507">
        <v>1</v>
      </c>
      <c r="X507">
        <v>3.13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1</v>
      </c>
      <c r="AE507">
        <v>2</v>
      </c>
      <c r="AF507" t="s">
        <v>279</v>
      </c>
      <c r="AG507">
        <v>3.9124999999999996</v>
      </c>
      <c r="AH507">
        <v>2</v>
      </c>
      <c r="AI507">
        <v>144044175</v>
      </c>
      <c r="AJ507">
        <v>500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 x14ac:dyDescent="0.2">
      <c r="A508">
        <f>ROW(Source!A186)</f>
        <v>186</v>
      </c>
      <c r="B508">
        <v>144044188</v>
      </c>
      <c r="C508">
        <v>144044173</v>
      </c>
      <c r="D508">
        <v>130404404</v>
      </c>
      <c r="E508">
        <v>1</v>
      </c>
      <c r="F508">
        <v>1</v>
      </c>
      <c r="G508">
        <v>1</v>
      </c>
      <c r="H508">
        <v>2</v>
      </c>
      <c r="I508" t="s">
        <v>1141</v>
      </c>
      <c r="J508" t="s">
        <v>1142</v>
      </c>
      <c r="K508" t="s">
        <v>1143</v>
      </c>
      <c r="L508">
        <v>1368</v>
      </c>
      <c r="N508">
        <v>1011</v>
      </c>
      <c r="O508" t="s">
        <v>550</v>
      </c>
      <c r="P508" t="s">
        <v>550</v>
      </c>
      <c r="Q508">
        <v>1</v>
      </c>
      <c r="X508">
        <v>0.09</v>
      </c>
      <c r="Y508">
        <v>0</v>
      </c>
      <c r="Z508">
        <v>115.4</v>
      </c>
      <c r="AA508">
        <v>13.5</v>
      </c>
      <c r="AB508">
        <v>0</v>
      </c>
      <c r="AC508">
        <v>0</v>
      </c>
      <c r="AD508">
        <v>1</v>
      </c>
      <c r="AE508">
        <v>0</v>
      </c>
      <c r="AF508" t="s">
        <v>279</v>
      </c>
      <c r="AG508">
        <v>0.11249999999999999</v>
      </c>
      <c r="AH508">
        <v>2</v>
      </c>
      <c r="AI508">
        <v>144044176</v>
      </c>
      <c r="AJ508">
        <v>501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 x14ac:dyDescent="0.2">
      <c r="A509">
        <f>ROW(Source!A186)</f>
        <v>186</v>
      </c>
      <c r="B509">
        <v>144044189</v>
      </c>
      <c r="C509">
        <v>144044173</v>
      </c>
      <c r="D509">
        <v>130404565</v>
      </c>
      <c r="E509">
        <v>1</v>
      </c>
      <c r="F509">
        <v>1</v>
      </c>
      <c r="G509">
        <v>1</v>
      </c>
      <c r="H509">
        <v>2</v>
      </c>
      <c r="I509" t="s">
        <v>1130</v>
      </c>
      <c r="J509" t="s">
        <v>1131</v>
      </c>
      <c r="K509" t="s">
        <v>1132</v>
      </c>
      <c r="L509">
        <v>1368</v>
      </c>
      <c r="N509">
        <v>1011</v>
      </c>
      <c r="O509" t="s">
        <v>550</v>
      </c>
      <c r="P509" t="s">
        <v>550</v>
      </c>
      <c r="Q509">
        <v>1</v>
      </c>
      <c r="X509">
        <v>1.19</v>
      </c>
      <c r="Y509">
        <v>0</v>
      </c>
      <c r="Z509">
        <v>31.26</v>
      </c>
      <c r="AA509">
        <v>13.5</v>
      </c>
      <c r="AB509">
        <v>0</v>
      </c>
      <c r="AC509">
        <v>0</v>
      </c>
      <c r="AD509">
        <v>1</v>
      </c>
      <c r="AE509">
        <v>0</v>
      </c>
      <c r="AF509" t="s">
        <v>279</v>
      </c>
      <c r="AG509">
        <v>1.4874999999999998</v>
      </c>
      <c r="AH509">
        <v>2</v>
      </c>
      <c r="AI509">
        <v>144044177</v>
      </c>
      <c r="AJ509">
        <v>502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</row>
    <row r="510" spans="1:44" x14ac:dyDescent="0.2">
      <c r="A510">
        <f>ROW(Source!A186)</f>
        <v>186</v>
      </c>
      <c r="B510">
        <v>144044190</v>
      </c>
      <c r="C510">
        <v>144044173</v>
      </c>
      <c r="D510">
        <v>130405006</v>
      </c>
      <c r="E510">
        <v>1</v>
      </c>
      <c r="F510">
        <v>1</v>
      </c>
      <c r="G510">
        <v>1</v>
      </c>
      <c r="H510">
        <v>2</v>
      </c>
      <c r="I510" t="s">
        <v>1247</v>
      </c>
      <c r="J510" t="s">
        <v>1248</v>
      </c>
      <c r="K510" t="s">
        <v>1249</v>
      </c>
      <c r="L510">
        <v>1368</v>
      </c>
      <c r="N510">
        <v>1011</v>
      </c>
      <c r="O510" t="s">
        <v>550</v>
      </c>
      <c r="P510" t="s">
        <v>550</v>
      </c>
      <c r="Q510">
        <v>1</v>
      </c>
      <c r="X510">
        <v>0.8</v>
      </c>
      <c r="Y510">
        <v>0</v>
      </c>
      <c r="Z510">
        <v>29.67</v>
      </c>
      <c r="AA510">
        <v>0</v>
      </c>
      <c r="AB510">
        <v>0</v>
      </c>
      <c r="AC510">
        <v>0</v>
      </c>
      <c r="AD510">
        <v>1</v>
      </c>
      <c r="AE510">
        <v>0</v>
      </c>
      <c r="AF510" t="s">
        <v>279</v>
      </c>
      <c r="AG510">
        <v>1</v>
      </c>
      <c r="AH510">
        <v>2</v>
      </c>
      <c r="AI510">
        <v>144044178</v>
      </c>
      <c r="AJ510">
        <v>503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</row>
    <row r="511" spans="1:44" x14ac:dyDescent="0.2">
      <c r="A511">
        <f>ROW(Source!A186)</f>
        <v>186</v>
      </c>
      <c r="B511">
        <v>144044191</v>
      </c>
      <c r="C511">
        <v>144044173</v>
      </c>
      <c r="D511">
        <v>130405149</v>
      </c>
      <c r="E511">
        <v>1</v>
      </c>
      <c r="F511">
        <v>1</v>
      </c>
      <c r="G511">
        <v>1</v>
      </c>
      <c r="H511">
        <v>2</v>
      </c>
      <c r="I511" t="s">
        <v>1144</v>
      </c>
      <c r="J511" t="s">
        <v>1145</v>
      </c>
      <c r="K511" t="s">
        <v>1146</v>
      </c>
      <c r="L511">
        <v>1368</v>
      </c>
      <c r="N511">
        <v>1011</v>
      </c>
      <c r="O511" t="s">
        <v>550</v>
      </c>
      <c r="P511" t="s">
        <v>550</v>
      </c>
      <c r="Q511">
        <v>1</v>
      </c>
      <c r="X511">
        <v>1.85</v>
      </c>
      <c r="Y511">
        <v>0</v>
      </c>
      <c r="Z511">
        <v>65.709999999999994</v>
      </c>
      <c r="AA511">
        <v>11.6</v>
      </c>
      <c r="AB511">
        <v>0</v>
      </c>
      <c r="AC511">
        <v>0</v>
      </c>
      <c r="AD511">
        <v>1</v>
      </c>
      <c r="AE511">
        <v>0</v>
      </c>
      <c r="AF511" t="s">
        <v>279</v>
      </c>
      <c r="AG511">
        <v>2.3125</v>
      </c>
      <c r="AH511">
        <v>2</v>
      </c>
      <c r="AI511">
        <v>144044179</v>
      </c>
      <c r="AJ511">
        <v>504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 x14ac:dyDescent="0.2">
      <c r="A512">
        <f>ROW(Source!A186)</f>
        <v>186</v>
      </c>
      <c r="B512">
        <v>144044192</v>
      </c>
      <c r="C512">
        <v>144044173</v>
      </c>
      <c r="D512">
        <v>130257423</v>
      </c>
      <c r="E512">
        <v>1</v>
      </c>
      <c r="F512">
        <v>1</v>
      </c>
      <c r="G512">
        <v>1</v>
      </c>
      <c r="H512">
        <v>3</v>
      </c>
      <c r="I512" t="s">
        <v>1457</v>
      </c>
      <c r="J512" t="s">
        <v>1458</v>
      </c>
      <c r="K512" t="s">
        <v>1459</v>
      </c>
      <c r="L512">
        <v>1339</v>
      </c>
      <c r="N512">
        <v>1007</v>
      </c>
      <c r="O512" t="s">
        <v>50</v>
      </c>
      <c r="P512" t="s">
        <v>50</v>
      </c>
      <c r="Q512">
        <v>1</v>
      </c>
      <c r="X512">
        <v>0.67</v>
      </c>
      <c r="Y512">
        <v>45.83</v>
      </c>
      <c r="Z512">
        <v>0</v>
      </c>
      <c r="AA512">
        <v>0</v>
      </c>
      <c r="AB512">
        <v>0</v>
      </c>
      <c r="AC512">
        <v>0</v>
      </c>
      <c r="AD512">
        <v>1</v>
      </c>
      <c r="AE512">
        <v>0</v>
      </c>
      <c r="AF512" t="s">
        <v>3</v>
      </c>
      <c r="AG512">
        <v>0.67</v>
      </c>
      <c r="AH512">
        <v>2</v>
      </c>
      <c r="AI512">
        <v>144044180</v>
      </c>
      <c r="AJ512">
        <v>505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</row>
    <row r="513" spans="1:44" x14ac:dyDescent="0.2">
      <c r="A513">
        <f>ROW(Source!A186)</f>
        <v>186</v>
      </c>
      <c r="B513">
        <v>144044193</v>
      </c>
      <c r="C513">
        <v>144044173</v>
      </c>
      <c r="D513">
        <v>130258534</v>
      </c>
      <c r="E513">
        <v>1</v>
      </c>
      <c r="F513">
        <v>1</v>
      </c>
      <c r="G513">
        <v>1</v>
      </c>
      <c r="H513">
        <v>3</v>
      </c>
      <c r="I513" t="s">
        <v>1150</v>
      </c>
      <c r="J513" t="s">
        <v>1151</v>
      </c>
      <c r="K513" t="s">
        <v>1152</v>
      </c>
      <c r="L513">
        <v>1339</v>
      </c>
      <c r="N513">
        <v>1007</v>
      </c>
      <c r="O513" t="s">
        <v>50</v>
      </c>
      <c r="P513" t="s">
        <v>50</v>
      </c>
      <c r="Q513">
        <v>1</v>
      </c>
      <c r="X513">
        <v>15</v>
      </c>
      <c r="Y513">
        <v>2.44</v>
      </c>
      <c r="Z513">
        <v>0</v>
      </c>
      <c r="AA513">
        <v>0</v>
      </c>
      <c r="AB513">
        <v>0</v>
      </c>
      <c r="AC513">
        <v>0</v>
      </c>
      <c r="AD513">
        <v>1</v>
      </c>
      <c r="AE513">
        <v>0</v>
      </c>
      <c r="AF513" t="s">
        <v>3</v>
      </c>
      <c r="AG513">
        <v>15</v>
      </c>
      <c r="AH513">
        <v>2</v>
      </c>
      <c r="AI513">
        <v>144044181</v>
      </c>
      <c r="AJ513">
        <v>506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 x14ac:dyDescent="0.2">
      <c r="A514">
        <f>ROW(Source!A186)</f>
        <v>186</v>
      </c>
      <c r="B514">
        <v>144044194</v>
      </c>
      <c r="C514">
        <v>144044173</v>
      </c>
      <c r="D514">
        <v>130260884</v>
      </c>
      <c r="E514">
        <v>1</v>
      </c>
      <c r="F514">
        <v>1</v>
      </c>
      <c r="G514">
        <v>1</v>
      </c>
      <c r="H514">
        <v>3</v>
      </c>
      <c r="I514" t="s">
        <v>1460</v>
      </c>
      <c r="J514" t="s">
        <v>1461</v>
      </c>
      <c r="K514" t="s">
        <v>1462</v>
      </c>
      <c r="L514">
        <v>1407</v>
      </c>
      <c r="N514">
        <v>1013</v>
      </c>
      <c r="O514" t="s">
        <v>940</v>
      </c>
      <c r="P514" t="s">
        <v>940</v>
      </c>
      <c r="Q514">
        <v>1</v>
      </c>
      <c r="X514">
        <v>8.8999999999999996E-2</v>
      </c>
      <c r="Y514">
        <v>200</v>
      </c>
      <c r="Z514">
        <v>0</v>
      </c>
      <c r="AA514">
        <v>0</v>
      </c>
      <c r="AB514">
        <v>0</v>
      </c>
      <c r="AC514">
        <v>0</v>
      </c>
      <c r="AD514">
        <v>1</v>
      </c>
      <c r="AE514">
        <v>0</v>
      </c>
      <c r="AF514" t="s">
        <v>3</v>
      </c>
      <c r="AG514">
        <v>8.8999999999999996E-2</v>
      </c>
      <c r="AH514">
        <v>2</v>
      </c>
      <c r="AI514">
        <v>144044182</v>
      </c>
      <c r="AJ514">
        <v>507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</row>
    <row r="515" spans="1:44" x14ac:dyDescent="0.2">
      <c r="A515">
        <f>ROW(Source!A186)</f>
        <v>186</v>
      </c>
      <c r="B515">
        <v>144044195</v>
      </c>
      <c r="C515">
        <v>144044173</v>
      </c>
      <c r="D515">
        <v>130261270</v>
      </c>
      <c r="E515">
        <v>1</v>
      </c>
      <c r="F515">
        <v>1</v>
      </c>
      <c r="G515">
        <v>1</v>
      </c>
      <c r="H515">
        <v>3</v>
      </c>
      <c r="I515" t="s">
        <v>1463</v>
      </c>
      <c r="J515" t="s">
        <v>1464</v>
      </c>
      <c r="K515" t="s">
        <v>1465</v>
      </c>
      <c r="L515">
        <v>1348</v>
      </c>
      <c r="N515">
        <v>1009</v>
      </c>
      <c r="O515" t="s">
        <v>31</v>
      </c>
      <c r="P515" t="s">
        <v>31</v>
      </c>
      <c r="Q515">
        <v>1000</v>
      </c>
      <c r="X515">
        <v>4.4999999999999997E-3</v>
      </c>
      <c r="Y515">
        <v>9628</v>
      </c>
      <c r="Z515">
        <v>0</v>
      </c>
      <c r="AA515">
        <v>0</v>
      </c>
      <c r="AB515">
        <v>0</v>
      </c>
      <c r="AC515">
        <v>0</v>
      </c>
      <c r="AD515">
        <v>1</v>
      </c>
      <c r="AE515">
        <v>0</v>
      </c>
      <c r="AF515" t="s">
        <v>3</v>
      </c>
      <c r="AG515">
        <v>4.4999999999999997E-3</v>
      </c>
      <c r="AH515">
        <v>2</v>
      </c>
      <c r="AI515">
        <v>144044183</v>
      </c>
      <c r="AJ515">
        <v>508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</row>
    <row r="516" spans="1:44" x14ac:dyDescent="0.2">
      <c r="A516">
        <f>ROW(Source!A186)</f>
        <v>186</v>
      </c>
      <c r="B516">
        <v>144044196</v>
      </c>
      <c r="C516">
        <v>144044173</v>
      </c>
      <c r="D516">
        <v>130297630</v>
      </c>
      <c r="E516">
        <v>1</v>
      </c>
      <c r="F516">
        <v>1</v>
      </c>
      <c r="G516">
        <v>1</v>
      </c>
      <c r="H516">
        <v>3</v>
      </c>
      <c r="I516" t="s">
        <v>1466</v>
      </c>
      <c r="J516" t="s">
        <v>1467</v>
      </c>
      <c r="K516" t="s">
        <v>1468</v>
      </c>
      <c r="L516">
        <v>1377</v>
      </c>
      <c r="N516">
        <v>1013</v>
      </c>
      <c r="O516" t="s">
        <v>395</v>
      </c>
      <c r="P516" t="s">
        <v>395</v>
      </c>
      <c r="Q516">
        <v>1</v>
      </c>
      <c r="X516">
        <v>44.2</v>
      </c>
      <c r="Y516">
        <v>24.75</v>
      </c>
      <c r="Z516">
        <v>0</v>
      </c>
      <c r="AA516">
        <v>0</v>
      </c>
      <c r="AB516">
        <v>0</v>
      </c>
      <c r="AC516">
        <v>0</v>
      </c>
      <c r="AD516">
        <v>1</v>
      </c>
      <c r="AE516">
        <v>0</v>
      </c>
      <c r="AF516" t="s">
        <v>3</v>
      </c>
      <c r="AG516">
        <v>44.2</v>
      </c>
      <c r="AH516">
        <v>2</v>
      </c>
      <c r="AI516">
        <v>144044184</v>
      </c>
      <c r="AJ516">
        <v>509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 x14ac:dyDescent="0.2">
      <c r="A517">
        <f>ROW(Source!A186)</f>
        <v>186</v>
      </c>
      <c r="B517">
        <v>144044197</v>
      </c>
      <c r="C517">
        <v>144044173</v>
      </c>
      <c r="D517">
        <v>128864264</v>
      </c>
      <c r="E517">
        <v>28876687</v>
      </c>
      <c r="F517">
        <v>1</v>
      </c>
      <c r="G517">
        <v>1</v>
      </c>
      <c r="H517">
        <v>3</v>
      </c>
      <c r="I517" t="s">
        <v>1792</v>
      </c>
      <c r="J517" t="s">
        <v>3</v>
      </c>
      <c r="K517" t="s">
        <v>1793</v>
      </c>
      <c r="L517">
        <v>1033</v>
      </c>
      <c r="N517">
        <v>1013</v>
      </c>
      <c r="O517" t="s">
        <v>1794</v>
      </c>
      <c r="P517" t="s">
        <v>1794</v>
      </c>
      <c r="Q517">
        <v>1</v>
      </c>
      <c r="X517">
        <v>100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 t="s">
        <v>3</v>
      </c>
      <c r="AG517">
        <v>100</v>
      </c>
      <c r="AH517">
        <v>3</v>
      </c>
      <c r="AI517">
        <v>-1</v>
      </c>
      <c r="AJ517" t="s">
        <v>3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</row>
    <row r="518" spans="1:44" x14ac:dyDescent="0.2">
      <c r="A518">
        <f>ROW(Source!A188)</f>
        <v>188</v>
      </c>
      <c r="B518">
        <v>144044214</v>
      </c>
      <c r="C518">
        <v>144044199</v>
      </c>
      <c r="D518">
        <v>128862296</v>
      </c>
      <c r="E518">
        <v>28876687</v>
      </c>
      <c r="F518">
        <v>1</v>
      </c>
      <c r="G518">
        <v>1</v>
      </c>
      <c r="H518">
        <v>1</v>
      </c>
      <c r="I518" t="s">
        <v>1242</v>
      </c>
      <c r="J518" t="s">
        <v>3</v>
      </c>
      <c r="K518" t="s">
        <v>1243</v>
      </c>
      <c r="L518">
        <v>1191</v>
      </c>
      <c r="N518">
        <v>1013</v>
      </c>
      <c r="O518" t="s">
        <v>1125</v>
      </c>
      <c r="P518" t="s">
        <v>1125</v>
      </c>
      <c r="Q518">
        <v>1</v>
      </c>
      <c r="X518">
        <v>81.45</v>
      </c>
      <c r="Y518">
        <v>0</v>
      </c>
      <c r="Z518">
        <v>0</v>
      </c>
      <c r="AA518">
        <v>0</v>
      </c>
      <c r="AB518">
        <v>9.51</v>
      </c>
      <c r="AC518">
        <v>0</v>
      </c>
      <c r="AD518">
        <v>1</v>
      </c>
      <c r="AE518">
        <v>1</v>
      </c>
      <c r="AF518" t="s">
        <v>264</v>
      </c>
      <c r="AG518">
        <v>93.66749999999999</v>
      </c>
      <c r="AH518">
        <v>2</v>
      </c>
      <c r="AI518">
        <v>144044200</v>
      </c>
      <c r="AJ518">
        <v>511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 x14ac:dyDescent="0.2">
      <c r="A519">
        <f>ROW(Source!A188)</f>
        <v>188</v>
      </c>
      <c r="B519">
        <v>144044215</v>
      </c>
      <c r="C519">
        <v>144044199</v>
      </c>
      <c r="D519">
        <v>128862608</v>
      </c>
      <c r="E519">
        <v>28876687</v>
      </c>
      <c r="F519">
        <v>1</v>
      </c>
      <c r="G519">
        <v>1</v>
      </c>
      <c r="H519">
        <v>1</v>
      </c>
      <c r="I519" t="s">
        <v>1128</v>
      </c>
      <c r="J519" t="s">
        <v>3</v>
      </c>
      <c r="K519" t="s">
        <v>1129</v>
      </c>
      <c r="L519">
        <v>1191</v>
      </c>
      <c r="N519">
        <v>1013</v>
      </c>
      <c r="O519" t="s">
        <v>1125</v>
      </c>
      <c r="P519" t="s">
        <v>1125</v>
      </c>
      <c r="Q519">
        <v>1</v>
      </c>
      <c r="X519">
        <v>0.01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1</v>
      </c>
      <c r="AE519">
        <v>2</v>
      </c>
      <c r="AF519" t="s">
        <v>279</v>
      </c>
      <c r="AG519">
        <v>1.2500000000000001E-2</v>
      </c>
      <c r="AH519">
        <v>2</v>
      </c>
      <c r="AI519">
        <v>144044201</v>
      </c>
      <c r="AJ519">
        <v>512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 x14ac:dyDescent="0.2">
      <c r="A520">
        <f>ROW(Source!A188)</f>
        <v>188</v>
      </c>
      <c r="B520">
        <v>144044216</v>
      </c>
      <c r="C520">
        <v>144044199</v>
      </c>
      <c r="D520">
        <v>130404355</v>
      </c>
      <c r="E520">
        <v>1</v>
      </c>
      <c r="F520">
        <v>1</v>
      </c>
      <c r="G520">
        <v>1</v>
      </c>
      <c r="H520">
        <v>2</v>
      </c>
      <c r="I520" t="s">
        <v>1244</v>
      </c>
      <c r="J520" t="s">
        <v>1245</v>
      </c>
      <c r="K520" t="s">
        <v>1246</v>
      </c>
      <c r="L520">
        <v>1368</v>
      </c>
      <c r="N520">
        <v>1011</v>
      </c>
      <c r="O520" t="s">
        <v>550</v>
      </c>
      <c r="P520" t="s">
        <v>550</v>
      </c>
      <c r="Q520">
        <v>1</v>
      </c>
      <c r="X520">
        <v>4.0000000000000001E-3</v>
      </c>
      <c r="Y520">
        <v>0</v>
      </c>
      <c r="Z520">
        <v>83.43</v>
      </c>
      <c r="AA520">
        <v>13.5</v>
      </c>
      <c r="AB520">
        <v>0</v>
      </c>
      <c r="AC520">
        <v>0</v>
      </c>
      <c r="AD520">
        <v>1</v>
      </c>
      <c r="AE520">
        <v>0</v>
      </c>
      <c r="AF520" t="s">
        <v>279</v>
      </c>
      <c r="AG520">
        <v>5.0000000000000001E-3</v>
      </c>
      <c r="AH520">
        <v>2</v>
      </c>
      <c r="AI520">
        <v>144044202</v>
      </c>
      <c r="AJ520">
        <v>513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 x14ac:dyDescent="0.2">
      <c r="A521">
        <f>ROW(Source!A188)</f>
        <v>188</v>
      </c>
      <c r="B521">
        <v>144044217</v>
      </c>
      <c r="C521">
        <v>144044199</v>
      </c>
      <c r="D521">
        <v>130404404</v>
      </c>
      <c r="E521">
        <v>1</v>
      </c>
      <c r="F521">
        <v>1</v>
      </c>
      <c r="G521">
        <v>1</v>
      </c>
      <c r="H521">
        <v>2</v>
      </c>
      <c r="I521" t="s">
        <v>1141</v>
      </c>
      <c r="J521" t="s">
        <v>1142</v>
      </c>
      <c r="K521" t="s">
        <v>1143</v>
      </c>
      <c r="L521">
        <v>1368</v>
      </c>
      <c r="N521">
        <v>1011</v>
      </c>
      <c r="O521" t="s">
        <v>550</v>
      </c>
      <c r="P521" t="s">
        <v>550</v>
      </c>
      <c r="Q521">
        <v>1</v>
      </c>
      <c r="X521">
        <v>6.0000000000000001E-3</v>
      </c>
      <c r="Y521">
        <v>0</v>
      </c>
      <c r="Z521">
        <v>115.4</v>
      </c>
      <c r="AA521">
        <v>13.5</v>
      </c>
      <c r="AB521">
        <v>0</v>
      </c>
      <c r="AC521">
        <v>0</v>
      </c>
      <c r="AD521">
        <v>1</v>
      </c>
      <c r="AE521">
        <v>0</v>
      </c>
      <c r="AF521" t="s">
        <v>279</v>
      </c>
      <c r="AG521">
        <v>7.4999999999999997E-3</v>
      </c>
      <c r="AH521">
        <v>2</v>
      </c>
      <c r="AI521">
        <v>144044203</v>
      </c>
      <c r="AJ521">
        <v>514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</row>
    <row r="522" spans="1:44" x14ac:dyDescent="0.2">
      <c r="A522">
        <f>ROW(Source!A188)</f>
        <v>188</v>
      </c>
      <c r="B522">
        <v>144044218</v>
      </c>
      <c r="C522">
        <v>144044199</v>
      </c>
      <c r="D522">
        <v>130405006</v>
      </c>
      <c r="E522">
        <v>1</v>
      </c>
      <c r="F522">
        <v>1</v>
      </c>
      <c r="G522">
        <v>1</v>
      </c>
      <c r="H522">
        <v>2</v>
      </c>
      <c r="I522" t="s">
        <v>1247</v>
      </c>
      <c r="J522" t="s">
        <v>1248</v>
      </c>
      <c r="K522" t="s">
        <v>1249</v>
      </c>
      <c r="L522">
        <v>1368</v>
      </c>
      <c r="N522">
        <v>1011</v>
      </c>
      <c r="O522" t="s">
        <v>550</v>
      </c>
      <c r="P522" t="s">
        <v>550</v>
      </c>
      <c r="Q522">
        <v>1</v>
      </c>
      <c r="X522">
        <v>1.27</v>
      </c>
      <c r="Y522">
        <v>0</v>
      </c>
      <c r="Z522">
        <v>29.67</v>
      </c>
      <c r="AA522">
        <v>0</v>
      </c>
      <c r="AB522">
        <v>0</v>
      </c>
      <c r="AC522">
        <v>0</v>
      </c>
      <c r="AD522">
        <v>1</v>
      </c>
      <c r="AE522">
        <v>0</v>
      </c>
      <c r="AF522" t="s">
        <v>279</v>
      </c>
      <c r="AG522">
        <v>1.5874999999999999</v>
      </c>
      <c r="AH522">
        <v>2</v>
      </c>
      <c r="AI522">
        <v>144044204</v>
      </c>
      <c r="AJ522">
        <v>515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</row>
    <row r="523" spans="1:44" x14ac:dyDescent="0.2">
      <c r="A523">
        <f>ROW(Source!A188)</f>
        <v>188</v>
      </c>
      <c r="B523">
        <v>144044219</v>
      </c>
      <c r="C523">
        <v>144044199</v>
      </c>
      <c r="D523">
        <v>130405272</v>
      </c>
      <c r="E523">
        <v>1</v>
      </c>
      <c r="F523">
        <v>1</v>
      </c>
      <c r="G523">
        <v>1</v>
      </c>
      <c r="H523">
        <v>2</v>
      </c>
      <c r="I523" t="s">
        <v>1250</v>
      </c>
      <c r="J523" t="s">
        <v>1251</v>
      </c>
      <c r="K523" t="s">
        <v>1252</v>
      </c>
      <c r="L523">
        <v>1368</v>
      </c>
      <c r="N523">
        <v>1011</v>
      </c>
      <c r="O523" t="s">
        <v>550</v>
      </c>
      <c r="P523" t="s">
        <v>550</v>
      </c>
      <c r="Q523">
        <v>1</v>
      </c>
      <c r="X523">
        <v>12.8</v>
      </c>
      <c r="Y523">
        <v>0</v>
      </c>
      <c r="Z523">
        <v>26.25</v>
      </c>
      <c r="AA523">
        <v>0</v>
      </c>
      <c r="AB523">
        <v>0</v>
      </c>
      <c r="AC523">
        <v>0</v>
      </c>
      <c r="AD523">
        <v>1</v>
      </c>
      <c r="AE523">
        <v>0</v>
      </c>
      <c r="AF523" t="s">
        <v>279</v>
      </c>
      <c r="AG523">
        <v>16</v>
      </c>
      <c r="AH523">
        <v>2</v>
      </c>
      <c r="AI523">
        <v>144044205</v>
      </c>
      <c r="AJ523">
        <v>516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</row>
    <row r="524" spans="1:44" x14ac:dyDescent="0.2">
      <c r="A524">
        <f>ROW(Source!A188)</f>
        <v>188</v>
      </c>
      <c r="B524">
        <v>144044220</v>
      </c>
      <c r="C524">
        <v>144044199</v>
      </c>
      <c r="D524">
        <v>130258534</v>
      </c>
      <c r="E524">
        <v>1</v>
      </c>
      <c r="F524">
        <v>1</v>
      </c>
      <c r="G524">
        <v>1</v>
      </c>
      <c r="H524">
        <v>3</v>
      </c>
      <c r="I524" t="s">
        <v>1150</v>
      </c>
      <c r="J524" t="s">
        <v>1151</v>
      </c>
      <c r="K524" t="s">
        <v>1152</v>
      </c>
      <c r="L524">
        <v>1339</v>
      </c>
      <c r="N524">
        <v>1007</v>
      </c>
      <c r="O524" t="s">
        <v>50</v>
      </c>
      <c r="P524" t="s">
        <v>50</v>
      </c>
      <c r="Q524">
        <v>1</v>
      </c>
      <c r="X524">
        <v>0.22600000000000001</v>
      </c>
      <c r="Y524">
        <v>2.44</v>
      </c>
      <c r="Z524">
        <v>0</v>
      </c>
      <c r="AA524">
        <v>0</v>
      </c>
      <c r="AB524">
        <v>0</v>
      </c>
      <c r="AC524">
        <v>0</v>
      </c>
      <c r="AD524">
        <v>1</v>
      </c>
      <c r="AE524">
        <v>0</v>
      </c>
      <c r="AF524" t="s">
        <v>3</v>
      </c>
      <c r="AG524">
        <v>0.22600000000000001</v>
      </c>
      <c r="AH524">
        <v>2</v>
      </c>
      <c r="AI524">
        <v>144044206</v>
      </c>
      <c r="AJ524">
        <v>517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 x14ac:dyDescent="0.2">
      <c r="A525">
        <f>ROW(Source!A188)</f>
        <v>188</v>
      </c>
      <c r="B525">
        <v>144044221</v>
      </c>
      <c r="C525">
        <v>144044199</v>
      </c>
      <c r="D525">
        <v>130260768</v>
      </c>
      <c r="E525">
        <v>1</v>
      </c>
      <c r="F525">
        <v>1</v>
      </c>
      <c r="G525">
        <v>1</v>
      </c>
      <c r="H525">
        <v>3</v>
      </c>
      <c r="I525" t="s">
        <v>1253</v>
      </c>
      <c r="J525" t="s">
        <v>1254</v>
      </c>
      <c r="K525" t="s">
        <v>1255</v>
      </c>
      <c r="L525">
        <v>1348</v>
      </c>
      <c r="N525">
        <v>1009</v>
      </c>
      <c r="O525" t="s">
        <v>31</v>
      </c>
      <c r="P525" t="s">
        <v>31</v>
      </c>
      <c r="Q525">
        <v>1000</v>
      </c>
      <c r="X525">
        <v>8.0000000000000004E-4</v>
      </c>
      <c r="Y525">
        <v>13186.74</v>
      </c>
      <c r="Z525">
        <v>0</v>
      </c>
      <c r="AA525">
        <v>0</v>
      </c>
      <c r="AB525">
        <v>0</v>
      </c>
      <c r="AC525">
        <v>0</v>
      </c>
      <c r="AD525">
        <v>1</v>
      </c>
      <c r="AE525">
        <v>0</v>
      </c>
      <c r="AF525" t="s">
        <v>3</v>
      </c>
      <c r="AG525">
        <v>8.0000000000000004E-4</v>
      </c>
      <c r="AH525">
        <v>2</v>
      </c>
      <c r="AI525">
        <v>144044207</v>
      </c>
      <c r="AJ525">
        <v>518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</row>
    <row r="526" spans="1:44" x14ac:dyDescent="0.2">
      <c r="A526">
        <f>ROW(Source!A188)</f>
        <v>188</v>
      </c>
      <c r="B526">
        <v>144044222</v>
      </c>
      <c r="C526">
        <v>144044199</v>
      </c>
      <c r="D526">
        <v>130260882</v>
      </c>
      <c r="E526">
        <v>1</v>
      </c>
      <c r="F526">
        <v>1</v>
      </c>
      <c r="G526">
        <v>1</v>
      </c>
      <c r="H526">
        <v>3</v>
      </c>
      <c r="I526" t="s">
        <v>1256</v>
      </c>
      <c r="J526" t="s">
        <v>1257</v>
      </c>
      <c r="K526" t="s">
        <v>1258</v>
      </c>
      <c r="L526">
        <v>1407</v>
      </c>
      <c r="N526">
        <v>1013</v>
      </c>
      <c r="O526" t="s">
        <v>940</v>
      </c>
      <c r="P526" t="s">
        <v>940</v>
      </c>
      <c r="Q526">
        <v>1</v>
      </c>
      <c r="X526">
        <v>0.125</v>
      </c>
      <c r="Y526">
        <v>180</v>
      </c>
      <c r="Z526">
        <v>0</v>
      </c>
      <c r="AA526">
        <v>0</v>
      </c>
      <c r="AB526">
        <v>0</v>
      </c>
      <c r="AC526">
        <v>0</v>
      </c>
      <c r="AD526">
        <v>1</v>
      </c>
      <c r="AE526">
        <v>0</v>
      </c>
      <c r="AF526" t="s">
        <v>3</v>
      </c>
      <c r="AG526">
        <v>0.125</v>
      </c>
      <c r="AH526">
        <v>2</v>
      </c>
      <c r="AI526">
        <v>144044208</v>
      </c>
      <c r="AJ526">
        <v>519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</row>
    <row r="527" spans="1:44" x14ac:dyDescent="0.2">
      <c r="A527">
        <f>ROW(Source!A188)</f>
        <v>188</v>
      </c>
      <c r="B527">
        <v>144044223</v>
      </c>
      <c r="C527">
        <v>144044199</v>
      </c>
      <c r="D527">
        <v>130262823</v>
      </c>
      <c r="E527">
        <v>1</v>
      </c>
      <c r="F527">
        <v>1</v>
      </c>
      <c r="G527">
        <v>1</v>
      </c>
      <c r="H527">
        <v>3</v>
      </c>
      <c r="I527" t="s">
        <v>1259</v>
      </c>
      <c r="J527" t="s">
        <v>1260</v>
      </c>
      <c r="K527" t="s">
        <v>1261</v>
      </c>
      <c r="L527">
        <v>1346</v>
      </c>
      <c r="N527">
        <v>1009</v>
      </c>
      <c r="O527" t="s">
        <v>598</v>
      </c>
      <c r="P527" t="s">
        <v>598</v>
      </c>
      <c r="Q527">
        <v>1</v>
      </c>
      <c r="X527">
        <v>2.5000000000000001E-3</v>
      </c>
      <c r="Y527">
        <v>2.15</v>
      </c>
      <c r="Z527">
        <v>0</v>
      </c>
      <c r="AA527">
        <v>0</v>
      </c>
      <c r="AB527">
        <v>0</v>
      </c>
      <c r="AC527">
        <v>0</v>
      </c>
      <c r="AD527">
        <v>1</v>
      </c>
      <c r="AE527">
        <v>0</v>
      </c>
      <c r="AF527" t="s">
        <v>3</v>
      </c>
      <c r="AG527">
        <v>2.5000000000000001E-3</v>
      </c>
      <c r="AH527">
        <v>2</v>
      </c>
      <c r="AI527">
        <v>144044209</v>
      </c>
      <c r="AJ527">
        <v>520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</row>
    <row r="528" spans="1:44" x14ac:dyDescent="0.2">
      <c r="A528">
        <f>ROW(Source!A188)</f>
        <v>188</v>
      </c>
      <c r="B528">
        <v>144044224</v>
      </c>
      <c r="C528">
        <v>144044199</v>
      </c>
      <c r="D528">
        <v>128864465</v>
      </c>
      <c r="E528">
        <v>28876687</v>
      </c>
      <c r="F528">
        <v>1</v>
      </c>
      <c r="G528">
        <v>1</v>
      </c>
      <c r="H528">
        <v>3</v>
      </c>
      <c r="I528" t="s">
        <v>1738</v>
      </c>
      <c r="J528" t="s">
        <v>3</v>
      </c>
      <c r="K528" t="s">
        <v>1739</v>
      </c>
      <c r="L528">
        <v>1348</v>
      </c>
      <c r="N528">
        <v>1009</v>
      </c>
      <c r="O528" t="s">
        <v>31</v>
      </c>
      <c r="P528" t="s">
        <v>31</v>
      </c>
      <c r="Q528">
        <v>1000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1</v>
      </c>
      <c r="AD528">
        <v>0</v>
      </c>
      <c r="AE528">
        <v>0</v>
      </c>
      <c r="AF528" t="s">
        <v>3</v>
      </c>
      <c r="AG528">
        <v>0</v>
      </c>
      <c r="AH528">
        <v>3</v>
      </c>
      <c r="AI528">
        <v>-1</v>
      </c>
      <c r="AJ528" t="s">
        <v>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 x14ac:dyDescent="0.2">
      <c r="A529">
        <f>ROW(Source!A188)</f>
        <v>188</v>
      </c>
      <c r="B529">
        <v>144044225</v>
      </c>
      <c r="C529">
        <v>144044199</v>
      </c>
      <c r="D529">
        <v>130316667</v>
      </c>
      <c r="E529">
        <v>1</v>
      </c>
      <c r="F529">
        <v>1</v>
      </c>
      <c r="G529">
        <v>1</v>
      </c>
      <c r="H529">
        <v>3</v>
      </c>
      <c r="I529" t="s">
        <v>1262</v>
      </c>
      <c r="J529" t="s">
        <v>1263</v>
      </c>
      <c r="K529" t="s">
        <v>1264</v>
      </c>
      <c r="L529">
        <v>1371</v>
      </c>
      <c r="N529">
        <v>1013</v>
      </c>
      <c r="O529" t="s">
        <v>171</v>
      </c>
      <c r="P529" t="s">
        <v>171</v>
      </c>
      <c r="Q529">
        <v>1</v>
      </c>
      <c r="X529">
        <v>125</v>
      </c>
      <c r="Y529">
        <v>8.09</v>
      </c>
      <c r="Z529">
        <v>0</v>
      </c>
      <c r="AA529">
        <v>0</v>
      </c>
      <c r="AB529">
        <v>0</v>
      </c>
      <c r="AC529">
        <v>0</v>
      </c>
      <c r="AD529">
        <v>1</v>
      </c>
      <c r="AE529">
        <v>0</v>
      </c>
      <c r="AF529" t="s">
        <v>3</v>
      </c>
      <c r="AG529">
        <v>125</v>
      </c>
      <c r="AH529">
        <v>2</v>
      </c>
      <c r="AI529">
        <v>144044210</v>
      </c>
      <c r="AJ529">
        <v>522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</row>
    <row r="530" spans="1:44" x14ac:dyDescent="0.2">
      <c r="A530">
        <f>ROW(Source!A188)</f>
        <v>188</v>
      </c>
      <c r="B530">
        <v>144044226</v>
      </c>
      <c r="C530">
        <v>144044199</v>
      </c>
      <c r="D530">
        <v>128864392</v>
      </c>
      <c r="E530">
        <v>28876687</v>
      </c>
      <c r="F530">
        <v>1</v>
      </c>
      <c r="G530">
        <v>1</v>
      </c>
      <c r="H530">
        <v>3</v>
      </c>
      <c r="I530" t="s">
        <v>1740</v>
      </c>
      <c r="J530" t="s">
        <v>3</v>
      </c>
      <c r="K530" t="s">
        <v>1741</v>
      </c>
      <c r="L530">
        <v>1301</v>
      </c>
      <c r="N530">
        <v>1003</v>
      </c>
      <c r="O530" t="s">
        <v>328</v>
      </c>
      <c r="P530" t="s">
        <v>328</v>
      </c>
      <c r="Q530">
        <v>1</v>
      </c>
      <c r="X530">
        <v>100.8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 t="s">
        <v>3</v>
      </c>
      <c r="AG530">
        <v>100.8</v>
      </c>
      <c r="AH530">
        <v>3</v>
      </c>
      <c r="AI530">
        <v>-1</v>
      </c>
      <c r="AJ530" t="s">
        <v>3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</row>
    <row r="531" spans="1:44" x14ac:dyDescent="0.2">
      <c r="A531">
        <f>ROW(Source!A188)</f>
        <v>188</v>
      </c>
      <c r="B531">
        <v>144044227</v>
      </c>
      <c r="C531">
        <v>144044199</v>
      </c>
      <c r="D531">
        <v>128864407</v>
      </c>
      <c r="E531">
        <v>28876687</v>
      </c>
      <c r="F531">
        <v>1</v>
      </c>
      <c r="G531">
        <v>1</v>
      </c>
      <c r="H531">
        <v>3</v>
      </c>
      <c r="I531" t="s">
        <v>1742</v>
      </c>
      <c r="J531" t="s">
        <v>3</v>
      </c>
      <c r="K531" t="s">
        <v>1743</v>
      </c>
      <c r="L531">
        <v>1371</v>
      </c>
      <c r="N531">
        <v>1013</v>
      </c>
      <c r="O531" t="s">
        <v>171</v>
      </c>
      <c r="P531" t="s">
        <v>171</v>
      </c>
      <c r="Q531">
        <v>1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1</v>
      </c>
      <c r="AD531">
        <v>0</v>
      </c>
      <c r="AE531">
        <v>0</v>
      </c>
      <c r="AF531" t="s">
        <v>3</v>
      </c>
      <c r="AG531">
        <v>0</v>
      </c>
      <c r="AH531">
        <v>3</v>
      </c>
      <c r="AI531">
        <v>-1</v>
      </c>
      <c r="AJ531" t="s">
        <v>3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</row>
    <row r="532" spans="1:44" x14ac:dyDescent="0.2">
      <c r="A532">
        <f>ROW(Source!A192)</f>
        <v>192</v>
      </c>
      <c r="B532">
        <v>144044242</v>
      </c>
      <c r="C532">
        <v>144044231</v>
      </c>
      <c r="D532">
        <v>128862307</v>
      </c>
      <c r="E532">
        <v>28876687</v>
      </c>
      <c r="F532">
        <v>1</v>
      </c>
      <c r="G532">
        <v>1</v>
      </c>
      <c r="H532">
        <v>1</v>
      </c>
      <c r="I532" t="s">
        <v>1291</v>
      </c>
      <c r="J532" t="s">
        <v>3</v>
      </c>
      <c r="K532" t="s">
        <v>1292</v>
      </c>
      <c r="L532">
        <v>1191</v>
      </c>
      <c r="N532">
        <v>1013</v>
      </c>
      <c r="O532" t="s">
        <v>1125</v>
      </c>
      <c r="P532" t="s">
        <v>1125</v>
      </c>
      <c r="Q532">
        <v>1</v>
      </c>
      <c r="X532">
        <v>56</v>
      </c>
      <c r="Y532">
        <v>0</v>
      </c>
      <c r="Z532">
        <v>0</v>
      </c>
      <c r="AA532">
        <v>0</v>
      </c>
      <c r="AB532">
        <v>9.92</v>
      </c>
      <c r="AC532">
        <v>0</v>
      </c>
      <c r="AD532">
        <v>1</v>
      </c>
      <c r="AE532">
        <v>1</v>
      </c>
      <c r="AF532" t="s">
        <v>264</v>
      </c>
      <c r="AG532">
        <v>64.399999999999991</v>
      </c>
      <c r="AH532">
        <v>2</v>
      </c>
      <c r="AI532">
        <v>144044232</v>
      </c>
      <c r="AJ532">
        <v>525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 x14ac:dyDescent="0.2">
      <c r="A533">
        <f>ROW(Source!A192)</f>
        <v>192</v>
      </c>
      <c r="B533">
        <v>144044243</v>
      </c>
      <c r="C533">
        <v>144044231</v>
      </c>
      <c r="D533">
        <v>128862608</v>
      </c>
      <c r="E533">
        <v>28876687</v>
      </c>
      <c r="F533">
        <v>1</v>
      </c>
      <c r="G533">
        <v>1</v>
      </c>
      <c r="H533">
        <v>1</v>
      </c>
      <c r="I533" t="s">
        <v>1128</v>
      </c>
      <c r="J533" t="s">
        <v>3</v>
      </c>
      <c r="K533" t="s">
        <v>1129</v>
      </c>
      <c r="L533">
        <v>1191</v>
      </c>
      <c r="N533">
        <v>1013</v>
      </c>
      <c r="O533" t="s">
        <v>1125</v>
      </c>
      <c r="P533" t="s">
        <v>1125</v>
      </c>
      <c r="Q533">
        <v>1</v>
      </c>
      <c r="X533">
        <v>7.0000000000000007E-2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1</v>
      </c>
      <c r="AE533">
        <v>2</v>
      </c>
      <c r="AF533" t="s">
        <v>279</v>
      </c>
      <c r="AG533">
        <v>8.7500000000000008E-2</v>
      </c>
      <c r="AH533">
        <v>2</v>
      </c>
      <c r="AI533">
        <v>144044233</v>
      </c>
      <c r="AJ533">
        <v>526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</row>
    <row r="534" spans="1:44" x14ac:dyDescent="0.2">
      <c r="A534">
        <f>ROW(Source!A192)</f>
        <v>192</v>
      </c>
      <c r="B534">
        <v>144044244</v>
      </c>
      <c r="C534">
        <v>144044231</v>
      </c>
      <c r="D534">
        <v>130404356</v>
      </c>
      <c r="E534">
        <v>1</v>
      </c>
      <c r="F534">
        <v>1</v>
      </c>
      <c r="G534">
        <v>1</v>
      </c>
      <c r="H534">
        <v>2</v>
      </c>
      <c r="I534" t="s">
        <v>1267</v>
      </c>
      <c r="J534" t="s">
        <v>1268</v>
      </c>
      <c r="K534" t="s">
        <v>1269</v>
      </c>
      <c r="L534">
        <v>1368</v>
      </c>
      <c r="N534">
        <v>1011</v>
      </c>
      <c r="O534" t="s">
        <v>550</v>
      </c>
      <c r="P534" t="s">
        <v>550</v>
      </c>
      <c r="Q534">
        <v>1</v>
      </c>
      <c r="X534">
        <v>0.03</v>
      </c>
      <c r="Y534">
        <v>0</v>
      </c>
      <c r="Z534">
        <v>86.4</v>
      </c>
      <c r="AA534">
        <v>13.5</v>
      </c>
      <c r="AB534">
        <v>0</v>
      </c>
      <c r="AC534">
        <v>0</v>
      </c>
      <c r="AD534">
        <v>1</v>
      </c>
      <c r="AE534">
        <v>0</v>
      </c>
      <c r="AF534" t="s">
        <v>279</v>
      </c>
      <c r="AG534">
        <v>3.7499999999999999E-2</v>
      </c>
      <c r="AH534">
        <v>2</v>
      </c>
      <c r="AI534">
        <v>144044234</v>
      </c>
      <c r="AJ534">
        <v>527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</row>
    <row r="535" spans="1:44" x14ac:dyDescent="0.2">
      <c r="A535">
        <f>ROW(Source!A192)</f>
        <v>192</v>
      </c>
      <c r="B535">
        <v>144044245</v>
      </c>
      <c r="C535">
        <v>144044231</v>
      </c>
      <c r="D535">
        <v>130404404</v>
      </c>
      <c r="E535">
        <v>1</v>
      </c>
      <c r="F535">
        <v>1</v>
      </c>
      <c r="G535">
        <v>1</v>
      </c>
      <c r="H535">
        <v>2</v>
      </c>
      <c r="I535" t="s">
        <v>1141</v>
      </c>
      <c r="J535" t="s">
        <v>1142</v>
      </c>
      <c r="K535" t="s">
        <v>1143</v>
      </c>
      <c r="L535">
        <v>1368</v>
      </c>
      <c r="N535">
        <v>1011</v>
      </c>
      <c r="O535" t="s">
        <v>550</v>
      </c>
      <c r="P535" t="s">
        <v>550</v>
      </c>
      <c r="Q535">
        <v>1</v>
      </c>
      <c r="X535">
        <v>0.02</v>
      </c>
      <c r="Y535">
        <v>0</v>
      </c>
      <c r="Z535">
        <v>115.4</v>
      </c>
      <c r="AA535">
        <v>13.5</v>
      </c>
      <c r="AB535">
        <v>0</v>
      </c>
      <c r="AC535">
        <v>0</v>
      </c>
      <c r="AD535">
        <v>1</v>
      </c>
      <c r="AE535">
        <v>0</v>
      </c>
      <c r="AF535" t="s">
        <v>279</v>
      </c>
      <c r="AG535">
        <v>2.5000000000000001E-2</v>
      </c>
      <c r="AH535">
        <v>2</v>
      </c>
      <c r="AI535">
        <v>144044235</v>
      </c>
      <c r="AJ535">
        <v>528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</row>
    <row r="536" spans="1:44" x14ac:dyDescent="0.2">
      <c r="A536">
        <f>ROW(Source!A192)</f>
        <v>192</v>
      </c>
      <c r="B536">
        <v>144044246</v>
      </c>
      <c r="C536">
        <v>144044231</v>
      </c>
      <c r="D536">
        <v>130405149</v>
      </c>
      <c r="E536">
        <v>1</v>
      </c>
      <c r="F536">
        <v>1</v>
      </c>
      <c r="G536">
        <v>1</v>
      </c>
      <c r="H536">
        <v>2</v>
      </c>
      <c r="I536" t="s">
        <v>1144</v>
      </c>
      <c r="J536" t="s">
        <v>1145</v>
      </c>
      <c r="K536" t="s">
        <v>1146</v>
      </c>
      <c r="L536">
        <v>1368</v>
      </c>
      <c r="N536">
        <v>1011</v>
      </c>
      <c r="O536" t="s">
        <v>550</v>
      </c>
      <c r="P536" t="s">
        <v>550</v>
      </c>
      <c r="Q536">
        <v>1</v>
      </c>
      <c r="X536">
        <v>0.02</v>
      </c>
      <c r="Y536">
        <v>0</v>
      </c>
      <c r="Z536">
        <v>65.709999999999994</v>
      </c>
      <c r="AA536">
        <v>11.6</v>
      </c>
      <c r="AB536">
        <v>0</v>
      </c>
      <c r="AC536">
        <v>0</v>
      </c>
      <c r="AD536">
        <v>1</v>
      </c>
      <c r="AE536">
        <v>0</v>
      </c>
      <c r="AF536" t="s">
        <v>279</v>
      </c>
      <c r="AG536">
        <v>2.5000000000000001E-2</v>
      </c>
      <c r="AH536">
        <v>2</v>
      </c>
      <c r="AI536">
        <v>144044236</v>
      </c>
      <c r="AJ536">
        <v>529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</row>
    <row r="537" spans="1:44" x14ac:dyDescent="0.2">
      <c r="A537">
        <f>ROW(Source!A192)</f>
        <v>192</v>
      </c>
      <c r="B537">
        <v>144044247</v>
      </c>
      <c r="C537">
        <v>144044231</v>
      </c>
      <c r="D537">
        <v>130258534</v>
      </c>
      <c r="E537">
        <v>1</v>
      </c>
      <c r="F537">
        <v>1</v>
      </c>
      <c r="G537">
        <v>1</v>
      </c>
      <c r="H537">
        <v>3</v>
      </c>
      <c r="I537" t="s">
        <v>1150</v>
      </c>
      <c r="J537" t="s">
        <v>1151</v>
      </c>
      <c r="K537" t="s">
        <v>1152</v>
      </c>
      <c r="L537">
        <v>1339</v>
      </c>
      <c r="N537">
        <v>1007</v>
      </c>
      <c r="O537" t="s">
        <v>50</v>
      </c>
      <c r="P537" t="s">
        <v>50</v>
      </c>
      <c r="Q537">
        <v>1</v>
      </c>
      <c r="X537">
        <v>1.57</v>
      </c>
      <c r="Y537">
        <v>2.44</v>
      </c>
      <c r="Z537">
        <v>0</v>
      </c>
      <c r="AA537">
        <v>0</v>
      </c>
      <c r="AB537">
        <v>0</v>
      </c>
      <c r="AC537">
        <v>0</v>
      </c>
      <c r="AD537">
        <v>1</v>
      </c>
      <c r="AE537">
        <v>0</v>
      </c>
      <c r="AF537" t="s">
        <v>3</v>
      </c>
      <c r="AG537">
        <v>1.57</v>
      </c>
      <c r="AH537">
        <v>2</v>
      </c>
      <c r="AI537">
        <v>144044237</v>
      </c>
      <c r="AJ537">
        <v>530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 x14ac:dyDescent="0.2">
      <c r="A538">
        <f>ROW(Source!A192)</f>
        <v>192</v>
      </c>
      <c r="B538">
        <v>144044248</v>
      </c>
      <c r="C538">
        <v>144044231</v>
      </c>
      <c r="D538">
        <v>130260734</v>
      </c>
      <c r="E538">
        <v>1</v>
      </c>
      <c r="F538">
        <v>1</v>
      </c>
      <c r="G538">
        <v>1</v>
      </c>
      <c r="H538">
        <v>3</v>
      </c>
      <c r="I538" t="s">
        <v>1270</v>
      </c>
      <c r="J538" t="s">
        <v>1271</v>
      </c>
      <c r="K538" t="s">
        <v>1272</v>
      </c>
      <c r="L538">
        <v>1348</v>
      </c>
      <c r="N538">
        <v>1009</v>
      </c>
      <c r="O538" t="s">
        <v>31</v>
      </c>
      <c r="P538" t="s">
        <v>31</v>
      </c>
      <c r="Q538">
        <v>1000</v>
      </c>
      <c r="X538">
        <v>2.66E-3</v>
      </c>
      <c r="Y538">
        <v>14830</v>
      </c>
      <c r="Z538">
        <v>0</v>
      </c>
      <c r="AA538">
        <v>0</v>
      </c>
      <c r="AB538">
        <v>0</v>
      </c>
      <c r="AC538">
        <v>0</v>
      </c>
      <c r="AD538">
        <v>1</v>
      </c>
      <c r="AE538">
        <v>0</v>
      </c>
      <c r="AF538" t="s">
        <v>3</v>
      </c>
      <c r="AG538">
        <v>2.66E-3</v>
      </c>
      <c r="AH538">
        <v>2</v>
      </c>
      <c r="AI538">
        <v>144044238</v>
      </c>
      <c r="AJ538">
        <v>531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 x14ac:dyDescent="0.2">
      <c r="A539">
        <f>ROW(Source!A192)</f>
        <v>192</v>
      </c>
      <c r="B539">
        <v>144044249</v>
      </c>
      <c r="C539">
        <v>144044231</v>
      </c>
      <c r="D539">
        <v>130261609</v>
      </c>
      <c r="E539">
        <v>1</v>
      </c>
      <c r="F539">
        <v>1</v>
      </c>
      <c r="G539">
        <v>1</v>
      </c>
      <c r="H539">
        <v>3</v>
      </c>
      <c r="I539" t="s">
        <v>1469</v>
      </c>
      <c r="J539" t="s">
        <v>1470</v>
      </c>
      <c r="K539" t="s">
        <v>1471</v>
      </c>
      <c r="L539">
        <v>1346</v>
      </c>
      <c r="N539">
        <v>1009</v>
      </c>
      <c r="O539" t="s">
        <v>598</v>
      </c>
      <c r="P539" t="s">
        <v>598</v>
      </c>
      <c r="Q539">
        <v>1</v>
      </c>
      <c r="X539">
        <v>4</v>
      </c>
      <c r="Y539">
        <v>24.41</v>
      </c>
      <c r="Z539">
        <v>0</v>
      </c>
      <c r="AA539">
        <v>0</v>
      </c>
      <c r="AB539">
        <v>0</v>
      </c>
      <c r="AC539">
        <v>0</v>
      </c>
      <c r="AD539">
        <v>1</v>
      </c>
      <c r="AE539">
        <v>0</v>
      </c>
      <c r="AF539" t="s">
        <v>3</v>
      </c>
      <c r="AG539">
        <v>4</v>
      </c>
      <c r="AH539">
        <v>2</v>
      </c>
      <c r="AI539">
        <v>144044239</v>
      </c>
      <c r="AJ539">
        <v>532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</row>
    <row r="540" spans="1:44" x14ac:dyDescent="0.2">
      <c r="A540">
        <f>ROW(Source!A192)</f>
        <v>192</v>
      </c>
      <c r="B540">
        <v>144044250</v>
      </c>
      <c r="C540">
        <v>144044231</v>
      </c>
      <c r="D540">
        <v>128866528</v>
      </c>
      <c r="E540">
        <v>28876687</v>
      </c>
      <c r="F540">
        <v>1</v>
      </c>
      <c r="G540">
        <v>1</v>
      </c>
      <c r="H540">
        <v>3</v>
      </c>
      <c r="I540" t="s">
        <v>1744</v>
      </c>
      <c r="J540" t="s">
        <v>3</v>
      </c>
      <c r="K540" t="s">
        <v>1745</v>
      </c>
      <c r="L540">
        <v>1371</v>
      </c>
      <c r="N540">
        <v>1013</v>
      </c>
      <c r="O540" t="s">
        <v>171</v>
      </c>
      <c r="P540" t="s">
        <v>171</v>
      </c>
      <c r="Q540">
        <v>1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1</v>
      </c>
      <c r="AD540">
        <v>0</v>
      </c>
      <c r="AE540">
        <v>0</v>
      </c>
      <c r="AF540" t="s">
        <v>3</v>
      </c>
      <c r="AG540">
        <v>0</v>
      </c>
      <c r="AH540">
        <v>3</v>
      </c>
      <c r="AI540">
        <v>-1</v>
      </c>
      <c r="AJ540" t="s">
        <v>3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</row>
    <row r="541" spans="1:44" x14ac:dyDescent="0.2">
      <c r="A541">
        <f>ROW(Source!A192)</f>
        <v>192</v>
      </c>
      <c r="B541">
        <v>144044251</v>
      </c>
      <c r="C541">
        <v>144044231</v>
      </c>
      <c r="D541">
        <v>128864483</v>
      </c>
      <c r="E541">
        <v>28876687</v>
      </c>
      <c r="F541">
        <v>1</v>
      </c>
      <c r="G541">
        <v>1</v>
      </c>
      <c r="H541">
        <v>3</v>
      </c>
      <c r="I541" t="s">
        <v>1746</v>
      </c>
      <c r="J541" t="s">
        <v>3</v>
      </c>
      <c r="K541" t="s">
        <v>1747</v>
      </c>
      <c r="L541">
        <v>1346</v>
      </c>
      <c r="N541">
        <v>1009</v>
      </c>
      <c r="O541" t="s">
        <v>598</v>
      </c>
      <c r="P541" t="s">
        <v>598</v>
      </c>
      <c r="Q541">
        <v>1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1</v>
      </c>
      <c r="AD541">
        <v>0</v>
      </c>
      <c r="AE541">
        <v>0</v>
      </c>
      <c r="AF541" t="s">
        <v>3</v>
      </c>
      <c r="AG541">
        <v>0</v>
      </c>
      <c r="AH541">
        <v>3</v>
      </c>
      <c r="AI541">
        <v>-1</v>
      </c>
      <c r="AJ541" t="s">
        <v>3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 x14ac:dyDescent="0.2">
      <c r="A542">
        <f>ROW(Source!A192)</f>
        <v>192</v>
      </c>
      <c r="B542">
        <v>144044252</v>
      </c>
      <c r="C542">
        <v>144044231</v>
      </c>
      <c r="D542">
        <v>128864420</v>
      </c>
      <c r="E542">
        <v>28876687</v>
      </c>
      <c r="F542">
        <v>1</v>
      </c>
      <c r="G542">
        <v>1</v>
      </c>
      <c r="H542">
        <v>3</v>
      </c>
      <c r="I542" t="s">
        <v>1795</v>
      </c>
      <c r="J542" t="s">
        <v>3</v>
      </c>
      <c r="K542" t="s">
        <v>1796</v>
      </c>
      <c r="L542">
        <v>1301</v>
      </c>
      <c r="N542">
        <v>1003</v>
      </c>
      <c r="O542" t="s">
        <v>328</v>
      </c>
      <c r="P542" t="s">
        <v>328</v>
      </c>
      <c r="Q542">
        <v>1</v>
      </c>
      <c r="X542">
        <v>99.8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 t="s">
        <v>3</v>
      </c>
      <c r="AG542">
        <v>99.8</v>
      </c>
      <c r="AH542">
        <v>3</v>
      </c>
      <c r="AI542">
        <v>-1</v>
      </c>
      <c r="AJ542" t="s">
        <v>3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 x14ac:dyDescent="0.2">
      <c r="A543">
        <f>ROW(Source!A195)</f>
        <v>195</v>
      </c>
      <c r="B543">
        <v>144044262</v>
      </c>
      <c r="C543">
        <v>144044255</v>
      </c>
      <c r="D543">
        <v>128862221</v>
      </c>
      <c r="E543">
        <v>28876687</v>
      </c>
      <c r="F543">
        <v>1</v>
      </c>
      <c r="G543">
        <v>1</v>
      </c>
      <c r="H543">
        <v>1</v>
      </c>
      <c r="I543" t="s">
        <v>1238</v>
      </c>
      <c r="J543" t="s">
        <v>3</v>
      </c>
      <c r="K543" t="s">
        <v>1239</v>
      </c>
      <c r="L543">
        <v>1191</v>
      </c>
      <c r="N543">
        <v>1013</v>
      </c>
      <c r="O543" t="s">
        <v>1125</v>
      </c>
      <c r="P543" t="s">
        <v>1125</v>
      </c>
      <c r="Q543">
        <v>1</v>
      </c>
      <c r="X543">
        <v>18.600000000000001</v>
      </c>
      <c r="Y543">
        <v>0</v>
      </c>
      <c r="Z543">
        <v>0</v>
      </c>
      <c r="AA543">
        <v>0</v>
      </c>
      <c r="AB543">
        <v>8.17</v>
      </c>
      <c r="AC543">
        <v>0</v>
      </c>
      <c r="AD543">
        <v>1</v>
      </c>
      <c r="AE543">
        <v>1</v>
      </c>
      <c r="AF543" t="s">
        <v>264</v>
      </c>
      <c r="AG543">
        <v>21.39</v>
      </c>
      <c r="AH543">
        <v>2</v>
      </c>
      <c r="AI543">
        <v>144044258</v>
      </c>
      <c r="AJ543">
        <v>535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</row>
    <row r="544" spans="1:44" x14ac:dyDescent="0.2">
      <c r="A544">
        <f>ROW(Source!A195)</f>
        <v>195</v>
      </c>
      <c r="B544">
        <v>144044263</v>
      </c>
      <c r="C544">
        <v>144044255</v>
      </c>
      <c r="D544">
        <v>128862608</v>
      </c>
      <c r="E544">
        <v>28876687</v>
      </c>
      <c r="F544">
        <v>1</v>
      </c>
      <c r="G544">
        <v>1</v>
      </c>
      <c r="H544">
        <v>1</v>
      </c>
      <c r="I544" t="s">
        <v>1128</v>
      </c>
      <c r="J544" t="s">
        <v>3</v>
      </c>
      <c r="K544" t="s">
        <v>1129</v>
      </c>
      <c r="L544">
        <v>1191</v>
      </c>
      <c r="N544">
        <v>1013</v>
      </c>
      <c r="O544" t="s">
        <v>1125</v>
      </c>
      <c r="P544" t="s">
        <v>1125</v>
      </c>
      <c r="Q544">
        <v>1</v>
      </c>
      <c r="X544">
        <v>0.03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1</v>
      </c>
      <c r="AE544">
        <v>2</v>
      </c>
      <c r="AF544" t="s">
        <v>3</v>
      </c>
      <c r="AG544">
        <v>0.03</v>
      </c>
      <c r="AH544">
        <v>2</v>
      </c>
      <c r="AI544">
        <v>144044259</v>
      </c>
      <c r="AJ544">
        <v>536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 x14ac:dyDescent="0.2">
      <c r="A545">
        <f>ROW(Source!A195)</f>
        <v>195</v>
      </c>
      <c r="B545">
        <v>144044264</v>
      </c>
      <c r="C545">
        <v>144044255</v>
      </c>
      <c r="D545">
        <v>130405149</v>
      </c>
      <c r="E545">
        <v>1</v>
      </c>
      <c r="F545">
        <v>1</v>
      </c>
      <c r="G545">
        <v>1</v>
      </c>
      <c r="H545">
        <v>2</v>
      </c>
      <c r="I545" t="s">
        <v>1144</v>
      </c>
      <c r="J545" t="s">
        <v>1145</v>
      </c>
      <c r="K545" t="s">
        <v>1146</v>
      </c>
      <c r="L545">
        <v>1368</v>
      </c>
      <c r="N545">
        <v>1011</v>
      </c>
      <c r="O545" t="s">
        <v>550</v>
      </c>
      <c r="P545" t="s">
        <v>550</v>
      </c>
      <c r="Q545">
        <v>1</v>
      </c>
      <c r="X545">
        <v>0.03</v>
      </c>
      <c r="Y545">
        <v>0</v>
      </c>
      <c r="Z545">
        <v>65.709999999999994</v>
      </c>
      <c r="AA545">
        <v>11.6</v>
      </c>
      <c r="AB545">
        <v>0</v>
      </c>
      <c r="AC545">
        <v>0</v>
      </c>
      <c r="AD545">
        <v>1</v>
      </c>
      <c r="AE545">
        <v>0</v>
      </c>
      <c r="AF545" t="s">
        <v>3</v>
      </c>
      <c r="AG545">
        <v>0.03</v>
      </c>
      <c r="AH545">
        <v>2</v>
      </c>
      <c r="AI545">
        <v>144044260</v>
      </c>
      <c r="AJ545">
        <v>537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</row>
    <row r="546" spans="1:44" x14ac:dyDescent="0.2">
      <c r="A546">
        <f>ROW(Source!A195)</f>
        <v>195</v>
      </c>
      <c r="B546">
        <v>144044265</v>
      </c>
      <c r="C546">
        <v>144044255</v>
      </c>
      <c r="D546">
        <v>128862512</v>
      </c>
      <c r="E546">
        <v>28876687</v>
      </c>
      <c r="F546">
        <v>1</v>
      </c>
      <c r="G546">
        <v>1</v>
      </c>
      <c r="H546">
        <v>3</v>
      </c>
      <c r="I546" t="s">
        <v>1797</v>
      </c>
      <c r="J546" t="s">
        <v>3</v>
      </c>
      <c r="K546" t="s">
        <v>1798</v>
      </c>
      <c r="L546">
        <v>1348</v>
      </c>
      <c r="N546">
        <v>1009</v>
      </c>
      <c r="O546" t="s">
        <v>31</v>
      </c>
      <c r="P546" t="s">
        <v>31</v>
      </c>
      <c r="Q546">
        <v>1000</v>
      </c>
      <c r="X546">
        <v>5.1999999999999998E-2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 t="s">
        <v>3</v>
      </c>
      <c r="AG546">
        <v>5.1999999999999998E-2</v>
      </c>
      <c r="AH546">
        <v>3</v>
      </c>
      <c r="AI546">
        <v>-1</v>
      </c>
      <c r="AJ546" t="s">
        <v>3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 x14ac:dyDescent="0.2">
      <c r="A547">
        <f>ROW(Source!A195)</f>
        <v>195</v>
      </c>
      <c r="B547">
        <v>144044266</v>
      </c>
      <c r="C547">
        <v>144044255</v>
      </c>
      <c r="D547">
        <v>128862661</v>
      </c>
      <c r="E547">
        <v>28876687</v>
      </c>
      <c r="F547">
        <v>1</v>
      </c>
      <c r="G547">
        <v>1</v>
      </c>
      <c r="H547">
        <v>3</v>
      </c>
      <c r="I547" t="s">
        <v>29</v>
      </c>
      <c r="J547" t="s">
        <v>3</v>
      </c>
      <c r="K547" t="s">
        <v>30</v>
      </c>
      <c r="L547">
        <v>1348</v>
      </c>
      <c r="N547">
        <v>1009</v>
      </c>
      <c r="O547" t="s">
        <v>31</v>
      </c>
      <c r="P547" t="s">
        <v>31</v>
      </c>
      <c r="Q547">
        <v>1000</v>
      </c>
      <c r="X547">
        <v>5.1999999999999998E-2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 t="s">
        <v>3</v>
      </c>
      <c r="AG547">
        <v>5.1999999999999998E-2</v>
      </c>
      <c r="AH547">
        <v>3</v>
      </c>
      <c r="AI547">
        <v>-1</v>
      </c>
      <c r="AJ547" t="s">
        <v>3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 x14ac:dyDescent="0.2">
      <c r="A548">
        <f>ROW(Source!A269)</f>
        <v>269</v>
      </c>
      <c r="B548">
        <v>144044279</v>
      </c>
      <c r="C548">
        <v>144044271</v>
      </c>
      <c r="D548">
        <v>128862253</v>
      </c>
      <c r="E548">
        <v>28876687</v>
      </c>
      <c r="F548">
        <v>1</v>
      </c>
      <c r="G548">
        <v>1</v>
      </c>
      <c r="H548">
        <v>1</v>
      </c>
      <c r="I548" t="s">
        <v>1123</v>
      </c>
      <c r="J548" t="s">
        <v>3</v>
      </c>
      <c r="K548" t="s">
        <v>1124</v>
      </c>
      <c r="L548">
        <v>1191</v>
      </c>
      <c r="N548">
        <v>1013</v>
      </c>
      <c r="O548" t="s">
        <v>1125</v>
      </c>
      <c r="P548" t="s">
        <v>1125</v>
      </c>
      <c r="Q548">
        <v>1</v>
      </c>
      <c r="X548">
        <v>93.44</v>
      </c>
      <c r="Y548">
        <v>0</v>
      </c>
      <c r="Z548">
        <v>0</v>
      </c>
      <c r="AA548">
        <v>0</v>
      </c>
      <c r="AB548">
        <v>8.5299999999999994</v>
      </c>
      <c r="AC548">
        <v>0</v>
      </c>
      <c r="AD548">
        <v>1</v>
      </c>
      <c r="AE548">
        <v>1</v>
      </c>
      <c r="AF548" t="s">
        <v>3</v>
      </c>
      <c r="AG548">
        <v>93.44</v>
      </c>
      <c r="AH548">
        <v>2</v>
      </c>
      <c r="AI548">
        <v>144044272</v>
      </c>
      <c r="AJ548">
        <v>541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</row>
    <row r="549" spans="1:44" x14ac:dyDescent="0.2">
      <c r="A549">
        <f>ROW(Source!A269)</f>
        <v>269</v>
      </c>
      <c r="B549">
        <v>144044280</v>
      </c>
      <c r="C549">
        <v>144044271</v>
      </c>
      <c r="D549">
        <v>128862608</v>
      </c>
      <c r="E549">
        <v>28876687</v>
      </c>
      <c r="F549">
        <v>1</v>
      </c>
      <c r="G549">
        <v>1</v>
      </c>
      <c r="H549">
        <v>1</v>
      </c>
      <c r="I549" t="s">
        <v>1128</v>
      </c>
      <c r="J549" t="s">
        <v>3</v>
      </c>
      <c r="K549" t="s">
        <v>1129</v>
      </c>
      <c r="L549">
        <v>1191</v>
      </c>
      <c r="N549">
        <v>1013</v>
      </c>
      <c r="O549" t="s">
        <v>1125</v>
      </c>
      <c r="P549" t="s">
        <v>1125</v>
      </c>
      <c r="Q549">
        <v>1</v>
      </c>
      <c r="X549">
        <v>0.6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1</v>
      </c>
      <c r="AE549">
        <v>2</v>
      </c>
      <c r="AF549" t="s">
        <v>3</v>
      </c>
      <c r="AG549">
        <v>0.6</v>
      </c>
      <c r="AH549">
        <v>2</v>
      </c>
      <c r="AI549">
        <v>144044273</v>
      </c>
      <c r="AJ549">
        <v>542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 x14ac:dyDescent="0.2">
      <c r="A550">
        <f>ROW(Source!A269)</f>
        <v>269</v>
      </c>
      <c r="B550">
        <v>144044281</v>
      </c>
      <c r="C550">
        <v>144044271</v>
      </c>
      <c r="D550">
        <v>130404565</v>
      </c>
      <c r="E550">
        <v>1</v>
      </c>
      <c r="F550">
        <v>1</v>
      </c>
      <c r="G550">
        <v>1</v>
      </c>
      <c r="H550">
        <v>2</v>
      </c>
      <c r="I550" t="s">
        <v>1130</v>
      </c>
      <c r="J550" t="s">
        <v>1131</v>
      </c>
      <c r="K550" t="s">
        <v>1132</v>
      </c>
      <c r="L550">
        <v>1368</v>
      </c>
      <c r="N550">
        <v>1011</v>
      </c>
      <c r="O550" t="s">
        <v>550</v>
      </c>
      <c r="P550" t="s">
        <v>550</v>
      </c>
      <c r="Q550">
        <v>1</v>
      </c>
      <c r="X550">
        <v>0.42</v>
      </c>
      <c r="Y550">
        <v>0</v>
      </c>
      <c r="Z550">
        <v>31.26</v>
      </c>
      <c r="AA550">
        <v>13.5</v>
      </c>
      <c r="AB550">
        <v>0</v>
      </c>
      <c r="AC550">
        <v>0</v>
      </c>
      <c r="AD550">
        <v>1</v>
      </c>
      <c r="AE550">
        <v>0</v>
      </c>
      <c r="AF550" t="s">
        <v>3</v>
      </c>
      <c r="AG550">
        <v>0.42</v>
      </c>
      <c r="AH550">
        <v>2</v>
      </c>
      <c r="AI550">
        <v>144044274</v>
      </c>
      <c r="AJ550">
        <v>543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</row>
    <row r="551" spans="1:44" x14ac:dyDescent="0.2">
      <c r="A551">
        <f>ROW(Source!A269)</f>
        <v>269</v>
      </c>
      <c r="B551">
        <v>144044282</v>
      </c>
      <c r="C551">
        <v>144044271</v>
      </c>
      <c r="D551">
        <v>130405149</v>
      </c>
      <c r="E551">
        <v>1</v>
      </c>
      <c r="F551">
        <v>1</v>
      </c>
      <c r="G551">
        <v>1</v>
      </c>
      <c r="H551">
        <v>2</v>
      </c>
      <c r="I551" t="s">
        <v>1144</v>
      </c>
      <c r="J551" t="s">
        <v>1145</v>
      </c>
      <c r="K551" t="s">
        <v>1146</v>
      </c>
      <c r="L551">
        <v>1368</v>
      </c>
      <c r="N551">
        <v>1011</v>
      </c>
      <c r="O551" t="s">
        <v>550</v>
      </c>
      <c r="P551" t="s">
        <v>550</v>
      </c>
      <c r="Q551">
        <v>1</v>
      </c>
      <c r="X551">
        <v>0.18</v>
      </c>
      <c r="Y551">
        <v>0</v>
      </c>
      <c r="Z551">
        <v>65.709999999999994</v>
      </c>
      <c r="AA551">
        <v>11.6</v>
      </c>
      <c r="AB551">
        <v>0</v>
      </c>
      <c r="AC551">
        <v>0</v>
      </c>
      <c r="AD551">
        <v>1</v>
      </c>
      <c r="AE551">
        <v>0</v>
      </c>
      <c r="AF551" t="s">
        <v>3</v>
      </c>
      <c r="AG551">
        <v>0.18</v>
      </c>
      <c r="AH551">
        <v>2</v>
      </c>
      <c r="AI551">
        <v>144044275</v>
      </c>
      <c r="AJ551">
        <v>544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</row>
    <row r="552" spans="1:44" x14ac:dyDescent="0.2">
      <c r="A552">
        <f>ROW(Source!A269)</f>
        <v>269</v>
      </c>
      <c r="B552">
        <v>144044283</v>
      </c>
      <c r="C552">
        <v>144044271</v>
      </c>
      <c r="D552">
        <v>130260847</v>
      </c>
      <c r="E552">
        <v>1</v>
      </c>
      <c r="F552">
        <v>1</v>
      </c>
      <c r="G552">
        <v>1</v>
      </c>
      <c r="H552">
        <v>3</v>
      </c>
      <c r="I552" t="s">
        <v>1373</v>
      </c>
      <c r="J552" t="s">
        <v>1374</v>
      </c>
      <c r="K552" t="s">
        <v>1375</v>
      </c>
      <c r="L552">
        <v>1348</v>
      </c>
      <c r="N552">
        <v>1009</v>
      </c>
      <c r="O552" t="s">
        <v>31</v>
      </c>
      <c r="P552" t="s">
        <v>31</v>
      </c>
      <c r="Q552">
        <v>1000</v>
      </c>
      <c r="X552">
        <v>1E-3</v>
      </c>
      <c r="Y552">
        <v>11978</v>
      </c>
      <c r="Z552">
        <v>0</v>
      </c>
      <c r="AA552">
        <v>0</v>
      </c>
      <c r="AB552">
        <v>0</v>
      </c>
      <c r="AC552">
        <v>0</v>
      </c>
      <c r="AD552">
        <v>1</v>
      </c>
      <c r="AE552">
        <v>0</v>
      </c>
      <c r="AF552" t="s">
        <v>3</v>
      </c>
      <c r="AG552">
        <v>1E-3</v>
      </c>
      <c r="AH552">
        <v>2</v>
      </c>
      <c r="AI552">
        <v>144044276</v>
      </c>
      <c r="AJ552">
        <v>545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</row>
    <row r="553" spans="1:44" x14ac:dyDescent="0.2">
      <c r="A553">
        <f>ROW(Source!A269)</f>
        <v>269</v>
      </c>
      <c r="B553">
        <v>144044284</v>
      </c>
      <c r="C553">
        <v>144044271</v>
      </c>
      <c r="D553">
        <v>130276321</v>
      </c>
      <c r="E553">
        <v>1</v>
      </c>
      <c r="F553">
        <v>1</v>
      </c>
      <c r="G553">
        <v>1</v>
      </c>
      <c r="H553">
        <v>3</v>
      </c>
      <c r="I553" t="s">
        <v>1285</v>
      </c>
      <c r="J553" t="s">
        <v>1286</v>
      </c>
      <c r="K553" t="s">
        <v>1287</v>
      </c>
      <c r="L553">
        <v>1348</v>
      </c>
      <c r="N553">
        <v>1009</v>
      </c>
      <c r="O553" t="s">
        <v>31</v>
      </c>
      <c r="P553" t="s">
        <v>31</v>
      </c>
      <c r="Q553">
        <v>1000</v>
      </c>
      <c r="X553">
        <v>0.23300000000000001</v>
      </c>
      <c r="Y553">
        <v>5989</v>
      </c>
      <c r="Z553">
        <v>0</v>
      </c>
      <c r="AA553">
        <v>0</v>
      </c>
      <c r="AB553">
        <v>0</v>
      </c>
      <c r="AC553">
        <v>0</v>
      </c>
      <c r="AD553">
        <v>1</v>
      </c>
      <c r="AE553">
        <v>0</v>
      </c>
      <c r="AF553" t="s">
        <v>3</v>
      </c>
      <c r="AG553">
        <v>0.23300000000000001</v>
      </c>
      <c r="AH553">
        <v>2</v>
      </c>
      <c r="AI553">
        <v>144044277</v>
      </c>
      <c r="AJ553">
        <v>546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 x14ac:dyDescent="0.2">
      <c r="A554">
        <f>ROW(Source!A269)</f>
        <v>269</v>
      </c>
      <c r="B554">
        <v>144044285</v>
      </c>
      <c r="C554">
        <v>144044271</v>
      </c>
      <c r="D554">
        <v>130277651</v>
      </c>
      <c r="E554">
        <v>1</v>
      </c>
      <c r="F554">
        <v>1</v>
      </c>
      <c r="G554">
        <v>1</v>
      </c>
      <c r="H554">
        <v>3</v>
      </c>
      <c r="I554" t="s">
        <v>1472</v>
      </c>
      <c r="J554" t="s">
        <v>1473</v>
      </c>
      <c r="K554" t="s">
        <v>1474</v>
      </c>
      <c r="L554">
        <v>1348</v>
      </c>
      <c r="N554">
        <v>1009</v>
      </c>
      <c r="O554" t="s">
        <v>31</v>
      </c>
      <c r="P554" t="s">
        <v>31</v>
      </c>
      <c r="Q554">
        <v>1000</v>
      </c>
      <c r="X554">
        <v>1.2E-2</v>
      </c>
      <c r="Y554">
        <v>8023</v>
      </c>
      <c r="Z554">
        <v>0</v>
      </c>
      <c r="AA554">
        <v>0</v>
      </c>
      <c r="AB554">
        <v>0</v>
      </c>
      <c r="AC554">
        <v>0</v>
      </c>
      <c r="AD554">
        <v>1</v>
      </c>
      <c r="AE554">
        <v>0</v>
      </c>
      <c r="AF554" t="s">
        <v>3</v>
      </c>
      <c r="AG554">
        <v>1.2E-2</v>
      </c>
      <c r="AH554">
        <v>2</v>
      </c>
      <c r="AI554">
        <v>144044278</v>
      </c>
      <c r="AJ554">
        <v>547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 x14ac:dyDescent="0.2">
      <c r="A555">
        <f>ROW(Source!A269)</f>
        <v>269</v>
      </c>
      <c r="B555">
        <v>144044286</v>
      </c>
      <c r="C555">
        <v>144044271</v>
      </c>
      <c r="D555">
        <v>128862512</v>
      </c>
      <c r="E555">
        <v>28876687</v>
      </c>
      <c r="F555">
        <v>1</v>
      </c>
      <c r="G555">
        <v>1</v>
      </c>
      <c r="H555">
        <v>3</v>
      </c>
      <c r="I555" t="s">
        <v>1797</v>
      </c>
      <c r="J555" t="s">
        <v>3</v>
      </c>
      <c r="K555" t="s">
        <v>1798</v>
      </c>
      <c r="L555">
        <v>1348</v>
      </c>
      <c r="N555">
        <v>1009</v>
      </c>
      <c r="O555" t="s">
        <v>31</v>
      </c>
      <c r="P555" t="s">
        <v>31</v>
      </c>
      <c r="Q555">
        <v>1000</v>
      </c>
      <c r="X555">
        <v>0.59199999999999997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 t="s">
        <v>3</v>
      </c>
      <c r="AG555">
        <v>0.59199999999999997</v>
      </c>
      <c r="AH555">
        <v>3</v>
      </c>
      <c r="AI555">
        <v>-1</v>
      </c>
      <c r="AJ555" t="s">
        <v>3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</row>
    <row r="556" spans="1:44" x14ac:dyDescent="0.2">
      <c r="A556">
        <f>ROW(Source!A269)</f>
        <v>269</v>
      </c>
      <c r="B556">
        <v>144044287</v>
      </c>
      <c r="C556">
        <v>144044271</v>
      </c>
      <c r="D556">
        <v>128862661</v>
      </c>
      <c r="E556">
        <v>28876687</v>
      </c>
      <c r="F556">
        <v>1</v>
      </c>
      <c r="G556">
        <v>1</v>
      </c>
      <c r="H556">
        <v>3</v>
      </c>
      <c r="I556" t="s">
        <v>29</v>
      </c>
      <c r="J556" t="s">
        <v>3</v>
      </c>
      <c r="K556" t="s">
        <v>30</v>
      </c>
      <c r="L556">
        <v>1348</v>
      </c>
      <c r="N556">
        <v>1009</v>
      </c>
      <c r="O556" t="s">
        <v>31</v>
      </c>
      <c r="P556" t="s">
        <v>31</v>
      </c>
      <c r="Q556">
        <v>1000</v>
      </c>
      <c r="X556">
        <v>0.71199999999999997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 t="s">
        <v>3</v>
      </c>
      <c r="AG556">
        <v>0.71199999999999997</v>
      </c>
      <c r="AH556">
        <v>3</v>
      </c>
      <c r="AI556">
        <v>-1</v>
      </c>
      <c r="AJ556" t="s">
        <v>3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 x14ac:dyDescent="0.2">
      <c r="A557">
        <f>ROW(Source!A270)</f>
        <v>270</v>
      </c>
      <c r="B557">
        <v>144044290</v>
      </c>
      <c r="C557">
        <v>144044288</v>
      </c>
      <c r="D557">
        <v>128862253</v>
      </c>
      <c r="E557">
        <v>28876687</v>
      </c>
      <c r="F557">
        <v>1</v>
      </c>
      <c r="G557">
        <v>1</v>
      </c>
      <c r="H557">
        <v>1</v>
      </c>
      <c r="I557" t="s">
        <v>1123</v>
      </c>
      <c r="J557" t="s">
        <v>3</v>
      </c>
      <c r="K557" t="s">
        <v>1124</v>
      </c>
      <c r="L557">
        <v>1191</v>
      </c>
      <c r="N557">
        <v>1013</v>
      </c>
      <c r="O557" t="s">
        <v>1125</v>
      </c>
      <c r="P557" t="s">
        <v>1125</v>
      </c>
      <c r="Q557">
        <v>1</v>
      </c>
      <c r="X557">
        <v>0.9</v>
      </c>
      <c r="Y557">
        <v>0</v>
      </c>
      <c r="Z557">
        <v>0</v>
      </c>
      <c r="AA557">
        <v>0</v>
      </c>
      <c r="AB557">
        <v>8.5299999999999994</v>
      </c>
      <c r="AC557">
        <v>0</v>
      </c>
      <c r="AD557">
        <v>1</v>
      </c>
      <c r="AE557">
        <v>1</v>
      </c>
      <c r="AF557" t="s">
        <v>264</v>
      </c>
      <c r="AG557">
        <v>1.0349999999999999</v>
      </c>
      <c r="AH557">
        <v>2</v>
      </c>
      <c r="AI557">
        <v>144044289</v>
      </c>
      <c r="AJ557">
        <v>548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 x14ac:dyDescent="0.2">
      <c r="A558">
        <f>ROW(Source!A272)</f>
        <v>272</v>
      </c>
      <c r="B558">
        <v>144044299</v>
      </c>
      <c r="C558">
        <v>144044292</v>
      </c>
      <c r="D558">
        <v>128862259</v>
      </c>
      <c r="E558">
        <v>28876687</v>
      </c>
      <c r="F558">
        <v>1</v>
      </c>
      <c r="G558">
        <v>1</v>
      </c>
      <c r="H558">
        <v>1</v>
      </c>
      <c r="I558" t="s">
        <v>1219</v>
      </c>
      <c r="J558" t="s">
        <v>3</v>
      </c>
      <c r="K558" t="s">
        <v>1220</v>
      </c>
      <c r="L558">
        <v>1191</v>
      </c>
      <c r="N558">
        <v>1013</v>
      </c>
      <c r="O558" t="s">
        <v>1125</v>
      </c>
      <c r="P558" t="s">
        <v>1125</v>
      </c>
      <c r="Q558">
        <v>1</v>
      </c>
      <c r="X558">
        <v>43.5</v>
      </c>
      <c r="Y558">
        <v>0</v>
      </c>
      <c r="Z558">
        <v>0</v>
      </c>
      <c r="AA558">
        <v>0</v>
      </c>
      <c r="AB558">
        <v>8.64</v>
      </c>
      <c r="AC558">
        <v>0</v>
      </c>
      <c r="AD558">
        <v>1</v>
      </c>
      <c r="AE558">
        <v>1</v>
      </c>
      <c r="AF558" t="s">
        <v>3</v>
      </c>
      <c r="AG558">
        <v>43.5</v>
      </c>
      <c r="AH558">
        <v>2</v>
      </c>
      <c r="AI558">
        <v>144044293</v>
      </c>
      <c r="AJ558">
        <v>549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</row>
    <row r="559" spans="1:44" x14ac:dyDescent="0.2">
      <c r="A559">
        <f>ROW(Source!A272)</f>
        <v>272</v>
      </c>
      <c r="B559">
        <v>144044300</v>
      </c>
      <c r="C559">
        <v>144044292</v>
      </c>
      <c r="D559">
        <v>128862608</v>
      </c>
      <c r="E559">
        <v>28876687</v>
      </c>
      <c r="F559">
        <v>1</v>
      </c>
      <c r="G559">
        <v>1</v>
      </c>
      <c r="H559">
        <v>1</v>
      </c>
      <c r="I559" t="s">
        <v>1128</v>
      </c>
      <c r="J559" t="s">
        <v>3</v>
      </c>
      <c r="K559" t="s">
        <v>1129</v>
      </c>
      <c r="L559">
        <v>1191</v>
      </c>
      <c r="N559">
        <v>1013</v>
      </c>
      <c r="O559" t="s">
        <v>1125</v>
      </c>
      <c r="P559" t="s">
        <v>1125</v>
      </c>
      <c r="Q559">
        <v>1</v>
      </c>
      <c r="X559">
        <v>7.0000000000000007E-2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1</v>
      </c>
      <c r="AE559">
        <v>2</v>
      </c>
      <c r="AF559" t="s">
        <v>3</v>
      </c>
      <c r="AG559">
        <v>7.0000000000000007E-2</v>
      </c>
      <c r="AH559">
        <v>2</v>
      </c>
      <c r="AI559">
        <v>144044294</v>
      </c>
      <c r="AJ559">
        <v>550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 x14ac:dyDescent="0.2">
      <c r="A560">
        <f>ROW(Source!A272)</f>
        <v>272</v>
      </c>
      <c r="B560">
        <v>144044301</v>
      </c>
      <c r="C560">
        <v>144044292</v>
      </c>
      <c r="D560">
        <v>130405149</v>
      </c>
      <c r="E560">
        <v>1</v>
      </c>
      <c r="F560">
        <v>1</v>
      </c>
      <c r="G560">
        <v>1</v>
      </c>
      <c r="H560">
        <v>2</v>
      </c>
      <c r="I560" t="s">
        <v>1144</v>
      </c>
      <c r="J560" t="s">
        <v>1145</v>
      </c>
      <c r="K560" t="s">
        <v>1146</v>
      </c>
      <c r="L560">
        <v>1368</v>
      </c>
      <c r="N560">
        <v>1011</v>
      </c>
      <c r="O560" t="s">
        <v>550</v>
      </c>
      <c r="P560" t="s">
        <v>550</v>
      </c>
      <c r="Q560">
        <v>1</v>
      </c>
      <c r="X560">
        <v>7.0000000000000007E-2</v>
      </c>
      <c r="Y560">
        <v>0</v>
      </c>
      <c r="Z560">
        <v>65.709999999999994</v>
      </c>
      <c r="AA560">
        <v>11.6</v>
      </c>
      <c r="AB560">
        <v>0</v>
      </c>
      <c r="AC560">
        <v>0</v>
      </c>
      <c r="AD560">
        <v>1</v>
      </c>
      <c r="AE560">
        <v>0</v>
      </c>
      <c r="AF560" t="s">
        <v>3</v>
      </c>
      <c r="AG560">
        <v>7.0000000000000007E-2</v>
      </c>
      <c r="AH560">
        <v>2</v>
      </c>
      <c r="AI560">
        <v>144044295</v>
      </c>
      <c r="AJ560">
        <v>551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 x14ac:dyDescent="0.2">
      <c r="A561">
        <f>ROW(Source!A272)</f>
        <v>272</v>
      </c>
      <c r="B561">
        <v>144044302</v>
      </c>
      <c r="C561">
        <v>144044292</v>
      </c>
      <c r="D561">
        <v>130261294</v>
      </c>
      <c r="E561">
        <v>1</v>
      </c>
      <c r="F561">
        <v>1</v>
      </c>
      <c r="G561">
        <v>1</v>
      </c>
      <c r="H561">
        <v>3</v>
      </c>
      <c r="I561" t="s">
        <v>1475</v>
      </c>
      <c r="J561" t="s">
        <v>1476</v>
      </c>
      <c r="K561" t="s">
        <v>1477</v>
      </c>
      <c r="L561">
        <v>1339</v>
      </c>
      <c r="N561">
        <v>1007</v>
      </c>
      <c r="O561" t="s">
        <v>50</v>
      </c>
      <c r="P561" t="s">
        <v>50</v>
      </c>
      <c r="Q561">
        <v>1</v>
      </c>
      <c r="X561">
        <v>8.9999999999999993E-3</v>
      </c>
      <c r="Y561">
        <v>1100</v>
      </c>
      <c r="Z561">
        <v>0</v>
      </c>
      <c r="AA561">
        <v>0</v>
      </c>
      <c r="AB561">
        <v>0</v>
      </c>
      <c r="AC561">
        <v>0</v>
      </c>
      <c r="AD561">
        <v>1</v>
      </c>
      <c r="AE561">
        <v>0</v>
      </c>
      <c r="AF561" t="s">
        <v>3</v>
      </c>
      <c r="AG561">
        <v>8.9999999999999993E-3</v>
      </c>
      <c r="AH561">
        <v>2</v>
      </c>
      <c r="AI561">
        <v>144044296</v>
      </c>
      <c r="AJ561">
        <v>552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</row>
    <row r="562" spans="1:44" x14ac:dyDescent="0.2">
      <c r="A562">
        <f>ROW(Source!A272)</f>
        <v>272</v>
      </c>
      <c r="B562">
        <v>144044303</v>
      </c>
      <c r="C562">
        <v>144044292</v>
      </c>
      <c r="D562">
        <v>130261296</v>
      </c>
      <c r="E562">
        <v>1</v>
      </c>
      <c r="F562">
        <v>1</v>
      </c>
      <c r="G562">
        <v>1</v>
      </c>
      <c r="H562">
        <v>3</v>
      </c>
      <c r="I562" t="s">
        <v>1478</v>
      </c>
      <c r="J562" t="s">
        <v>1479</v>
      </c>
      <c r="K562" t="s">
        <v>1480</v>
      </c>
      <c r="L562">
        <v>1348</v>
      </c>
      <c r="N562">
        <v>1009</v>
      </c>
      <c r="O562" t="s">
        <v>31</v>
      </c>
      <c r="P562" t="s">
        <v>31</v>
      </c>
      <c r="Q562">
        <v>1000</v>
      </c>
      <c r="X562">
        <v>3.5000000000000003E-2</v>
      </c>
      <c r="Y562">
        <v>6102</v>
      </c>
      <c r="Z562">
        <v>0</v>
      </c>
      <c r="AA562">
        <v>0</v>
      </c>
      <c r="AB562">
        <v>0</v>
      </c>
      <c r="AC562">
        <v>0</v>
      </c>
      <c r="AD562">
        <v>1</v>
      </c>
      <c r="AE562">
        <v>0</v>
      </c>
      <c r="AF562" t="s">
        <v>3</v>
      </c>
      <c r="AG562">
        <v>3.5000000000000003E-2</v>
      </c>
      <c r="AH562">
        <v>2</v>
      </c>
      <c r="AI562">
        <v>144044297</v>
      </c>
      <c r="AJ562">
        <v>553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</row>
    <row r="563" spans="1:44" x14ac:dyDescent="0.2">
      <c r="A563">
        <f>ROW(Source!A272)</f>
        <v>272</v>
      </c>
      <c r="B563">
        <v>144044304</v>
      </c>
      <c r="C563">
        <v>144044292</v>
      </c>
      <c r="D563">
        <v>130282537</v>
      </c>
      <c r="E563">
        <v>1</v>
      </c>
      <c r="F563">
        <v>1</v>
      </c>
      <c r="G563">
        <v>1</v>
      </c>
      <c r="H563">
        <v>3</v>
      </c>
      <c r="I563" t="s">
        <v>1481</v>
      </c>
      <c r="J563" t="s">
        <v>1482</v>
      </c>
      <c r="K563" t="s">
        <v>1483</v>
      </c>
      <c r="L563">
        <v>1327</v>
      </c>
      <c r="N563">
        <v>1005</v>
      </c>
      <c r="O563" t="s">
        <v>269</v>
      </c>
      <c r="P563" t="s">
        <v>269</v>
      </c>
      <c r="Q563">
        <v>1</v>
      </c>
      <c r="X563">
        <v>3.4</v>
      </c>
      <c r="Y563">
        <v>35.22</v>
      </c>
      <c r="Z563">
        <v>0</v>
      </c>
      <c r="AA563">
        <v>0</v>
      </c>
      <c r="AB563">
        <v>0</v>
      </c>
      <c r="AC563">
        <v>0</v>
      </c>
      <c r="AD563">
        <v>1</v>
      </c>
      <c r="AE563">
        <v>0</v>
      </c>
      <c r="AF563" t="s">
        <v>3</v>
      </c>
      <c r="AG563">
        <v>3.4</v>
      </c>
      <c r="AH563">
        <v>2</v>
      </c>
      <c r="AI563">
        <v>144044298</v>
      </c>
      <c r="AJ563">
        <v>554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 x14ac:dyDescent="0.2">
      <c r="A564">
        <f>ROW(Source!A273)</f>
        <v>273</v>
      </c>
      <c r="B564">
        <v>144044307</v>
      </c>
      <c r="C564">
        <v>144044305</v>
      </c>
      <c r="D564">
        <v>128862259</v>
      </c>
      <c r="E564">
        <v>28876687</v>
      </c>
      <c r="F564">
        <v>1</v>
      </c>
      <c r="G564">
        <v>1</v>
      </c>
      <c r="H564">
        <v>1</v>
      </c>
      <c r="I564" t="s">
        <v>1219</v>
      </c>
      <c r="J564" t="s">
        <v>3</v>
      </c>
      <c r="K564" t="s">
        <v>1220</v>
      </c>
      <c r="L564">
        <v>1191</v>
      </c>
      <c r="N564">
        <v>1013</v>
      </c>
      <c r="O564" t="s">
        <v>1125</v>
      </c>
      <c r="P564" t="s">
        <v>1125</v>
      </c>
      <c r="Q564">
        <v>1</v>
      </c>
      <c r="X564">
        <v>6.6</v>
      </c>
      <c r="Y564">
        <v>0</v>
      </c>
      <c r="Z564">
        <v>0</v>
      </c>
      <c r="AA564">
        <v>0</v>
      </c>
      <c r="AB564">
        <v>8.64</v>
      </c>
      <c r="AC564">
        <v>0</v>
      </c>
      <c r="AD564">
        <v>1</v>
      </c>
      <c r="AE564">
        <v>1</v>
      </c>
      <c r="AF564" t="s">
        <v>576</v>
      </c>
      <c r="AG564">
        <v>19.799999999999997</v>
      </c>
      <c r="AH564">
        <v>2</v>
      </c>
      <c r="AI564">
        <v>144044306</v>
      </c>
      <c r="AJ564">
        <v>555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</row>
    <row r="565" spans="1:44" x14ac:dyDescent="0.2">
      <c r="A565">
        <f>ROW(Source!A274)</f>
        <v>274</v>
      </c>
      <c r="B565">
        <v>144044311</v>
      </c>
      <c r="C565">
        <v>144044308</v>
      </c>
      <c r="D565">
        <v>128862253</v>
      </c>
      <c r="E565">
        <v>28876687</v>
      </c>
      <c r="F565">
        <v>1</v>
      </c>
      <c r="G565">
        <v>1</v>
      </c>
      <c r="H565">
        <v>1</v>
      </c>
      <c r="I565" t="s">
        <v>1123</v>
      </c>
      <c r="J565" t="s">
        <v>3</v>
      </c>
      <c r="K565" t="s">
        <v>1124</v>
      </c>
      <c r="L565">
        <v>1191</v>
      </c>
      <c r="N565">
        <v>1013</v>
      </c>
      <c r="O565" t="s">
        <v>1125</v>
      </c>
      <c r="P565" t="s">
        <v>1125</v>
      </c>
      <c r="Q565">
        <v>1</v>
      </c>
      <c r="X565">
        <v>1.3</v>
      </c>
      <c r="Y565">
        <v>0</v>
      </c>
      <c r="Z565">
        <v>0</v>
      </c>
      <c r="AA565">
        <v>0</v>
      </c>
      <c r="AB565">
        <v>8.5299999999999994</v>
      </c>
      <c r="AC565">
        <v>0</v>
      </c>
      <c r="AD565">
        <v>1</v>
      </c>
      <c r="AE565">
        <v>1</v>
      </c>
      <c r="AF565" t="s">
        <v>264</v>
      </c>
      <c r="AG565">
        <v>1.4949999999999999</v>
      </c>
      <c r="AH565">
        <v>2</v>
      </c>
      <c r="AI565">
        <v>144044309</v>
      </c>
      <c r="AJ565">
        <v>556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</row>
    <row r="566" spans="1:44" x14ac:dyDescent="0.2">
      <c r="A566">
        <f>ROW(Source!A274)</f>
        <v>274</v>
      </c>
      <c r="B566">
        <v>144044312</v>
      </c>
      <c r="C566">
        <v>144044308</v>
      </c>
      <c r="D566">
        <v>128865804</v>
      </c>
      <c r="E566">
        <v>28876687</v>
      </c>
      <c r="F566">
        <v>1</v>
      </c>
      <c r="G566">
        <v>1</v>
      </c>
      <c r="H566">
        <v>3</v>
      </c>
      <c r="I566" t="s">
        <v>1778</v>
      </c>
      <c r="J566" t="s">
        <v>3</v>
      </c>
      <c r="K566" t="s">
        <v>1799</v>
      </c>
      <c r="L566">
        <v>1327</v>
      </c>
      <c r="N566">
        <v>1005</v>
      </c>
      <c r="O566" t="s">
        <v>269</v>
      </c>
      <c r="P566" t="s">
        <v>269</v>
      </c>
      <c r="Q566">
        <v>1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1</v>
      </c>
      <c r="AD566">
        <v>0</v>
      </c>
      <c r="AE566">
        <v>0</v>
      </c>
      <c r="AF566" t="s">
        <v>3</v>
      </c>
      <c r="AG566">
        <v>0</v>
      </c>
      <c r="AH566">
        <v>3</v>
      </c>
      <c r="AI566">
        <v>-1</v>
      </c>
      <c r="AJ566" t="s">
        <v>3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 x14ac:dyDescent="0.2">
      <c r="A567">
        <f>ROW(Source!A276)</f>
        <v>276</v>
      </c>
      <c r="B567">
        <v>144044322</v>
      </c>
      <c r="C567">
        <v>144044314</v>
      </c>
      <c r="D567">
        <v>128862253</v>
      </c>
      <c r="E567">
        <v>28876687</v>
      </c>
      <c r="F567">
        <v>1</v>
      </c>
      <c r="G567">
        <v>1</v>
      </c>
      <c r="H567">
        <v>1</v>
      </c>
      <c r="I567" t="s">
        <v>1123</v>
      </c>
      <c r="J567" t="s">
        <v>3</v>
      </c>
      <c r="K567" t="s">
        <v>1124</v>
      </c>
      <c r="L567">
        <v>1191</v>
      </c>
      <c r="N567">
        <v>1013</v>
      </c>
      <c r="O567" t="s">
        <v>1125</v>
      </c>
      <c r="P567" t="s">
        <v>1125</v>
      </c>
      <c r="Q567">
        <v>1</v>
      </c>
      <c r="X567">
        <v>93.44</v>
      </c>
      <c r="Y567">
        <v>0</v>
      </c>
      <c r="Z567">
        <v>0</v>
      </c>
      <c r="AA567">
        <v>0</v>
      </c>
      <c r="AB567">
        <v>8.5299999999999994</v>
      </c>
      <c r="AC567">
        <v>0</v>
      </c>
      <c r="AD567">
        <v>1</v>
      </c>
      <c r="AE567">
        <v>1</v>
      </c>
      <c r="AF567" t="s">
        <v>3</v>
      </c>
      <c r="AG567">
        <v>93.44</v>
      </c>
      <c r="AH567">
        <v>2</v>
      </c>
      <c r="AI567">
        <v>144044315</v>
      </c>
      <c r="AJ567">
        <v>558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 x14ac:dyDescent="0.2">
      <c r="A568">
        <f>ROW(Source!A276)</f>
        <v>276</v>
      </c>
      <c r="B568">
        <v>144044323</v>
      </c>
      <c r="C568">
        <v>144044314</v>
      </c>
      <c r="D568">
        <v>128862608</v>
      </c>
      <c r="E568">
        <v>28876687</v>
      </c>
      <c r="F568">
        <v>1</v>
      </c>
      <c r="G568">
        <v>1</v>
      </c>
      <c r="H568">
        <v>1</v>
      </c>
      <c r="I568" t="s">
        <v>1128</v>
      </c>
      <c r="J568" t="s">
        <v>3</v>
      </c>
      <c r="K568" t="s">
        <v>1129</v>
      </c>
      <c r="L568">
        <v>1191</v>
      </c>
      <c r="N568">
        <v>1013</v>
      </c>
      <c r="O568" t="s">
        <v>1125</v>
      </c>
      <c r="P568" t="s">
        <v>1125</v>
      </c>
      <c r="Q568">
        <v>1</v>
      </c>
      <c r="X568">
        <v>0.6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1</v>
      </c>
      <c r="AE568">
        <v>2</v>
      </c>
      <c r="AF568" t="s">
        <v>3</v>
      </c>
      <c r="AG568">
        <v>0.6</v>
      </c>
      <c r="AH568">
        <v>2</v>
      </c>
      <c r="AI568">
        <v>144044316</v>
      </c>
      <c r="AJ568">
        <v>559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</row>
    <row r="569" spans="1:44" x14ac:dyDescent="0.2">
      <c r="A569">
        <f>ROW(Source!A276)</f>
        <v>276</v>
      </c>
      <c r="B569">
        <v>144044324</v>
      </c>
      <c r="C569">
        <v>144044314</v>
      </c>
      <c r="D569">
        <v>130404565</v>
      </c>
      <c r="E569">
        <v>1</v>
      </c>
      <c r="F569">
        <v>1</v>
      </c>
      <c r="G569">
        <v>1</v>
      </c>
      <c r="H569">
        <v>2</v>
      </c>
      <c r="I569" t="s">
        <v>1130</v>
      </c>
      <c r="J569" t="s">
        <v>1131</v>
      </c>
      <c r="K569" t="s">
        <v>1132</v>
      </c>
      <c r="L569">
        <v>1368</v>
      </c>
      <c r="N569">
        <v>1011</v>
      </c>
      <c r="O569" t="s">
        <v>550</v>
      </c>
      <c r="P569" t="s">
        <v>550</v>
      </c>
      <c r="Q569">
        <v>1</v>
      </c>
      <c r="X569">
        <v>0.42</v>
      </c>
      <c r="Y569">
        <v>0</v>
      </c>
      <c r="Z569">
        <v>31.26</v>
      </c>
      <c r="AA569">
        <v>13.5</v>
      </c>
      <c r="AB569">
        <v>0</v>
      </c>
      <c r="AC569">
        <v>0</v>
      </c>
      <c r="AD569">
        <v>1</v>
      </c>
      <c r="AE569">
        <v>0</v>
      </c>
      <c r="AF569" t="s">
        <v>3</v>
      </c>
      <c r="AG569">
        <v>0.42</v>
      </c>
      <c r="AH569">
        <v>2</v>
      </c>
      <c r="AI569">
        <v>144044317</v>
      </c>
      <c r="AJ569">
        <v>560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</row>
    <row r="570" spans="1:44" x14ac:dyDescent="0.2">
      <c r="A570">
        <f>ROW(Source!A276)</f>
        <v>276</v>
      </c>
      <c r="B570">
        <v>144044325</v>
      </c>
      <c r="C570">
        <v>144044314</v>
      </c>
      <c r="D570">
        <v>130405149</v>
      </c>
      <c r="E570">
        <v>1</v>
      </c>
      <c r="F570">
        <v>1</v>
      </c>
      <c r="G570">
        <v>1</v>
      </c>
      <c r="H570">
        <v>2</v>
      </c>
      <c r="I570" t="s">
        <v>1144</v>
      </c>
      <c r="J570" t="s">
        <v>1145</v>
      </c>
      <c r="K570" t="s">
        <v>1146</v>
      </c>
      <c r="L570">
        <v>1368</v>
      </c>
      <c r="N570">
        <v>1011</v>
      </c>
      <c r="O570" t="s">
        <v>550</v>
      </c>
      <c r="P570" t="s">
        <v>550</v>
      </c>
      <c r="Q570">
        <v>1</v>
      </c>
      <c r="X570">
        <v>0.18</v>
      </c>
      <c r="Y570">
        <v>0</v>
      </c>
      <c r="Z570">
        <v>65.709999999999994</v>
      </c>
      <c r="AA570">
        <v>11.6</v>
      </c>
      <c r="AB570">
        <v>0</v>
      </c>
      <c r="AC570">
        <v>0</v>
      </c>
      <c r="AD570">
        <v>1</v>
      </c>
      <c r="AE570">
        <v>0</v>
      </c>
      <c r="AF570" t="s">
        <v>3</v>
      </c>
      <c r="AG570">
        <v>0.18</v>
      </c>
      <c r="AH570">
        <v>2</v>
      </c>
      <c r="AI570">
        <v>144044318</v>
      </c>
      <c r="AJ570">
        <v>561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</row>
    <row r="571" spans="1:44" x14ac:dyDescent="0.2">
      <c r="A571">
        <f>ROW(Source!A276)</f>
        <v>276</v>
      </c>
      <c r="B571">
        <v>144044326</v>
      </c>
      <c r="C571">
        <v>144044314</v>
      </c>
      <c r="D571">
        <v>130260847</v>
      </c>
      <c r="E571">
        <v>1</v>
      </c>
      <c r="F571">
        <v>1</v>
      </c>
      <c r="G571">
        <v>1</v>
      </c>
      <c r="H571">
        <v>3</v>
      </c>
      <c r="I571" t="s">
        <v>1373</v>
      </c>
      <c r="J571" t="s">
        <v>1374</v>
      </c>
      <c r="K571" t="s">
        <v>1375</v>
      </c>
      <c r="L571">
        <v>1348</v>
      </c>
      <c r="N571">
        <v>1009</v>
      </c>
      <c r="O571" t="s">
        <v>31</v>
      </c>
      <c r="P571" t="s">
        <v>31</v>
      </c>
      <c r="Q571">
        <v>1000</v>
      </c>
      <c r="X571">
        <v>1E-3</v>
      </c>
      <c r="Y571">
        <v>11978</v>
      </c>
      <c r="Z571">
        <v>0</v>
      </c>
      <c r="AA571">
        <v>0</v>
      </c>
      <c r="AB571">
        <v>0</v>
      </c>
      <c r="AC571">
        <v>0</v>
      </c>
      <c r="AD571">
        <v>1</v>
      </c>
      <c r="AE571">
        <v>0</v>
      </c>
      <c r="AF571" t="s">
        <v>3</v>
      </c>
      <c r="AG571">
        <v>1E-3</v>
      </c>
      <c r="AH571">
        <v>2</v>
      </c>
      <c r="AI571">
        <v>144044319</v>
      </c>
      <c r="AJ571">
        <v>562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</row>
    <row r="572" spans="1:44" x14ac:dyDescent="0.2">
      <c r="A572">
        <f>ROW(Source!A276)</f>
        <v>276</v>
      </c>
      <c r="B572">
        <v>144044327</v>
      </c>
      <c r="C572">
        <v>144044314</v>
      </c>
      <c r="D572">
        <v>130276321</v>
      </c>
      <c r="E572">
        <v>1</v>
      </c>
      <c r="F572">
        <v>1</v>
      </c>
      <c r="G572">
        <v>1</v>
      </c>
      <c r="H572">
        <v>3</v>
      </c>
      <c r="I572" t="s">
        <v>1285</v>
      </c>
      <c r="J572" t="s">
        <v>1286</v>
      </c>
      <c r="K572" t="s">
        <v>1287</v>
      </c>
      <c r="L572">
        <v>1348</v>
      </c>
      <c r="N572">
        <v>1009</v>
      </c>
      <c r="O572" t="s">
        <v>31</v>
      </c>
      <c r="P572" t="s">
        <v>31</v>
      </c>
      <c r="Q572">
        <v>1000</v>
      </c>
      <c r="X572">
        <v>0.23300000000000001</v>
      </c>
      <c r="Y572">
        <v>5989</v>
      </c>
      <c r="Z572">
        <v>0</v>
      </c>
      <c r="AA572">
        <v>0</v>
      </c>
      <c r="AB572">
        <v>0</v>
      </c>
      <c r="AC572">
        <v>0</v>
      </c>
      <c r="AD572">
        <v>1</v>
      </c>
      <c r="AE572">
        <v>0</v>
      </c>
      <c r="AF572" t="s">
        <v>3</v>
      </c>
      <c r="AG572">
        <v>0.23300000000000001</v>
      </c>
      <c r="AH572">
        <v>2</v>
      </c>
      <c r="AI572">
        <v>144044320</v>
      </c>
      <c r="AJ572">
        <v>563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 x14ac:dyDescent="0.2">
      <c r="A573">
        <f>ROW(Source!A276)</f>
        <v>276</v>
      </c>
      <c r="B573">
        <v>144044328</v>
      </c>
      <c r="C573">
        <v>144044314</v>
      </c>
      <c r="D573">
        <v>130277651</v>
      </c>
      <c r="E573">
        <v>1</v>
      </c>
      <c r="F573">
        <v>1</v>
      </c>
      <c r="G573">
        <v>1</v>
      </c>
      <c r="H573">
        <v>3</v>
      </c>
      <c r="I573" t="s">
        <v>1472</v>
      </c>
      <c r="J573" t="s">
        <v>1473</v>
      </c>
      <c r="K573" t="s">
        <v>1474</v>
      </c>
      <c r="L573">
        <v>1348</v>
      </c>
      <c r="N573">
        <v>1009</v>
      </c>
      <c r="O573" t="s">
        <v>31</v>
      </c>
      <c r="P573" t="s">
        <v>31</v>
      </c>
      <c r="Q573">
        <v>1000</v>
      </c>
      <c r="X573">
        <v>1.2E-2</v>
      </c>
      <c r="Y573">
        <v>8023</v>
      </c>
      <c r="Z573">
        <v>0</v>
      </c>
      <c r="AA573">
        <v>0</v>
      </c>
      <c r="AB573">
        <v>0</v>
      </c>
      <c r="AC573">
        <v>0</v>
      </c>
      <c r="AD573">
        <v>1</v>
      </c>
      <c r="AE573">
        <v>0</v>
      </c>
      <c r="AF573" t="s">
        <v>3</v>
      </c>
      <c r="AG573">
        <v>1.2E-2</v>
      </c>
      <c r="AH573">
        <v>2</v>
      </c>
      <c r="AI573">
        <v>144044321</v>
      </c>
      <c r="AJ573">
        <v>564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</row>
    <row r="574" spans="1:44" x14ac:dyDescent="0.2">
      <c r="A574">
        <f>ROW(Source!A276)</f>
        <v>276</v>
      </c>
      <c r="B574">
        <v>144044329</v>
      </c>
      <c r="C574">
        <v>144044314</v>
      </c>
      <c r="D574">
        <v>128862512</v>
      </c>
      <c r="E574">
        <v>28876687</v>
      </c>
      <c r="F574">
        <v>1</v>
      </c>
      <c r="G574">
        <v>1</v>
      </c>
      <c r="H574">
        <v>3</v>
      </c>
      <c r="I574" t="s">
        <v>1797</v>
      </c>
      <c r="J574" t="s">
        <v>3</v>
      </c>
      <c r="K574" t="s">
        <v>1798</v>
      </c>
      <c r="L574">
        <v>1348</v>
      </c>
      <c r="N574">
        <v>1009</v>
      </c>
      <c r="O574" t="s">
        <v>31</v>
      </c>
      <c r="P574" t="s">
        <v>31</v>
      </c>
      <c r="Q574">
        <v>1000</v>
      </c>
      <c r="X574">
        <v>0.59199999999999997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 t="s">
        <v>3</v>
      </c>
      <c r="AG574">
        <v>0.59199999999999997</v>
      </c>
      <c r="AH574">
        <v>3</v>
      </c>
      <c r="AI574">
        <v>-1</v>
      </c>
      <c r="AJ574" t="s">
        <v>3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 x14ac:dyDescent="0.2">
      <c r="A575">
        <f>ROW(Source!A276)</f>
        <v>276</v>
      </c>
      <c r="B575">
        <v>144044330</v>
      </c>
      <c r="C575">
        <v>144044314</v>
      </c>
      <c r="D575">
        <v>128862661</v>
      </c>
      <c r="E575">
        <v>28876687</v>
      </c>
      <c r="F575">
        <v>1</v>
      </c>
      <c r="G575">
        <v>1</v>
      </c>
      <c r="H575">
        <v>3</v>
      </c>
      <c r="I575" t="s">
        <v>29</v>
      </c>
      <c r="J575" t="s">
        <v>3</v>
      </c>
      <c r="K575" t="s">
        <v>30</v>
      </c>
      <c r="L575">
        <v>1348</v>
      </c>
      <c r="N575">
        <v>1009</v>
      </c>
      <c r="O575" t="s">
        <v>31</v>
      </c>
      <c r="P575" t="s">
        <v>31</v>
      </c>
      <c r="Q575">
        <v>1000</v>
      </c>
      <c r="X575">
        <v>0.71199999999999997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 t="s">
        <v>3</v>
      </c>
      <c r="AG575">
        <v>0.71199999999999997</v>
      </c>
      <c r="AH575">
        <v>3</v>
      </c>
      <c r="AI575">
        <v>-1</v>
      </c>
      <c r="AJ575" t="s">
        <v>3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</row>
    <row r="576" spans="1:44" x14ac:dyDescent="0.2">
      <c r="A576">
        <f>ROW(Source!A277)</f>
        <v>277</v>
      </c>
      <c r="B576">
        <v>144044333</v>
      </c>
      <c r="C576">
        <v>144044331</v>
      </c>
      <c r="D576">
        <v>128862253</v>
      </c>
      <c r="E576">
        <v>28876687</v>
      </c>
      <c r="F576">
        <v>1</v>
      </c>
      <c r="G576">
        <v>1</v>
      </c>
      <c r="H576">
        <v>1</v>
      </c>
      <c r="I576" t="s">
        <v>1123</v>
      </c>
      <c r="J576" t="s">
        <v>3</v>
      </c>
      <c r="K576" t="s">
        <v>1124</v>
      </c>
      <c r="L576">
        <v>1191</v>
      </c>
      <c r="N576">
        <v>1013</v>
      </c>
      <c r="O576" t="s">
        <v>1125</v>
      </c>
      <c r="P576" t="s">
        <v>1125</v>
      </c>
      <c r="Q576">
        <v>1</v>
      </c>
      <c r="X576">
        <v>0.9</v>
      </c>
      <c r="Y576">
        <v>0</v>
      </c>
      <c r="Z576">
        <v>0</v>
      </c>
      <c r="AA576">
        <v>0</v>
      </c>
      <c r="AB576">
        <v>8.5299999999999994</v>
      </c>
      <c r="AC576">
        <v>0</v>
      </c>
      <c r="AD576">
        <v>1</v>
      </c>
      <c r="AE576">
        <v>1</v>
      </c>
      <c r="AF576" t="s">
        <v>264</v>
      </c>
      <c r="AG576">
        <v>1.0349999999999999</v>
      </c>
      <c r="AH576">
        <v>2</v>
      </c>
      <c r="AI576">
        <v>144044332</v>
      </c>
      <c r="AJ576">
        <v>565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</row>
    <row r="577" spans="1:44" x14ac:dyDescent="0.2">
      <c r="A577">
        <f>ROW(Source!A313)</f>
        <v>313</v>
      </c>
      <c r="B577">
        <v>144044341</v>
      </c>
      <c r="C577">
        <v>144044334</v>
      </c>
      <c r="D577">
        <v>128862298</v>
      </c>
      <c r="E577">
        <v>28876687</v>
      </c>
      <c r="F577">
        <v>1</v>
      </c>
      <c r="G577">
        <v>1</v>
      </c>
      <c r="H577">
        <v>1</v>
      </c>
      <c r="I577" t="s">
        <v>1280</v>
      </c>
      <c r="J577" t="s">
        <v>3</v>
      </c>
      <c r="K577" t="s">
        <v>1281</v>
      </c>
      <c r="L577">
        <v>1191</v>
      </c>
      <c r="N577">
        <v>1013</v>
      </c>
      <c r="O577" t="s">
        <v>1125</v>
      </c>
      <c r="P577" t="s">
        <v>1125</v>
      </c>
      <c r="Q577">
        <v>1</v>
      </c>
      <c r="X577">
        <v>16.32</v>
      </c>
      <c r="Y577">
        <v>0</v>
      </c>
      <c r="Z577">
        <v>0</v>
      </c>
      <c r="AA577">
        <v>0</v>
      </c>
      <c r="AB577">
        <v>9.6199999999999992</v>
      </c>
      <c r="AC577">
        <v>0</v>
      </c>
      <c r="AD577">
        <v>1</v>
      </c>
      <c r="AE577">
        <v>1</v>
      </c>
      <c r="AF577" t="s">
        <v>264</v>
      </c>
      <c r="AG577">
        <v>18.767999999999997</v>
      </c>
      <c r="AH577">
        <v>2</v>
      </c>
      <c r="AI577">
        <v>144044335</v>
      </c>
      <c r="AJ577">
        <v>566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 x14ac:dyDescent="0.2">
      <c r="A578">
        <f>ROW(Source!A313)</f>
        <v>313</v>
      </c>
      <c r="B578">
        <v>144044342</v>
      </c>
      <c r="C578">
        <v>144044334</v>
      </c>
      <c r="D578">
        <v>128862608</v>
      </c>
      <c r="E578">
        <v>28876687</v>
      </c>
      <c r="F578">
        <v>1</v>
      </c>
      <c r="G578">
        <v>1</v>
      </c>
      <c r="H578">
        <v>1</v>
      </c>
      <c r="I578" t="s">
        <v>1128</v>
      </c>
      <c r="J578" t="s">
        <v>3</v>
      </c>
      <c r="K578" t="s">
        <v>1129</v>
      </c>
      <c r="L578">
        <v>1191</v>
      </c>
      <c r="N578">
        <v>1013</v>
      </c>
      <c r="O578" t="s">
        <v>1125</v>
      </c>
      <c r="P578" t="s">
        <v>1125</v>
      </c>
      <c r="Q578">
        <v>1</v>
      </c>
      <c r="X578">
        <v>0.03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1</v>
      </c>
      <c r="AE578">
        <v>2</v>
      </c>
      <c r="AF578" t="s">
        <v>279</v>
      </c>
      <c r="AG578">
        <v>3.7499999999999999E-2</v>
      </c>
      <c r="AH578">
        <v>2</v>
      </c>
      <c r="AI578">
        <v>144044336</v>
      </c>
      <c r="AJ578">
        <v>567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 x14ac:dyDescent="0.2">
      <c r="A579">
        <f>ROW(Source!A313)</f>
        <v>313</v>
      </c>
      <c r="B579">
        <v>144044343</v>
      </c>
      <c r="C579">
        <v>144044334</v>
      </c>
      <c r="D579">
        <v>130404565</v>
      </c>
      <c r="E579">
        <v>1</v>
      </c>
      <c r="F579">
        <v>1</v>
      </c>
      <c r="G579">
        <v>1</v>
      </c>
      <c r="H579">
        <v>2</v>
      </c>
      <c r="I579" t="s">
        <v>1130</v>
      </c>
      <c r="J579" t="s">
        <v>1131</v>
      </c>
      <c r="K579" t="s">
        <v>1132</v>
      </c>
      <c r="L579">
        <v>1368</v>
      </c>
      <c r="N579">
        <v>1011</v>
      </c>
      <c r="O579" t="s">
        <v>550</v>
      </c>
      <c r="P579" t="s">
        <v>550</v>
      </c>
      <c r="Q579">
        <v>1</v>
      </c>
      <c r="X579">
        <v>0.01</v>
      </c>
      <c r="Y579">
        <v>0</v>
      </c>
      <c r="Z579">
        <v>31.26</v>
      </c>
      <c r="AA579">
        <v>13.5</v>
      </c>
      <c r="AB579">
        <v>0</v>
      </c>
      <c r="AC579">
        <v>0</v>
      </c>
      <c r="AD579">
        <v>1</v>
      </c>
      <c r="AE579">
        <v>0</v>
      </c>
      <c r="AF579" t="s">
        <v>279</v>
      </c>
      <c r="AG579">
        <v>1.2500000000000001E-2</v>
      </c>
      <c r="AH579">
        <v>2</v>
      </c>
      <c r="AI579">
        <v>144044337</v>
      </c>
      <c r="AJ579">
        <v>568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</row>
    <row r="580" spans="1:44" x14ac:dyDescent="0.2">
      <c r="A580">
        <f>ROW(Source!A313)</f>
        <v>313</v>
      </c>
      <c r="B580">
        <v>144044344</v>
      </c>
      <c r="C580">
        <v>144044334</v>
      </c>
      <c r="D580">
        <v>130405149</v>
      </c>
      <c r="E580">
        <v>1</v>
      </c>
      <c r="F580">
        <v>1</v>
      </c>
      <c r="G580">
        <v>1</v>
      </c>
      <c r="H580">
        <v>2</v>
      </c>
      <c r="I580" t="s">
        <v>1144</v>
      </c>
      <c r="J580" t="s">
        <v>1145</v>
      </c>
      <c r="K580" t="s">
        <v>1146</v>
      </c>
      <c r="L580">
        <v>1368</v>
      </c>
      <c r="N580">
        <v>1011</v>
      </c>
      <c r="O580" t="s">
        <v>550</v>
      </c>
      <c r="P580" t="s">
        <v>550</v>
      </c>
      <c r="Q580">
        <v>1</v>
      </c>
      <c r="X580">
        <v>0.02</v>
      </c>
      <c r="Y580">
        <v>0</v>
      </c>
      <c r="Z580">
        <v>65.709999999999994</v>
      </c>
      <c r="AA580">
        <v>11.6</v>
      </c>
      <c r="AB580">
        <v>0</v>
      </c>
      <c r="AC580">
        <v>0</v>
      </c>
      <c r="AD580">
        <v>1</v>
      </c>
      <c r="AE580">
        <v>0</v>
      </c>
      <c r="AF580" t="s">
        <v>279</v>
      </c>
      <c r="AG580">
        <v>2.5000000000000001E-2</v>
      </c>
      <c r="AH580">
        <v>2</v>
      </c>
      <c r="AI580">
        <v>144044338</v>
      </c>
      <c r="AJ580">
        <v>569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</row>
    <row r="581" spans="1:44" x14ac:dyDescent="0.2">
      <c r="A581">
        <f>ROW(Source!A313)</f>
        <v>313</v>
      </c>
      <c r="B581">
        <v>144044345</v>
      </c>
      <c r="C581">
        <v>144044334</v>
      </c>
      <c r="D581">
        <v>130261846</v>
      </c>
      <c r="E581">
        <v>1</v>
      </c>
      <c r="F581">
        <v>1</v>
      </c>
      <c r="G581">
        <v>1</v>
      </c>
      <c r="H581">
        <v>3</v>
      </c>
      <c r="I581" t="s">
        <v>1312</v>
      </c>
      <c r="J581" t="s">
        <v>1313</v>
      </c>
      <c r="K581" t="s">
        <v>1314</v>
      </c>
      <c r="L581">
        <v>1346</v>
      </c>
      <c r="N581">
        <v>1009</v>
      </c>
      <c r="O581" t="s">
        <v>598</v>
      </c>
      <c r="P581" t="s">
        <v>598</v>
      </c>
      <c r="Q581">
        <v>1</v>
      </c>
      <c r="X581">
        <v>0.2</v>
      </c>
      <c r="Y581">
        <v>1.82</v>
      </c>
      <c r="Z581">
        <v>0</v>
      </c>
      <c r="AA581">
        <v>0</v>
      </c>
      <c r="AB581">
        <v>0</v>
      </c>
      <c r="AC581">
        <v>0</v>
      </c>
      <c r="AD581">
        <v>1</v>
      </c>
      <c r="AE581">
        <v>0</v>
      </c>
      <c r="AF581" t="s">
        <v>3</v>
      </c>
      <c r="AG581">
        <v>0.2</v>
      </c>
      <c r="AH581">
        <v>2</v>
      </c>
      <c r="AI581">
        <v>144044339</v>
      </c>
      <c r="AJ581">
        <v>570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 x14ac:dyDescent="0.2">
      <c r="A582">
        <f>ROW(Source!A313)</f>
        <v>313</v>
      </c>
      <c r="B582">
        <v>144044346</v>
      </c>
      <c r="C582">
        <v>144044334</v>
      </c>
      <c r="D582">
        <v>128864557</v>
      </c>
      <c r="E582">
        <v>28876687</v>
      </c>
      <c r="F582">
        <v>1</v>
      </c>
      <c r="G582">
        <v>1</v>
      </c>
      <c r="H582">
        <v>3</v>
      </c>
      <c r="I582" t="s">
        <v>1800</v>
      </c>
      <c r="J582" t="s">
        <v>3</v>
      </c>
      <c r="K582" t="s">
        <v>1801</v>
      </c>
      <c r="L582">
        <v>1348</v>
      </c>
      <c r="N582">
        <v>1009</v>
      </c>
      <c r="O582" t="s">
        <v>31</v>
      </c>
      <c r="P582" t="s">
        <v>31</v>
      </c>
      <c r="Q582">
        <v>1000</v>
      </c>
      <c r="X582">
        <v>0.02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 t="s">
        <v>3</v>
      </c>
      <c r="AG582">
        <v>0.02</v>
      </c>
      <c r="AH582">
        <v>3</v>
      </c>
      <c r="AI582">
        <v>-1</v>
      </c>
      <c r="AJ582" t="s">
        <v>3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</row>
    <row r="583" spans="1:44" x14ac:dyDescent="0.2">
      <c r="A583">
        <f>ROW(Source!A315)</f>
        <v>315</v>
      </c>
      <c r="B583">
        <v>144044360</v>
      </c>
      <c r="C583">
        <v>144044348</v>
      </c>
      <c r="D583">
        <v>128862290</v>
      </c>
      <c r="E583">
        <v>28876687</v>
      </c>
      <c r="F583">
        <v>1</v>
      </c>
      <c r="G583">
        <v>1</v>
      </c>
      <c r="H583">
        <v>1</v>
      </c>
      <c r="I583" t="s">
        <v>1484</v>
      </c>
      <c r="J583" t="s">
        <v>3</v>
      </c>
      <c r="K583" t="s">
        <v>1485</v>
      </c>
      <c r="L583">
        <v>1191</v>
      </c>
      <c r="N583">
        <v>1013</v>
      </c>
      <c r="O583" t="s">
        <v>1125</v>
      </c>
      <c r="P583" t="s">
        <v>1125</v>
      </c>
      <c r="Q583">
        <v>1</v>
      </c>
      <c r="X583">
        <v>14.8</v>
      </c>
      <c r="Y583">
        <v>0</v>
      </c>
      <c r="Z583">
        <v>0</v>
      </c>
      <c r="AA583">
        <v>0</v>
      </c>
      <c r="AB583">
        <v>9.2899999999999991</v>
      </c>
      <c r="AC583">
        <v>0</v>
      </c>
      <c r="AD583">
        <v>1</v>
      </c>
      <c r="AE583">
        <v>1</v>
      </c>
      <c r="AF583" t="s">
        <v>264</v>
      </c>
      <c r="AG583">
        <v>17.02</v>
      </c>
      <c r="AH583">
        <v>2</v>
      </c>
      <c r="AI583">
        <v>144044349</v>
      </c>
      <c r="AJ583">
        <v>572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</row>
    <row r="584" spans="1:44" x14ac:dyDescent="0.2">
      <c r="A584">
        <f>ROW(Source!A315)</f>
        <v>315</v>
      </c>
      <c r="B584">
        <v>144044361</v>
      </c>
      <c r="C584">
        <v>144044348</v>
      </c>
      <c r="D584">
        <v>128862608</v>
      </c>
      <c r="E584">
        <v>28876687</v>
      </c>
      <c r="F584">
        <v>1</v>
      </c>
      <c r="G584">
        <v>1</v>
      </c>
      <c r="H584">
        <v>1</v>
      </c>
      <c r="I584" t="s">
        <v>1128</v>
      </c>
      <c r="J584" t="s">
        <v>3</v>
      </c>
      <c r="K584" t="s">
        <v>1129</v>
      </c>
      <c r="L584">
        <v>1191</v>
      </c>
      <c r="N584">
        <v>1013</v>
      </c>
      <c r="O584" t="s">
        <v>1125</v>
      </c>
      <c r="P584" t="s">
        <v>1125</v>
      </c>
      <c r="Q584">
        <v>1</v>
      </c>
      <c r="X584">
        <v>0.51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1</v>
      </c>
      <c r="AE584">
        <v>2</v>
      </c>
      <c r="AF584" t="s">
        <v>279</v>
      </c>
      <c r="AG584">
        <v>0.63749999999999996</v>
      </c>
      <c r="AH584">
        <v>2</v>
      </c>
      <c r="AI584">
        <v>144044350</v>
      </c>
      <c r="AJ584">
        <v>573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</row>
    <row r="585" spans="1:44" x14ac:dyDescent="0.2">
      <c r="A585">
        <f>ROW(Source!A315)</f>
        <v>315</v>
      </c>
      <c r="B585">
        <v>144044362</v>
      </c>
      <c r="C585">
        <v>144044348</v>
      </c>
      <c r="D585">
        <v>130405149</v>
      </c>
      <c r="E585">
        <v>1</v>
      </c>
      <c r="F585">
        <v>1</v>
      </c>
      <c r="G585">
        <v>1</v>
      </c>
      <c r="H585">
        <v>2</v>
      </c>
      <c r="I585" t="s">
        <v>1144</v>
      </c>
      <c r="J585" t="s">
        <v>1145</v>
      </c>
      <c r="K585" t="s">
        <v>1146</v>
      </c>
      <c r="L585">
        <v>1368</v>
      </c>
      <c r="N585">
        <v>1011</v>
      </c>
      <c r="O585" t="s">
        <v>550</v>
      </c>
      <c r="P585" t="s">
        <v>550</v>
      </c>
      <c r="Q585">
        <v>1</v>
      </c>
      <c r="X585">
        <v>0.51</v>
      </c>
      <c r="Y585">
        <v>0</v>
      </c>
      <c r="Z585">
        <v>65.709999999999994</v>
      </c>
      <c r="AA585">
        <v>11.6</v>
      </c>
      <c r="AB585">
        <v>0</v>
      </c>
      <c r="AC585">
        <v>0</v>
      </c>
      <c r="AD585">
        <v>1</v>
      </c>
      <c r="AE585">
        <v>0</v>
      </c>
      <c r="AF585" t="s">
        <v>279</v>
      </c>
      <c r="AG585">
        <v>0.63749999999999996</v>
      </c>
      <c r="AH585">
        <v>2</v>
      </c>
      <c r="AI585">
        <v>144044351</v>
      </c>
      <c r="AJ585">
        <v>574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</row>
    <row r="586" spans="1:44" x14ac:dyDescent="0.2">
      <c r="A586">
        <f>ROW(Source!A315)</f>
        <v>315</v>
      </c>
      <c r="B586">
        <v>144044363</v>
      </c>
      <c r="C586">
        <v>144044348</v>
      </c>
      <c r="D586">
        <v>130405834</v>
      </c>
      <c r="E586">
        <v>1</v>
      </c>
      <c r="F586">
        <v>1</v>
      </c>
      <c r="G586">
        <v>1</v>
      </c>
      <c r="H586">
        <v>2</v>
      </c>
      <c r="I586" t="s">
        <v>1486</v>
      </c>
      <c r="J586" t="s">
        <v>1487</v>
      </c>
      <c r="K586" t="s">
        <v>1488</v>
      </c>
      <c r="L586">
        <v>1368</v>
      </c>
      <c r="N586">
        <v>1011</v>
      </c>
      <c r="O586" t="s">
        <v>550</v>
      </c>
      <c r="P586" t="s">
        <v>550</v>
      </c>
      <c r="Q586">
        <v>1</v>
      </c>
      <c r="X586">
        <v>0.2</v>
      </c>
      <c r="Y586">
        <v>0</v>
      </c>
      <c r="Z586">
        <v>2.16</v>
      </c>
      <c r="AA586">
        <v>0</v>
      </c>
      <c r="AB586">
        <v>0</v>
      </c>
      <c r="AC586">
        <v>0</v>
      </c>
      <c r="AD586">
        <v>1</v>
      </c>
      <c r="AE586">
        <v>0</v>
      </c>
      <c r="AF586" t="s">
        <v>279</v>
      </c>
      <c r="AG586">
        <v>0.25</v>
      </c>
      <c r="AH586">
        <v>2</v>
      </c>
      <c r="AI586">
        <v>144044352</v>
      </c>
      <c r="AJ586">
        <v>575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 x14ac:dyDescent="0.2">
      <c r="A587">
        <f>ROW(Source!A315)</f>
        <v>315</v>
      </c>
      <c r="B587">
        <v>144044364</v>
      </c>
      <c r="C587">
        <v>144044348</v>
      </c>
      <c r="D587">
        <v>130277574</v>
      </c>
      <c r="E587">
        <v>1</v>
      </c>
      <c r="F587">
        <v>1</v>
      </c>
      <c r="G587">
        <v>1</v>
      </c>
      <c r="H587">
        <v>3</v>
      </c>
      <c r="I587" t="s">
        <v>1489</v>
      </c>
      <c r="J587" t="s">
        <v>1490</v>
      </c>
      <c r="K587" t="s">
        <v>1491</v>
      </c>
      <c r="L587">
        <v>1348</v>
      </c>
      <c r="N587">
        <v>1009</v>
      </c>
      <c r="O587" t="s">
        <v>31</v>
      </c>
      <c r="P587" t="s">
        <v>31</v>
      </c>
      <c r="Q587">
        <v>1000</v>
      </c>
      <c r="X587">
        <v>7.26E-3</v>
      </c>
      <c r="Y587">
        <v>7590</v>
      </c>
      <c r="Z587">
        <v>0</v>
      </c>
      <c r="AA587">
        <v>0</v>
      </c>
      <c r="AB587">
        <v>0</v>
      </c>
      <c r="AC587">
        <v>0</v>
      </c>
      <c r="AD587">
        <v>1</v>
      </c>
      <c r="AE587">
        <v>0</v>
      </c>
      <c r="AF587" t="s">
        <v>3</v>
      </c>
      <c r="AG587">
        <v>7.26E-3</v>
      </c>
      <c r="AH587">
        <v>2</v>
      </c>
      <c r="AI587">
        <v>144044353</v>
      </c>
      <c r="AJ587">
        <v>576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 x14ac:dyDescent="0.2">
      <c r="A588">
        <f>ROW(Source!A315)</f>
        <v>315</v>
      </c>
      <c r="B588">
        <v>144044365</v>
      </c>
      <c r="C588">
        <v>144044348</v>
      </c>
      <c r="D588">
        <v>130277632</v>
      </c>
      <c r="E588">
        <v>1</v>
      </c>
      <c r="F588">
        <v>1</v>
      </c>
      <c r="G588">
        <v>1</v>
      </c>
      <c r="H588">
        <v>3</v>
      </c>
      <c r="I588" t="s">
        <v>1492</v>
      </c>
      <c r="J588" t="s">
        <v>1493</v>
      </c>
      <c r="K588" t="s">
        <v>1494</v>
      </c>
      <c r="L588">
        <v>1346</v>
      </c>
      <c r="N588">
        <v>1009</v>
      </c>
      <c r="O588" t="s">
        <v>598</v>
      </c>
      <c r="P588" t="s">
        <v>598</v>
      </c>
      <c r="Q588">
        <v>1</v>
      </c>
      <c r="X588">
        <v>0.5</v>
      </c>
      <c r="Y588">
        <v>8.94</v>
      </c>
      <c r="Z588">
        <v>0</v>
      </c>
      <c r="AA588">
        <v>0</v>
      </c>
      <c r="AB588">
        <v>0</v>
      </c>
      <c r="AC588">
        <v>0</v>
      </c>
      <c r="AD588">
        <v>1</v>
      </c>
      <c r="AE588">
        <v>0</v>
      </c>
      <c r="AF588" t="s">
        <v>3</v>
      </c>
      <c r="AG588">
        <v>0.5</v>
      </c>
      <c r="AH588">
        <v>2</v>
      </c>
      <c r="AI588">
        <v>144044354</v>
      </c>
      <c r="AJ588">
        <v>577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</row>
    <row r="589" spans="1:44" x14ac:dyDescent="0.2">
      <c r="A589">
        <f>ROW(Source!A315)</f>
        <v>315</v>
      </c>
      <c r="B589">
        <v>144044366</v>
      </c>
      <c r="C589">
        <v>144044348</v>
      </c>
      <c r="D589">
        <v>130277636</v>
      </c>
      <c r="E589">
        <v>1</v>
      </c>
      <c r="F589">
        <v>1</v>
      </c>
      <c r="G589">
        <v>1</v>
      </c>
      <c r="H589">
        <v>3</v>
      </c>
      <c r="I589" t="s">
        <v>1495</v>
      </c>
      <c r="J589" t="s">
        <v>1496</v>
      </c>
      <c r="K589" t="s">
        <v>1497</v>
      </c>
      <c r="L589">
        <v>1346</v>
      </c>
      <c r="N589">
        <v>1009</v>
      </c>
      <c r="O589" t="s">
        <v>598</v>
      </c>
      <c r="P589" t="s">
        <v>598</v>
      </c>
      <c r="Q589">
        <v>1</v>
      </c>
      <c r="X589">
        <v>1.4</v>
      </c>
      <c r="Y589">
        <v>6.6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0</v>
      </c>
      <c r="AF589" t="s">
        <v>3</v>
      </c>
      <c r="AG589">
        <v>1.4</v>
      </c>
      <c r="AH589">
        <v>2</v>
      </c>
      <c r="AI589">
        <v>144044355</v>
      </c>
      <c r="AJ589">
        <v>578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</row>
    <row r="590" spans="1:44" x14ac:dyDescent="0.2">
      <c r="A590">
        <f>ROW(Source!A315)</f>
        <v>315</v>
      </c>
      <c r="B590">
        <v>144044367</v>
      </c>
      <c r="C590">
        <v>144044348</v>
      </c>
      <c r="D590">
        <v>130277654</v>
      </c>
      <c r="E590">
        <v>1</v>
      </c>
      <c r="F590">
        <v>1</v>
      </c>
      <c r="G590">
        <v>1</v>
      </c>
      <c r="H590">
        <v>3</v>
      </c>
      <c r="I590" t="s">
        <v>1498</v>
      </c>
      <c r="J590" t="s">
        <v>1499</v>
      </c>
      <c r="K590" t="s">
        <v>1500</v>
      </c>
      <c r="L590">
        <v>1348</v>
      </c>
      <c r="N590">
        <v>1009</v>
      </c>
      <c r="O590" t="s">
        <v>31</v>
      </c>
      <c r="P590" t="s">
        <v>31</v>
      </c>
      <c r="Q590">
        <v>1000</v>
      </c>
      <c r="X590">
        <v>2E-3</v>
      </c>
      <c r="Y590">
        <v>14690</v>
      </c>
      <c r="Z590">
        <v>0</v>
      </c>
      <c r="AA590">
        <v>0</v>
      </c>
      <c r="AB590">
        <v>0</v>
      </c>
      <c r="AC590">
        <v>0</v>
      </c>
      <c r="AD590">
        <v>1</v>
      </c>
      <c r="AE590">
        <v>0</v>
      </c>
      <c r="AF590" t="s">
        <v>3</v>
      </c>
      <c r="AG590">
        <v>2E-3</v>
      </c>
      <c r="AH590">
        <v>2</v>
      </c>
      <c r="AI590">
        <v>144044356</v>
      </c>
      <c r="AJ590">
        <v>579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</row>
    <row r="591" spans="1:44" x14ac:dyDescent="0.2">
      <c r="A591">
        <f>ROW(Source!A315)</f>
        <v>315</v>
      </c>
      <c r="B591">
        <v>144044368</v>
      </c>
      <c r="C591">
        <v>144044348</v>
      </c>
      <c r="D591">
        <v>130277663</v>
      </c>
      <c r="E591">
        <v>1</v>
      </c>
      <c r="F591">
        <v>1</v>
      </c>
      <c r="G591">
        <v>1</v>
      </c>
      <c r="H591">
        <v>3</v>
      </c>
      <c r="I591" t="s">
        <v>1501</v>
      </c>
      <c r="J591" t="s">
        <v>1502</v>
      </c>
      <c r="K591" t="s">
        <v>1503</v>
      </c>
      <c r="L591">
        <v>1348</v>
      </c>
      <c r="N591">
        <v>1009</v>
      </c>
      <c r="O591" t="s">
        <v>31</v>
      </c>
      <c r="P591" t="s">
        <v>31</v>
      </c>
      <c r="Q591">
        <v>1000</v>
      </c>
      <c r="X591">
        <v>3.0000000000000001E-3</v>
      </c>
      <c r="Y591">
        <v>12110</v>
      </c>
      <c r="Z591">
        <v>0</v>
      </c>
      <c r="AA591">
        <v>0</v>
      </c>
      <c r="AB591">
        <v>0</v>
      </c>
      <c r="AC591">
        <v>0</v>
      </c>
      <c r="AD591">
        <v>1</v>
      </c>
      <c r="AE591">
        <v>0</v>
      </c>
      <c r="AF591" t="s">
        <v>3</v>
      </c>
      <c r="AG591">
        <v>3.0000000000000001E-3</v>
      </c>
      <c r="AH591">
        <v>2</v>
      </c>
      <c r="AI591">
        <v>144044357</v>
      </c>
      <c r="AJ591">
        <v>580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</row>
    <row r="592" spans="1:44" x14ac:dyDescent="0.2">
      <c r="A592">
        <f>ROW(Source!A315)</f>
        <v>315</v>
      </c>
      <c r="B592">
        <v>144044369</v>
      </c>
      <c r="C592">
        <v>144044348</v>
      </c>
      <c r="D592">
        <v>130277901</v>
      </c>
      <c r="E592">
        <v>1</v>
      </c>
      <c r="F592">
        <v>1</v>
      </c>
      <c r="G592">
        <v>1</v>
      </c>
      <c r="H592">
        <v>3</v>
      </c>
      <c r="I592" t="s">
        <v>1504</v>
      </c>
      <c r="J592" t="s">
        <v>1505</v>
      </c>
      <c r="K592" t="s">
        <v>1506</v>
      </c>
      <c r="L592">
        <v>1348</v>
      </c>
      <c r="N592">
        <v>1009</v>
      </c>
      <c r="O592" t="s">
        <v>31</v>
      </c>
      <c r="P592" t="s">
        <v>31</v>
      </c>
      <c r="Q592">
        <v>1000</v>
      </c>
      <c r="X592">
        <v>6.0000000000000002E-5</v>
      </c>
      <c r="Y592">
        <v>11000</v>
      </c>
      <c r="Z592">
        <v>0</v>
      </c>
      <c r="AA592">
        <v>0</v>
      </c>
      <c r="AB592">
        <v>0</v>
      </c>
      <c r="AC592">
        <v>0</v>
      </c>
      <c r="AD592">
        <v>1</v>
      </c>
      <c r="AE592">
        <v>0</v>
      </c>
      <c r="AF592" t="s">
        <v>3</v>
      </c>
      <c r="AG592">
        <v>6.0000000000000002E-5</v>
      </c>
      <c r="AH592">
        <v>2</v>
      </c>
      <c r="AI592">
        <v>144044358</v>
      </c>
      <c r="AJ592">
        <v>581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</row>
    <row r="593" spans="1:44" x14ac:dyDescent="0.2">
      <c r="A593">
        <f>ROW(Source!A315)</f>
        <v>315</v>
      </c>
      <c r="B593">
        <v>144044370</v>
      </c>
      <c r="C593">
        <v>144044348</v>
      </c>
      <c r="D593">
        <v>128863731</v>
      </c>
      <c r="E593">
        <v>28876687</v>
      </c>
      <c r="F593">
        <v>1</v>
      </c>
      <c r="G593">
        <v>1</v>
      </c>
      <c r="H593">
        <v>3</v>
      </c>
      <c r="I593" t="s">
        <v>1802</v>
      </c>
      <c r="J593" t="s">
        <v>3</v>
      </c>
      <c r="K593" t="s">
        <v>1803</v>
      </c>
      <c r="L593">
        <v>1339</v>
      </c>
      <c r="N593">
        <v>1007</v>
      </c>
      <c r="O593" t="s">
        <v>50</v>
      </c>
      <c r="P593" t="s">
        <v>50</v>
      </c>
      <c r="Q593">
        <v>1</v>
      </c>
      <c r="X593">
        <v>1.08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 t="s">
        <v>3</v>
      </c>
      <c r="AG593">
        <v>1.08</v>
      </c>
      <c r="AH593">
        <v>3</v>
      </c>
      <c r="AI593">
        <v>-1</v>
      </c>
      <c r="AJ593" t="s">
        <v>3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</row>
    <row r="594" spans="1:44" x14ac:dyDescent="0.2">
      <c r="A594">
        <f>ROW(Source!A317)</f>
        <v>317</v>
      </c>
      <c r="B594">
        <v>144044379</v>
      </c>
      <c r="C594">
        <v>144044372</v>
      </c>
      <c r="D594">
        <v>128862298</v>
      </c>
      <c r="E594">
        <v>28876687</v>
      </c>
      <c r="F594">
        <v>1</v>
      </c>
      <c r="G594">
        <v>1</v>
      </c>
      <c r="H594">
        <v>1</v>
      </c>
      <c r="I594" t="s">
        <v>1280</v>
      </c>
      <c r="J594" t="s">
        <v>3</v>
      </c>
      <c r="K594" t="s">
        <v>1281</v>
      </c>
      <c r="L594">
        <v>1191</v>
      </c>
      <c r="N594">
        <v>1013</v>
      </c>
      <c r="O594" t="s">
        <v>1125</v>
      </c>
      <c r="P594" t="s">
        <v>1125</v>
      </c>
      <c r="Q594">
        <v>1</v>
      </c>
      <c r="X594">
        <v>16.32</v>
      </c>
      <c r="Y594">
        <v>0</v>
      </c>
      <c r="Z594">
        <v>0</v>
      </c>
      <c r="AA594">
        <v>0</v>
      </c>
      <c r="AB594">
        <v>9.6199999999999992</v>
      </c>
      <c r="AC594">
        <v>0</v>
      </c>
      <c r="AD594">
        <v>1</v>
      </c>
      <c r="AE594">
        <v>1</v>
      </c>
      <c r="AF594" t="s">
        <v>264</v>
      </c>
      <c r="AG594">
        <v>18.767999999999997</v>
      </c>
      <c r="AH594">
        <v>2</v>
      </c>
      <c r="AI594">
        <v>144044373</v>
      </c>
      <c r="AJ594">
        <v>583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</row>
    <row r="595" spans="1:44" x14ac:dyDescent="0.2">
      <c r="A595">
        <f>ROW(Source!A317)</f>
        <v>317</v>
      </c>
      <c r="B595">
        <v>144044380</v>
      </c>
      <c r="C595">
        <v>144044372</v>
      </c>
      <c r="D595">
        <v>128862608</v>
      </c>
      <c r="E595">
        <v>28876687</v>
      </c>
      <c r="F595">
        <v>1</v>
      </c>
      <c r="G595">
        <v>1</v>
      </c>
      <c r="H595">
        <v>1</v>
      </c>
      <c r="I595" t="s">
        <v>1128</v>
      </c>
      <c r="J595" t="s">
        <v>3</v>
      </c>
      <c r="K595" t="s">
        <v>1129</v>
      </c>
      <c r="L595">
        <v>1191</v>
      </c>
      <c r="N595">
        <v>1013</v>
      </c>
      <c r="O595" t="s">
        <v>1125</v>
      </c>
      <c r="P595" t="s">
        <v>1125</v>
      </c>
      <c r="Q595">
        <v>1</v>
      </c>
      <c r="X595">
        <v>0.03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1</v>
      </c>
      <c r="AE595">
        <v>2</v>
      </c>
      <c r="AF595" t="s">
        <v>279</v>
      </c>
      <c r="AG595">
        <v>3.7499999999999999E-2</v>
      </c>
      <c r="AH595">
        <v>2</v>
      </c>
      <c r="AI595">
        <v>144044374</v>
      </c>
      <c r="AJ595">
        <v>584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</row>
    <row r="596" spans="1:44" x14ac:dyDescent="0.2">
      <c r="A596">
        <f>ROW(Source!A317)</f>
        <v>317</v>
      </c>
      <c r="B596">
        <v>144044381</v>
      </c>
      <c r="C596">
        <v>144044372</v>
      </c>
      <c r="D596">
        <v>130404565</v>
      </c>
      <c r="E596">
        <v>1</v>
      </c>
      <c r="F596">
        <v>1</v>
      </c>
      <c r="G596">
        <v>1</v>
      </c>
      <c r="H596">
        <v>2</v>
      </c>
      <c r="I596" t="s">
        <v>1130</v>
      </c>
      <c r="J596" t="s">
        <v>1131</v>
      </c>
      <c r="K596" t="s">
        <v>1132</v>
      </c>
      <c r="L596">
        <v>1368</v>
      </c>
      <c r="N596">
        <v>1011</v>
      </c>
      <c r="O596" t="s">
        <v>550</v>
      </c>
      <c r="P596" t="s">
        <v>550</v>
      </c>
      <c r="Q596">
        <v>1</v>
      </c>
      <c r="X596">
        <v>0.01</v>
      </c>
      <c r="Y596">
        <v>0</v>
      </c>
      <c r="Z596">
        <v>31.26</v>
      </c>
      <c r="AA596">
        <v>13.5</v>
      </c>
      <c r="AB596">
        <v>0</v>
      </c>
      <c r="AC596">
        <v>0</v>
      </c>
      <c r="AD596">
        <v>1</v>
      </c>
      <c r="AE596">
        <v>0</v>
      </c>
      <c r="AF596" t="s">
        <v>279</v>
      </c>
      <c r="AG596">
        <v>1.2500000000000001E-2</v>
      </c>
      <c r="AH596">
        <v>2</v>
      </c>
      <c r="AI596">
        <v>144044375</v>
      </c>
      <c r="AJ596">
        <v>585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 x14ac:dyDescent="0.2">
      <c r="A597">
        <f>ROW(Source!A317)</f>
        <v>317</v>
      </c>
      <c r="B597">
        <v>144044382</v>
      </c>
      <c r="C597">
        <v>144044372</v>
      </c>
      <c r="D597">
        <v>130405149</v>
      </c>
      <c r="E597">
        <v>1</v>
      </c>
      <c r="F597">
        <v>1</v>
      </c>
      <c r="G597">
        <v>1</v>
      </c>
      <c r="H597">
        <v>2</v>
      </c>
      <c r="I597" t="s">
        <v>1144</v>
      </c>
      <c r="J597" t="s">
        <v>1145</v>
      </c>
      <c r="K597" t="s">
        <v>1146</v>
      </c>
      <c r="L597">
        <v>1368</v>
      </c>
      <c r="N597">
        <v>1011</v>
      </c>
      <c r="O597" t="s">
        <v>550</v>
      </c>
      <c r="P597" t="s">
        <v>550</v>
      </c>
      <c r="Q597">
        <v>1</v>
      </c>
      <c r="X597">
        <v>0.02</v>
      </c>
      <c r="Y597">
        <v>0</v>
      </c>
      <c r="Z597">
        <v>65.709999999999994</v>
      </c>
      <c r="AA597">
        <v>11.6</v>
      </c>
      <c r="AB597">
        <v>0</v>
      </c>
      <c r="AC597">
        <v>0</v>
      </c>
      <c r="AD597">
        <v>1</v>
      </c>
      <c r="AE597">
        <v>0</v>
      </c>
      <c r="AF597" t="s">
        <v>279</v>
      </c>
      <c r="AG597">
        <v>2.5000000000000001E-2</v>
      </c>
      <c r="AH597">
        <v>2</v>
      </c>
      <c r="AI597">
        <v>144044376</v>
      </c>
      <c r="AJ597">
        <v>586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</row>
    <row r="598" spans="1:44" x14ac:dyDescent="0.2">
      <c r="A598">
        <f>ROW(Source!A317)</f>
        <v>317</v>
      </c>
      <c r="B598">
        <v>144044383</v>
      </c>
      <c r="C598">
        <v>144044372</v>
      </c>
      <c r="D598">
        <v>130261846</v>
      </c>
      <c r="E598">
        <v>1</v>
      </c>
      <c r="F598">
        <v>1</v>
      </c>
      <c r="G598">
        <v>1</v>
      </c>
      <c r="H598">
        <v>3</v>
      </c>
      <c r="I598" t="s">
        <v>1312</v>
      </c>
      <c r="J598" t="s">
        <v>1313</v>
      </c>
      <c r="K598" t="s">
        <v>1314</v>
      </c>
      <c r="L598">
        <v>1346</v>
      </c>
      <c r="N598">
        <v>1009</v>
      </c>
      <c r="O598" t="s">
        <v>598</v>
      </c>
      <c r="P598" t="s">
        <v>598</v>
      </c>
      <c r="Q598">
        <v>1</v>
      </c>
      <c r="X598">
        <v>0.2</v>
      </c>
      <c r="Y598">
        <v>1.82</v>
      </c>
      <c r="Z598">
        <v>0</v>
      </c>
      <c r="AA598">
        <v>0</v>
      </c>
      <c r="AB598">
        <v>0</v>
      </c>
      <c r="AC598">
        <v>0</v>
      </c>
      <c r="AD598">
        <v>1</v>
      </c>
      <c r="AE598">
        <v>0</v>
      </c>
      <c r="AF598" t="s">
        <v>3</v>
      </c>
      <c r="AG598">
        <v>0.2</v>
      </c>
      <c r="AH598">
        <v>2</v>
      </c>
      <c r="AI598">
        <v>144044377</v>
      </c>
      <c r="AJ598">
        <v>587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 x14ac:dyDescent="0.2">
      <c r="A599">
        <f>ROW(Source!A317)</f>
        <v>317</v>
      </c>
      <c r="B599">
        <v>144044384</v>
      </c>
      <c r="C599">
        <v>144044372</v>
      </c>
      <c r="D599">
        <v>128864557</v>
      </c>
      <c r="E599">
        <v>28876687</v>
      </c>
      <c r="F599">
        <v>1</v>
      </c>
      <c r="G599">
        <v>1</v>
      </c>
      <c r="H599">
        <v>3</v>
      </c>
      <c r="I599" t="s">
        <v>1800</v>
      </c>
      <c r="J599" t="s">
        <v>3</v>
      </c>
      <c r="K599" t="s">
        <v>1801</v>
      </c>
      <c r="L599">
        <v>1348</v>
      </c>
      <c r="N599">
        <v>1009</v>
      </c>
      <c r="O599" t="s">
        <v>31</v>
      </c>
      <c r="P599" t="s">
        <v>31</v>
      </c>
      <c r="Q599">
        <v>1000</v>
      </c>
      <c r="X599">
        <v>0.02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 t="s">
        <v>3</v>
      </c>
      <c r="AG599">
        <v>0.02</v>
      </c>
      <c r="AH599">
        <v>3</v>
      </c>
      <c r="AI599">
        <v>-1</v>
      </c>
      <c r="AJ599" t="s">
        <v>3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</row>
    <row r="600" spans="1:44" x14ac:dyDescent="0.2">
      <c r="A600">
        <f>ROW(Source!A319)</f>
        <v>319</v>
      </c>
      <c r="B600">
        <v>144044398</v>
      </c>
      <c r="C600">
        <v>144044386</v>
      </c>
      <c r="D600">
        <v>128862290</v>
      </c>
      <c r="E600">
        <v>28876687</v>
      </c>
      <c r="F600">
        <v>1</v>
      </c>
      <c r="G600">
        <v>1</v>
      </c>
      <c r="H600">
        <v>1</v>
      </c>
      <c r="I600" t="s">
        <v>1484</v>
      </c>
      <c r="J600" t="s">
        <v>3</v>
      </c>
      <c r="K600" t="s">
        <v>1485</v>
      </c>
      <c r="L600">
        <v>1191</v>
      </c>
      <c r="N600">
        <v>1013</v>
      </c>
      <c r="O600" t="s">
        <v>1125</v>
      </c>
      <c r="P600" t="s">
        <v>1125</v>
      </c>
      <c r="Q600">
        <v>1</v>
      </c>
      <c r="X600">
        <v>14.8</v>
      </c>
      <c r="Y600">
        <v>0</v>
      </c>
      <c r="Z600">
        <v>0</v>
      </c>
      <c r="AA600">
        <v>0</v>
      </c>
      <c r="AB600">
        <v>9.2899999999999991</v>
      </c>
      <c r="AC600">
        <v>0</v>
      </c>
      <c r="AD600">
        <v>1</v>
      </c>
      <c r="AE600">
        <v>1</v>
      </c>
      <c r="AF600" t="s">
        <v>264</v>
      </c>
      <c r="AG600">
        <v>17.02</v>
      </c>
      <c r="AH600">
        <v>2</v>
      </c>
      <c r="AI600">
        <v>144044387</v>
      </c>
      <c r="AJ600">
        <v>589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</row>
    <row r="601" spans="1:44" x14ac:dyDescent="0.2">
      <c r="A601">
        <f>ROW(Source!A319)</f>
        <v>319</v>
      </c>
      <c r="B601">
        <v>144044399</v>
      </c>
      <c r="C601">
        <v>144044386</v>
      </c>
      <c r="D601">
        <v>128862608</v>
      </c>
      <c r="E601">
        <v>28876687</v>
      </c>
      <c r="F601">
        <v>1</v>
      </c>
      <c r="G601">
        <v>1</v>
      </c>
      <c r="H601">
        <v>1</v>
      </c>
      <c r="I601" t="s">
        <v>1128</v>
      </c>
      <c r="J601" t="s">
        <v>3</v>
      </c>
      <c r="K601" t="s">
        <v>1129</v>
      </c>
      <c r="L601">
        <v>1191</v>
      </c>
      <c r="N601">
        <v>1013</v>
      </c>
      <c r="O601" t="s">
        <v>1125</v>
      </c>
      <c r="P601" t="s">
        <v>1125</v>
      </c>
      <c r="Q601">
        <v>1</v>
      </c>
      <c r="X601">
        <v>0.51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1</v>
      </c>
      <c r="AE601">
        <v>2</v>
      </c>
      <c r="AF601" t="s">
        <v>279</v>
      </c>
      <c r="AG601">
        <v>0.63749999999999996</v>
      </c>
      <c r="AH601">
        <v>2</v>
      </c>
      <c r="AI601">
        <v>144044388</v>
      </c>
      <c r="AJ601">
        <v>590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</row>
    <row r="602" spans="1:44" x14ac:dyDescent="0.2">
      <c r="A602">
        <f>ROW(Source!A319)</f>
        <v>319</v>
      </c>
      <c r="B602">
        <v>144044400</v>
      </c>
      <c r="C602">
        <v>144044386</v>
      </c>
      <c r="D602">
        <v>130405149</v>
      </c>
      <c r="E602">
        <v>1</v>
      </c>
      <c r="F602">
        <v>1</v>
      </c>
      <c r="G602">
        <v>1</v>
      </c>
      <c r="H602">
        <v>2</v>
      </c>
      <c r="I602" t="s">
        <v>1144</v>
      </c>
      <c r="J602" t="s">
        <v>1145</v>
      </c>
      <c r="K602" t="s">
        <v>1146</v>
      </c>
      <c r="L602">
        <v>1368</v>
      </c>
      <c r="N602">
        <v>1011</v>
      </c>
      <c r="O602" t="s">
        <v>550</v>
      </c>
      <c r="P602" t="s">
        <v>550</v>
      </c>
      <c r="Q602">
        <v>1</v>
      </c>
      <c r="X602">
        <v>0.51</v>
      </c>
      <c r="Y602">
        <v>0</v>
      </c>
      <c r="Z602">
        <v>65.709999999999994</v>
      </c>
      <c r="AA602">
        <v>11.6</v>
      </c>
      <c r="AB602">
        <v>0</v>
      </c>
      <c r="AC602">
        <v>0</v>
      </c>
      <c r="AD602">
        <v>1</v>
      </c>
      <c r="AE602">
        <v>0</v>
      </c>
      <c r="AF602" t="s">
        <v>279</v>
      </c>
      <c r="AG602">
        <v>0.63749999999999996</v>
      </c>
      <c r="AH602">
        <v>2</v>
      </c>
      <c r="AI602">
        <v>144044389</v>
      </c>
      <c r="AJ602">
        <v>591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 x14ac:dyDescent="0.2">
      <c r="A603">
        <f>ROW(Source!A319)</f>
        <v>319</v>
      </c>
      <c r="B603">
        <v>144044401</v>
      </c>
      <c r="C603">
        <v>144044386</v>
      </c>
      <c r="D603">
        <v>130405834</v>
      </c>
      <c r="E603">
        <v>1</v>
      </c>
      <c r="F603">
        <v>1</v>
      </c>
      <c r="G603">
        <v>1</v>
      </c>
      <c r="H603">
        <v>2</v>
      </c>
      <c r="I603" t="s">
        <v>1486</v>
      </c>
      <c r="J603" t="s">
        <v>1487</v>
      </c>
      <c r="K603" t="s">
        <v>1488</v>
      </c>
      <c r="L603">
        <v>1368</v>
      </c>
      <c r="N603">
        <v>1011</v>
      </c>
      <c r="O603" t="s">
        <v>550</v>
      </c>
      <c r="P603" t="s">
        <v>550</v>
      </c>
      <c r="Q603">
        <v>1</v>
      </c>
      <c r="X603">
        <v>0.2</v>
      </c>
      <c r="Y603">
        <v>0</v>
      </c>
      <c r="Z603">
        <v>2.16</v>
      </c>
      <c r="AA603">
        <v>0</v>
      </c>
      <c r="AB603">
        <v>0</v>
      </c>
      <c r="AC603">
        <v>0</v>
      </c>
      <c r="AD603">
        <v>1</v>
      </c>
      <c r="AE603">
        <v>0</v>
      </c>
      <c r="AF603" t="s">
        <v>279</v>
      </c>
      <c r="AG603">
        <v>0.25</v>
      </c>
      <c r="AH603">
        <v>2</v>
      </c>
      <c r="AI603">
        <v>144044390</v>
      </c>
      <c r="AJ603">
        <v>592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</row>
    <row r="604" spans="1:44" x14ac:dyDescent="0.2">
      <c r="A604">
        <f>ROW(Source!A319)</f>
        <v>319</v>
      </c>
      <c r="B604">
        <v>144044402</v>
      </c>
      <c r="C604">
        <v>144044386</v>
      </c>
      <c r="D604">
        <v>130277574</v>
      </c>
      <c r="E604">
        <v>1</v>
      </c>
      <c r="F604">
        <v>1</v>
      </c>
      <c r="G604">
        <v>1</v>
      </c>
      <c r="H604">
        <v>3</v>
      </c>
      <c r="I604" t="s">
        <v>1489</v>
      </c>
      <c r="J604" t="s">
        <v>1490</v>
      </c>
      <c r="K604" t="s">
        <v>1491</v>
      </c>
      <c r="L604">
        <v>1348</v>
      </c>
      <c r="N604">
        <v>1009</v>
      </c>
      <c r="O604" t="s">
        <v>31</v>
      </c>
      <c r="P604" t="s">
        <v>31</v>
      </c>
      <c r="Q604">
        <v>1000</v>
      </c>
      <c r="X604">
        <v>7.26E-3</v>
      </c>
      <c r="Y604">
        <v>7590</v>
      </c>
      <c r="Z604">
        <v>0</v>
      </c>
      <c r="AA604">
        <v>0</v>
      </c>
      <c r="AB604">
        <v>0</v>
      </c>
      <c r="AC604">
        <v>0</v>
      </c>
      <c r="AD604">
        <v>1</v>
      </c>
      <c r="AE604">
        <v>0</v>
      </c>
      <c r="AF604" t="s">
        <v>3</v>
      </c>
      <c r="AG604">
        <v>7.26E-3</v>
      </c>
      <c r="AH604">
        <v>2</v>
      </c>
      <c r="AI604">
        <v>144044391</v>
      </c>
      <c r="AJ604">
        <v>593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</row>
    <row r="605" spans="1:44" x14ac:dyDescent="0.2">
      <c r="A605">
        <f>ROW(Source!A319)</f>
        <v>319</v>
      </c>
      <c r="B605">
        <v>144044403</v>
      </c>
      <c r="C605">
        <v>144044386</v>
      </c>
      <c r="D605">
        <v>130277632</v>
      </c>
      <c r="E605">
        <v>1</v>
      </c>
      <c r="F605">
        <v>1</v>
      </c>
      <c r="G605">
        <v>1</v>
      </c>
      <c r="H605">
        <v>3</v>
      </c>
      <c r="I605" t="s">
        <v>1492</v>
      </c>
      <c r="J605" t="s">
        <v>1493</v>
      </c>
      <c r="K605" t="s">
        <v>1494</v>
      </c>
      <c r="L605">
        <v>1346</v>
      </c>
      <c r="N605">
        <v>1009</v>
      </c>
      <c r="O605" t="s">
        <v>598</v>
      </c>
      <c r="P605" t="s">
        <v>598</v>
      </c>
      <c r="Q605">
        <v>1</v>
      </c>
      <c r="X605">
        <v>0.5</v>
      </c>
      <c r="Y605">
        <v>8.94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0</v>
      </c>
      <c r="AF605" t="s">
        <v>3</v>
      </c>
      <c r="AG605">
        <v>0.5</v>
      </c>
      <c r="AH605">
        <v>2</v>
      </c>
      <c r="AI605">
        <v>144044392</v>
      </c>
      <c r="AJ605">
        <v>594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</row>
    <row r="606" spans="1:44" x14ac:dyDescent="0.2">
      <c r="A606">
        <f>ROW(Source!A319)</f>
        <v>319</v>
      </c>
      <c r="B606">
        <v>144044404</v>
      </c>
      <c r="C606">
        <v>144044386</v>
      </c>
      <c r="D606">
        <v>130277636</v>
      </c>
      <c r="E606">
        <v>1</v>
      </c>
      <c r="F606">
        <v>1</v>
      </c>
      <c r="G606">
        <v>1</v>
      </c>
      <c r="H606">
        <v>3</v>
      </c>
      <c r="I606" t="s">
        <v>1495</v>
      </c>
      <c r="J606" t="s">
        <v>1496</v>
      </c>
      <c r="K606" t="s">
        <v>1497</v>
      </c>
      <c r="L606">
        <v>1346</v>
      </c>
      <c r="N606">
        <v>1009</v>
      </c>
      <c r="O606" t="s">
        <v>598</v>
      </c>
      <c r="P606" t="s">
        <v>598</v>
      </c>
      <c r="Q606">
        <v>1</v>
      </c>
      <c r="X606">
        <v>1.4</v>
      </c>
      <c r="Y606">
        <v>6.6</v>
      </c>
      <c r="Z606">
        <v>0</v>
      </c>
      <c r="AA606">
        <v>0</v>
      </c>
      <c r="AB606">
        <v>0</v>
      </c>
      <c r="AC606">
        <v>0</v>
      </c>
      <c r="AD606">
        <v>1</v>
      </c>
      <c r="AE606">
        <v>0</v>
      </c>
      <c r="AF606" t="s">
        <v>3</v>
      </c>
      <c r="AG606">
        <v>1.4</v>
      </c>
      <c r="AH606">
        <v>2</v>
      </c>
      <c r="AI606">
        <v>144044393</v>
      </c>
      <c r="AJ606">
        <v>595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 x14ac:dyDescent="0.2">
      <c r="A607">
        <f>ROW(Source!A319)</f>
        <v>319</v>
      </c>
      <c r="B607">
        <v>144044405</v>
      </c>
      <c r="C607">
        <v>144044386</v>
      </c>
      <c r="D607">
        <v>130277654</v>
      </c>
      <c r="E607">
        <v>1</v>
      </c>
      <c r="F607">
        <v>1</v>
      </c>
      <c r="G607">
        <v>1</v>
      </c>
      <c r="H607">
        <v>3</v>
      </c>
      <c r="I607" t="s">
        <v>1498</v>
      </c>
      <c r="J607" t="s">
        <v>1499</v>
      </c>
      <c r="K607" t="s">
        <v>1500</v>
      </c>
      <c r="L607">
        <v>1348</v>
      </c>
      <c r="N607">
        <v>1009</v>
      </c>
      <c r="O607" t="s">
        <v>31</v>
      </c>
      <c r="P607" t="s">
        <v>31</v>
      </c>
      <c r="Q607">
        <v>1000</v>
      </c>
      <c r="X607">
        <v>2E-3</v>
      </c>
      <c r="Y607">
        <v>14690</v>
      </c>
      <c r="Z607">
        <v>0</v>
      </c>
      <c r="AA607">
        <v>0</v>
      </c>
      <c r="AB607">
        <v>0</v>
      </c>
      <c r="AC607">
        <v>0</v>
      </c>
      <c r="AD607">
        <v>1</v>
      </c>
      <c r="AE607">
        <v>0</v>
      </c>
      <c r="AF607" t="s">
        <v>3</v>
      </c>
      <c r="AG607">
        <v>2E-3</v>
      </c>
      <c r="AH607">
        <v>2</v>
      </c>
      <c r="AI607">
        <v>144044394</v>
      </c>
      <c r="AJ607">
        <v>596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 x14ac:dyDescent="0.2">
      <c r="A608">
        <f>ROW(Source!A319)</f>
        <v>319</v>
      </c>
      <c r="B608">
        <v>144044406</v>
      </c>
      <c r="C608">
        <v>144044386</v>
      </c>
      <c r="D608">
        <v>130277663</v>
      </c>
      <c r="E608">
        <v>1</v>
      </c>
      <c r="F608">
        <v>1</v>
      </c>
      <c r="G608">
        <v>1</v>
      </c>
      <c r="H608">
        <v>3</v>
      </c>
      <c r="I608" t="s">
        <v>1501</v>
      </c>
      <c r="J608" t="s">
        <v>1502</v>
      </c>
      <c r="K608" t="s">
        <v>1503</v>
      </c>
      <c r="L608">
        <v>1348</v>
      </c>
      <c r="N608">
        <v>1009</v>
      </c>
      <c r="O608" t="s">
        <v>31</v>
      </c>
      <c r="P608" t="s">
        <v>31</v>
      </c>
      <c r="Q608">
        <v>1000</v>
      </c>
      <c r="X608">
        <v>3.0000000000000001E-3</v>
      </c>
      <c r="Y608">
        <v>12110</v>
      </c>
      <c r="Z608">
        <v>0</v>
      </c>
      <c r="AA608">
        <v>0</v>
      </c>
      <c r="AB608">
        <v>0</v>
      </c>
      <c r="AC608">
        <v>0</v>
      </c>
      <c r="AD608">
        <v>1</v>
      </c>
      <c r="AE608">
        <v>0</v>
      </c>
      <c r="AF608" t="s">
        <v>3</v>
      </c>
      <c r="AG608">
        <v>3.0000000000000001E-3</v>
      </c>
      <c r="AH608">
        <v>2</v>
      </c>
      <c r="AI608">
        <v>144044395</v>
      </c>
      <c r="AJ608">
        <v>597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</row>
    <row r="609" spans="1:44" x14ac:dyDescent="0.2">
      <c r="A609">
        <f>ROW(Source!A319)</f>
        <v>319</v>
      </c>
      <c r="B609">
        <v>144044407</v>
      </c>
      <c r="C609">
        <v>144044386</v>
      </c>
      <c r="D609">
        <v>130277901</v>
      </c>
      <c r="E609">
        <v>1</v>
      </c>
      <c r="F609">
        <v>1</v>
      </c>
      <c r="G609">
        <v>1</v>
      </c>
      <c r="H609">
        <v>3</v>
      </c>
      <c r="I609" t="s">
        <v>1504</v>
      </c>
      <c r="J609" t="s">
        <v>1505</v>
      </c>
      <c r="K609" t="s">
        <v>1506</v>
      </c>
      <c r="L609">
        <v>1348</v>
      </c>
      <c r="N609">
        <v>1009</v>
      </c>
      <c r="O609" t="s">
        <v>31</v>
      </c>
      <c r="P609" t="s">
        <v>31</v>
      </c>
      <c r="Q609">
        <v>1000</v>
      </c>
      <c r="X609">
        <v>6.0000000000000002E-5</v>
      </c>
      <c r="Y609">
        <v>11000</v>
      </c>
      <c r="Z609">
        <v>0</v>
      </c>
      <c r="AA609">
        <v>0</v>
      </c>
      <c r="AB609">
        <v>0</v>
      </c>
      <c r="AC609">
        <v>0</v>
      </c>
      <c r="AD609">
        <v>1</v>
      </c>
      <c r="AE609">
        <v>0</v>
      </c>
      <c r="AF609" t="s">
        <v>3</v>
      </c>
      <c r="AG609">
        <v>6.0000000000000002E-5</v>
      </c>
      <c r="AH609">
        <v>2</v>
      </c>
      <c r="AI609">
        <v>144044396</v>
      </c>
      <c r="AJ609">
        <v>598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</row>
    <row r="610" spans="1:44" x14ac:dyDescent="0.2">
      <c r="A610">
        <f>ROW(Source!A319)</f>
        <v>319</v>
      </c>
      <c r="B610">
        <v>144044408</v>
      </c>
      <c r="C610">
        <v>144044386</v>
      </c>
      <c r="D610">
        <v>128863731</v>
      </c>
      <c r="E610">
        <v>28876687</v>
      </c>
      <c r="F610">
        <v>1</v>
      </c>
      <c r="G610">
        <v>1</v>
      </c>
      <c r="H610">
        <v>3</v>
      </c>
      <c r="I610" t="s">
        <v>1802</v>
      </c>
      <c r="J610" t="s">
        <v>3</v>
      </c>
      <c r="K610" t="s">
        <v>1803</v>
      </c>
      <c r="L610">
        <v>1339</v>
      </c>
      <c r="N610">
        <v>1007</v>
      </c>
      <c r="O610" t="s">
        <v>50</v>
      </c>
      <c r="P610" t="s">
        <v>50</v>
      </c>
      <c r="Q610">
        <v>1</v>
      </c>
      <c r="X610">
        <v>1.08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 t="s">
        <v>3</v>
      </c>
      <c r="AG610">
        <v>1.08</v>
      </c>
      <c r="AH610">
        <v>3</v>
      </c>
      <c r="AI610">
        <v>-1</v>
      </c>
      <c r="AJ610" t="s">
        <v>3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 x14ac:dyDescent="0.2">
      <c r="A611">
        <f>ROW(Source!A390)</f>
        <v>390</v>
      </c>
      <c r="B611">
        <v>144044413</v>
      </c>
      <c r="C611">
        <v>144044410</v>
      </c>
      <c r="D611">
        <v>128862187</v>
      </c>
      <c r="E611">
        <v>28876687</v>
      </c>
      <c r="F611">
        <v>1</v>
      </c>
      <c r="G611">
        <v>1</v>
      </c>
      <c r="H611">
        <v>1</v>
      </c>
      <c r="I611" t="s">
        <v>1278</v>
      </c>
      <c r="J611" t="s">
        <v>3</v>
      </c>
      <c r="K611" t="s">
        <v>1279</v>
      </c>
      <c r="L611">
        <v>1191</v>
      </c>
      <c r="N611">
        <v>1013</v>
      </c>
      <c r="O611" t="s">
        <v>1125</v>
      </c>
      <c r="P611" t="s">
        <v>1125</v>
      </c>
      <c r="Q611">
        <v>1</v>
      </c>
      <c r="X611">
        <v>22.82</v>
      </c>
      <c r="Y611">
        <v>0</v>
      </c>
      <c r="Z611">
        <v>0</v>
      </c>
      <c r="AA611">
        <v>0</v>
      </c>
      <c r="AB611">
        <v>7.8</v>
      </c>
      <c r="AC611">
        <v>0</v>
      </c>
      <c r="AD611">
        <v>1</v>
      </c>
      <c r="AE611">
        <v>1</v>
      </c>
      <c r="AF611" t="s">
        <v>3</v>
      </c>
      <c r="AG611">
        <v>22.82</v>
      </c>
      <c r="AH611">
        <v>2</v>
      </c>
      <c r="AI611">
        <v>144044411</v>
      </c>
      <c r="AJ611">
        <v>600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</row>
    <row r="612" spans="1:44" x14ac:dyDescent="0.2">
      <c r="A612">
        <f>ROW(Source!A390)</f>
        <v>390</v>
      </c>
      <c r="B612">
        <v>144044414</v>
      </c>
      <c r="C612">
        <v>144044410</v>
      </c>
      <c r="D612">
        <v>128862661</v>
      </c>
      <c r="E612">
        <v>28876687</v>
      </c>
      <c r="F612">
        <v>1</v>
      </c>
      <c r="G612">
        <v>1</v>
      </c>
      <c r="H612">
        <v>3</v>
      </c>
      <c r="I612" t="s">
        <v>29</v>
      </c>
      <c r="J612" t="s">
        <v>3</v>
      </c>
      <c r="K612" t="s">
        <v>30</v>
      </c>
      <c r="L612">
        <v>1348</v>
      </c>
      <c r="N612">
        <v>1009</v>
      </c>
      <c r="O612" t="s">
        <v>31</v>
      </c>
      <c r="P612" t="s">
        <v>31</v>
      </c>
      <c r="Q612">
        <v>1000</v>
      </c>
      <c r="X612">
        <v>4.5999999999999996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 t="s">
        <v>3</v>
      </c>
      <c r="AG612">
        <v>4.5999999999999996</v>
      </c>
      <c r="AH612">
        <v>2</v>
      </c>
      <c r="AI612">
        <v>144044412</v>
      </c>
      <c r="AJ612">
        <v>601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 x14ac:dyDescent="0.2">
      <c r="A613">
        <f>ROW(Source!A392)</f>
        <v>392</v>
      </c>
      <c r="B613">
        <v>144044425</v>
      </c>
      <c r="C613">
        <v>144044416</v>
      </c>
      <c r="D613">
        <v>128862263</v>
      </c>
      <c r="E613">
        <v>28876687</v>
      </c>
      <c r="F613">
        <v>1</v>
      </c>
      <c r="G613">
        <v>1</v>
      </c>
      <c r="H613">
        <v>1</v>
      </c>
      <c r="I613" t="s">
        <v>1330</v>
      </c>
      <c r="J613" t="s">
        <v>3</v>
      </c>
      <c r="K613" t="s">
        <v>1331</v>
      </c>
      <c r="L613">
        <v>1191</v>
      </c>
      <c r="N613">
        <v>1013</v>
      </c>
      <c r="O613" t="s">
        <v>1125</v>
      </c>
      <c r="P613" t="s">
        <v>1125</v>
      </c>
      <c r="Q613">
        <v>1</v>
      </c>
      <c r="X613">
        <v>29.8</v>
      </c>
      <c r="Y613">
        <v>0</v>
      </c>
      <c r="Z613">
        <v>0</v>
      </c>
      <c r="AA613">
        <v>0</v>
      </c>
      <c r="AB613">
        <v>8.74</v>
      </c>
      <c r="AC613">
        <v>0</v>
      </c>
      <c r="AD613">
        <v>1</v>
      </c>
      <c r="AE613">
        <v>1</v>
      </c>
      <c r="AF613" t="s">
        <v>23</v>
      </c>
      <c r="AG613">
        <v>23.840000000000003</v>
      </c>
      <c r="AH613">
        <v>2</v>
      </c>
      <c r="AI613">
        <v>144044417</v>
      </c>
      <c r="AJ613">
        <v>602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 x14ac:dyDescent="0.2">
      <c r="A614">
        <f>ROW(Source!A392)</f>
        <v>392</v>
      </c>
      <c r="B614">
        <v>144044426</v>
      </c>
      <c r="C614">
        <v>144044416</v>
      </c>
      <c r="D614">
        <v>128862608</v>
      </c>
      <c r="E614">
        <v>28876687</v>
      </c>
      <c r="F614">
        <v>1</v>
      </c>
      <c r="G614">
        <v>1</v>
      </c>
      <c r="H614">
        <v>1</v>
      </c>
      <c r="I614" t="s">
        <v>1128</v>
      </c>
      <c r="J614" t="s">
        <v>3</v>
      </c>
      <c r="K614" t="s">
        <v>1129</v>
      </c>
      <c r="L614">
        <v>1191</v>
      </c>
      <c r="N614">
        <v>1013</v>
      </c>
      <c r="O614" t="s">
        <v>1125</v>
      </c>
      <c r="P614" t="s">
        <v>1125</v>
      </c>
      <c r="Q614">
        <v>1</v>
      </c>
      <c r="X614">
        <v>1.79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1</v>
      </c>
      <c r="AE614">
        <v>2</v>
      </c>
      <c r="AF614" t="s">
        <v>23</v>
      </c>
      <c r="AG614">
        <v>1.4320000000000002</v>
      </c>
      <c r="AH614">
        <v>2</v>
      </c>
      <c r="AI614">
        <v>144044418</v>
      </c>
      <c r="AJ614">
        <v>603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 x14ac:dyDescent="0.2">
      <c r="A615">
        <f>ROW(Source!A392)</f>
        <v>392</v>
      </c>
      <c r="B615">
        <v>144044427</v>
      </c>
      <c r="C615">
        <v>144044416</v>
      </c>
      <c r="D615">
        <v>130404404</v>
      </c>
      <c r="E615">
        <v>1</v>
      </c>
      <c r="F615">
        <v>1</v>
      </c>
      <c r="G615">
        <v>1</v>
      </c>
      <c r="H615">
        <v>2</v>
      </c>
      <c r="I615" t="s">
        <v>1141</v>
      </c>
      <c r="J615" t="s">
        <v>1142</v>
      </c>
      <c r="K615" t="s">
        <v>1143</v>
      </c>
      <c r="L615">
        <v>1368</v>
      </c>
      <c r="N615">
        <v>1011</v>
      </c>
      <c r="O615" t="s">
        <v>550</v>
      </c>
      <c r="P615" t="s">
        <v>550</v>
      </c>
      <c r="Q615">
        <v>1</v>
      </c>
      <c r="X615">
        <v>1.07</v>
      </c>
      <c r="Y615">
        <v>0</v>
      </c>
      <c r="Z615">
        <v>115.4</v>
      </c>
      <c r="AA615">
        <v>13.5</v>
      </c>
      <c r="AB615">
        <v>0</v>
      </c>
      <c r="AC615">
        <v>0</v>
      </c>
      <c r="AD615">
        <v>1</v>
      </c>
      <c r="AE615">
        <v>0</v>
      </c>
      <c r="AF615" t="s">
        <v>23</v>
      </c>
      <c r="AG615">
        <v>0.85600000000000009</v>
      </c>
      <c r="AH615">
        <v>2</v>
      </c>
      <c r="AI615">
        <v>144044419</v>
      </c>
      <c r="AJ615">
        <v>604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</row>
    <row r="616" spans="1:44" x14ac:dyDescent="0.2">
      <c r="A616">
        <f>ROW(Source!A392)</f>
        <v>392</v>
      </c>
      <c r="B616">
        <v>144044428</v>
      </c>
      <c r="C616">
        <v>144044416</v>
      </c>
      <c r="D616">
        <v>130405149</v>
      </c>
      <c r="E616">
        <v>1</v>
      </c>
      <c r="F616">
        <v>1</v>
      </c>
      <c r="G616">
        <v>1</v>
      </c>
      <c r="H616">
        <v>2</v>
      </c>
      <c r="I616" t="s">
        <v>1144</v>
      </c>
      <c r="J616" t="s">
        <v>1145</v>
      </c>
      <c r="K616" t="s">
        <v>1146</v>
      </c>
      <c r="L616">
        <v>1368</v>
      </c>
      <c r="N616">
        <v>1011</v>
      </c>
      <c r="O616" t="s">
        <v>550</v>
      </c>
      <c r="P616" t="s">
        <v>550</v>
      </c>
      <c r="Q616">
        <v>1</v>
      </c>
      <c r="X616">
        <v>0.72</v>
      </c>
      <c r="Y616">
        <v>0</v>
      </c>
      <c r="Z616">
        <v>65.709999999999994</v>
      </c>
      <c r="AA616">
        <v>11.6</v>
      </c>
      <c r="AB616">
        <v>0</v>
      </c>
      <c r="AC616">
        <v>0</v>
      </c>
      <c r="AD616">
        <v>1</v>
      </c>
      <c r="AE616">
        <v>0</v>
      </c>
      <c r="AF616" t="s">
        <v>23</v>
      </c>
      <c r="AG616">
        <v>0.57599999999999996</v>
      </c>
      <c r="AH616">
        <v>2</v>
      </c>
      <c r="AI616">
        <v>144044420</v>
      </c>
      <c r="AJ616">
        <v>605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</row>
    <row r="617" spans="1:44" x14ac:dyDescent="0.2">
      <c r="A617">
        <f>ROW(Source!A392)</f>
        <v>392</v>
      </c>
      <c r="B617">
        <v>144044429</v>
      </c>
      <c r="C617">
        <v>144044416</v>
      </c>
      <c r="D617">
        <v>130405674</v>
      </c>
      <c r="E617">
        <v>1</v>
      </c>
      <c r="F617">
        <v>1</v>
      </c>
      <c r="G617">
        <v>1</v>
      </c>
      <c r="H617">
        <v>2</v>
      </c>
      <c r="I617" t="s">
        <v>1507</v>
      </c>
      <c r="J617" t="s">
        <v>1508</v>
      </c>
      <c r="K617" t="s">
        <v>1509</v>
      </c>
      <c r="L617">
        <v>1368</v>
      </c>
      <c r="N617">
        <v>1011</v>
      </c>
      <c r="O617" t="s">
        <v>550</v>
      </c>
      <c r="P617" t="s">
        <v>550</v>
      </c>
      <c r="Q617">
        <v>1</v>
      </c>
      <c r="X617">
        <v>1.31</v>
      </c>
      <c r="Y617">
        <v>0</v>
      </c>
      <c r="Z617">
        <v>2.7</v>
      </c>
      <c r="AA617">
        <v>0</v>
      </c>
      <c r="AB617">
        <v>0</v>
      </c>
      <c r="AC617">
        <v>0</v>
      </c>
      <c r="AD617">
        <v>1</v>
      </c>
      <c r="AE617">
        <v>0</v>
      </c>
      <c r="AF617" t="s">
        <v>23</v>
      </c>
      <c r="AG617">
        <v>1.048</v>
      </c>
      <c r="AH617">
        <v>2</v>
      </c>
      <c r="AI617">
        <v>144044421</v>
      </c>
      <c r="AJ617">
        <v>606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</row>
    <row r="618" spans="1:44" x14ac:dyDescent="0.2">
      <c r="A618">
        <f>ROW(Source!A392)</f>
        <v>392</v>
      </c>
      <c r="B618">
        <v>144044430</v>
      </c>
      <c r="C618">
        <v>144044416</v>
      </c>
      <c r="D618">
        <v>130260847</v>
      </c>
      <c r="E618">
        <v>1</v>
      </c>
      <c r="F618">
        <v>1</v>
      </c>
      <c r="G618">
        <v>1</v>
      </c>
      <c r="H618">
        <v>3</v>
      </c>
      <c r="I618" t="s">
        <v>1373</v>
      </c>
      <c r="J618" t="s">
        <v>1374</v>
      </c>
      <c r="K618" t="s">
        <v>1375</v>
      </c>
      <c r="L618">
        <v>1348</v>
      </c>
      <c r="N618">
        <v>1009</v>
      </c>
      <c r="O618" t="s">
        <v>31</v>
      </c>
      <c r="P618" t="s">
        <v>31</v>
      </c>
      <c r="Q618">
        <v>1000</v>
      </c>
      <c r="X618">
        <v>2.2100000000000002E-2</v>
      </c>
      <c r="Y618">
        <v>11978</v>
      </c>
      <c r="Z618">
        <v>0</v>
      </c>
      <c r="AA618">
        <v>0</v>
      </c>
      <c r="AB618">
        <v>0</v>
      </c>
      <c r="AC618">
        <v>0</v>
      </c>
      <c r="AD618">
        <v>1</v>
      </c>
      <c r="AE618">
        <v>0</v>
      </c>
      <c r="AF618" t="s">
        <v>22</v>
      </c>
      <c r="AG618">
        <v>0</v>
      </c>
      <c r="AH618">
        <v>2</v>
      </c>
      <c r="AI618">
        <v>144044422</v>
      </c>
      <c r="AJ618">
        <v>607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</row>
    <row r="619" spans="1:44" x14ac:dyDescent="0.2">
      <c r="A619">
        <f>ROW(Source!A392)</f>
        <v>392</v>
      </c>
      <c r="B619">
        <v>144044431</v>
      </c>
      <c r="C619">
        <v>144044416</v>
      </c>
      <c r="D619">
        <v>130281329</v>
      </c>
      <c r="E619">
        <v>1</v>
      </c>
      <c r="F619">
        <v>1</v>
      </c>
      <c r="G619">
        <v>1</v>
      </c>
      <c r="H619">
        <v>3</v>
      </c>
      <c r="I619" t="s">
        <v>1510</v>
      </c>
      <c r="J619" t="s">
        <v>1511</v>
      </c>
      <c r="K619" t="s">
        <v>1512</v>
      </c>
      <c r="L619">
        <v>1339</v>
      </c>
      <c r="N619">
        <v>1007</v>
      </c>
      <c r="O619" t="s">
        <v>50</v>
      </c>
      <c r="P619" t="s">
        <v>50</v>
      </c>
      <c r="Q619">
        <v>1</v>
      </c>
      <c r="X619">
        <v>5.25</v>
      </c>
      <c r="Y619">
        <v>1056</v>
      </c>
      <c r="Z619">
        <v>0</v>
      </c>
      <c r="AA619">
        <v>0</v>
      </c>
      <c r="AB619">
        <v>0</v>
      </c>
      <c r="AC619">
        <v>0</v>
      </c>
      <c r="AD619">
        <v>1</v>
      </c>
      <c r="AE619">
        <v>0</v>
      </c>
      <c r="AF619" t="s">
        <v>22</v>
      </c>
      <c r="AG619">
        <v>0</v>
      </c>
      <c r="AH619">
        <v>2</v>
      </c>
      <c r="AI619">
        <v>144044423</v>
      </c>
      <c r="AJ619">
        <v>608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</row>
    <row r="620" spans="1:44" x14ac:dyDescent="0.2">
      <c r="A620">
        <f>ROW(Source!A392)</f>
        <v>392</v>
      </c>
      <c r="B620">
        <v>144044432</v>
      </c>
      <c r="C620">
        <v>144044416</v>
      </c>
      <c r="D620">
        <v>130289540</v>
      </c>
      <c r="E620">
        <v>1</v>
      </c>
      <c r="F620">
        <v>1</v>
      </c>
      <c r="G620">
        <v>1</v>
      </c>
      <c r="H620">
        <v>3</v>
      </c>
      <c r="I620" t="s">
        <v>1513</v>
      </c>
      <c r="J620" t="s">
        <v>1514</v>
      </c>
      <c r="K620" t="s">
        <v>1515</v>
      </c>
      <c r="L620">
        <v>1348</v>
      </c>
      <c r="N620">
        <v>1009</v>
      </c>
      <c r="O620" t="s">
        <v>31</v>
      </c>
      <c r="P620" t="s">
        <v>31</v>
      </c>
      <c r="Q620">
        <v>1000</v>
      </c>
      <c r="X620">
        <v>7.8E-2</v>
      </c>
      <c r="Y620">
        <v>15255</v>
      </c>
      <c r="Z620">
        <v>0</v>
      </c>
      <c r="AA620">
        <v>0</v>
      </c>
      <c r="AB620">
        <v>0</v>
      </c>
      <c r="AC620">
        <v>0</v>
      </c>
      <c r="AD620">
        <v>1</v>
      </c>
      <c r="AE620">
        <v>0</v>
      </c>
      <c r="AF620" t="s">
        <v>22</v>
      </c>
      <c r="AG620">
        <v>0</v>
      </c>
      <c r="AH620">
        <v>2</v>
      </c>
      <c r="AI620">
        <v>144044424</v>
      </c>
      <c r="AJ620">
        <v>609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</row>
    <row r="621" spans="1:44" x14ac:dyDescent="0.2">
      <c r="A621">
        <f>ROW(Source!A393)</f>
        <v>393</v>
      </c>
      <c r="B621">
        <v>144044437</v>
      </c>
      <c r="C621">
        <v>144044433</v>
      </c>
      <c r="D621">
        <v>128862205</v>
      </c>
      <c r="E621">
        <v>28876687</v>
      </c>
      <c r="F621">
        <v>1</v>
      </c>
      <c r="G621">
        <v>1</v>
      </c>
      <c r="H621">
        <v>1</v>
      </c>
      <c r="I621" t="s">
        <v>1240</v>
      </c>
      <c r="J621" t="s">
        <v>3</v>
      </c>
      <c r="K621" t="s">
        <v>1241</v>
      </c>
      <c r="L621">
        <v>1191</v>
      </c>
      <c r="N621">
        <v>1013</v>
      </c>
      <c r="O621" t="s">
        <v>1125</v>
      </c>
      <c r="P621" t="s">
        <v>1125</v>
      </c>
      <c r="Q621">
        <v>1</v>
      </c>
      <c r="X621">
        <v>17.89</v>
      </c>
      <c r="Y621">
        <v>0</v>
      </c>
      <c r="Z621">
        <v>0</v>
      </c>
      <c r="AA621">
        <v>0</v>
      </c>
      <c r="AB621">
        <v>8.02</v>
      </c>
      <c r="AC621">
        <v>0</v>
      </c>
      <c r="AD621">
        <v>1</v>
      </c>
      <c r="AE621">
        <v>1</v>
      </c>
      <c r="AF621" t="s">
        <v>3</v>
      </c>
      <c r="AG621">
        <v>17.89</v>
      </c>
      <c r="AH621">
        <v>2</v>
      </c>
      <c r="AI621">
        <v>144044434</v>
      </c>
      <c r="AJ621">
        <v>610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</row>
    <row r="622" spans="1:44" x14ac:dyDescent="0.2">
      <c r="A622">
        <f>ROW(Source!A393)</f>
        <v>393</v>
      </c>
      <c r="B622">
        <v>144044438</v>
      </c>
      <c r="C622">
        <v>144044433</v>
      </c>
      <c r="D622">
        <v>128862608</v>
      </c>
      <c r="E622">
        <v>28876687</v>
      </c>
      <c r="F622">
        <v>1</v>
      </c>
      <c r="G622">
        <v>1</v>
      </c>
      <c r="H622">
        <v>1</v>
      </c>
      <c r="I622" t="s">
        <v>1128</v>
      </c>
      <c r="J622" t="s">
        <v>3</v>
      </c>
      <c r="K622" t="s">
        <v>1129</v>
      </c>
      <c r="L622">
        <v>1191</v>
      </c>
      <c r="N622">
        <v>1013</v>
      </c>
      <c r="O622" t="s">
        <v>1125</v>
      </c>
      <c r="P622" t="s">
        <v>1125</v>
      </c>
      <c r="Q622">
        <v>1</v>
      </c>
      <c r="X622">
        <v>0.08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1</v>
      </c>
      <c r="AE622">
        <v>2</v>
      </c>
      <c r="AF622" t="s">
        <v>3</v>
      </c>
      <c r="AG622">
        <v>0.08</v>
      </c>
      <c r="AH622">
        <v>2</v>
      </c>
      <c r="AI622">
        <v>144044435</v>
      </c>
      <c r="AJ622">
        <v>611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 x14ac:dyDescent="0.2">
      <c r="A623">
        <f>ROW(Source!A393)</f>
        <v>393</v>
      </c>
      <c r="B623">
        <v>144044439</v>
      </c>
      <c r="C623">
        <v>144044433</v>
      </c>
      <c r="D623">
        <v>130404565</v>
      </c>
      <c r="E623">
        <v>1</v>
      </c>
      <c r="F623">
        <v>1</v>
      </c>
      <c r="G623">
        <v>1</v>
      </c>
      <c r="H623">
        <v>2</v>
      </c>
      <c r="I623" t="s">
        <v>1130</v>
      </c>
      <c r="J623" t="s">
        <v>1131</v>
      </c>
      <c r="K623" t="s">
        <v>1132</v>
      </c>
      <c r="L623">
        <v>1368</v>
      </c>
      <c r="N623">
        <v>1011</v>
      </c>
      <c r="O623" t="s">
        <v>550</v>
      </c>
      <c r="P623" t="s">
        <v>550</v>
      </c>
      <c r="Q623">
        <v>1</v>
      </c>
      <c r="X623">
        <v>0.08</v>
      </c>
      <c r="Y623">
        <v>0</v>
      </c>
      <c r="Z623">
        <v>31.26</v>
      </c>
      <c r="AA623">
        <v>13.5</v>
      </c>
      <c r="AB623">
        <v>0</v>
      </c>
      <c r="AC623">
        <v>0</v>
      </c>
      <c r="AD623">
        <v>1</v>
      </c>
      <c r="AE623">
        <v>0</v>
      </c>
      <c r="AF623" t="s">
        <v>3</v>
      </c>
      <c r="AG623">
        <v>0.08</v>
      </c>
      <c r="AH623">
        <v>2</v>
      </c>
      <c r="AI623">
        <v>144044436</v>
      </c>
      <c r="AJ623">
        <v>612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</row>
    <row r="624" spans="1:44" x14ac:dyDescent="0.2">
      <c r="A624">
        <f>ROW(Source!A394)</f>
        <v>394</v>
      </c>
      <c r="B624">
        <v>144044443</v>
      </c>
      <c r="C624">
        <v>144044440</v>
      </c>
      <c r="D624">
        <v>128862187</v>
      </c>
      <c r="E624">
        <v>28876687</v>
      </c>
      <c r="F624">
        <v>1</v>
      </c>
      <c r="G624">
        <v>1</v>
      </c>
      <c r="H624">
        <v>1</v>
      </c>
      <c r="I624" t="s">
        <v>1278</v>
      </c>
      <c r="J624" t="s">
        <v>3</v>
      </c>
      <c r="K624" t="s">
        <v>1279</v>
      </c>
      <c r="L624">
        <v>1191</v>
      </c>
      <c r="N624">
        <v>1013</v>
      </c>
      <c r="O624" t="s">
        <v>1125</v>
      </c>
      <c r="P624" t="s">
        <v>1125</v>
      </c>
      <c r="Q624">
        <v>1</v>
      </c>
      <c r="X624">
        <v>2.54</v>
      </c>
      <c r="Y624">
        <v>0</v>
      </c>
      <c r="Z624">
        <v>0</v>
      </c>
      <c r="AA624">
        <v>0</v>
      </c>
      <c r="AB624">
        <v>7.8</v>
      </c>
      <c r="AC624">
        <v>0</v>
      </c>
      <c r="AD624">
        <v>1</v>
      </c>
      <c r="AE624">
        <v>1</v>
      </c>
      <c r="AF624" t="s">
        <v>3</v>
      </c>
      <c r="AG624">
        <v>2.54</v>
      </c>
      <c r="AH624">
        <v>2</v>
      </c>
      <c r="AI624">
        <v>144044441</v>
      </c>
      <c r="AJ624">
        <v>613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 x14ac:dyDescent="0.2">
      <c r="A625">
        <f>ROW(Source!A394)</f>
        <v>394</v>
      </c>
      <c r="B625">
        <v>144044444</v>
      </c>
      <c r="C625">
        <v>144044440</v>
      </c>
      <c r="D625">
        <v>128862661</v>
      </c>
      <c r="E625">
        <v>28876687</v>
      </c>
      <c r="F625">
        <v>1</v>
      </c>
      <c r="G625">
        <v>1</v>
      </c>
      <c r="H625">
        <v>3</v>
      </c>
      <c r="I625" t="s">
        <v>29</v>
      </c>
      <c r="J625" t="s">
        <v>3</v>
      </c>
      <c r="K625" t="s">
        <v>30</v>
      </c>
      <c r="L625">
        <v>1348</v>
      </c>
      <c r="N625">
        <v>1009</v>
      </c>
      <c r="O625" t="s">
        <v>31</v>
      </c>
      <c r="P625" t="s">
        <v>31</v>
      </c>
      <c r="Q625">
        <v>1000</v>
      </c>
      <c r="X625">
        <v>4.0000000000000001E-3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 t="s">
        <v>3</v>
      </c>
      <c r="AG625">
        <v>4.0000000000000001E-3</v>
      </c>
      <c r="AH625">
        <v>2</v>
      </c>
      <c r="AI625">
        <v>144044442</v>
      </c>
      <c r="AJ625">
        <v>614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</row>
    <row r="626" spans="1:44" x14ac:dyDescent="0.2">
      <c r="A626">
        <f>ROW(Source!A396)</f>
        <v>396</v>
      </c>
      <c r="B626">
        <v>144044449</v>
      </c>
      <c r="C626">
        <v>144044446</v>
      </c>
      <c r="D626">
        <v>128862197</v>
      </c>
      <c r="E626">
        <v>28876687</v>
      </c>
      <c r="F626">
        <v>1</v>
      </c>
      <c r="G626">
        <v>1</v>
      </c>
      <c r="H626">
        <v>1</v>
      </c>
      <c r="I626" t="s">
        <v>1276</v>
      </c>
      <c r="J626" t="s">
        <v>3</v>
      </c>
      <c r="K626" t="s">
        <v>1277</v>
      </c>
      <c r="L626">
        <v>1191</v>
      </c>
      <c r="N626">
        <v>1013</v>
      </c>
      <c r="O626" t="s">
        <v>1125</v>
      </c>
      <c r="P626" t="s">
        <v>1125</v>
      </c>
      <c r="Q626">
        <v>1</v>
      </c>
      <c r="X626">
        <v>36.28</v>
      </c>
      <c r="Y626">
        <v>0</v>
      </c>
      <c r="Z626">
        <v>0</v>
      </c>
      <c r="AA626">
        <v>0</v>
      </c>
      <c r="AB626">
        <v>7.94</v>
      </c>
      <c r="AC626">
        <v>0</v>
      </c>
      <c r="AD626">
        <v>1</v>
      </c>
      <c r="AE626">
        <v>1</v>
      </c>
      <c r="AF626" t="s">
        <v>3</v>
      </c>
      <c r="AG626">
        <v>36.28</v>
      </c>
      <c r="AH626">
        <v>2</v>
      </c>
      <c r="AI626">
        <v>144044447</v>
      </c>
      <c r="AJ626">
        <v>615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 x14ac:dyDescent="0.2">
      <c r="A627">
        <f>ROW(Source!A396)</f>
        <v>396</v>
      </c>
      <c r="B627">
        <v>144044450</v>
      </c>
      <c r="C627">
        <v>144044446</v>
      </c>
      <c r="D627">
        <v>128862661</v>
      </c>
      <c r="E627">
        <v>28876687</v>
      </c>
      <c r="F627">
        <v>1</v>
      </c>
      <c r="G627">
        <v>1</v>
      </c>
      <c r="H627">
        <v>3</v>
      </c>
      <c r="I627" t="s">
        <v>29</v>
      </c>
      <c r="J627" t="s">
        <v>3</v>
      </c>
      <c r="K627" t="s">
        <v>30</v>
      </c>
      <c r="L627">
        <v>1348</v>
      </c>
      <c r="N627">
        <v>1009</v>
      </c>
      <c r="O627" t="s">
        <v>31</v>
      </c>
      <c r="P627" t="s">
        <v>31</v>
      </c>
      <c r="Q627">
        <v>1000</v>
      </c>
      <c r="X627">
        <v>1.18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 t="s">
        <v>3</v>
      </c>
      <c r="AG627">
        <v>1.18</v>
      </c>
      <c r="AH627">
        <v>2</v>
      </c>
      <c r="AI627">
        <v>144044448</v>
      </c>
      <c r="AJ627">
        <v>616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</row>
    <row r="628" spans="1:44" x14ac:dyDescent="0.2">
      <c r="A628">
        <f>ROW(Source!A398)</f>
        <v>398</v>
      </c>
      <c r="B628">
        <v>144044457</v>
      </c>
      <c r="C628">
        <v>144044452</v>
      </c>
      <c r="D628">
        <v>128862205</v>
      </c>
      <c r="E628">
        <v>28876687</v>
      </c>
      <c r="F628">
        <v>1</v>
      </c>
      <c r="G628">
        <v>1</v>
      </c>
      <c r="H628">
        <v>1</v>
      </c>
      <c r="I628" t="s">
        <v>1240</v>
      </c>
      <c r="J628" t="s">
        <v>3</v>
      </c>
      <c r="K628" t="s">
        <v>1241</v>
      </c>
      <c r="L628">
        <v>1191</v>
      </c>
      <c r="N628">
        <v>1013</v>
      </c>
      <c r="O628" t="s">
        <v>1125</v>
      </c>
      <c r="P628" t="s">
        <v>1125</v>
      </c>
      <c r="Q628">
        <v>1</v>
      </c>
      <c r="X628">
        <v>449.6</v>
      </c>
      <c r="Y628">
        <v>0</v>
      </c>
      <c r="Z628">
        <v>0</v>
      </c>
      <c r="AA628">
        <v>0</v>
      </c>
      <c r="AB628">
        <v>8.02</v>
      </c>
      <c r="AC628">
        <v>0</v>
      </c>
      <c r="AD628">
        <v>1</v>
      </c>
      <c r="AE628">
        <v>1</v>
      </c>
      <c r="AF628" t="s">
        <v>3</v>
      </c>
      <c r="AG628">
        <v>449.6</v>
      </c>
      <c r="AH628">
        <v>2</v>
      </c>
      <c r="AI628">
        <v>144044453</v>
      </c>
      <c r="AJ628">
        <v>617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 x14ac:dyDescent="0.2">
      <c r="A629">
        <f>ROW(Source!A398)</f>
        <v>398</v>
      </c>
      <c r="B629">
        <v>144044458</v>
      </c>
      <c r="C629">
        <v>144044452</v>
      </c>
      <c r="D629">
        <v>130405346</v>
      </c>
      <c r="E629">
        <v>1</v>
      </c>
      <c r="F629">
        <v>1</v>
      </c>
      <c r="G629">
        <v>1</v>
      </c>
      <c r="H629">
        <v>2</v>
      </c>
      <c r="I629" t="s">
        <v>1133</v>
      </c>
      <c r="J629" t="s">
        <v>1134</v>
      </c>
      <c r="K629" t="s">
        <v>1135</v>
      </c>
      <c r="L629">
        <v>1368</v>
      </c>
      <c r="N629">
        <v>1011</v>
      </c>
      <c r="O629" t="s">
        <v>550</v>
      </c>
      <c r="P629" t="s">
        <v>550</v>
      </c>
      <c r="Q629">
        <v>1</v>
      </c>
      <c r="X629">
        <v>3.97</v>
      </c>
      <c r="Y629">
        <v>0</v>
      </c>
      <c r="Z629">
        <v>48.81</v>
      </c>
      <c r="AA629">
        <v>0</v>
      </c>
      <c r="AB629">
        <v>0</v>
      </c>
      <c r="AC629">
        <v>0</v>
      </c>
      <c r="AD629">
        <v>1</v>
      </c>
      <c r="AE629">
        <v>0</v>
      </c>
      <c r="AF629" t="s">
        <v>3</v>
      </c>
      <c r="AG629">
        <v>3.97</v>
      </c>
      <c r="AH629">
        <v>2</v>
      </c>
      <c r="AI629">
        <v>144044454</v>
      </c>
      <c r="AJ629">
        <v>618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 x14ac:dyDescent="0.2">
      <c r="A630">
        <f>ROW(Source!A398)</f>
        <v>398</v>
      </c>
      <c r="B630">
        <v>144044459</v>
      </c>
      <c r="C630">
        <v>144044452</v>
      </c>
      <c r="D630">
        <v>130405700</v>
      </c>
      <c r="E630">
        <v>1</v>
      </c>
      <c r="F630">
        <v>1</v>
      </c>
      <c r="G630">
        <v>1</v>
      </c>
      <c r="H630">
        <v>2</v>
      </c>
      <c r="I630" t="s">
        <v>1136</v>
      </c>
      <c r="J630" t="s">
        <v>1137</v>
      </c>
      <c r="K630" t="s">
        <v>1138</v>
      </c>
      <c r="L630">
        <v>1368</v>
      </c>
      <c r="N630">
        <v>1011</v>
      </c>
      <c r="O630" t="s">
        <v>550</v>
      </c>
      <c r="P630" t="s">
        <v>550</v>
      </c>
      <c r="Q630">
        <v>1</v>
      </c>
      <c r="X630">
        <v>7.93</v>
      </c>
      <c r="Y630">
        <v>0</v>
      </c>
      <c r="Z630">
        <v>1.53</v>
      </c>
      <c r="AA630">
        <v>0</v>
      </c>
      <c r="AB630">
        <v>0</v>
      </c>
      <c r="AC630">
        <v>0</v>
      </c>
      <c r="AD630">
        <v>1</v>
      </c>
      <c r="AE630">
        <v>0</v>
      </c>
      <c r="AF630" t="s">
        <v>3</v>
      </c>
      <c r="AG630">
        <v>7.93</v>
      </c>
      <c r="AH630">
        <v>2</v>
      </c>
      <c r="AI630">
        <v>144044455</v>
      </c>
      <c r="AJ630">
        <v>619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 x14ac:dyDescent="0.2">
      <c r="A631">
        <f>ROW(Source!A398)</f>
        <v>398</v>
      </c>
      <c r="B631">
        <v>144044460</v>
      </c>
      <c r="C631">
        <v>144044452</v>
      </c>
      <c r="D631">
        <v>128862661</v>
      </c>
      <c r="E631">
        <v>28876687</v>
      </c>
      <c r="F631">
        <v>1</v>
      </c>
      <c r="G631">
        <v>1</v>
      </c>
      <c r="H631">
        <v>3</v>
      </c>
      <c r="I631" t="s">
        <v>29</v>
      </c>
      <c r="J631" t="s">
        <v>3</v>
      </c>
      <c r="K631" t="s">
        <v>30</v>
      </c>
      <c r="L631">
        <v>1348</v>
      </c>
      <c r="N631">
        <v>1009</v>
      </c>
      <c r="O631" t="s">
        <v>31</v>
      </c>
      <c r="P631" t="s">
        <v>31</v>
      </c>
      <c r="Q631">
        <v>1000</v>
      </c>
      <c r="X631">
        <v>10.6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 t="s">
        <v>3</v>
      </c>
      <c r="AG631">
        <v>10.6</v>
      </c>
      <c r="AH631">
        <v>2</v>
      </c>
      <c r="AI631">
        <v>144044456</v>
      </c>
      <c r="AJ631">
        <v>620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 x14ac:dyDescent="0.2">
      <c r="A632">
        <f>ROW(Source!A400)</f>
        <v>400</v>
      </c>
      <c r="B632">
        <v>144044471</v>
      </c>
      <c r="C632">
        <v>144044462</v>
      </c>
      <c r="D632">
        <v>128862245</v>
      </c>
      <c r="E632">
        <v>28876687</v>
      </c>
      <c r="F632">
        <v>1</v>
      </c>
      <c r="G632">
        <v>1</v>
      </c>
      <c r="H632">
        <v>1</v>
      </c>
      <c r="I632" t="s">
        <v>1516</v>
      </c>
      <c r="J632" t="s">
        <v>3</v>
      </c>
      <c r="K632" t="s">
        <v>1517</v>
      </c>
      <c r="L632">
        <v>1191</v>
      </c>
      <c r="N632">
        <v>1013</v>
      </c>
      <c r="O632" t="s">
        <v>1125</v>
      </c>
      <c r="P632" t="s">
        <v>1125</v>
      </c>
      <c r="Q632">
        <v>1</v>
      </c>
      <c r="X632">
        <v>10.84</v>
      </c>
      <c r="Y632">
        <v>0</v>
      </c>
      <c r="Z632">
        <v>0</v>
      </c>
      <c r="AA632">
        <v>0</v>
      </c>
      <c r="AB632">
        <v>8.4600000000000009</v>
      </c>
      <c r="AC632">
        <v>0</v>
      </c>
      <c r="AD632">
        <v>1</v>
      </c>
      <c r="AE632">
        <v>1</v>
      </c>
      <c r="AF632" t="s">
        <v>3</v>
      </c>
      <c r="AG632">
        <v>10.84</v>
      </c>
      <c r="AH632">
        <v>2</v>
      </c>
      <c r="AI632">
        <v>144044463</v>
      </c>
      <c r="AJ632">
        <v>621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</row>
    <row r="633" spans="1:44" x14ac:dyDescent="0.2">
      <c r="A633">
        <f>ROW(Source!A400)</f>
        <v>400</v>
      </c>
      <c r="B633">
        <v>144044472</v>
      </c>
      <c r="C633">
        <v>144044462</v>
      </c>
      <c r="D633">
        <v>128862608</v>
      </c>
      <c r="E633">
        <v>28876687</v>
      </c>
      <c r="F633">
        <v>1</v>
      </c>
      <c r="G633">
        <v>1</v>
      </c>
      <c r="H633">
        <v>1</v>
      </c>
      <c r="I633" t="s">
        <v>1128</v>
      </c>
      <c r="J633" t="s">
        <v>3</v>
      </c>
      <c r="K633" t="s">
        <v>1129</v>
      </c>
      <c r="L633">
        <v>1191</v>
      </c>
      <c r="N633">
        <v>1013</v>
      </c>
      <c r="O633" t="s">
        <v>1125</v>
      </c>
      <c r="P633" t="s">
        <v>1125</v>
      </c>
      <c r="Q633">
        <v>1</v>
      </c>
      <c r="X633">
        <v>0.6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1</v>
      </c>
      <c r="AE633">
        <v>2</v>
      </c>
      <c r="AF633" t="s">
        <v>3</v>
      </c>
      <c r="AG633">
        <v>0.6</v>
      </c>
      <c r="AH633">
        <v>2</v>
      </c>
      <c r="AI633">
        <v>144044464</v>
      </c>
      <c r="AJ633">
        <v>622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 x14ac:dyDescent="0.2">
      <c r="A634">
        <f>ROW(Source!A400)</f>
        <v>400</v>
      </c>
      <c r="B634">
        <v>144044473</v>
      </c>
      <c r="C634">
        <v>144044462</v>
      </c>
      <c r="D634">
        <v>130404409</v>
      </c>
      <c r="E634">
        <v>1</v>
      </c>
      <c r="F634">
        <v>1</v>
      </c>
      <c r="G634">
        <v>1</v>
      </c>
      <c r="H634">
        <v>2</v>
      </c>
      <c r="I634" t="s">
        <v>1518</v>
      </c>
      <c r="J634" t="s">
        <v>1519</v>
      </c>
      <c r="K634" t="s">
        <v>1520</v>
      </c>
      <c r="L634">
        <v>1368</v>
      </c>
      <c r="N634">
        <v>1011</v>
      </c>
      <c r="O634" t="s">
        <v>550</v>
      </c>
      <c r="P634" t="s">
        <v>550</v>
      </c>
      <c r="Q634">
        <v>1</v>
      </c>
      <c r="X634">
        <v>0.22</v>
      </c>
      <c r="Y634">
        <v>0</v>
      </c>
      <c r="Z634">
        <v>175.56</v>
      </c>
      <c r="AA634">
        <v>14.4</v>
      </c>
      <c r="AB634">
        <v>0</v>
      </c>
      <c r="AC634">
        <v>0</v>
      </c>
      <c r="AD634">
        <v>1</v>
      </c>
      <c r="AE634">
        <v>0</v>
      </c>
      <c r="AF634" t="s">
        <v>3</v>
      </c>
      <c r="AG634">
        <v>0.22</v>
      </c>
      <c r="AH634">
        <v>2</v>
      </c>
      <c r="AI634">
        <v>144044465</v>
      </c>
      <c r="AJ634">
        <v>623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</row>
    <row r="635" spans="1:44" x14ac:dyDescent="0.2">
      <c r="A635">
        <f>ROW(Source!A400)</f>
        <v>400</v>
      </c>
      <c r="B635">
        <v>144044474</v>
      </c>
      <c r="C635">
        <v>144044462</v>
      </c>
      <c r="D635">
        <v>130404516</v>
      </c>
      <c r="E635">
        <v>1</v>
      </c>
      <c r="F635">
        <v>1</v>
      </c>
      <c r="G635">
        <v>1</v>
      </c>
      <c r="H635">
        <v>2</v>
      </c>
      <c r="I635" t="s">
        <v>1521</v>
      </c>
      <c r="J635" t="s">
        <v>1522</v>
      </c>
      <c r="K635" t="s">
        <v>1523</v>
      </c>
      <c r="L635">
        <v>1368</v>
      </c>
      <c r="N635">
        <v>1011</v>
      </c>
      <c r="O635" t="s">
        <v>550</v>
      </c>
      <c r="P635" t="s">
        <v>550</v>
      </c>
      <c r="Q635">
        <v>1</v>
      </c>
      <c r="X635">
        <v>2.2000000000000002</v>
      </c>
      <c r="Y635">
        <v>0</v>
      </c>
      <c r="Z635">
        <v>6.9</v>
      </c>
      <c r="AA635">
        <v>0</v>
      </c>
      <c r="AB635">
        <v>0</v>
      </c>
      <c r="AC635">
        <v>0</v>
      </c>
      <c r="AD635">
        <v>1</v>
      </c>
      <c r="AE635">
        <v>0</v>
      </c>
      <c r="AF635" t="s">
        <v>3</v>
      </c>
      <c r="AG635">
        <v>2.2000000000000002</v>
      </c>
      <c r="AH635">
        <v>2</v>
      </c>
      <c r="AI635">
        <v>144044466</v>
      </c>
      <c r="AJ635">
        <v>624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</row>
    <row r="636" spans="1:44" x14ac:dyDescent="0.2">
      <c r="A636">
        <f>ROW(Source!A400)</f>
        <v>400</v>
      </c>
      <c r="B636">
        <v>144044475</v>
      </c>
      <c r="C636">
        <v>144044462</v>
      </c>
      <c r="D636">
        <v>130405149</v>
      </c>
      <c r="E636">
        <v>1</v>
      </c>
      <c r="F636">
        <v>1</v>
      </c>
      <c r="G636">
        <v>1</v>
      </c>
      <c r="H636">
        <v>2</v>
      </c>
      <c r="I636" t="s">
        <v>1144</v>
      </c>
      <c r="J636" t="s">
        <v>1145</v>
      </c>
      <c r="K636" t="s">
        <v>1146</v>
      </c>
      <c r="L636">
        <v>1368</v>
      </c>
      <c r="N636">
        <v>1011</v>
      </c>
      <c r="O636" t="s">
        <v>550</v>
      </c>
      <c r="P636" t="s">
        <v>550</v>
      </c>
      <c r="Q636">
        <v>1</v>
      </c>
      <c r="X636">
        <v>0.38</v>
      </c>
      <c r="Y636">
        <v>0</v>
      </c>
      <c r="Z636">
        <v>65.709999999999994</v>
      </c>
      <c r="AA636">
        <v>11.6</v>
      </c>
      <c r="AB636">
        <v>0</v>
      </c>
      <c r="AC636">
        <v>0</v>
      </c>
      <c r="AD636">
        <v>1</v>
      </c>
      <c r="AE636">
        <v>0</v>
      </c>
      <c r="AF636" t="s">
        <v>3</v>
      </c>
      <c r="AG636">
        <v>0.38</v>
      </c>
      <c r="AH636">
        <v>2</v>
      </c>
      <c r="AI636">
        <v>144044467</v>
      </c>
      <c r="AJ636">
        <v>625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</row>
    <row r="637" spans="1:44" x14ac:dyDescent="0.2">
      <c r="A637">
        <f>ROW(Source!A400)</f>
        <v>400</v>
      </c>
      <c r="B637">
        <v>144044476</v>
      </c>
      <c r="C637">
        <v>144044462</v>
      </c>
      <c r="D637">
        <v>130405271</v>
      </c>
      <c r="E637">
        <v>1</v>
      </c>
      <c r="F637">
        <v>1</v>
      </c>
      <c r="G637">
        <v>1</v>
      </c>
      <c r="H637">
        <v>2</v>
      </c>
      <c r="I637" t="s">
        <v>1524</v>
      </c>
      <c r="J637" t="s">
        <v>1525</v>
      </c>
      <c r="K637" t="s">
        <v>1526</v>
      </c>
      <c r="L637">
        <v>1368</v>
      </c>
      <c r="N637">
        <v>1011</v>
      </c>
      <c r="O637" t="s">
        <v>550</v>
      </c>
      <c r="P637" t="s">
        <v>550</v>
      </c>
      <c r="Q637">
        <v>1</v>
      </c>
      <c r="X637">
        <v>3.65</v>
      </c>
      <c r="Y637">
        <v>0</v>
      </c>
      <c r="Z637">
        <v>1.2</v>
      </c>
      <c r="AA637">
        <v>0</v>
      </c>
      <c r="AB637">
        <v>0</v>
      </c>
      <c r="AC637">
        <v>0</v>
      </c>
      <c r="AD637">
        <v>1</v>
      </c>
      <c r="AE637">
        <v>0</v>
      </c>
      <c r="AF637" t="s">
        <v>3</v>
      </c>
      <c r="AG637">
        <v>3.65</v>
      </c>
      <c r="AH637">
        <v>2</v>
      </c>
      <c r="AI637">
        <v>144044468</v>
      </c>
      <c r="AJ637">
        <v>626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</row>
    <row r="638" spans="1:44" x14ac:dyDescent="0.2">
      <c r="A638">
        <f>ROW(Source!A400)</f>
        <v>400</v>
      </c>
      <c r="B638">
        <v>144044477</v>
      </c>
      <c r="C638">
        <v>144044462</v>
      </c>
      <c r="D638">
        <v>130257025</v>
      </c>
      <c r="E638">
        <v>1</v>
      </c>
      <c r="F638">
        <v>1</v>
      </c>
      <c r="G638">
        <v>1</v>
      </c>
      <c r="H638">
        <v>3</v>
      </c>
      <c r="I638" t="s">
        <v>1527</v>
      </c>
      <c r="J638" t="s">
        <v>1528</v>
      </c>
      <c r="K638" t="s">
        <v>1529</v>
      </c>
      <c r="L638">
        <v>1339</v>
      </c>
      <c r="N638">
        <v>1007</v>
      </c>
      <c r="O638" t="s">
        <v>50</v>
      </c>
      <c r="P638" t="s">
        <v>50</v>
      </c>
      <c r="Q638">
        <v>1</v>
      </c>
      <c r="X638">
        <v>0.33</v>
      </c>
      <c r="Y638">
        <v>38.51</v>
      </c>
      <c r="Z638">
        <v>0</v>
      </c>
      <c r="AA638">
        <v>0</v>
      </c>
      <c r="AB638">
        <v>0</v>
      </c>
      <c r="AC638">
        <v>0</v>
      </c>
      <c r="AD638">
        <v>1</v>
      </c>
      <c r="AE638">
        <v>0</v>
      </c>
      <c r="AF638" t="s">
        <v>3</v>
      </c>
      <c r="AG638">
        <v>0.33</v>
      </c>
      <c r="AH638">
        <v>2</v>
      </c>
      <c r="AI638">
        <v>144044469</v>
      </c>
      <c r="AJ638">
        <v>627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</row>
    <row r="639" spans="1:44" x14ac:dyDescent="0.2">
      <c r="A639">
        <f>ROW(Source!A400)</f>
        <v>400</v>
      </c>
      <c r="B639">
        <v>144044478</v>
      </c>
      <c r="C639">
        <v>144044462</v>
      </c>
      <c r="D639">
        <v>130257043</v>
      </c>
      <c r="E639">
        <v>1</v>
      </c>
      <c r="F639">
        <v>1</v>
      </c>
      <c r="G639">
        <v>1</v>
      </c>
      <c r="H639">
        <v>3</v>
      </c>
      <c r="I639" t="s">
        <v>1530</v>
      </c>
      <c r="J639" t="s">
        <v>1531</v>
      </c>
      <c r="K639" t="s">
        <v>1532</v>
      </c>
      <c r="L639">
        <v>1339</v>
      </c>
      <c r="N639">
        <v>1007</v>
      </c>
      <c r="O639" t="s">
        <v>50</v>
      </c>
      <c r="P639" t="s">
        <v>50</v>
      </c>
      <c r="Q639">
        <v>1</v>
      </c>
      <c r="X639">
        <v>2.5</v>
      </c>
      <c r="Y639">
        <v>6.22</v>
      </c>
      <c r="Z639">
        <v>0</v>
      </c>
      <c r="AA639">
        <v>0</v>
      </c>
      <c r="AB639">
        <v>0</v>
      </c>
      <c r="AC639">
        <v>0</v>
      </c>
      <c r="AD639">
        <v>1</v>
      </c>
      <c r="AE639">
        <v>0</v>
      </c>
      <c r="AF639" t="s">
        <v>3</v>
      </c>
      <c r="AG639">
        <v>2.5</v>
      </c>
      <c r="AH639">
        <v>2</v>
      </c>
      <c r="AI639">
        <v>144044470</v>
      </c>
      <c r="AJ639">
        <v>628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 x14ac:dyDescent="0.2">
      <c r="A640">
        <f>ROW(Source!A401)</f>
        <v>401</v>
      </c>
      <c r="B640">
        <v>144044482</v>
      </c>
      <c r="C640">
        <v>144044479</v>
      </c>
      <c r="D640">
        <v>128862187</v>
      </c>
      <c r="E640">
        <v>28876687</v>
      </c>
      <c r="F640">
        <v>1</v>
      </c>
      <c r="G640">
        <v>1</v>
      </c>
      <c r="H640">
        <v>1</v>
      </c>
      <c r="I640" t="s">
        <v>1278</v>
      </c>
      <c r="J640" t="s">
        <v>3</v>
      </c>
      <c r="K640" t="s">
        <v>1279</v>
      </c>
      <c r="L640">
        <v>1191</v>
      </c>
      <c r="N640">
        <v>1013</v>
      </c>
      <c r="O640" t="s">
        <v>1125</v>
      </c>
      <c r="P640" t="s">
        <v>1125</v>
      </c>
      <c r="Q640">
        <v>1</v>
      </c>
      <c r="X640">
        <v>29.52</v>
      </c>
      <c r="Y640">
        <v>0</v>
      </c>
      <c r="Z640">
        <v>0</v>
      </c>
      <c r="AA640">
        <v>0</v>
      </c>
      <c r="AB640">
        <v>7.8</v>
      </c>
      <c r="AC640">
        <v>0</v>
      </c>
      <c r="AD640">
        <v>1</v>
      </c>
      <c r="AE640">
        <v>1</v>
      </c>
      <c r="AF640" t="s">
        <v>3</v>
      </c>
      <c r="AG640">
        <v>29.52</v>
      </c>
      <c r="AH640">
        <v>2</v>
      </c>
      <c r="AI640">
        <v>144044480</v>
      </c>
      <c r="AJ640">
        <v>629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</row>
    <row r="641" spans="1:44" x14ac:dyDescent="0.2">
      <c r="A641">
        <f>ROW(Source!A401)</f>
        <v>401</v>
      </c>
      <c r="B641">
        <v>144044483</v>
      </c>
      <c r="C641">
        <v>144044479</v>
      </c>
      <c r="D641">
        <v>128862661</v>
      </c>
      <c r="E641">
        <v>28876687</v>
      </c>
      <c r="F641">
        <v>1</v>
      </c>
      <c r="G641">
        <v>1</v>
      </c>
      <c r="H641">
        <v>3</v>
      </c>
      <c r="I641" t="s">
        <v>29</v>
      </c>
      <c r="J641" t="s">
        <v>3</v>
      </c>
      <c r="K641" t="s">
        <v>30</v>
      </c>
      <c r="L641">
        <v>1348</v>
      </c>
      <c r="N641">
        <v>1009</v>
      </c>
      <c r="O641" t="s">
        <v>31</v>
      </c>
      <c r="P641" t="s">
        <v>31</v>
      </c>
      <c r="Q641">
        <v>1000</v>
      </c>
      <c r="X641">
        <v>4.5999999999999996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 t="s">
        <v>3</v>
      </c>
      <c r="AG641">
        <v>4.5999999999999996</v>
      </c>
      <c r="AH641">
        <v>2</v>
      </c>
      <c r="AI641">
        <v>144044481</v>
      </c>
      <c r="AJ641">
        <v>630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</row>
    <row r="642" spans="1:44" x14ac:dyDescent="0.2">
      <c r="A642">
        <f>ROW(Source!A403)</f>
        <v>403</v>
      </c>
      <c r="B642">
        <v>144044488</v>
      </c>
      <c r="C642">
        <v>144044485</v>
      </c>
      <c r="D642">
        <v>128862183</v>
      </c>
      <c r="E642">
        <v>28876687</v>
      </c>
      <c r="F642">
        <v>1</v>
      </c>
      <c r="G642">
        <v>1</v>
      </c>
      <c r="H642">
        <v>1</v>
      </c>
      <c r="I642" t="s">
        <v>1236</v>
      </c>
      <c r="J642" t="s">
        <v>3</v>
      </c>
      <c r="K642" t="s">
        <v>1237</v>
      </c>
      <c r="L642">
        <v>1191</v>
      </c>
      <c r="N642">
        <v>1013</v>
      </c>
      <c r="O642" t="s">
        <v>1125</v>
      </c>
      <c r="P642" t="s">
        <v>1125</v>
      </c>
      <c r="Q642">
        <v>1</v>
      </c>
      <c r="X642">
        <v>14.7</v>
      </c>
      <c r="Y642">
        <v>0</v>
      </c>
      <c r="Z642">
        <v>0</v>
      </c>
      <c r="AA642">
        <v>0</v>
      </c>
      <c r="AB642">
        <v>7.74</v>
      </c>
      <c r="AC642">
        <v>0</v>
      </c>
      <c r="AD642">
        <v>1</v>
      </c>
      <c r="AE642">
        <v>1</v>
      </c>
      <c r="AF642" t="s">
        <v>3</v>
      </c>
      <c r="AG642">
        <v>14.7</v>
      </c>
      <c r="AH642">
        <v>2</v>
      </c>
      <c r="AI642">
        <v>144044486</v>
      </c>
      <c r="AJ642">
        <v>631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</row>
    <row r="643" spans="1:44" x14ac:dyDescent="0.2">
      <c r="A643">
        <f>ROW(Source!A403)</f>
        <v>403</v>
      </c>
      <c r="B643">
        <v>144044489</v>
      </c>
      <c r="C643">
        <v>144044485</v>
      </c>
      <c r="D643">
        <v>128862661</v>
      </c>
      <c r="E643">
        <v>28876687</v>
      </c>
      <c r="F643">
        <v>1</v>
      </c>
      <c r="G643">
        <v>1</v>
      </c>
      <c r="H643">
        <v>3</v>
      </c>
      <c r="I643" t="s">
        <v>29</v>
      </c>
      <c r="J643" t="s">
        <v>3</v>
      </c>
      <c r="K643" t="s">
        <v>30</v>
      </c>
      <c r="L643">
        <v>1348</v>
      </c>
      <c r="N643">
        <v>1009</v>
      </c>
      <c r="O643" t="s">
        <v>31</v>
      </c>
      <c r="P643" t="s">
        <v>31</v>
      </c>
      <c r="Q643">
        <v>1000</v>
      </c>
      <c r="X643">
        <v>0.7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 t="s">
        <v>3</v>
      </c>
      <c r="AG643">
        <v>0.7</v>
      </c>
      <c r="AH643">
        <v>2</v>
      </c>
      <c r="AI643">
        <v>144044487</v>
      </c>
      <c r="AJ643">
        <v>632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</row>
    <row r="644" spans="1:44" x14ac:dyDescent="0.2">
      <c r="A644">
        <f>ROW(Source!A405)</f>
        <v>405</v>
      </c>
      <c r="B644">
        <v>144044494</v>
      </c>
      <c r="C644">
        <v>144044491</v>
      </c>
      <c r="D644">
        <v>128862344</v>
      </c>
      <c r="E644">
        <v>28876687</v>
      </c>
      <c r="F644">
        <v>1</v>
      </c>
      <c r="G644">
        <v>1</v>
      </c>
      <c r="H644">
        <v>1</v>
      </c>
      <c r="I644" t="s">
        <v>1533</v>
      </c>
      <c r="J644" t="s">
        <v>3</v>
      </c>
      <c r="K644" t="s">
        <v>1534</v>
      </c>
      <c r="L644">
        <v>1191</v>
      </c>
      <c r="N644">
        <v>1013</v>
      </c>
      <c r="O644" t="s">
        <v>1125</v>
      </c>
      <c r="P644" t="s">
        <v>1125</v>
      </c>
      <c r="Q644">
        <v>1</v>
      </c>
      <c r="X644">
        <v>1.19</v>
      </c>
      <c r="Y644">
        <v>0</v>
      </c>
      <c r="Z644">
        <v>0</v>
      </c>
      <c r="AA644">
        <v>0</v>
      </c>
      <c r="AB644">
        <v>11.09</v>
      </c>
      <c r="AC644">
        <v>0</v>
      </c>
      <c r="AD644">
        <v>1</v>
      </c>
      <c r="AE644">
        <v>1</v>
      </c>
      <c r="AF644" t="s">
        <v>60</v>
      </c>
      <c r="AG644">
        <v>0.83299999999999996</v>
      </c>
      <c r="AH644">
        <v>2</v>
      </c>
      <c r="AI644">
        <v>144044492</v>
      </c>
      <c r="AJ644">
        <v>633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</row>
    <row r="645" spans="1:44" x14ac:dyDescent="0.2">
      <c r="A645">
        <f>ROW(Source!A405)</f>
        <v>405</v>
      </c>
      <c r="B645">
        <v>144044495</v>
      </c>
      <c r="C645">
        <v>144044491</v>
      </c>
      <c r="D645">
        <v>130300781</v>
      </c>
      <c r="E645">
        <v>1</v>
      </c>
      <c r="F645">
        <v>1</v>
      </c>
      <c r="G645">
        <v>1</v>
      </c>
      <c r="H645">
        <v>3</v>
      </c>
      <c r="I645" t="s">
        <v>1535</v>
      </c>
      <c r="J645" t="s">
        <v>1536</v>
      </c>
      <c r="K645" t="s">
        <v>1537</v>
      </c>
      <c r="L645">
        <v>1377</v>
      </c>
      <c r="N645">
        <v>1013</v>
      </c>
      <c r="O645" t="s">
        <v>395</v>
      </c>
      <c r="P645" t="s">
        <v>395</v>
      </c>
      <c r="Q645">
        <v>1</v>
      </c>
      <c r="X645">
        <v>1</v>
      </c>
      <c r="Y645">
        <v>212.77</v>
      </c>
      <c r="Z645">
        <v>0</v>
      </c>
      <c r="AA645">
        <v>0</v>
      </c>
      <c r="AB645">
        <v>0</v>
      </c>
      <c r="AC645">
        <v>0</v>
      </c>
      <c r="AD645">
        <v>1</v>
      </c>
      <c r="AE645">
        <v>0</v>
      </c>
      <c r="AF645" t="s">
        <v>22</v>
      </c>
      <c r="AG645">
        <v>0</v>
      </c>
      <c r="AH645">
        <v>2</v>
      </c>
      <c r="AI645">
        <v>144044493</v>
      </c>
      <c r="AJ645">
        <v>634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 x14ac:dyDescent="0.2">
      <c r="A646">
        <f>ROW(Source!A406)</f>
        <v>406</v>
      </c>
      <c r="B646">
        <v>144044499</v>
      </c>
      <c r="C646">
        <v>144044496</v>
      </c>
      <c r="D646">
        <v>128862111</v>
      </c>
      <c r="E646">
        <v>28876687</v>
      </c>
      <c r="F646">
        <v>1</v>
      </c>
      <c r="G646">
        <v>1</v>
      </c>
      <c r="H646">
        <v>1</v>
      </c>
      <c r="I646" t="s">
        <v>1299</v>
      </c>
      <c r="J646" t="s">
        <v>3</v>
      </c>
      <c r="K646" t="s">
        <v>1300</v>
      </c>
      <c r="L646">
        <v>1191</v>
      </c>
      <c r="N646">
        <v>1013</v>
      </c>
      <c r="O646" t="s">
        <v>1125</v>
      </c>
      <c r="P646" t="s">
        <v>1125</v>
      </c>
      <c r="Q646">
        <v>1</v>
      </c>
      <c r="X646">
        <v>1.03</v>
      </c>
      <c r="Y646">
        <v>0</v>
      </c>
      <c r="Z646">
        <v>0</v>
      </c>
      <c r="AA646">
        <v>0</v>
      </c>
      <c r="AB646">
        <v>7.19</v>
      </c>
      <c r="AC646">
        <v>0</v>
      </c>
      <c r="AD646">
        <v>1</v>
      </c>
      <c r="AE646">
        <v>1</v>
      </c>
      <c r="AF646" t="s">
        <v>3</v>
      </c>
      <c r="AG646">
        <v>1.03</v>
      </c>
      <c r="AH646">
        <v>2</v>
      </c>
      <c r="AI646">
        <v>144044497</v>
      </c>
      <c r="AJ646">
        <v>635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</row>
    <row r="647" spans="1:44" x14ac:dyDescent="0.2">
      <c r="A647">
        <f>ROW(Source!A406)</f>
        <v>406</v>
      </c>
      <c r="B647">
        <v>144044500</v>
      </c>
      <c r="C647">
        <v>144044496</v>
      </c>
      <c r="D647">
        <v>130261811</v>
      </c>
      <c r="E647">
        <v>1</v>
      </c>
      <c r="F647">
        <v>1</v>
      </c>
      <c r="G647">
        <v>1</v>
      </c>
      <c r="H647">
        <v>3</v>
      </c>
      <c r="I647" t="s">
        <v>1301</v>
      </c>
      <c r="J647" t="s">
        <v>1302</v>
      </c>
      <c r="K647" t="s">
        <v>1303</v>
      </c>
      <c r="L647">
        <v>1425</v>
      </c>
      <c r="N647">
        <v>1013</v>
      </c>
      <c r="O647" t="s">
        <v>88</v>
      </c>
      <c r="P647" t="s">
        <v>88</v>
      </c>
      <c r="Q647">
        <v>1</v>
      </c>
      <c r="X647">
        <v>0.2</v>
      </c>
      <c r="Y647">
        <v>82</v>
      </c>
      <c r="Z647">
        <v>0</v>
      </c>
      <c r="AA647">
        <v>0</v>
      </c>
      <c r="AB647">
        <v>0</v>
      </c>
      <c r="AC647">
        <v>0</v>
      </c>
      <c r="AD647">
        <v>1</v>
      </c>
      <c r="AE647">
        <v>0</v>
      </c>
      <c r="AF647" t="s">
        <v>3</v>
      </c>
      <c r="AG647">
        <v>0.2</v>
      </c>
      <c r="AH647">
        <v>2</v>
      </c>
      <c r="AI647">
        <v>144044498</v>
      </c>
      <c r="AJ647">
        <v>636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</row>
    <row r="648" spans="1:44" x14ac:dyDescent="0.2">
      <c r="A648">
        <f>ROW(Source!A444)</f>
        <v>444</v>
      </c>
      <c r="B648">
        <v>144044510</v>
      </c>
      <c r="C648">
        <v>144044503</v>
      </c>
      <c r="D648">
        <v>128862298</v>
      </c>
      <c r="E648">
        <v>28876687</v>
      </c>
      <c r="F648">
        <v>1</v>
      </c>
      <c r="G648">
        <v>1</v>
      </c>
      <c r="H648">
        <v>1</v>
      </c>
      <c r="I648" t="s">
        <v>1280</v>
      </c>
      <c r="J648" t="s">
        <v>3</v>
      </c>
      <c r="K648" t="s">
        <v>1281</v>
      </c>
      <c r="L648">
        <v>1191</v>
      </c>
      <c r="N648">
        <v>1013</v>
      </c>
      <c r="O648" t="s">
        <v>1125</v>
      </c>
      <c r="P648" t="s">
        <v>1125</v>
      </c>
      <c r="Q648">
        <v>1</v>
      </c>
      <c r="X648">
        <v>16.32</v>
      </c>
      <c r="Y648">
        <v>0</v>
      </c>
      <c r="Z648">
        <v>0</v>
      </c>
      <c r="AA648">
        <v>0</v>
      </c>
      <c r="AB648">
        <v>9.6199999999999992</v>
      </c>
      <c r="AC648">
        <v>0</v>
      </c>
      <c r="AD648">
        <v>1</v>
      </c>
      <c r="AE648">
        <v>1</v>
      </c>
      <c r="AF648" t="s">
        <v>264</v>
      </c>
      <c r="AG648">
        <v>18.767999999999997</v>
      </c>
      <c r="AH648">
        <v>2</v>
      </c>
      <c r="AI648">
        <v>144044504</v>
      </c>
      <c r="AJ648">
        <v>637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</row>
    <row r="649" spans="1:44" x14ac:dyDescent="0.2">
      <c r="A649">
        <f>ROW(Source!A444)</f>
        <v>444</v>
      </c>
      <c r="B649">
        <v>144044511</v>
      </c>
      <c r="C649">
        <v>144044503</v>
      </c>
      <c r="D649">
        <v>128862608</v>
      </c>
      <c r="E649">
        <v>28876687</v>
      </c>
      <c r="F649">
        <v>1</v>
      </c>
      <c r="G649">
        <v>1</v>
      </c>
      <c r="H649">
        <v>1</v>
      </c>
      <c r="I649" t="s">
        <v>1128</v>
      </c>
      <c r="J649" t="s">
        <v>3</v>
      </c>
      <c r="K649" t="s">
        <v>1129</v>
      </c>
      <c r="L649">
        <v>1191</v>
      </c>
      <c r="N649">
        <v>1013</v>
      </c>
      <c r="O649" t="s">
        <v>1125</v>
      </c>
      <c r="P649" t="s">
        <v>1125</v>
      </c>
      <c r="Q649">
        <v>1</v>
      </c>
      <c r="X649">
        <v>0.03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1</v>
      </c>
      <c r="AE649">
        <v>2</v>
      </c>
      <c r="AF649" t="s">
        <v>279</v>
      </c>
      <c r="AG649">
        <v>3.7499999999999999E-2</v>
      </c>
      <c r="AH649">
        <v>2</v>
      </c>
      <c r="AI649">
        <v>144044505</v>
      </c>
      <c r="AJ649">
        <v>638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 x14ac:dyDescent="0.2">
      <c r="A650">
        <f>ROW(Source!A444)</f>
        <v>444</v>
      </c>
      <c r="B650">
        <v>144044512</v>
      </c>
      <c r="C650">
        <v>144044503</v>
      </c>
      <c r="D650">
        <v>130404565</v>
      </c>
      <c r="E650">
        <v>1</v>
      </c>
      <c r="F650">
        <v>1</v>
      </c>
      <c r="G650">
        <v>1</v>
      </c>
      <c r="H650">
        <v>2</v>
      </c>
      <c r="I650" t="s">
        <v>1130</v>
      </c>
      <c r="J650" t="s">
        <v>1131</v>
      </c>
      <c r="K650" t="s">
        <v>1132</v>
      </c>
      <c r="L650">
        <v>1368</v>
      </c>
      <c r="N650">
        <v>1011</v>
      </c>
      <c r="O650" t="s">
        <v>550</v>
      </c>
      <c r="P650" t="s">
        <v>550</v>
      </c>
      <c r="Q650">
        <v>1</v>
      </c>
      <c r="X650">
        <v>0.01</v>
      </c>
      <c r="Y650">
        <v>0</v>
      </c>
      <c r="Z650">
        <v>31.26</v>
      </c>
      <c r="AA650">
        <v>13.5</v>
      </c>
      <c r="AB650">
        <v>0</v>
      </c>
      <c r="AC650">
        <v>0</v>
      </c>
      <c r="AD650">
        <v>1</v>
      </c>
      <c r="AE650">
        <v>0</v>
      </c>
      <c r="AF650" t="s">
        <v>279</v>
      </c>
      <c r="AG650">
        <v>1.2500000000000001E-2</v>
      </c>
      <c r="AH650">
        <v>2</v>
      </c>
      <c r="AI650">
        <v>144044506</v>
      </c>
      <c r="AJ650">
        <v>639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</row>
    <row r="651" spans="1:44" x14ac:dyDescent="0.2">
      <c r="A651">
        <f>ROW(Source!A444)</f>
        <v>444</v>
      </c>
      <c r="B651">
        <v>144044513</v>
      </c>
      <c r="C651">
        <v>144044503</v>
      </c>
      <c r="D651">
        <v>130405149</v>
      </c>
      <c r="E651">
        <v>1</v>
      </c>
      <c r="F651">
        <v>1</v>
      </c>
      <c r="G651">
        <v>1</v>
      </c>
      <c r="H651">
        <v>2</v>
      </c>
      <c r="I651" t="s">
        <v>1144</v>
      </c>
      <c r="J651" t="s">
        <v>1145</v>
      </c>
      <c r="K651" t="s">
        <v>1146</v>
      </c>
      <c r="L651">
        <v>1368</v>
      </c>
      <c r="N651">
        <v>1011</v>
      </c>
      <c r="O651" t="s">
        <v>550</v>
      </c>
      <c r="P651" t="s">
        <v>550</v>
      </c>
      <c r="Q651">
        <v>1</v>
      </c>
      <c r="X651">
        <v>0.02</v>
      </c>
      <c r="Y651">
        <v>0</v>
      </c>
      <c r="Z651">
        <v>65.709999999999994</v>
      </c>
      <c r="AA651">
        <v>11.6</v>
      </c>
      <c r="AB651">
        <v>0</v>
      </c>
      <c r="AC651">
        <v>0</v>
      </c>
      <c r="AD651">
        <v>1</v>
      </c>
      <c r="AE651">
        <v>0</v>
      </c>
      <c r="AF651" t="s">
        <v>279</v>
      </c>
      <c r="AG651">
        <v>2.5000000000000001E-2</v>
      </c>
      <c r="AH651">
        <v>2</v>
      </c>
      <c r="AI651">
        <v>144044507</v>
      </c>
      <c r="AJ651">
        <v>640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 x14ac:dyDescent="0.2">
      <c r="A652">
        <f>ROW(Source!A444)</f>
        <v>444</v>
      </c>
      <c r="B652">
        <v>144044514</v>
      </c>
      <c r="C652">
        <v>144044503</v>
      </c>
      <c r="D652">
        <v>130261846</v>
      </c>
      <c r="E652">
        <v>1</v>
      </c>
      <c r="F652">
        <v>1</v>
      </c>
      <c r="G652">
        <v>1</v>
      </c>
      <c r="H652">
        <v>3</v>
      </c>
      <c r="I652" t="s">
        <v>1312</v>
      </c>
      <c r="J652" t="s">
        <v>1313</v>
      </c>
      <c r="K652" t="s">
        <v>1314</v>
      </c>
      <c r="L652">
        <v>1346</v>
      </c>
      <c r="N652">
        <v>1009</v>
      </c>
      <c r="O652" t="s">
        <v>598</v>
      </c>
      <c r="P652" t="s">
        <v>598</v>
      </c>
      <c r="Q652">
        <v>1</v>
      </c>
      <c r="X652">
        <v>0.2</v>
      </c>
      <c r="Y652">
        <v>1.82</v>
      </c>
      <c r="Z652">
        <v>0</v>
      </c>
      <c r="AA652">
        <v>0</v>
      </c>
      <c r="AB652">
        <v>0</v>
      </c>
      <c r="AC652">
        <v>0</v>
      </c>
      <c r="AD652">
        <v>1</v>
      </c>
      <c r="AE652">
        <v>0</v>
      </c>
      <c r="AF652" t="s">
        <v>3</v>
      </c>
      <c r="AG652">
        <v>0.2</v>
      </c>
      <c r="AH652">
        <v>2</v>
      </c>
      <c r="AI652">
        <v>144044508</v>
      </c>
      <c r="AJ652">
        <v>641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</row>
    <row r="653" spans="1:44" x14ac:dyDescent="0.2">
      <c r="A653">
        <f>ROW(Source!A444)</f>
        <v>444</v>
      </c>
      <c r="B653">
        <v>144044515</v>
      </c>
      <c r="C653">
        <v>144044503</v>
      </c>
      <c r="D653">
        <v>128864557</v>
      </c>
      <c r="E653">
        <v>28876687</v>
      </c>
      <c r="F653">
        <v>1</v>
      </c>
      <c r="G653">
        <v>1</v>
      </c>
      <c r="H653">
        <v>3</v>
      </c>
      <c r="I653" t="s">
        <v>1800</v>
      </c>
      <c r="J653" t="s">
        <v>3</v>
      </c>
      <c r="K653" t="s">
        <v>1801</v>
      </c>
      <c r="L653">
        <v>1348</v>
      </c>
      <c r="N653">
        <v>1009</v>
      </c>
      <c r="O653" t="s">
        <v>31</v>
      </c>
      <c r="P653" t="s">
        <v>31</v>
      </c>
      <c r="Q653">
        <v>1000</v>
      </c>
      <c r="X653">
        <v>0.02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 t="s">
        <v>3</v>
      </c>
      <c r="AG653">
        <v>0.02</v>
      </c>
      <c r="AH653">
        <v>3</v>
      </c>
      <c r="AI653">
        <v>-1</v>
      </c>
      <c r="AJ653" t="s">
        <v>3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</row>
    <row r="654" spans="1:44" x14ac:dyDescent="0.2">
      <c r="A654">
        <f>ROW(Source!A446)</f>
        <v>446</v>
      </c>
      <c r="B654">
        <v>144044528</v>
      </c>
      <c r="C654">
        <v>144044517</v>
      </c>
      <c r="D654">
        <v>128862288</v>
      </c>
      <c r="E654">
        <v>28876687</v>
      </c>
      <c r="F654">
        <v>1</v>
      </c>
      <c r="G654">
        <v>1</v>
      </c>
      <c r="H654">
        <v>1</v>
      </c>
      <c r="I654" t="s">
        <v>1304</v>
      </c>
      <c r="J654" t="s">
        <v>3</v>
      </c>
      <c r="K654" t="s">
        <v>1305</v>
      </c>
      <c r="L654">
        <v>1191</v>
      </c>
      <c r="N654">
        <v>1013</v>
      </c>
      <c r="O654" t="s">
        <v>1125</v>
      </c>
      <c r="P654" t="s">
        <v>1125</v>
      </c>
      <c r="Q654">
        <v>1</v>
      </c>
      <c r="X654">
        <v>115</v>
      </c>
      <c r="Y654">
        <v>0</v>
      </c>
      <c r="Z654">
        <v>0</v>
      </c>
      <c r="AA654">
        <v>0</v>
      </c>
      <c r="AB654">
        <v>9.18</v>
      </c>
      <c r="AC654">
        <v>0</v>
      </c>
      <c r="AD654">
        <v>1</v>
      </c>
      <c r="AE654">
        <v>1</v>
      </c>
      <c r="AF654" t="s">
        <v>264</v>
      </c>
      <c r="AG654">
        <v>132.25</v>
      </c>
      <c r="AH654">
        <v>2</v>
      </c>
      <c r="AI654">
        <v>144044518</v>
      </c>
      <c r="AJ654">
        <v>643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1:44" x14ac:dyDescent="0.2">
      <c r="A655">
        <f>ROW(Source!A446)</f>
        <v>446</v>
      </c>
      <c r="B655">
        <v>144044529</v>
      </c>
      <c r="C655">
        <v>144044517</v>
      </c>
      <c r="D655">
        <v>128862608</v>
      </c>
      <c r="E655">
        <v>28876687</v>
      </c>
      <c r="F655">
        <v>1</v>
      </c>
      <c r="G655">
        <v>1</v>
      </c>
      <c r="H655">
        <v>1</v>
      </c>
      <c r="I655" t="s">
        <v>1128</v>
      </c>
      <c r="J655" t="s">
        <v>3</v>
      </c>
      <c r="K655" t="s">
        <v>1129</v>
      </c>
      <c r="L655">
        <v>1191</v>
      </c>
      <c r="N655">
        <v>1013</v>
      </c>
      <c r="O655" t="s">
        <v>1125</v>
      </c>
      <c r="P655" t="s">
        <v>1125</v>
      </c>
      <c r="Q655">
        <v>1</v>
      </c>
      <c r="X655">
        <v>1.44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1</v>
      </c>
      <c r="AE655">
        <v>2</v>
      </c>
      <c r="AF655" t="s">
        <v>279</v>
      </c>
      <c r="AG655">
        <v>1.7999999999999998</v>
      </c>
      <c r="AH655">
        <v>2</v>
      </c>
      <c r="AI655">
        <v>144044519</v>
      </c>
      <c r="AJ655">
        <v>644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 x14ac:dyDescent="0.2">
      <c r="A656">
        <f>ROW(Source!A446)</f>
        <v>446</v>
      </c>
      <c r="B656">
        <v>144044530</v>
      </c>
      <c r="C656">
        <v>144044517</v>
      </c>
      <c r="D656">
        <v>130404529</v>
      </c>
      <c r="E656">
        <v>1</v>
      </c>
      <c r="F656">
        <v>1</v>
      </c>
      <c r="G656">
        <v>1</v>
      </c>
      <c r="H656">
        <v>2</v>
      </c>
      <c r="I656" t="s">
        <v>1306</v>
      </c>
      <c r="J656" t="s">
        <v>1307</v>
      </c>
      <c r="K656" t="s">
        <v>1308</v>
      </c>
      <c r="L656">
        <v>1368</v>
      </c>
      <c r="N656">
        <v>1011</v>
      </c>
      <c r="O656" t="s">
        <v>550</v>
      </c>
      <c r="P656" t="s">
        <v>550</v>
      </c>
      <c r="Q656">
        <v>1</v>
      </c>
      <c r="X656">
        <v>0.14000000000000001</v>
      </c>
      <c r="Y656">
        <v>0</v>
      </c>
      <c r="Z656">
        <v>89.99</v>
      </c>
      <c r="AA656">
        <v>10.06</v>
      </c>
      <c r="AB656">
        <v>0</v>
      </c>
      <c r="AC656">
        <v>0</v>
      </c>
      <c r="AD656">
        <v>1</v>
      </c>
      <c r="AE656">
        <v>0</v>
      </c>
      <c r="AF656" t="s">
        <v>279</v>
      </c>
      <c r="AG656">
        <v>0.17500000000000002</v>
      </c>
      <c r="AH656">
        <v>2</v>
      </c>
      <c r="AI656">
        <v>144044520</v>
      </c>
      <c r="AJ656">
        <v>645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</row>
    <row r="657" spans="1:44" x14ac:dyDescent="0.2">
      <c r="A657">
        <f>ROW(Source!A446)</f>
        <v>446</v>
      </c>
      <c r="B657">
        <v>144044531</v>
      </c>
      <c r="C657">
        <v>144044517</v>
      </c>
      <c r="D657">
        <v>130404565</v>
      </c>
      <c r="E657">
        <v>1</v>
      </c>
      <c r="F657">
        <v>1</v>
      </c>
      <c r="G657">
        <v>1</v>
      </c>
      <c r="H657">
        <v>2</v>
      </c>
      <c r="I657" t="s">
        <v>1130</v>
      </c>
      <c r="J657" t="s">
        <v>1131</v>
      </c>
      <c r="K657" t="s">
        <v>1132</v>
      </c>
      <c r="L657">
        <v>1368</v>
      </c>
      <c r="N657">
        <v>1011</v>
      </c>
      <c r="O657" t="s">
        <v>550</v>
      </c>
      <c r="P657" t="s">
        <v>550</v>
      </c>
      <c r="Q657">
        <v>1</v>
      </c>
      <c r="X657">
        <v>1.3</v>
      </c>
      <c r="Y657">
        <v>0</v>
      </c>
      <c r="Z657">
        <v>31.26</v>
      </c>
      <c r="AA657">
        <v>13.5</v>
      </c>
      <c r="AB657">
        <v>0</v>
      </c>
      <c r="AC657">
        <v>0</v>
      </c>
      <c r="AD657">
        <v>1</v>
      </c>
      <c r="AE657">
        <v>0</v>
      </c>
      <c r="AF657" t="s">
        <v>279</v>
      </c>
      <c r="AG657">
        <v>1.625</v>
      </c>
      <c r="AH657">
        <v>2</v>
      </c>
      <c r="AI657">
        <v>144044521</v>
      </c>
      <c r="AJ657">
        <v>646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</row>
    <row r="658" spans="1:44" x14ac:dyDescent="0.2">
      <c r="A658">
        <f>ROW(Source!A446)</f>
        <v>446</v>
      </c>
      <c r="B658">
        <v>144044532</v>
      </c>
      <c r="C658">
        <v>144044517</v>
      </c>
      <c r="D658">
        <v>130258534</v>
      </c>
      <c r="E658">
        <v>1</v>
      </c>
      <c r="F658">
        <v>1</v>
      </c>
      <c r="G658">
        <v>1</v>
      </c>
      <c r="H658">
        <v>3</v>
      </c>
      <c r="I658" t="s">
        <v>1150</v>
      </c>
      <c r="J658" t="s">
        <v>1151</v>
      </c>
      <c r="K658" t="s">
        <v>1152</v>
      </c>
      <c r="L658">
        <v>1339</v>
      </c>
      <c r="N658">
        <v>1007</v>
      </c>
      <c r="O658" t="s">
        <v>50</v>
      </c>
      <c r="P658" t="s">
        <v>50</v>
      </c>
      <c r="Q658">
        <v>1</v>
      </c>
      <c r="X658">
        <v>0.01</v>
      </c>
      <c r="Y658">
        <v>2.44</v>
      </c>
      <c r="Z658">
        <v>0</v>
      </c>
      <c r="AA658">
        <v>0</v>
      </c>
      <c r="AB658">
        <v>0</v>
      </c>
      <c r="AC658">
        <v>0</v>
      </c>
      <c r="AD658">
        <v>1</v>
      </c>
      <c r="AE658">
        <v>0</v>
      </c>
      <c r="AF658" t="s">
        <v>3</v>
      </c>
      <c r="AG658">
        <v>0.01</v>
      </c>
      <c r="AH658">
        <v>2</v>
      </c>
      <c r="AI658">
        <v>144044522</v>
      </c>
      <c r="AJ658">
        <v>647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</row>
    <row r="659" spans="1:44" x14ac:dyDescent="0.2">
      <c r="A659">
        <f>ROW(Source!A446)</f>
        <v>446</v>
      </c>
      <c r="B659">
        <v>144044533</v>
      </c>
      <c r="C659">
        <v>144044517</v>
      </c>
      <c r="D659">
        <v>130259177</v>
      </c>
      <c r="E659">
        <v>1</v>
      </c>
      <c r="F659">
        <v>1</v>
      </c>
      <c r="G659">
        <v>1</v>
      </c>
      <c r="H659">
        <v>3</v>
      </c>
      <c r="I659" t="s">
        <v>1538</v>
      </c>
      <c r="J659" t="s">
        <v>1539</v>
      </c>
      <c r="K659" t="s">
        <v>1540</v>
      </c>
      <c r="L659">
        <v>1346</v>
      </c>
      <c r="N659">
        <v>1009</v>
      </c>
      <c r="O659" t="s">
        <v>598</v>
      </c>
      <c r="P659" t="s">
        <v>598</v>
      </c>
      <c r="Q659">
        <v>1</v>
      </c>
      <c r="X659">
        <v>12</v>
      </c>
      <c r="Y659">
        <v>9.0399999999999991</v>
      </c>
      <c r="Z659">
        <v>0</v>
      </c>
      <c r="AA659">
        <v>0</v>
      </c>
      <c r="AB659">
        <v>0</v>
      </c>
      <c r="AC659">
        <v>0</v>
      </c>
      <c r="AD659">
        <v>1</v>
      </c>
      <c r="AE659">
        <v>0</v>
      </c>
      <c r="AF659" t="s">
        <v>3</v>
      </c>
      <c r="AG659">
        <v>12</v>
      </c>
      <c r="AH659">
        <v>2</v>
      </c>
      <c r="AI659">
        <v>144044523</v>
      </c>
      <c r="AJ659">
        <v>648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1:44" x14ac:dyDescent="0.2">
      <c r="A660">
        <f>ROW(Source!A446)</f>
        <v>446</v>
      </c>
      <c r="B660">
        <v>144044534</v>
      </c>
      <c r="C660">
        <v>144044517</v>
      </c>
      <c r="D660">
        <v>130260848</v>
      </c>
      <c r="E660">
        <v>1</v>
      </c>
      <c r="F660">
        <v>1</v>
      </c>
      <c r="G660">
        <v>1</v>
      </c>
      <c r="H660">
        <v>3</v>
      </c>
      <c r="I660" t="s">
        <v>1541</v>
      </c>
      <c r="J660" t="s">
        <v>1542</v>
      </c>
      <c r="K660" t="s">
        <v>1543</v>
      </c>
      <c r="L660">
        <v>1348</v>
      </c>
      <c r="N660">
        <v>1009</v>
      </c>
      <c r="O660" t="s">
        <v>31</v>
      </c>
      <c r="P660" t="s">
        <v>31</v>
      </c>
      <c r="Q660">
        <v>1000</v>
      </c>
      <c r="X660">
        <v>2.5000000000000001E-3</v>
      </c>
      <c r="Y660">
        <v>8475</v>
      </c>
      <c r="Z660">
        <v>0</v>
      </c>
      <c r="AA660">
        <v>0</v>
      </c>
      <c r="AB660">
        <v>0</v>
      </c>
      <c r="AC660">
        <v>0</v>
      </c>
      <c r="AD660">
        <v>1</v>
      </c>
      <c r="AE660">
        <v>0</v>
      </c>
      <c r="AF660" t="s">
        <v>3</v>
      </c>
      <c r="AG660">
        <v>2.5000000000000001E-3</v>
      </c>
      <c r="AH660">
        <v>2</v>
      </c>
      <c r="AI660">
        <v>144044524</v>
      </c>
      <c r="AJ660">
        <v>649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</row>
    <row r="661" spans="1:44" x14ac:dyDescent="0.2">
      <c r="A661">
        <f>ROW(Source!A446)</f>
        <v>446</v>
      </c>
      <c r="B661">
        <v>144044535</v>
      </c>
      <c r="C661">
        <v>144044517</v>
      </c>
      <c r="D661">
        <v>130262841</v>
      </c>
      <c r="E661">
        <v>1</v>
      </c>
      <c r="F661">
        <v>1</v>
      </c>
      <c r="G661">
        <v>1</v>
      </c>
      <c r="H661">
        <v>3</v>
      </c>
      <c r="I661" t="s">
        <v>1315</v>
      </c>
      <c r="J661" t="s">
        <v>1316</v>
      </c>
      <c r="K661" t="s">
        <v>1317</v>
      </c>
      <c r="L661">
        <v>1348</v>
      </c>
      <c r="N661">
        <v>1009</v>
      </c>
      <c r="O661" t="s">
        <v>31</v>
      </c>
      <c r="P661" t="s">
        <v>31</v>
      </c>
      <c r="Q661">
        <v>1000</v>
      </c>
      <c r="X661">
        <v>1.2999999999999999E-2</v>
      </c>
      <c r="Y661">
        <v>412</v>
      </c>
      <c r="Z661">
        <v>0</v>
      </c>
      <c r="AA661">
        <v>0</v>
      </c>
      <c r="AB661">
        <v>0</v>
      </c>
      <c r="AC661">
        <v>0</v>
      </c>
      <c r="AD661">
        <v>1</v>
      </c>
      <c r="AE661">
        <v>0</v>
      </c>
      <c r="AF661" t="s">
        <v>3</v>
      </c>
      <c r="AG661">
        <v>1.2999999999999999E-2</v>
      </c>
      <c r="AH661">
        <v>2</v>
      </c>
      <c r="AI661">
        <v>144044525</v>
      </c>
      <c r="AJ661">
        <v>650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</row>
    <row r="662" spans="1:44" x14ac:dyDescent="0.2">
      <c r="A662">
        <f>ROW(Source!A446)</f>
        <v>446</v>
      </c>
      <c r="B662">
        <v>144044536</v>
      </c>
      <c r="C662">
        <v>144044517</v>
      </c>
      <c r="D662">
        <v>130263612</v>
      </c>
      <c r="E662">
        <v>1</v>
      </c>
      <c r="F662">
        <v>1</v>
      </c>
      <c r="G662">
        <v>1</v>
      </c>
      <c r="H662">
        <v>3</v>
      </c>
      <c r="I662" t="s">
        <v>662</v>
      </c>
      <c r="J662" t="s">
        <v>664</v>
      </c>
      <c r="K662" t="s">
        <v>663</v>
      </c>
      <c r="L662">
        <v>1339</v>
      </c>
      <c r="N662">
        <v>1007</v>
      </c>
      <c r="O662" t="s">
        <v>50</v>
      </c>
      <c r="P662" t="s">
        <v>50</v>
      </c>
      <c r="Q662">
        <v>1</v>
      </c>
      <c r="X662">
        <v>3.1</v>
      </c>
      <c r="Y662">
        <v>510.4</v>
      </c>
      <c r="Z662">
        <v>0</v>
      </c>
      <c r="AA662">
        <v>0</v>
      </c>
      <c r="AB662">
        <v>0</v>
      </c>
      <c r="AC662">
        <v>0</v>
      </c>
      <c r="AD662">
        <v>1</v>
      </c>
      <c r="AE662">
        <v>0</v>
      </c>
      <c r="AF662" t="s">
        <v>3</v>
      </c>
      <c r="AG662">
        <v>3.1</v>
      </c>
      <c r="AH662">
        <v>2</v>
      </c>
      <c r="AI662">
        <v>144044526</v>
      </c>
      <c r="AJ662">
        <v>651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</row>
    <row r="663" spans="1:44" x14ac:dyDescent="0.2">
      <c r="A663">
        <f>ROW(Source!A446)</f>
        <v>446</v>
      </c>
      <c r="B663">
        <v>144044537</v>
      </c>
      <c r="C663">
        <v>144044517</v>
      </c>
      <c r="D663">
        <v>130276452</v>
      </c>
      <c r="E663">
        <v>1</v>
      </c>
      <c r="F663">
        <v>1</v>
      </c>
      <c r="G663">
        <v>1</v>
      </c>
      <c r="H663">
        <v>3</v>
      </c>
      <c r="I663" t="s">
        <v>1544</v>
      </c>
      <c r="J663" t="s">
        <v>1545</v>
      </c>
      <c r="K663" t="s">
        <v>1546</v>
      </c>
      <c r="L663">
        <v>1327</v>
      </c>
      <c r="N663">
        <v>1005</v>
      </c>
      <c r="O663" t="s">
        <v>269</v>
      </c>
      <c r="P663" t="s">
        <v>269</v>
      </c>
      <c r="Q663">
        <v>1</v>
      </c>
      <c r="X663">
        <v>108</v>
      </c>
      <c r="Y663">
        <v>28.25</v>
      </c>
      <c r="Z663">
        <v>0</v>
      </c>
      <c r="AA663">
        <v>0</v>
      </c>
      <c r="AB663">
        <v>0</v>
      </c>
      <c r="AC663">
        <v>0</v>
      </c>
      <c r="AD663">
        <v>1</v>
      </c>
      <c r="AE663">
        <v>0</v>
      </c>
      <c r="AF663" t="s">
        <v>3</v>
      </c>
      <c r="AG663">
        <v>108</v>
      </c>
      <c r="AH663">
        <v>2</v>
      </c>
      <c r="AI663">
        <v>144044527</v>
      </c>
      <c r="AJ663">
        <v>652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</row>
    <row r="664" spans="1:44" x14ac:dyDescent="0.2">
      <c r="A664">
        <f>ROW(Source!A448)</f>
        <v>448</v>
      </c>
      <c r="B664">
        <v>144044546</v>
      </c>
      <c r="C664">
        <v>144044539</v>
      </c>
      <c r="D664">
        <v>128862307</v>
      </c>
      <c r="E664">
        <v>28876687</v>
      </c>
      <c r="F664">
        <v>1</v>
      </c>
      <c r="G664">
        <v>1</v>
      </c>
      <c r="H664">
        <v>1</v>
      </c>
      <c r="I664" t="s">
        <v>1291</v>
      </c>
      <c r="J664" t="s">
        <v>3</v>
      </c>
      <c r="K664" t="s">
        <v>1292</v>
      </c>
      <c r="L664">
        <v>1191</v>
      </c>
      <c r="N664">
        <v>1013</v>
      </c>
      <c r="O664" t="s">
        <v>1125</v>
      </c>
      <c r="P664" t="s">
        <v>1125</v>
      </c>
      <c r="Q664">
        <v>1</v>
      </c>
      <c r="X664">
        <v>94.4</v>
      </c>
      <c r="Y664">
        <v>0</v>
      </c>
      <c r="Z664">
        <v>0</v>
      </c>
      <c r="AA664">
        <v>0</v>
      </c>
      <c r="AB664">
        <v>9.92</v>
      </c>
      <c r="AC664">
        <v>0</v>
      </c>
      <c r="AD664">
        <v>1</v>
      </c>
      <c r="AE664">
        <v>1</v>
      </c>
      <c r="AF664" t="s">
        <v>3</v>
      </c>
      <c r="AG664">
        <v>94.4</v>
      </c>
      <c r="AH664">
        <v>2</v>
      </c>
      <c r="AI664">
        <v>144044540</v>
      </c>
      <c r="AJ664">
        <v>653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</row>
    <row r="665" spans="1:44" x14ac:dyDescent="0.2">
      <c r="A665">
        <f>ROW(Source!A448)</f>
        <v>448</v>
      </c>
      <c r="B665">
        <v>144044547</v>
      </c>
      <c r="C665">
        <v>144044539</v>
      </c>
      <c r="D665">
        <v>128862608</v>
      </c>
      <c r="E665">
        <v>28876687</v>
      </c>
      <c r="F665">
        <v>1</v>
      </c>
      <c r="G665">
        <v>1</v>
      </c>
      <c r="H665">
        <v>1</v>
      </c>
      <c r="I665" t="s">
        <v>1128</v>
      </c>
      <c r="J665" t="s">
        <v>3</v>
      </c>
      <c r="K665" t="s">
        <v>1129</v>
      </c>
      <c r="L665">
        <v>1191</v>
      </c>
      <c r="N665">
        <v>1013</v>
      </c>
      <c r="O665" t="s">
        <v>1125</v>
      </c>
      <c r="P665" t="s">
        <v>1125</v>
      </c>
      <c r="Q665">
        <v>1</v>
      </c>
      <c r="X665">
        <v>0.4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1</v>
      </c>
      <c r="AE665">
        <v>2</v>
      </c>
      <c r="AF665" t="s">
        <v>3</v>
      </c>
      <c r="AG665">
        <v>0.4</v>
      </c>
      <c r="AH665">
        <v>2</v>
      </c>
      <c r="AI665">
        <v>144044541</v>
      </c>
      <c r="AJ665">
        <v>654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</row>
    <row r="666" spans="1:44" x14ac:dyDescent="0.2">
      <c r="A666">
        <f>ROW(Source!A448)</f>
        <v>448</v>
      </c>
      <c r="B666">
        <v>144044548</v>
      </c>
      <c r="C666">
        <v>144044539</v>
      </c>
      <c r="D666">
        <v>130404404</v>
      </c>
      <c r="E666">
        <v>1</v>
      </c>
      <c r="F666">
        <v>1</v>
      </c>
      <c r="G666">
        <v>1</v>
      </c>
      <c r="H666">
        <v>2</v>
      </c>
      <c r="I666" t="s">
        <v>1141</v>
      </c>
      <c r="J666" t="s">
        <v>1142</v>
      </c>
      <c r="K666" t="s">
        <v>1143</v>
      </c>
      <c r="L666">
        <v>1368</v>
      </c>
      <c r="N666">
        <v>1011</v>
      </c>
      <c r="O666" t="s">
        <v>550</v>
      </c>
      <c r="P666" t="s">
        <v>550</v>
      </c>
      <c r="Q666">
        <v>1</v>
      </c>
      <c r="X666">
        <v>0.2</v>
      </c>
      <c r="Y666">
        <v>0</v>
      </c>
      <c r="Z666">
        <v>115.4</v>
      </c>
      <c r="AA666">
        <v>13.5</v>
      </c>
      <c r="AB666">
        <v>0</v>
      </c>
      <c r="AC666">
        <v>0</v>
      </c>
      <c r="AD666">
        <v>1</v>
      </c>
      <c r="AE666">
        <v>0</v>
      </c>
      <c r="AF666" t="s">
        <v>3</v>
      </c>
      <c r="AG666">
        <v>0.2</v>
      </c>
      <c r="AH666">
        <v>2</v>
      </c>
      <c r="AI666">
        <v>144044542</v>
      </c>
      <c r="AJ666">
        <v>655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1:44" x14ac:dyDescent="0.2">
      <c r="A667">
        <f>ROW(Source!A448)</f>
        <v>448</v>
      </c>
      <c r="B667">
        <v>144044549</v>
      </c>
      <c r="C667">
        <v>144044539</v>
      </c>
      <c r="D667">
        <v>130405149</v>
      </c>
      <c r="E667">
        <v>1</v>
      </c>
      <c r="F667">
        <v>1</v>
      </c>
      <c r="G667">
        <v>1</v>
      </c>
      <c r="H667">
        <v>2</v>
      </c>
      <c r="I667" t="s">
        <v>1144</v>
      </c>
      <c r="J667" t="s">
        <v>1145</v>
      </c>
      <c r="K667" t="s">
        <v>1146</v>
      </c>
      <c r="L667">
        <v>1368</v>
      </c>
      <c r="N667">
        <v>1011</v>
      </c>
      <c r="O667" t="s">
        <v>550</v>
      </c>
      <c r="P667" t="s">
        <v>550</v>
      </c>
      <c r="Q667">
        <v>1</v>
      </c>
      <c r="X667">
        <v>0.2</v>
      </c>
      <c r="Y667">
        <v>0</v>
      </c>
      <c r="Z667">
        <v>65.709999999999994</v>
      </c>
      <c r="AA667">
        <v>11.6</v>
      </c>
      <c r="AB667">
        <v>0</v>
      </c>
      <c r="AC667">
        <v>0</v>
      </c>
      <c r="AD667">
        <v>1</v>
      </c>
      <c r="AE667">
        <v>0</v>
      </c>
      <c r="AF667" t="s">
        <v>3</v>
      </c>
      <c r="AG667">
        <v>0.2</v>
      </c>
      <c r="AH667">
        <v>2</v>
      </c>
      <c r="AI667">
        <v>144044543</v>
      </c>
      <c r="AJ667">
        <v>656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 x14ac:dyDescent="0.2">
      <c r="A668">
        <f>ROW(Source!A448)</f>
        <v>448</v>
      </c>
      <c r="B668">
        <v>144044550</v>
      </c>
      <c r="C668">
        <v>144044539</v>
      </c>
      <c r="D668">
        <v>130305762</v>
      </c>
      <c r="E668">
        <v>1</v>
      </c>
      <c r="F668">
        <v>1</v>
      </c>
      <c r="G668">
        <v>1</v>
      </c>
      <c r="H668">
        <v>3</v>
      </c>
      <c r="I668" t="s">
        <v>1385</v>
      </c>
      <c r="J668" t="s">
        <v>1386</v>
      </c>
      <c r="K668" t="s">
        <v>1387</v>
      </c>
      <c r="L668">
        <v>1425</v>
      </c>
      <c r="N668">
        <v>1013</v>
      </c>
      <c r="O668" t="s">
        <v>88</v>
      </c>
      <c r="P668" t="s">
        <v>88</v>
      </c>
      <c r="Q668">
        <v>1</v>
      </c>
      <c r="X668">
        <v>1.02</v>
      </c>
      <c r="Y668">
        <v>100</v>
      </c>
      <c r="Z668">
        <v>0</v>
      </c>
      <c r="AA668">
        <v>0</v>
      </c>
      <c r="AB668">
        <v>0</v>
      </c>
      <c r="AC668">
        <v>0</v>
      </c>
      <c r="AD668">
        <v>1</v>
      </c>
      <c r="AE668">
        <v>0</v>
      </c>
      <c r="AF668" t="s">
        <v>3</v>
      </c>
      <c r="AG668">
        <v>1.02</v>
      </c>
      <c r="AH668">
        <v>2</v>
      </c>
      <c r="AI668">
        <v>144044544</v>
      </c>
      <c r="AJ668">
        <v>657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 x14ac:dyDescent="0.2">
      <c r="A669">
        <f>ROW(Source!A448)</f>
        <v>448</v>
      </c>
      <c r="B669">
        <v>144044551</v>
      </c>
      <c r="C669">
        <v>144044539</v>
      </c>
      <c r="D669">
        <v>128862548</v>
      </c>
      <c r="E669">
        <v>28876687</v>
      </c>
      <c r="F669">
        <v>1</v>
      </c>
      <c r="G669">
        <v>1</v>
      </c>
      <c r="H669">
        <v>3</v>
      </c>
      <c r="I669" t="s">
        <v>1296</v>
      </c>
      <c r="J669" t="s">
        <v>3</v>
      </c>
      <c r="K669" t="s">
        <v>1297</v>
      </c>
      <c r="L669">
        <v>1374</v>
      </c>
      <c r="N669">
        <v>1013</v>
      </c>
      <c r="O669" t="s">
        <v>1298</v>
      </c>
      <c r="P669" t="s">
        <v>1298</v>
      </c>
      <c r="Q669">
        <v>1</v>
      </c>
      <c r="X669">
        <v>18.73</v>
      </c>
      <c r="Y669">
        <v>1</v>
      </c>
      <c r="Z669">
        <v>0</v>
      </c>
      <c r="AA669">
        <v>0</v>
      </c>
      <c r="AB669">
        <v>0</v>
      </c>
      <c r="AC669">
        <v>0</v>
      </c>
      <c r="AD669">
        <v>1</v>
      </c>
      <c r="AE669">
        <v>0</v>
      </c>
      <c r="AF669" t="s">
        <v>3</v>
      </c>
      <c r="AG669">
        <v>18.73</v>
      </c>
      <c r="AH669">
        <v>2</v>
      </c>
      <c r="AI669">
        <v>144044545</v>
      </c>
      <c r="AJ669">
        <v>658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</row>
    <row r="670" spans="1:44" x14ac:dyDescent="0.2">
      <c r="A670">
        <f>ROW(Source!A449)</f>
        <v>449</v>
      </c>
      <c r="B670">
        <v>144044566</v>
      </c>
      <c r="C670">
        <v>144044552</v>
      </c>
      <c r="D670">
        <v>128862293</v>
      </c>
      <c r="E670">
        <v>28876687</v>
      </c>
      <c r="F670">
        <v>1</v>
      </c>
      <c r="G670">
        <v>1</v>
      </c>
      <c r="H670">
        <v>1</v>
      </c>
      <c r="I670" t="s">
        <v>1265</v>
      </c>
      <c r="J670" t="s">
        <v>3</v>
      </c>
      <c r="K670" t="s">
        <v>1266</v>
      </c>
      <c r="L670">
        <v>1191</v>
      </c>
      <c r="N670">
        <v>1013</v>
      </c>
      <c r="O670" t="s">
        <v>1125</v>
      </c>
      <c r="P670" t="s">
        <v>1125</v>
      </c>
      <c r="Q670">
        <v>1</v>
      </c>
      <c r="X670">
        <v>41.28</v>
      </c>
      <c r="Y670">
        <v>0</v>
      </c>
      <c r="Z670">
        <v>0</v>
      </c>
      <c r="AA670">
        <v>0</v>
      </c>
      <c r="AB670">
        <v>9.4</v>
      </c>
      <c r="AC670">
        <v>0</v>
      </c>
      <c r="AD670">
        <v>1</v>
      </c>
      <c r="AE670">
        <v>1</v>
      </c>
      <c r="AF670" t="s">
        <v>3</v>
      </c>
      <c r="AG670">
        <v>41.28</v>
      </c>
      <c r="AH670">
        <v>2</v>
      </c>
      <c r="AI670">
        <v>144044553</v>
      </c>
      <c r="AJ670">
        <v>659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 x14ac:dyDescent="0.2">
      <c r="A671">
        <f>ROW(Source!A449)</f>
        <v>449</v>
      </c>
      <c r="B671">
        <v>144044567</v>
      </c>
      <c r="C671">
        <v>144044552</v>
      </c>
      <c r="D671">
        <v>128862608</v>
      </c>
      <c r="E671">
        <v>28876687</v>
      </c>
      <c r="F671">
        <v>1</v>
      </c>
      <c r="G671">
        <v>1</v>
      </c>
      <c r="H671">
        <v>1</v>
      </c>
      <c r="I671" t="s">
        <v>1128</v>
      </c>
      <c r="J671" t="s">
        <v>3</v>
      </c>
      <c r="K671" t="s">
        <v>1129</v>
      </c>
      <c r="L671">
        <v>1191</v>
      </c>
      <c r="N671">
        <v>1013</v>
      </c>
      <c r="O671" t="s">
        <v>1125</v>
      </c>
      <c r="P671" t="s">
        <v>1125</v>
      </c>
      <c r="Q671">
        <v>1</v>
      </c>
      <c r="X671">
        <v>0.4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1</v>
      </c>
      <c r="AE671">
        <v>2</v>
      </c>
      <c r="AF671" t="s">
        <v>3</v>
      </c>
      <c r="AG671">
        <v>0.4</v>
      </c>
      <c r="AH671">
        <v>2</v>
      </c>
      <c r="AI671">
        <v>144044554</v>
      </c>
      <c r="AJ671">
        <v>660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</row>
    <row r="672" spans="1:44" x14ac:dyDescent="0.2">
      <c r="A672">
        <f>ROW(Source!A449)</f>
        <v>449</v>
      </c>
      <c r="B672">
        <v>144044568</v>
      </c>
      <c r="C672">
        <v>144044552</v>
      </c>
      <c r="D672">
        <v>130404404</v>
      </c>
      <c r="E672">
        <v>1</v>
      </c>
      <c r="F672">
        <v>1</v>
      </c>
      <c r="G672">
        <v>1</v>
      </c>
      <c r="H672">
        <v>2</v>
      </c>
      <c r="I672" t="s">
        <v>1141</v>
      </c>
      <c r="J672" t="s">
        <v>1142</v>
      </c>
      <c r="K672" t="s">
        <v>1143</v>
      </c>
      <c r="L672">
        <v>1368</v>
      </c>
      <c r="N672">
        <v>1011</v>
      </c>
      <c r="O672" t="s">
        <v>550</v>
      </c>
      <c r="P672" t="s">
        <v>550</v>
      </c>
      <c r="Q672">
        <v>1</v>
      </c>
      <c r="X672">
        <v>0.2</v>
      </c>
      <c r="Y672">
        <v>0</v>
      </c>
      <c r="Z672">
        <v>115.4</v>
      </c>
      <c r="AA672">
        <v>13.5</v>
      </c>
      <c r="AB672">
        <v>0</v>
      </c>
      <c r="AC672">
        <v>0</v>
      </c>
      <c r="AD672">
        <v>1</v>
      </c>
      <c r="AE672">
        <v>0</v>
      </c>
      <c r="AF672" t="s">
        <v>3</v>
      </c>
      <c r="AG672">
        <v>0.2</v>
      </c>
      <c r="AH672">
        <v>2</v>
      </c>
      <c r="AI672">
        <v>144044555</v>
      </c>
      <c r="AJ672">
        <v>661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</row>
    <row r="673" spans="1:44" x14ac:dyDescent="0.2">
      <c r="A673">
        <f>ROW(Source!A449)</f>
        <v>449</v>
      </c>
      <c r="B673">
        <v>144044569</v>
      </c>
      <c r="C673">
        <v>144044552</v>
      </c>
      <c r="D673">
        <v>130405149</v>
      </c>
      <c r="E673">
        <v>1</v>
      </c>
      <c r="F673">
        <v>1</v>
      </c>
      <c r="G673">
        <v>1</v>
      </c>
      <c r="H673">
        <v>2</v>
      </c>
      <c r="I673" t="s">
        <v>1144</v>
      </c>
      <c r="J673" t="s">
        <v>1145</v>
      </c>
      <c r="K673" t="s">
        <v>1146</v>
      </c>
      <c r="L673">
        <v>1368</v>
      </c>
      <c r="N673">
        <v>1011</v>
      </c>
      <c r="O673" t="s">
        <v>550</v>
      </c>
      <c r="P673" t="s">
        <v>550</v>
      </c>
      <c r="Q673">
        <v>1</v>
      </c>
      <c r="X673">
        <v>0.2</v>
      </c>
      <c r="Y673">
        <v>0</v>
      </c>
      <c r="Z673">
        <v>65.709999999999994</v>
      </c>
      <c r="AA673">
        <v>11.6</v>
      </c>
      <c r="AB673">
        <v>0</v>
      </c>
      <c r="AC673">
        <v>0</v>
      </c>
      <c r="AD673">
        <v>1</v>
      </c>
      <c r="AE673">
        <v>0</v>
      </c>
      <c r="AF673" t="s">
        <v>3</v>
      </c>
      <c r="AG673">
        <v>0.2</v>
      </c>
      <c r="AH673">
        <v>2</v>
      </c>
      <c r="AI673">
        <v>144044556</v>
      </c>
      <c r="AJ673">
        <v>662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</row>
    <row r="674" spans="1:44" x14ac:dyDescent="0.2">
      <c r="A674">
        <f>ROW(Source!A449)</f>
        <v>449</v>
      </c>
      <c r="B674">
        <v>144044570</v>
      </c>
      <c r="C674">
        <v>144044552</v>
      </c>
      <c r="D674">
        <v>130405328</v>
      </c>
      <c r="E674">
        <v>1</v>
      </c>
      <c r="F674">
        <v>1</v>
      </c>
      <c r="G674">
        <v>1</v>
      </c>
      <c r="H674">
        <v>2</v>
      </c>
      <c r="I674" t="s">
        <v>1343</v>
      </c>
      <c r="J674" t="s">
        <v>1344</v>
      </c>
      <c r="K674" t="s">
        <v>1345</v>
      </c>
      <c r="L674">
        <v>1368</v>
      </c>
      <c r="N674">
        <v>1011</v>
      </c>
      <c r="O674" t="s">
        <v>550</v>
      </c>
      <c r="P674" t="s">
        <v>550</v>
      </c>
      <c r="Q674">
        <v>1</v>
      </c>
      <c r="X674">
        <v>1.98</v>
      </c>
      <c r="Y674">
        <v>0</v>
      </c>
      <c r="Z674">
        <v>8.1</v>
      </c>
      <c r="AA674">
        <v>0</v>
      </c>
      <c r="AB674">
        <v>0</v>
      </c>
      <c r="AC674">
        <v>0</v>
      </c>
      <c r="AD674">
        <v>1</v>
      </c>
      <c r="AE674">
        <v>0</v>
      </c>
      <c r="AF674" t="s">
        <v>3</v>
      </c>
      <c r="AG674">
        <v>1.98</v>
      </c>
      <c r="AH674">
        <v>2</v>
      </c>
      <c r="AI674">
        <v>144044557</v>
      </c>
      <c r="AJ674">
        <v>663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</row>
    <row r="675" spans="1:44" x14ac:dyDescent="0.2">
      <c r="A675">
        <f>ROW(Source!A449)</f>
        <v>449</v>
      </c>
      <c r="B675">
        <v>144044571</v>
      </c>
      <c r="C675">
        <v>144044552</v>
      </c>
      <c r="D675">
        <v>130258823</v>
      </c>
      <c r="E675">
        <v>1</v>
      </c>
      <c r="F675">
        <v>1</v>
      </c>
      <c r="G675">
        <v>1</v>
      </c>
      <c r="H675">
        <v>3</v>
      </c>
      <c r="I675" t="s">
        <v>1397</v>
      </c>
      <c r="J675" t="s">
        <v>1398</v>
      </c>
      <c r="K675" t="s">
        <v>1399</v>
      </c>
      <c r="L675">
        <v>1302</v>
      </c>
      <c r="N675">
        <v>1003</v>
      </c>
      <c r="O675" t="s">
        <v>769</v>
      </c>
      <c r="P675" t="s">
        <v>769</v>
      </c>
      <c r="Q675">
        <v>10</v>
      </c>
      <c r="X675">
        <v>0.3</v>
      </c>
      <c r="Y675">
        <v>6.9</v>
      </c>
      <c r="Z675">
        <v>0</v>
      </c>
      <c r="AA675">
        <v>0</v>
      </c>
      <c r="AB675">
        <v>0</v>
      </c>
      <c r="AC675">
        <v>0</v>
      </c>
      <c r="AD675">
        <v>1</v>
      </c>
      <c r="AE675">
        <v>0</v>
      </c>
      <c r="AF675" t="s">
        <v>3</v>
      </c>
      <c r="AG675">
        <v>0.3</v>
      </c>
      <c r="AH675">
        <v>2</v>
      </c>
      <c r="AI675">
        <v>144044558</v>
      </c>
      <c r="AJ675">
        <v>664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</row>
    <row r="676" spans="1:44" x14ac:dyDescent="0.2">
      <c r="A676">
        <f>ROW(Source!A449)</f>
        <v>449</v>
      </c>
      <c r="B676">
        <v>144044572</v>
      </c>
      <c r="C676">
        <v>144044552</v>
      </c>
      <c r="D676">
        <v>130259608</v>
      </c>
      <c r="E676">
        <v>1</v>
      </c>
      <c r="F676">
        <v>1</v>
      </c>
      <c r="G676">
        <v>1</v>
      </c>
      <c r="H676">
        <v>3</v>
      </c>
      <c r="I676" t="s">
        <v>1400</v>
      </c>
      <c r="J676" t="s">
        <v>1401</v>
      </c>
      <c r="K676" t="s">
        <v>1402</v>
      </c>
      <c r="L676">
        <v>1346</v>
      </c>
      <c r="N676">
        <v>1009</v>
      </c>
      <c r="O676" t="s">
        <v>598</v>
      </c>
      <c r="P676" t="s">
        <v>598</v>
      </c>
      <c r="Q676">
        <v>1</v>
      </c>
      <c r="X676">
        <v>1.75</v>
      </c>
      <c r="Y676">
        <v>10.57</v>
      </c>
      <c r="Z676">
        <v>0</v>
      </c>
      <c r="AA676">
        <v>0</v>
      </c>
      <c r="AB676">
        <v>0</v>
      </c>
      <c r="AC676">
        <v>0</v>
      </c>
      <c r="AD676">
        <v>1</v>
      </c>
      <c r="AE676">
        <v>0</v>
      </c>
      <c r="AF676" t="s">
        <v>3</v>
      </c>
      <c r="AG676">
        <v>1.75</v>
      </c>
      <c r="AH676">
        <v>2</v>
      </c>
      <c r="AI676">
        <v>144044559</v>
      </c>
      <c r="AJ676">
        <v>665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</row>
    <row r="677" spans="1:44" x14ac:dyDescent="0.2">
      <c r="A677">
        <f>ROW(Source!A449)</f>
        <v>449</v>
      </c>
      <c r="B677">
        <v>144044573</v>
      </c>
      <c r="C677">
        <v>144044552</v>
      </c>
      <c r="D677">
        <v>130260880</v>
      </c>
      <c r="E677">
        <v>1</v>
      </c>
      <c r="F677">
        <v>1</v>
      </c>
      <c r="G677">
        <v>1</v>
      </c>
      <c r="H677">
        <v>3</v>
      </c>
      <c r="I677" t="s">
        <v>1293</v>
      </c>
      <c r="J677" t="s">
        <v>1294</v>
      </c>
      <c r="K677" t="s">
        <v>1295</v>
      </c>
      <c r="L677">
        <v>1425</v>
      </c>
      <c r="N677">
        <v>1013</v>
      </c>
      <c r="O677" t="s">
        <v>88</v>
      </c>
      <c r="P677" t="s">
        <v>88</v>
      </c>
      <c r="Q677">
        <v>1</v>
      </c>
      <c r="X677">
        <v>1</v>
      </c>
      <c r="Y677">
        <v>86</v>
      </c>
      <c r="Z677">
        <v>0</v>
      </c>
      <c r="AA677">
        <v>0</v>
      </c>
      <c r="AB677">
        <v>0</v>
      </c>
      <c r="AC677">
        <v>0</v>
      </c>
      <c r="AD677">
        <v>1</v>
      </c>
      <c r="AE677">
        <v>0</v>
      </c>
      <c r="AF677" t="s">
        <v>3</v>
      </c>
      <c r="AG677">
        <v>1</v>
      </c>
      <c r="AH677">
        <v>2</v>
      </c>
      <c r="AI677">
        <v>144044560</v>
      </c>
      <c r="AJ677">
        <v>666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</row>
    <row r="678" spans="1:44" x14ac:dyDescent="0.2">
      <c r="A678">
        <f>ROW(Source!A449)</f>
        <v>449</v>
      </c>
      <c r="B678">
        <v>144044574</v>
      </c>
      <c r="C678">
        <v>144044552</v>
      </c>
      <c r="D678">
        <v>130261020</v>
      </c>
      <c r="E678">
        <v>1</v>
      </c>
      <c r="F678">
        <v>1</v>
      </c>
      <c r="G678">
        <v>1</v>
      </c>
      <c r="H678">
        <v>3</v>
      </c>
      <c r="I678" t="s">
        <v>1403</v>
      </c>
      <c r="J678" t="s">
        <v>1404</v>
      </c>
      <c r="K678" t="s">
        <v>1405</v>
      </c>
      <c r="L678">
        <v>1455</v>
      </c>
      <c r="N678">
        <v>1013</v>
      </c>
      <c r="O678" t="s">
        <v>163</v>
      </c>
      <c r="P678" t="s">
        <v>163</v>
      </c>
      <c r="Q678">
        <v>1</v>
      </c>
      <c r="X678">
        <v>5</v>
      </c>
      <c r="Y678">
        <v>11.89</v>
      </c>
      <c r="Z678">
        <v>0</v>
      </c>
      <c r="AA678">
        <v>0</v>
      </c>
      <c r="AB678">
        <v>0</v>
      </c>
      <c r="AC678">
        <v>0</v>
      </c>
      <c r="AD678">
        <v>1</v>
      </c>
      <c r="AE678">
        <v>0</v>
      </c>
      <c r="AF678" t="s">
        <v>3</v>
      </c>
      <c r="AG678">
        <v>5</v>
      </c>
      <c r="AH678">
        <v>2</v>
      </c>
      <c r="AI678">
        <v>144044561</v>
      </c>
      <c r="AJ678">
        <v>667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</row>
    <row r="679" spans="1:44" x14ac:dyDescent="0.2">
      <c r="A679">
        <f>ROW(Source!A449)</f>
        <v>449</v>
      </c>
      <c r="B679">
        <v>144044575</v>
      </c>
      <c r="C679">
        <v>144044552</v>
      </c>
      <c r="D679">
        <v>130261251</v>
      </c>
      <c r="E679">
        <v>1</v>
      </c>
      <c r="F679">
        <v>1</v>
      </c>
      <c r="G679">
        <v>1</v>
      </c>
      <c r="H679">
        <v>3</v>
      </c>
      <c r="I679" t="s">
        <v>1394</v>
      </c>
      <c r="J679" t="s">
        <v>1395</v>
      </c>
      <c r="K679" t="s">
        <v>1396</v>
      </c>
      <c r="L679">
        <v>1348</v>
      </c>
      <c r="N679">
        <v>1009</v>
      </c>
      <c r="O679" t="s">
        <v>31</v>
      </c>
      <c r="P679" t="s">
        <v>31</v>
      </c>
      <c r="Q679">
        <v>1000</v>
      </c>
      <c r="X679">
        <v>3.6999999999999999E-4</v>
      </c>
      <c r="Y679">
        <v>12430</v>
      </c>
      <c r="Z679">
        <v>0</v>
      </c>
      <c r="AA679">
        <v>0</v>
      </c>
      <c r="AB679">
        <v>0</v>
      </c>
      <c r="AC679">
        <v>0</v>
      </c>
      <c r="AD679">
        <v>1</v>
      </c>
      <c r="AE679">
        <v>0</v>
      </c>
      <c r="AF679" t="s">
        <v>3</v>
      </c>
      <c r="AG679">
        <v>3.6999999999999999E-4</v>
      </c>
      <c r="AH679">
        <v>2</v>
      </c>
      <c r="AI679">
        <v>144044562</v>
      </c>
      <c r="AJ679">
        <v>668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</row>
    <row r="680" spans="1:44" x14ac:dyDescent="0.2">
      <c r="A680">
        <f>ROW(Source!A449)</f>
        <v>449</v>
      </c>
      <c r="B680">
        <v>144044576</v>
      </c>
      <c r="C680">
        <v>144044552</v>
      </c>
      <c r="D680">
        <v>130288917</v>
      </c>
      <c r="E680">
        <v>1</v>
      </c>
      <c r="F680">
        <v>1</v>
      </c>
      <c r="G680">
        <v>1</v>
      </c>
      <c r="H680">
        <v>3</v>
      </c>
      <c r="I680" t="s">
        <v>1406</v>
      </c>
      <c r="J680" t="s">
        <v>1407</v>
      </c>
      <c r="K680" t="s">
        <v>1408</v>
      </c>
      <c r="L680">
        <v>1346</v>
      </c>
      <c r="N680">
        <v>1009</v>
      </c>
      <c r="O680" t="s">
        <v>598</v>
      </c>
      <c r="P680" t="s">
        <v>598</v>
      </c>
      <c r="Q680">
        <v>1</v>
      </c>
      <c r="X680">
        <v>0.4</v>
      </c>
      <c r="Y680">
        <v>28.6</v>
      </c>
      <c r="Z680">
        <v>0</v>
      </c>
      <c r="AA680">
        <v>0</v>
      </c>
      <c r="AB680">
        <v>0</v>
      </c>
      <c r="AC680">
        <v>0</v>
      </c>
      <c r="AD680">
        <v>1</v>
      </c>
      <c r="AE680">
        <v>0</v>
      </c>
      <c r="AF680" t="s">
        <v>3</v>
      </c>
      <c r="AG680">
        <v>0.4</v>
      </c>
      <c r="AH680">
        <v>2</v>
      </c>
      <c r="AI680">
        <v>144044563</v>
      </c>
      <c r="AJ680">
        <v>669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</row>
    <row r="681" spans="1:44" x14ac:dyDescent="0.2">
      <c r="A681">
        <f>ROW(Source!A449)</f>
        <v>449</v>
      </c>
      <c r="B681">
        <v>144044577</v>
      </c>
      <c r="C681">
        <v>144044552</v>
      </c>
      <c r="D681">
        <v>128862548</v>
      </c>
      <c r="E681">
        <v>28876687</v>
      </c>
      <c r="F681">
        <v>1</v>
      </c>
      <c r="G681">
        <v>1</v>
      </c>
      <c r="H681">
        <v>3</v>
      </c>
      <c r="I681" t="s">
        <v>1296</v>
      </c>
      <c r="J681" t="s">
        <v>3</v>
      </c>
      <c r="K681" t="s">
        <v>1297</v>
      </c>
      <c r="L681">
        <v>1374</v>
      </c>
      <c r="N681">
        <v>1013</v>
      </c>
      <c r="O681" t="s">
        <v>1298</v>
      </c>
      <c r="P681" t="s">
        <v>1298</v>
      </c>
      <c r="Q681">
        <v>1</v>
      </c>
      <c r="X681">
        <v>7.76</v>
      </c>
      <c r="Y681">
        <v>1</v>
      </c>
      <c r="Z681">
        <v>0</v>
      </c>
      <c r="AA681">
        <v>0</v>
      </c>
      <c r="AB681">
        <v>0</v>
      </c>
      <c r="AC681">
        <v>0</v>
      </c>
      <c r="AD681">
        <v>1</v>
      </c>
      <c r="AE681">
        <v>0</v>
      </c>
      <c r="AF681" t="s">
        <v>3</v>
      </c>
      <c r="AG681">
        <v>7.76</v>
      </c>
      <c r="AH681">
        <v>2</v>
      </c>
      <c r="AI681">
        <v>144044564</v>
      </c>
      <c r="AJ681">
        <v>671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</row>
    <row r="682" spans="1:44" x14ac:dyDescent="0.2">
      <c r="A682">
        <f>ROW(Source!A451)</f>
        <v>451</v>
      </c>
      <c r="B682">
        <v>144044588</v>
      </c>
      <c r="C682">
        <v>144044579</v>
      </c>
      <c r="D682">
        <v>128862318</v>
      </c>
      <c r="E682">
        <v>28876687</v>
      </c>
      <c r="F682">
        <v>1</v>
      </c>
      <c r="G682">
        <v>1</v>
      </c>
      <c r="H682">
        <v>1</v>
      </c>
      <c r="I682" t="s">
        <v>1547</v>
      </c>
      <c r="J682" t="s">
        <v>3</v>
      </c>
      <c r="K682" t="s">
        <v>1548</v>
      </c>
      <c r="L682">
        <v>1191</v>
      </c>
      <c r="N682">
        <v>1013</v>
      </c>
      <c r="O682" t="s">
        <v>1125</v>
      </c>
      <c r="P682" t="s">
        <v>1125</v>
      </c>
      <c r="Q682">
        <v>1</v>
      </c>
      <c r="X682">
        <v>2.0699999999999998</v>
      </c>
      <c r="Y682">
        <v>0</v>
      </c>
      <c r="Z682">
        <v>0</v>
      </c>
      <c r="AA682">
        <v>0</v>
      </c>
      <c r="AB682">
        <v>10.210000000000001</v>
      </c>
      <c r="AC682">
        <v>0</v>
      </c>
      <c r="AD682">
        <v>1</v>
      </c>
      <c r="AE682">
        <v>1</v>
      </c>
      <c r="AF682" t="s">
        <v>264</v>
      </c>
      <c r="AG682">
        <v>2.3804999999999996</v>
      </c>
      <c r="AH682">
        <v>2</v>
      </c>
      <c r="AI682">
        <v>144044580</v>
      </c>
      <c r="AJ682">
        <v>672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</row>
    <row r="683" spans="1:44" x14ac:dyDescent="0.2">
      <c r="A683">
        <f>ROW(Source!A451)</f>
        <v>451</v>
      </c>
      <c r="B683">
        <v>144044589</v>
      </c>
      <c r="C683">
        <v>144044579</v>
      </c>
      <c r="D683">
        <v>128862608</v>
      </c>
      <c r="E683">
        <v>28876687</v>
      </c>
      <c r="F683">
        <v>1</v>
      </c>
      <c r="G683">
        <v>1</v>
      </c>
      <c r="H683">
        <v>1</v>
      </c>
      <c r="I683" t="s">
        <v>1128</v>
      </c>
      <c r="J683" t="s">
        <v>3</v>
      </c>
      <c r="K683" t="s">
        <v>1129</v>
      </c>
      <c r="L683">
        <v>1191</v>
      </c>
      <c r="N683">
        <v>1013</v>
      </c>
      <c r="O683" t="s">
        <v>1125</v>
      </c>
      <c r="P683" t="s">
        <v>1125</v>
      </c>
      <c r="Q683">
        <v>1</v>
      </c>
      <c r="X683">
        <v>0.02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1</v>
      </c>
      <c r="AE683">
        <v>2</v>
      </c>
      <c r="AF683" t="s">
        <v>279</v>
      </c>
      <c r="AG683">
        <v>2.5000000000000001E-2</v>
      </c>
      <c r="AH683">
        <v>2</v>
      </c>
      <c r="AI683">
        <v>144044581</v>
      </c>
      <c r="AJ683">
        <v>673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</row>
    <row r="684" spans="1:44" x14ac:dyDescent="0.2">
      <c r="A684">
        <f>ROW(Source!A451)</f>
        <v>451</v>
      </c>
      <c r="B684">
        <v>144044590</v>
      </c>
      <c r="C684">
        <v>144044579</v>
      </c>
      <c r="D684">
        <v>130405149</v>
      </c>
      <c r="E684">
        <v>1</v>
      </c>
      <c r="F684">
        <v>1</v>
      </c>
      <c r="G684">
        <v>1</v>
      </c>
      <c r="H684">
        <v>2</v>
      </c>
      <c r="I684" t="s">
        <v>1144</v>
      </c>
      <c r="J684" t="s">
        <v>1145</v>
      </c>
      <c r="K684" t="s">
        <v>1146</v>
      </c>
      <c r="L684">
        <v>1368</v>
      </c>
      <c r="N684">
        <v>1011</v>
      </c>
      <c r="O684" t="s">
        <v>550</v>
      </c>
      <c r="P684" t="s">
        <v>550</v>
      </c>
      <c r="Q684">
        <v>1</v>
      </c>
      <c r="X684">
        <v>0.02</v>
      </c>
      <c r="Y684">
        <v>0</v>
      </c>
      <c r="Z684">
        <v>65.709999999999994</v>
      </c>
      <c r="AA684">
        <v>11.6</v>
      </c>
      <c r="AB684">
        <v>0</v>
      </c>
      <c r="AC684">
        <v>0</v>
      </c>
      <c r="AD684">
        <v>1</v>
      </c>
      <c r="AE684">
        <v>0</v>
      </c>
      <c r="AF684" t="s">
        <v>279</v>
      </c>
      <c r="AG684">
        <v>2.5000000000000001E-2</v>
      </c>
      <c r="AH684">
        <v>2</v>
      </c>
      <c r="AI684">
        <v>144044582</v>
      </c>
      <c r="AJ684">
        <v>674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</row>
    <row r="685" spans="1:44" x14ac:dyDescent="0.2">
      <c r="A685">
        <f>ROW(Source!A451)</f>
        <v>451</v>
      </c>
      <c r="B685">
        <v>144044591</v>
      </c>
      <c r="C685">
        <v>144044579</v>
      </c>
      <c r="D685">
        <v>130405328</v>
      </c>
      <c r="E685">
        <v>1</v>
      </c>
      <c r="F685">
        <v>1</v>
      </c>
      <c r="G685">
        <v>1</v>
      </c>
      <c r="H685">
        <v>2</v>
      </c>
      <c r="I685" t="s">
        <v>1343</v>
      </c>
      <c r="J685" t="s">
        <v>1344</v>
      </c>
      <c r="K685" t="s">
        <v>1345</v>
      </c>
      <c r="L685">
        <v>1368</v>
      </c>
      <c r="N685">
        <v>1011</v>
      </c>
      <c r="O685" t="s">
        <v>550</v>
      </c>
      <c r="P685" t="s">
        <v>550</v>
      </c>
      <c r="Q685">
        <v>1</v>
      </c>
      <c r="X685">
        <v>0.71</v>
      </c>
      <c r="Y685">
        <v>0</v>
      </c>
      <c r="Z685">
        <v>8.1</v>
      </c>
      <c r="AA685">
        <v>0</v>
      </c>
      <c r="AB685">
        <v>0</v>
      </c>
      <c r="AC685">
        <v>0</v>
      </c>
      <c r="AD685">
        <v>1</v>
      </c>
      <c r="AE685">
        <v>0</v>
      </c>
      <c r="AF685" t="s">
        <v>279</v>
      </c>
      <c r="AG685">
        <v>0.88749999999999996</v>
      </c>
      <c r="AH685">
        <v>2</v>
      </c>
      <c r="AI685">
        <v>144044583</v>
      </c>
      <c r="AJ685">
        <v>675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</row>
    <row r="686" spans="1:44" x14ac:dyDescent="0.2">
      <c r="A686">
        <f>ROW(Source!A451)</f>
        <v>451</v>
      </c>
      <c r="B686">
        <v>144044592</v>
      </c>
      <c r="C686">
        <v>144044579</v>
      </c>
      <c r="D686">
        <v>130259606</v>
      </c>
      <c r="E686">
        <v>1</v>
      </c>
      <c r="F686">
        <v>1</v>
      </c>
      <c r="G686">
        <v>1</v>
      </c>
      <c r="H686">
        <v>3</v>
      </c>
      <c r="I686" t="s">
        <v>1549</v>
      </c>
      <c r="J686" t="s">
        <v>1550</v>
      </c>
      <c r="K686" t="s">
        <v>1551</v>
      </c>
      <c r="L686">
        <v>1348</v>
      </c>
      <c r="N686">
        <v>1009</v>
      </c>
      <c r="O686" t="s">
        <v>31</v>
      </c>
      <c r="P686" t="s">
        <v>31</v>
      </c>
      <c r="Q686">
        <v>1000</v>
      </c>
      <c r="X686">
        <v>6.9999999999999994E-5</v>
      </c>
      <c r="Y686">
        <v>10315.01</v>
      </c>
      <c r="Z686">
        <v>0</v>
      </c>
      <c r="AA686">
        <v>0</v>
      </c>
      <c r="AB686">
        <v>0</v>
      </c>
      <c r="AC686">
        <v>0</v>
      </c>
      <c r="AD686">
        <v>1</v>
      </c>
      <c r="AE686">
        <v>0</v>
      </c>
      <c r="AF686" t="s">
        <v>3</v>
      </c>
      <c r="AG686">
        <v>6.9999999999999994E-5</v>
      </c>
      <c r="AH686">
        <v>2</v>
      </c>
      <c r="AI686">
        <v>144044584</v>
      </c>
      <c r="AJ686">
        <v>676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</row>
    <row r="687" spans="1:44" x14ac:dyDescent="0.2">
      <c r="A687">
        <f>ROW(Source!A451)</f>
        <v>451</v>
      </c>
      <c r="B687">
        <v>144044593</v>
      </c>
      <c r="C687">
        <v>144044579</v>
      </c>
      <c r="D687">
        <v>130260706</v>
      </c>
      <c r="E687">
        <v>1</v>
      </c>
      <c r="F687">
        <v>1</v>
      </c>
      <c r="G687">
        <v>1</v>
      </c>
      <c r="H687">
        <v>3</v>
      </c>
      <c r="I687" t="s">
        <v>1552</v>
      </c>
      <c r="J687" t="s">
        <v>1553</v>
      </c>
      <c r="K687" t="s">
        <v>1554</v>
      </c>
      <c r="L687">
        <v>1348</v>
      </c>
      <c r="N687">
        <v>1009</v>
      </c>
      <c r="O687" t="s">
        <v>31</v>
      </c>
      <c r="P687" t="s">
        <v>31</v>
      </c>
      <c r="Q687">
        <v>1000</v>
      </c>
      <c r="X687">
        <v>3.0000000000000001E-3</v>
      </c>
      <c r="Y687">
        <v>10068</v>
      </c>
      <c r="Z687">
        <v>0</v>
      </c>
      <c r="AA687">
        <v>0</v>
      </c>
      <c r="AB687">
        <v>0</v>
      </c>
      <c r="AC687">
        <v>0</v>
      </c>
      <c r="AD687">
        <v>1</v>
      </c>
      <c r="AE687">
        <v>0</v>
      </c>
      <c r="AF687" t="s">
        <v>3</v>
      </c>
      <c r="AG687">
        <v>3.0000000000000001E-3</v>
      </c>
      <c r="AH687">
        <v>2</v>
      </c>
      <c r="AI687">
        <v>144044585</v>
      </c>
      <c r="AJ687">
        <v>677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</row>
    <row r="688" spans="1:44" x14ac:dyDescent="0.2">
      <c r="A688">
        <f>ROW(Source!A451)</f>
        <v>451</v>
      </c>
      <c r="B688">
        <v>144044594</v>
      </c>
      <c r="C688">
        <v>144044579</v>
      </c>
      <c r="D688">
        <v>128865342</v>
      </c>
      <c r="E688">
        <v>28876687</v>
      </c>
      <c r="F688">
        <v>1</v>
      </c>
      <c r="G688">
        <v>1</v>
      </c>
      <c r="H688">
        <v>3</v>
      </c>
      <c r="I688" t="s">
        <v>855</v>
      </c>
      <c r="J688" t="s">
        <v>3</v>
      </c>
      <c r="K688" t="s">
        <v>1804</v>
      </c>
      <c r="L688">
        <v>1371</v>
      </c>
      <c r="N688">
        <v>1013</v>
      </c>
      <c r="O688" t="s">
        <v>171</v>
      </c>
      <c r="P688" t="s">
        <v>171</v>
      </c>
      <c r="Q688">
        <v>1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1</v>
      </c>
      <c r="AD688">
        <v>0</v>
      </c>
      <c r="AE688">
        <v>0</v>
      </c>
      <c r="AF688" t="s">
        <v>3</v>
      </c>
      <c r="AG688">
        <v>0</v>
      </c>
      <c r="AH688">
        <v>3</v>
      </c>
      <c r="AI688">
        <v>-1</v>
      </c>
      <c r="AJ688" t="s">
        <v>3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</row>
    <row r="689" spans="1:44" x14ac:dyDescent="0.2">
      <c r="A689">
        <f>ROW(Source!A451)</f>
        <v>451</v>
      </c>
      <c r="B689">
        <v>144044595</v>
      </c>
      <c r="C689">
        <v>144044579</v>
      </c>
      <c r="D689">
        <v>130289391</v>
      </c>
      <c r="E689">
        <v>1</v>
      </c>
      <c r="F689">
        <v>1</v>
      </c>
      <c r="G689">
        <v>1</v>
      </c>
      <c r="H689">
        <v>3</v>
      </c>
      <c r="I689" t="s">
        <v>1555</v>
      </c>
      <c r="J689" t="s">
        <v>1556</v>
      </c>
      <c r="K689" t="s">
        <v>1557</v>
      </c>
      <c r="L689">
        <v>1371</v>
      </c>
      <c r="N689">
        <v>1013</v>
      </c>
      <c r="O689" t="s">
        <v>171</v>
      </c>
      <c r="P689" t="s">
        <v>171</v>
      </c>
      <c r="Q689">
        <v>1</v>
      </c>
      <c r="X689">
        <v>0.27</v>
      </c>
      <c r="Y689">
        <v>110.11</v>
      </c>
      <c r="Z689">
        <v>0</v>
      </c>
      <c r="AA689">
        <v>0</v>
      </c>
      <c r="AB689">
        <v>0</v>
      </c>
      <c r="AC689">
        <v>0</v>
      </c>
      <c r="AD689">
        <v>1</v>
      </c>
      <c r="AE689">
        <v>0</v>
      </c>
      <c r="AF689" t="s">
        <v>3</v>
      </c>
      <c r="AG689">
        <v>0.27</v>
      </c>
      <c r="AH689">
        <v>2</v>
      </c>
      <c r="AI689">
        <v>144044587</v>
      </c>
      <c r="AJ689">
        <v>679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</row>
    <row r="690" spans="1:44" x14ac:dyDescent="0.2">
      <c r="A690">
        <f>ROW(Source!A453)</f>
        <v>453</v>
      </c>
      <c r="B690">
        <v>144044613</v>
      </c>
      <c r="C690">
        <v>144044597</v>
      </c>
      <c r="D690">
        <v>128862276</v>
      </c>
      <c r="E690">
        <v>28876687</v>
      </c>
      <c r="F690">
        <v>1</v>
      </c>
      <c r="G690">
        <v>1</v>
      </c>
      <c r="H690">
        <v>1</v>
      </c>
      <c r="I690" t="s">
        <v>1341</v>
      </c>
      <c r="J690" t="s">
        <v>3</v>
      </c>
      <c r="K690" t="s">
        <v>1342</v>
      </c>
      <c r="L690">
        <v>1191</v>
      </c>
      <c r="N690">
        <v>1013</v>
      </c>
      <c r="O690" t="s">
        <v>1125</v>
      </c>
      <c r="P690" t="s">
        <v>1125</v>
      </c>
      <c r="Q690">
        <v>1</v>
      </c>
      <c r="X690">
        <v>27.1</v>
      </c>
      <c r="Y690">
        <v>0</v>
      </c>
      <c r="Z690">
        <v>0</v>
      </c>
      <c r="AA690">
        <v>0</v>
      </c>
      <c r="AB690">
        <v>8.9700000000000006</v>
      </c>
      <c r="AC690">
        <v>0</v>
      </c>
      <c r="AD690">
        <v>1</v>
      </c>
      <c r="AE690">
        <v>1</v>
      </c>
      <c r="AF690" t="s">
        <v>264</v>
      </c>
      <c r="AG690">
        <v>31.164999999999999</v>
      </c>
      <c r="AH690">
        <v>2</v>
      </c>
      <c r="AI690">
        <v>144044598</v>
      </c>
      <c r="AJ690">
        <v>680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</row>
    <row r="691" spans="1:44" x14ac:dyDescent="0.2">
      <c r="A691">
        <f>ROW(Source!A453)</f>
        <v>453</v>
      </c>
      <c r="B691">
        <v>144044614</v>
      </c>
      <c r="C691">
        <v>144044597</v>
      </c>
      <c r="D691">
        <v>128862608</v>
      </c>
      <c r="E691">
        <v>28876687</v>
      </c>
      <c r="F691">
        <v>1</v>
      </c>
      <c r="G691">
        <v>1</v>
      </c>
      <c r="H691">
        <v>1</v>
      </c>
      <c r="I691" t="s">
        <v>1128</v>
      </c>
      <c r="J691" t="s">
        <v>3</v>
      </c>
      <c r="K691" t="s">
        <v>1129</v>
      </c>
      <c r="L691">
        <v>1191</v>
      </c>
      <c r="N691">
        <v>1013</v>
      </c>
      <c r="O691" t="s">
        <v>1125</v>
      </c>
      <c r="P691" t="s">
        <v>1125</v>
      </c>
      <c r="Q691">
        <v>1</v>
      </c>
      <c r="X691">
        <v>2.4700000000000002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1</v>
      </c>
      <c r="AE691">
        <v>2</v>
      </c>
      <c r="AF691" t="s">
        <v>279</v>
      </c>
      <c r="AG691">
        <v>3.0875000000000004</v>
      </c>
      <c r="AH691">
        <v>2</v>
      </c>
      <c r="AI691">
        <v>144044599</v>
      </c>
      <c r="AJ691">
        <v>681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</row>
    <row r="692" spans="1:44" x14ac:dyDescent="0.2">
      <c r="A692">
        <f>ROW(Source!A453)</f>
        <v>453</v>
      </c>
      <c r="B692">
        <v>144044615</v>
      </c>
      <c r="C692">
        <v>144044597</v>
      </c>
      <c r="D692">
        <v>130404409</v>
      </c>
      <c r="E692">
        <v>1</v>
      </c>
      <c r="F692">
        <v>1</v>
      </c>
      <c r="G692">
        <v>1</v>
      </c>
      <c r="H692">
        <v>2</v>
      </c>
      <c r="I692" t="s">
        <v>1518</v>
      </c>
      <c r="J692" t="s">
        <v>1519</v>
      </c>
      <c r="K692" t="s">
        <v>1520</v>
      </c>
      <c r="L692">
        <v>1368</v>
      </c>
      <c r="N692">
        <v>1011</v>
      </c>
      <c r="O692" t="s">
        <v>550</v>
      </c>
      <c r="P692" t="s">
        <v>550</v>
      </c>
      <c r="Q692">
        <v>1</v>
      </c>
      <c r="X692">
        <v>1.43</v>
      </c>
      <c r="Y692">
        <v>0</v>
      </c>
      <c r="Z692">
        <v>175.56</v>
      </c>
      <c r="AA692">
        <v>14.4</v>
      </c>
      <c r="AB692">
        <v>0</v>
      </c>
      <c r="AC692">
        <v>0</v>
      </c>
      <c r="AD692">
        <v>1</v>
      </c>
      <c r="AE692">
        <v>0</v>
      </c>
      <c r="AF692" t="s">
        <v>279</v>
      </c>
      <c r="AG692">
        <v>1.7874999999999999</v>
      </c>
      <c r="AH692">
        <v>2</v>
      </c>
      <c r="AI692">
        <v>144044600</v>
      </c>
      <c r="AJ692">
        <v>682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</row>
    <row r="693" spans="1:44" x14ac:dyDescent="0.2">
      <c r="A693">
        <f>ROW(Source!A453)</f>
        <v>453</v>
      </c>
      <c r="B693">
        <v>144044616</v>
      </c>
      <c r="C693">
        <v>144044597</v>
      </c>
      <c r="D693">
        <v>130404413</v>
      </c>
      <c r="E693">
        <v>1</v>
      </c>
      <c r="F693">
        <v>1</v>
      </c>
      <c r="G693">
        <v>1</v>
      </c>
      <c r="H693">
        <v>2</v>
      </c>
      <c r="I693" t="s">
        <v>1558</v>
      </c>
      <c r="J693" t="s">
        <v>1559</v>
      </c>
      <c r="K693" t="s">
        <v>1560</v>
      </c>
      <c r="L693">
        <v>1368</v>
      </c>
      <c r="N693">
        <v>1011</v>
      </c>
      <c r="O693" t="s">
        <v>550</v>
      </c>
      <c r="P693" t="s">
        <v>550</v>
      </c>
      <c r="Q693">
        <v>1</v>
      </c>
      <c r="X693">
        <v>0.67</v>
      </c>
      <c r="Y693">
        <v>0</v>
      </c>
      <c r="Z693">
        <v>96.89</v>
      </c>
      <c r="AA693">
        <v>13.5</v>
      </c>
      <c r="AB693">
        <v>0</v>
      </c>
      <c r="AC693">
        <v>0</v>
      </c>
      <c r="AD693">
        <v>1</v>
      </c>
      <c r="AE693">
        <v>0</v>
      </c>
      <c r="AF693" t="s">
        <v>279</v>
      </c>
      <c r="AG693">
        <v>0.83750000000000002</v>
      </c>
      <c r="AH693">
        <v>2</v>
      </c>
      <c r="AI693">
        <v>144044601</v>
      </c>
      <c r="AJ693">
        <v>683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</row>
    <row r="694" spans="1:44" x14ac:dyDescent="0.2">
      <c r="A694">
        <f>ROW(Source!A453)</f>
        <v>453</v>
      </c>
      <c r="B694">
        <v>144044617</v>
      </c>
      <c r="C694">
        <v>144044597</v>
      </c>
      <c r="D694">
        <v>130404516</v>
      </c>
      <c r="E694">
        <v>1</v>
      </c>
      <c r="F694">
        <v>1</v>
      </c>
      <c r="G694">
        <v>1</v>
      </c>
      <c r="H694">
        <v>2</v>
      </c>
      <c r="I694" t="s">
        <v>1521</v>
      </c>
      <c r="J694" t="s">
        <v>1522</v>
      </c>
      <c r="K694" t="s">
        <v>1523</v>
      </c>
      <c r="L694">
        <v>1368</v>
      </c>
      <c r="N694">
        <v>1011</v>
      </c>
      <c r="O694" t="s">
        <v>550</v>
      </c>
      <c r="P694" t="s">
        <v>550</v>
      </c>
      <c r="Q694">
        <v>1</v>
      </c>
      <c r="X694">
        <v>2.2599999999999998</v>
      </c>
      <c r="Y694">
        <v>0</v>
      </c>
      <c r="Z694">
        <v>6.9</v>
      </c>
      <c r="AA694">
        <v>0</v>
      </c>
      <c r="AB694">
        <v>0</v>
      </c>
      <c r="AC694">
        <v>0</v>
      </c>
      <c r="AD694">
        <v>1</v>
      </c>
      <c r="AE694">
        <v>0</v>
      </c>
      <c r="AF694" t="s">
        <v>279</v>
      </c>
      <c r="AG694">
        <v>2.8249999999999997</v>
      </c>
      <c r="AH694">
        <v>2</v>
      </c>
      <c r="AI694">
        <v>144044602</v>
      </c>
      <c r="AJ694">
        <v>684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</row>
    <row r="695" spans="1:44" x14ac:dyDescent="0.2">
      <c r="A695">
        <f>ROW(Source!A453)</f>
        <v>453</v>
      </c>
      <c r="B695">
        <v>144044618</v>
      </c>
      <c r="C695">
        <v>144044597</v>
      </c>
      <c r="D695">
        <v>130405149</v>
      </c>
      <c r="E695">
        <v>1</v>
      </c>
      <c r="F695">
        <v>1</v>
      </c>
      <c r="G695">
        <v>1</v>
      </c>
      <c r="H695">
        <v>2</v>
      </c>
      <c r="I695" t="s">
        <v>1144</v>
      </c>
      <c r="J695" t="s">
        <v>1145</v>
      </c>
      <c r="K695" t="s">
        <v>1146</v>
      </c>
      <c r="L695">
        <v>1368</v>
      </c>
      <c r="N695">
        <v>1011</v>
      </c>
      <c r="O695" t="s">
        <v>550</v>
      </c>
      <c r="P695" t="s">
        <v>550</v>
      </c>
      <c r="Q695">
        <v>1</v>
      </c>
      <c r="X695">
        <v>0.37</v>
      </c>
      <c r="Y695">
        <v>0</v>
      </c>
      <c r="Z695">
        <v>65.709999999999994</v>
      </c>
      <c r="AA695">
        <v>11.6</v>
      </c>
      <c r="AB695">
        <v>0</v>
      </c>
      <c r="AC695">
        <v>0</v>
      </c>
      <c r="AD695">
        <v>1</v>
      </c>
      <c r="AE695">
        <v>0</v>
      </c>
      <c r="AF695" t="s">
        <v>279</v>
      </c>
      <c r="AG695">
        <v>0.46250000000000002</v>
      </c>
      <c r="AH695">
        <v>2</v>
      </c>
      <c r="AI695">
        <v>144044603</v>
      </c>
      <c r="AJ695">
        <v>685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</row>
    <row r="696" spans="1:44" x14ac:dyDescent="0.2">
      <c r="A696">
        <f>ROW(Source!A453)</f>
        <v>453</v>
      </c>
      <c r="B696">
        <v>144044619</v>
      </c>
      <c r="C696">
        <v>144044597</v>
      </c>
      <c r="D696">
        <v>130405314</v>
      </c>
      <c r="E696">
        <v>1</v>
      </c>
      <c r="F696">
        <v>1</v>
      </c>
      <c r="G696">
        <v>1</v>
      </c>
      <c r="H696">
        <v>2</v>
      </c>
      <c r="I696" t="s">
        <v>1561</v>
      </c>
      <c r="J696" t="s">
        <v>1562</v>
      </c>
      <c r="K696" t="s">
        <v>1563</v>
      </c>
      <c r="L696">
        <v>1368</v>
      </c>
      <c r="N696">
        <v>1011</v>
      </c>
      <c r="O696" t="s">
        <v>550</v>
      </c>
      <c r="P696" t="s">
        <v>550</v>
      </c>
      <c r="Q696">
        <v>1</v>
      </c>
      <c r="X696">
        <v>2.44</v>
      </c>
      <c r="Y696">
        <v>0</v>
      </c>
      <c r="Z696">
        <v>12.31</v>
      </c>
      <c r="AA696">
        <v>0</v>
      </c>
      <c r="AB696">
        <v>0</v>
      </c>
      <c r="AC696">
        <v>0</v>
      </c>
      <c r="AD696">
        <v>1</v>
      </c>
      <c r="AE696">
        <v>0</v>
      </c>
      <c r="AF696" t="s">
        <v>279</v>
      </c>
      <c r="AG696">
        <v>3.05</v>
      </c>
      <c r="AH696">
        <v>2</v>
      </c>
      <c r="AI696">
        <v>144044604</v>
      </c>
      <c r="AJ696">
        <v>686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</row>
    <row r="697" spans="1:44" x14ac:dyDescent="0.2">
      <c r="A697">
        <f>ROW(Source!A453)</f>
        <v>453</v>
      </c>
      <c r="B697">
        <v>144044620</v>
      </c>
      <c r="C697">
        <v>144044597</v>
      </c>
      <c r="D697">
        <v>130259610</v>
      </c>
      <c r="E697">
        <v>1</v>
      </c>
      <c r="F697">
        <v>1</v>
      </c>
      <c r="G697">
        <v>1</v>
      </c>
      <c r="H697">
        <v>3</v>
      </c>
      <c r="I697" t="s">
        <v>1564</v>
      </c>
      <c r="J697" t="s">
        <v>1565</v>
      </c>
      <c r="K697" t="s">
        <v>1566</v>
      </c>
      <c r="L697">
        <v>1346</v>
      </c>
      <c r="N697">
        <v>1009</v>
      </c>
      <c r="O697" t="s">
        <v>598</v>
      </c>
      <c r="P697" t="s">
        <v>598</v>
      </c>
      <c r="Q697">
        <v>1</v>
      </c>
      <c r="X697">
        <v>3</v>
      </c>
      <c r="Y697">
        <v>10.75</v>
      </c>
      <c r="Z697">
        <v>0</v>
      </c>
      <c r="AA697">
        <v>0</v>
      </c>
      <c r="AB697">
        <v>0</v>
      </c>
      <c r="AC697">
        <v>0</v>
      </c>
      <c r="AD697">
        <v>1</v>
      </c>
      <c r="AE697">
        <v>0</v>
      </c>
      <c r="AF697" t="s">
        <v>3</v>
      </c>
      <c r="AG697">
        <v>3</v>
      </c>
      <c r="AH697">
        <v>2</v>
      </c>
      <c r="AI697">
        <v>144044605</v>
      </c>
      <c r="AJ697">
        <v>687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</row>
    <row r="698" spans="1:44" x14ac:dyDescent="0.2">
      <c r="A698">
        <f>ROW(Source!A453)</f>
        <v>453</v>
      </c>
      <c r="B698">
        <v>144044621</v>
      </c>
      <c r="C698">
        <v>144044597</v>
      </c>
      <c r="D698">
        <v>130260751</v>
      </c>
      <c r="E698">
        <v>1</v>
      </c>
      <c r="F698">
        <v>1</v>
      </c>
      <c r="G698">
        <v>1</v>
      </c>
      <c r="H698">
        <v>3</v>
      </c>
      <c r="I698" t="s">
        <v>1349</v>
      </c>
      <c r="J698" t="s">
        <v>1350</v>
      </c>
      <c r="K698" t="s">
        <v>1351</v>
      </c>
      <c r="L698">
        <v>1346</v>
      </c>
      <c r="N698">
        <v>1009</v>
      </c>
      <c r="O698" t="s">
        <v>598</v>
      </c>
      <c r="P698" t="s">
        <v>598</v>
      </c>
      <c r="Q698">
        <v>1</v>
      </c>
      <c r="X698">
        <v>10</v>
      </c>
      <c r="Y698">
        <v>9.0399999999999991</v>
      </c>
      <c r="Z698">
        <v>0</v>
      </c>
      <c r="AA698">
        <v>0</v>
      </c>
      <c r="AB698">
        <v>0</v>
      </c>
      <c r="AC698">
        <v>0</v>
      </c>
      <c r="AD698">
        <v>1</v>
      </c>
      <c r="AE698">
        <v>0</v>
      </c>
      <c r="AF698" t="s">
        <v>3</v>
      </c>
      <c r="AG698">
        <v>10</v>
      </c>
      <c r="AH698">
        <v>2</v>
      </c>
      <c r="AI698">
        <v>144044606</v>
      </c>
      <c r="AJ698">
        <v>688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</row>
    <row r="699" spans="1:44" x14ac:dyDescent="0.2">
      <c r="A699">
        <f>ROW(Source!A453)</f>
        <v>453</v>
      </c>
      <c r="B699">
        <v>144044622</v>
      </c>
      <c r="C699">
        <v>144044597</v>
      </c>
      <c r="D699">
        <v>130260780</v>
      </c>
      <c r="E699">
        <v>1</v>
      </c>
      <c r="F699">
        <v>1</v>
      </c>
      <c r="G699">
        <v>1</v>
      </c>
      <c r="H699">
        <v>3</v>
      </c>
      <c r="I699" t="s">
        <v>1567</v>
      </c>
      <c r="J699" t="s">
        <v>1568</v>
      </c>
      <c r="K699" t="s">
        <v>1569</v>
      </c>
      <c r="L699">
        <v>1348</v>
      </c>
      <c r="N699">
        <v>1009</v>
      </c>
      <c r="O699" t="s">
        <v>31</v>
      </c>
      <c r="P699" t="s">
        <v>31</v>
      </c>
      <c r="Q699">
        <v>1000</v>
      </c>
      <c r="X699">
        <v>1E-3</v>
      </c>
      <c r="Y699">
        <v>35011</v>
      </c>
      <c r="Z699">
        <v>0</v>
      </c>
      <c r="AA699">
        <v>0</v>
      </c>
      <c r="AB699">
        <v>0</v>
      </c>
      <c r="AC699">
        <v>0</v>
      </c>
      <c r="AD699">
        <v>1</v>
      </c>
      <c r="AE699">
        <v>0</v>
      </c>
      <c r="AF699" t="s">
        <v>3</v>
      </c>
      <c r="AG699">
        <v>1E-3</v>
      </c>
      <c r="AH699">
        <v>2</v>
      </c>
      <c r="AI699">
        <v>144044607</v>
      </c>
      <c r="AJ699">
        <v>689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</row>
    <row r="700" spans="1:44" x14ac:dyDescent="0.2">
      <c r="A700">
        <f>ROW(Source!A453)</f>
        <v>453</v>
      </c>
      <c r="B700">
        <v>144044623</v>
      </c>
      <c r="C700">
        <v>144044597</v>
      </c>
      <c r="D700">
        <v>130260978</v>
      </c>
      <c r="E700">
        <v>1</v>
      </c>
      <c r="F700">
        <v>1</v>
      </c>
      <c r="G700">
        <v>1</v>
      </c>
      <c r="H700">
        <v>3</v>
      </c>
      <c r="I700" t="s">
        <v>1570</v>
      </c>
      <c r="J700" t="s">
        <v>1571</v>
      </c>
      <c r="K700" t="s">
        <v>1572</v>
      </c>
      <c r="L700">
        <v>1348</v>
      </c>
      <c r="N700">
        <v>1009</v>
      </c>
      <c r="O700" t="s">
        <v>31</v>
      </c>
      <c r="P700" t="s">
        <v>31</v>
      </c>
      <c r="Q700">
        <v>1000</v>
      </c>
      <c r="X700">
        <v>1E-3</v>
      </c>
      <c r="Y700">
        <v>9526</v>
      </c>
      <c r="Z700">
        <v>0</v>
      </c>
      <c r="AA700">
        <v>0</v>
      </c>
      <c r="AB700">
        <v>0</v>
      </c>
      <c r="AC700">
        <v>0</v>
      </c>
      <c r="AD700">
        <v>1</v>
      </c>
      <c r="AE700">
        <v>0</v>
      </c>
      <c r="AF700" t="s">
        <v>3</v>
      </c>
      <c r="AG700">
        <v>1E-3</v>
      </c>
      <c r="AH700">
        <v>2</v>
      </c>
      <c r="AI700">
        <v>144044608</v>
      </c>
      <c r="AJ700">
        <v>690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</row>
    <row r="701" spans="1:44" x14ac:dyDescent="0.2">
      <c r="A701">
        <f>ROW(Source!A453)</f>
        <v>453</v>
      </c>
      <c r="B701">
        <v>144044624</v>
      </c>
      <c r="C701">
        <v>144044597</v>
      </c>
      <c r="D701">
        <v>130275305</v>
      </c>
      <c r="E701">
        <v>1</v>
      </c>
      <c r="F701">
        <v>1</v>
      </c>
      <c r="G701">
        <v>1</v>
      </c>
      <c r="H701">
        <v>3</v>
      </c>
      <c r="I701" t="s">
        <v>1573</v>
      </c>
      <c r="J701" t="s">
        <v>1574</v>
      </c>
      <c r="K701" t="s">
        <v>1575</v>
      </c>
      <c r="L701">
        <v>1348</v>
      </c>
      <c r="N701">
        <v>1009</v>
      </c>
      <c r="O701" t="s">
        <v>31</v>
      </c>
      <c r="P701" t="s">
        <v>31</v>
      </c>
      <c r="Q701">
        <v>1000</v>
      </c>
      <c r="X701">
        <v>3.0000000000000001E-3</v>
      </c>
      <c r="Y701">
        <v>7712</v>
      </c>
      <c r="Z701">
        <v>0</v>
      </c>
      <c r="AA701">
        <v>0</v>
      </c>
      <c r="AB701">
        <v>0</v>
      </c>
      <c r="AC701">
        <v>0</v>
      </c>
      <c r="AD701">
        <v>1</v>
      </c>
      <c r="AE701">
        <v>0</v>
      </c>
      <c r="AF701" t="s">
        <v>3</v>
      </c>
      <c r="AG701">
        <v>3.0000000000000001E-3</v>
      </c>
      <c r="AH701">
        <v>2</v>
      </c>
      <c r="AI701">
        <v>144044609</v>
      </c>
      <c r="AJ701">
        <v>691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</row>
    <row r="702" spans="1:44" x14ac:dyDescent="0.2">
      <c r="A702">
        <f>ROW(Source!A453)</f>
        <v>453</v>
      </c>
      <c r="B702">
        <v>144044625</v>
      </c>
      <c r="C702">
        <v>144044597</v>
      </c>
      <c r="D702">
        <v>128866169</v>
      </c>
      <c r="E702">
        <v>28876687</v>
      </c>
      <c r="F702">
        <v>1</v>
      </c>
      <c r="G702">
        <v>1</v>
      </c>
      <c r="H702">
        <v>3</v>
      </c>
      <c r="I702" t="s">
        <v>1805</v>
      </c>
      <c r="J702" t="s">
        <v>3</v>
      </c>
      <c r="K702" t="s">
        <v>1806</v>
      </c>
      <c r="L702">
        <v>1348</v>
      </c>
      <c r="N702">
        <v>1009</v>
      </c>
      <c r="O702" t="s">
        <v>31</v>
      </c>
      <c r="P702" t="s">
        <v>31</v>
      </c>
      <c r="Q702">
        <v>1000</v>
      </c>
      <c r="X702">
        <v>1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 t="s">
        <v>3</v>
      </c>
      <c r="AG702">
        <v>1</v>
      </c>
      <c r="AH702">
        <v>3</v>
      </c>
      <c r="AI702">
        <v>-1</v>
      </c>
      <c r="AJ702" t="s">
        <v>3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</row>
    <row r="703" spans="1:44" x14ac:dyDescent="0.2">
      <c r="A703">
        <f>ROW(Source!A453)</f>
        <v>453</v>
      </c>
      <c r="B703">
        <v>144044626</v>
      </c>
      <c r="C703">
        <v>144044597</v>
      </c>
      <c r="D703">
        <v>130275332</v>
      </c>
      <c r="E703">
        <v>1</v>
      </c>
      <c r="F703">
        <v>1</v>
      </c>
      <c r="G703">
        <v>1</v>
      </c>
      <c r="H703">
        <v>3</v>
      </c>
      <c r="I703" t="s">
        <v>1576</v>
      </c>
      <c r="J703" t="s">
        <v>1577</v>
      </c>
      <c r="K703" t="s">
        <v>1578</v>
      </c>
      <c r="L703">
        <v>1348</v>
      </c>
      <c r="N703">
        <v>1009</v>
      </c>
      <c r="O703" t="s">
        <v>31</v>
      </c>
      <c r="P703" t="s">
        <v>31</v>
      </c>
      <c r="Q703">
        <v>1000</v>
      </c>
      <c r="X703">
        <v>1.9000000000000001E-4</v>
      </c>
      <c r="Y703">
        <v>7441</v>
      </c>
      <c r="Z703">
        <v>0</v>
      </c>
      <c r="AA703">
        <v>0</v>
      </c>
      <c r="AB703">
        <v>0</v>
      </c>
      <c r="AC703">
        <v>0</v>
      </c>
      <c r="AD703">
        <v>1</v>
      </c>
      <c r="AE703">
        <v>0</v>
      </c>
      <c r="AF703" t="s">
        <v>3</v>
      </c>
      <c r="AG703">
        <v>1.9000000000000001E-4</v>
      </c>
      <c r="AH703">
        <v>2</v>
      </c>
      <c r="AI703">
        <v>144044611</v>
      </c>
      <c r="AJ703">
        <v>693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</row>
    <row r="704" spans="1:44" x14ac:dyDescent="0.2">
      <c r="A704">
        <f>ROW(Source!A453)</f>
        <v>453</v>
      </c>
      <c r="B704">
        <v>144044627</v>
      </c>
      <c r="C704">
        <v>144044597</v>
      </c>
      <c r="D704">
        <v>130281249</v>
      </c>
      <c r="E704">
        <v>1</v>
      </c>
      <c r="F704">
        <v>1</v>
      </c>
      <c r="G704">
        <v>1</v>
      </c>
      <c r="H704">
        <v>3</v>
      </c>
      <c r="I704" t="s">
        <v>1579</v>
      </c>
      <c r="J704" t="s">
        <v>1580</v>
      </c>
      <c r="K704" t="s">
        <v>1581</v>
      </c>
      <c r="L704">
        <v>1339</v>
      </c>
      <c r="N704">
        <v>1007</v>
      </c>
      <c r="O704" t="s">
        <v>50</v>
      </c>
      <c r="P704" t="s">
        <v>50</v>
      </c>
      <c r="Q704">
        <v>1</v>
      </c>
      <c r="X704">
        <v>0.08</v>
      </c>
      <c r="Y704">
        <v>684</v>
      </c>
      <c r="Z704">
        <v>0</v>
      </c>
      <c r="AA704">
        <v>0</v>
      </c>
      <c r="AB704">
        <v>0</v>
      </c>
      <c r="AC704">
        <v>0</v>
      </c>
      <c r="AD704">
        <v>1</v>
      </c>
      <c r="AE704">
        <v>0</v>
      </c>
      <c r="AF704" t="s">
        <v>3</v>
      </c>
      <c r="AG704">
        <v>0.08</v>
      </c>
      <c r="AH704">
        <v>2</v>
      </c>
      <c r="AI704">
        <v>144044612</v>
      </c>
      <c r="AJ704">
        <v>694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</row>
    <row r="705" spans="1:44" x14ac:dyDescent="0.2">
      <c r="A705">
        <f>ROW(Source!A455)</f>
        <v>455</v>
      </c>
      <c r="B705">
        <v>144044637</v>
      </c>
      <c r="C705">
        <v>144044629</v>
      </c>
      <c r="D705">
        <v>128862253</v>
      </c>
      <c r="E705">
        <v>28876687</v>
      </c>
      <c r="F705">
        <v>1</v>
      </c>
      <c r="G705">
        <v>1</v>
      </c>
      <c r="H705">
        <v>1</v>
      </c>
      <c r="I705" t="s">
        <v>1123</v>
      </c>
      <c r="J705" t="s">
        <v>3</v>
      </c>
      <c r="K705" t="s">
        <v>1124</v>
      </c>
      <c r="L705">
        <v>1191</v>
      </c>
      <c r="N705">
        <v>1013</v>
      </c>
      <c r="O705" t="s">
        <v>1125</v>
      </c>
      <c r="P705" t="s">
        <v>1125</v>
      </c>
      <c r="Q705">
        <v>1</v>
      </c>
      <c r="X705">
        <v>19.61</v>
      </c>
      <c r="Y705">
        <v>0</v>
      </c>
      <c r="Z705">
        <v>0</v>
      </c>
      <c r="AA705">
        <v>0</v>
      </c>
      <c r="AB705">
        <v>8.5299999999999994</v>
      </c>
      <c r="AC705">
        <v>0</v>
      </c>
      <c r="AD705">
        <v>1</v>
      </c>
      <c r="AE705">
        <v>1</v>
      </c>
      <c r="AF705" t="s">
        <v>264</v>
      </c>
      <c r="AG705">
        <v>22.551499999999997</v>
      </c>
      <c r="AH705">
        <v>2</v>
      </c>
      <c r="AI705">
        <v>144044630</v>
      </c>
      <c r="AJ705">
        <v>695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</row>
    <row r="706" spans="1:44" x14ac:dyDescent="0.2">
      <c r="A706">
        <f>ROW(Source!A455)</f>
        <v>455</v>
      </c>
      <c r="B706">
        <v>144044638</v>
      </c>
      <c r="C706">
        <v>144044629</v>
      </c>
      <c r="D706">
        <v>128862608</v>
      </c>
      <c r="E706">
        <v>28876687</v>
      </c>
      <c r="F706">
        <v>1</v>
      </c>
      <c r="G706">
        <v>1</v>
      </c>
      <c r="H706">
        <v>1</v>
      </c>
      <c r="I706" t="s">
        <v>1128</v>
      </c>
      <c r="J706" t="s">
        <v>3</v>
      </c>
      <c r="K706" t="s">
        <v>1129</v>
      </c>
      <c r="L706">
        <v>1191</v>
      </c>
      <c r="N706">
        <v>1013</v>
      </c>
      <c r="O706" t="s">
        <v>1125</v>
      </c>
      <c r="P706" t="s">
        <v>1125</v>
      </c>
      <c r="Q706">
        <v>1</v>
      </c>
      <c r="X706">
        <v>0.35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1</v>
      </c>
      <c r="AE706">
        <v>2</v>
      </c>
      <c r="AF706" t="s">
        <v>279</v>
      </c>
      <c r="AG706">
        <v>0.4375</v>
      </c>
      <c r="AH706">
        <v>2</v>
      </c>
      <c r="AI706">
        <v>144044631</v>
      </c>
      <c r="AJ706">
        <v>696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</row>
    <row r="707" spans="1:44" x14ac:dyDescent="0.2">
      <c r="A707">
        <f>ROW(Source!A455)</f>
        <v>455</v>
      </c>
      <c r="B707">
        <v>144044639</v>
      </c>
      <c r="C707">
        <v>144044629</v>
      </c>
      <c r="D707">
        <v>130404565</v>
      </c>
      <c r="E707">
        <v>1</v>
      </c>
      <c r="F707">
        <v>1</v>
      </c>
      <c r="G707">
        <v>1</v>
      </c>
      <c r="H707">
        <v>2</v>
      </c>
      <c r="I707" t="s">
        <v>1130</v>
      </c>
      <c r="J707" t="s">
        <v>1131</v>
      </c>
      <c r="K707" t="s">
        <v>1132</v>
      </c>
      <c r="L707">
        <v>1368</v>
      </c>
      <c r="N707">
        <v>1011</v>
      </c>
      <c r="O707" t="s">
        <v>550</v>
      </c>
      <c r="P707" t="s">
        <v>550</v>
      </c>
      <c r="Q707">
        <v>1</v>
      </c>
      <c r="X707">
        <v>7.0000000000000007E-2</v>
      </c>
      <c r="Y707">
        <v>0</v>
      </c>
      <c r="Z707">
        <v>31.26</v>
      </c>
      <c r="AA707">
        <v>13.5</v>
      </c>
      <c r="AB707">
        <v>0</v>
      </c>
      <c r="AC707">
        <v>0</v>
      </c>
      <c r="AD707">
        <v>1</v>
      </c>
      <c r="AE707">
        <v>0</v>
      </c>
      <c r="AF707" t="s">
        <v>279</v>
      </c>
      <c r="AG707">
        <v>8.7500000000000008E-2</v>
      </c>
      <c r="AH707">
        <v>2</v>
      </c>
      <c r="AI707">
        <v>144044632</v>
      </c>
      <c r="AJ707">
        <v>697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</row>
    <row r="708" spans="1:44" x14ac:dyDescent="0.2">
      <c r="A708">
        <f>ROW(Source!A455)</f>
        <v>455</v>
      </c>
      <c r="B708">
        <v>144044640</v>
      </c>
      <c r="C708">
        <v>144044629</v>
      </c>
      <c r="D708">
        <v>130405149</v>
      </c>
      <c r="E708">
        <v>1</v>
      </c>
      <c r="F708">
        <v>1</v>
      </c>
      <c r="G708">
        <v>1</v>
      </c>
      <c r="H708">
        <v>2</v>
      </c>
      <c r="I708" t="s">
        <v>1144</v>
      </c>
      <c r="J708" t="s">
        <v>1145</v>
      </c>
      <c r="K708" t="s">
        <v>1146</v>
      </c>
      <c r="L708">
        <v>1368</v>
      </c>
      <c r="N708">
        <v>1011</v>
      </c>
      <c r="O708" t="s">
        <v>550</v>
      </c>
      <c r="P708" t="s">
        <v>550</v>
      </c>
      <c r="Q708">
        <v>1</v>
      </c>
      <c r="X708">
        <v>0.28000000000000003</v>
      </c>
      <c r="Y708">
        <v>0</v>
      </c>
      <c r="Z708">
        <v>65.709999999999994</v>
      </c>
      <c r="AA708">
        <v>11.6</v>
      </c>
      <c r="AB708">
        <v>0</v>
      </c>
      <c r="AC708">
        <v>0</v>
      </c>
      <c r="AD708">
        <v>1</v>
      </c>
      <c r="AE708">
        <v>0</v>
      </c>
      <c r="AF708" t="s">
        <v>279</v>
      </c>
      <c r="AG708">
        <v>0.35000000000000003</v>
      </c>
      <c r="AH708">
        <v>2</v>
      </c>
      <c r="AI708">
        <v>144044633</v>
      </c>
      <c r="AJ708">
        <v>698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</row>
    <row r="709" spans="1:44" x14ac:dyDescent="0.2">
      <c r="A709">
        <f>ROW(Source!A455)</f>
        <v>455</v>
      </c>
      <c r="B709">
        <v>144044641</v>
      </c>
      <c r="C709">
        <v>144044629</v>
      </c>
      <c r="D709">
        <v>128865220</v>
      </c>
      <c r="E709">
        <v>28876687</v>
      </c>
      <c r="F709">
        <v>1</v>
      </c>
      <c r="G709">
        <v>1</v>
      </c>
      <c r="H709">
        <v>3</v>
      </c>
      <c r="I709" t="s">
        <v>1767</v>
      </c>
      <c r="J709" t="s">
        <v>3</v>
      </c>
      <c r="K709" t="s">
        <v>1768</v>
      </c>
      <c r="L709">
        <v>1301</v>
      </c>
      <c r="N709">
        <v>1003</v>
      </c>
      <c r="O709" t="s">
        <v>328</v>
      </c>
      <c r="P709" t="s">
        <v>328</v>
      </c>
      <c r="Q709">
        <v>1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1</v>
      </c>
      <c r="AD709">
        <v>0</v>
      </c>
      <c r="AE709">
        <v>0</v>
      </c>
      <c r="AF709" t="s">
        <v>3</v>
      </c>
      <c r="AG709">
        <v>0</v>
      </c>
      <c r="AH709">
        <v>3</v>
      </c>
      <c r="AI709">
        <v>-1</v>
      </c>
      <c r="AJ709" t="s">
        <v>3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</row>
    <row r="710" spans="1:44" x14ac:dyDescent="0.2">
      <c r="A710">
        <f>ROW(Source!A455)</f>
        <v>455</v>
      </c>
      <c r="B710">
        <v>144044642</v>
      </c>
      <c r="C710">
        <v>144044629</v>
      </c>
      <c r="D710">
        <v>130283061</v>
      </c>
      <c r="E710">
        <v>1</v>
      </c>
      <c r="F710">
        <v>1</v>
      </c>
      <c r="G710">
        <v>1</v>
      </c>
      <c r="H710">
        <v>3</v>
      </c>
      <c r="I710" t="s">
        <v>1769</v>
      </c>
      <c r="J710" t="s">
        <v>1770</v>
      </c>
      <c r="K710" t="s">
        <v>1771</v>
      </c>
      <c r="L710">
        <v>1455</v>
      </c>
      <c r="N710">
        <v>1013</v>
      </c>
      <c r="O710" t="s">
        <v>163</v>
      </c>
      <c r="P710" t="s">
        <v>163</v>
      </c>
      <c r="Q710">
        <v>1</v>
      </c>
      <c r="X710">
        <v>0</v>
      </c>
      <c r="Y710">
        <v>3.15</v>
      </c>
      <c r="Z710">
        <v>0</v>
      </c>
      <c r="AA710">
        <v>0</v>
      </c>
      <c r="AB710">
        <v>0</v>
      </c>
      <c r="AC710">
        <v>1</v>
      </c>
      <c r="AD710">
        <v>0</v>
      </c>
      <c r="AE710">
        <v>0</v>
      </c>
      <c r="AF710" t="s">
        <v>3</v>
      </c>
      <c r="AG710">
        <v>0</v>
      </c>
      <c r="AH710">
        <v>3</v>
      </c>
      <c r="AI710">
        <v>-1</v>
      </c>
      <c r="AJ710" t="s">
        <v>3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</row>
    <row r="711" spans="1:44" x14ac:dyDescent="0.2">
      <c r="A711">
        <f>ROW(Source!A455)</f>
        <v>455</v>
      </c>
      <c r="B711">
        <v>144044643</v>
      </c>
      <c r="C711">
        <v>144044629</v>
      </c>
      <c r="D711">
        <v>130283064</v>
      </c>
      <c r="E711">
        <v>1</v>
      </c>
      <c r="F711">
        <v>1</v>
      </c>
      <c r="G711">
        <v>1</v>
      </c>
      <c r="H711">
        <v>3</v>
      </c>
      <c r="I711" t="s">
        <v>1358</v>
      </c>
      <c r="J711" t="s">
        <v>1359</v>
      </c>
      <c r="K711" t="s">
        <v>1360</v>
      </c>
      <c r="L711">
        <v>1425</v>
      </c>
      <c r="N711">
        <v>1013</v>
      </c>
      <c r="O711" t="s">
        <v>88</v>
      </c>
      <c r="P711" t="s">
        <v>88</v>
      </c>
      <c r="Q711">
        <v>1</v>
      </c>
      <c r="X711">
        <v>4</v>
      </c>
      <c r="Y711">
        <v>50</v>
      </c>
      <c r="Z711">
        <v>0</v>
      </c>
      <c r="AA711">
        <v>0</v>
      </c>
      <c r="AB711">
        <v>0</v>
      </c>
      <c r="AC711">
        <v>0</v>
      </c>
      <c r="AD711">
        <v>1</v>
      </c>
      <c r="AE711">
        <v>0</v>
      </c>
      <c r="AF711" t="s">
        <v>3</v>
      </c>
      <c r="AG711">
        <v>4</v>
      </c>
      <c r="AH711">
        <v>2</v>
      </c>
      <c r="AI711">
        <v>144044634</v>
      </c>
      <c r="AJ711">
        <v>699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</row>
    <row r="712" spans="1:44" x14ac:dyDescent="0.2">
      <c r="A712">
        <f>ROW(Source!A455)</f>
        <v>455</v>
      </c>
      <c r="B712">
        <v>144044644</v>
      </c>
      <c r="C712">
        <v>144044629</v>
      </c>
      <c r="D712">
        <v>130289372</v>
      </c>
      <c r="E712">
        <v>1</v>
      </c>
      <c r="F712">
        <v>1</v>
      </c>
      <c r="G712">
        <v>1</v>
      </c>
      <c r="H712">
        <v>3</v>
      </c>
      <c r="I712" t="s">
        <v>763</v>
      </c>
      <c r="J712" t="s">
        <v>765</v>
      </c>
      <c r="K712" t="s">
        <v>764</v>
      </c>
      <c r="L712">
        <v>1296</v>
      </c>
      <c r="N712">
        <v>1002</v>
      </c>
      <c r="O712" t="s">
        <v>695</v>
      </c>
      <c r="P712" t="s">
        <v>695</v>
      </c>
      <c r="Q712">
        <v>1</v>
      </c>
      <c r="X712">
        <v>68.03</v>
      </c>
      <c r="Y712">
        <v>46.86</v>
      </c>
      <c r="Z712">
        <v>0</v>
      </c>
      <c r="AA712">
        <v>0</v>
      </c>
      <c r="AB712">
        <v>0</v>
      </c>
      <c r="AC712">
        <v>0</v>
      </c>
      <c r="AD712">
        <v>1</v>
      </c>
      <c r="AE712">
        <v>0</v>
      </c>
      <c r="AF712" t="s">
        <v>3</v>
      </c>
      <c r="AG712">
        <v>68.03</v>
      </c>
      <c r="AH712">
        <v>2</v>
      </c>
      <c r="AI712">
        <v>144044635</v>
      </c>
      <c r="AJ712">
        <v>700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</row>
    <row r="713" spans="1:44" x14ac:dyDescent="0.2">
      <c r="A713">
        <f>ROW(Source!A457)</f>
        <v>457</v>
      </c>
      <c r="B713">
        <v>144044655</v>
      </c>
      <c r="C713">
        <v>144044646</v>
      </c>
      <c r="D713">
        <v>128862276</v>
      </c>
      <c r="E713">
        <v>28876687</v>
      </c>
      <c r="F713">
        <v>1</v>
      </c>
      <c r="G713">
        <v>1</v>
      </c>
      <c r="H713">
        <v>1</v>
      </c>
      <c r="I713" t="s">
        <v>1341</v>
      </c>
      <c r="J713" t="s">
        <v>3</v>
      </c>
      <c r="K713" t="s">
        <v>1342</v>
      </c>
      <c r="L713">
        <v>1191</v>
      </c>
      <c r="N713">
        <v>1013</v>
      </c>
      <c r="O713" t="s">
        <v>1125</v>
      </c>
      <c r="P713" t="s">
        <v>1125</v>
      </c>
      <c r="Q713">
        <v>1</v>
      </c>
      <c r="X713">
        <v>23.1</v>
      </c>
      <c r="Y713">
        <v>0</v>
      </c>
      <c r="Z713">
        <v>0</v>
      </c>
      <c r="AA713">
        <v>0</v>
      </c>
      <c r="AB713">
        <v>8.9700000000000006</v>
      </c>
      <c r="AC713">
        <v>0</v>
      </c>
      <c r="AD713">
        <v>1</v>
      </c>
      <c r="AE713">
        <v>1</v>
      </c>
      <c r="AF713" t="s">
        <v>264</v>
      </c>
      <c r="AG713">
        <v>26.565000000000001</v>
      </c>
      <c r="AH713">
        <v>2</v>
      </c>
      <c r="AI713">
        <v>144044647</v>
      </c>
      <c r="AJ713">
        <v>702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</row>
    <row r="714" spans="1:44" x14ac:dyDescent="0.2">
      <c r="A714">
        <f>ROW(Source!A457)</f>
        <v>457</v>
      </c>
      <c r="B714">
        <v>144044656</v>
      </c>
      <c r="C714">
        <v>144044646</v>
      </c>
      <c r="D714">
        <v>128862608</v>
      </c>
      <c r="E714">
        <v>28876687</v>
      </c>
      <c r="F714">
        <v>1</v>
      </c>
      <c r="G714">
        <v>1</v>
      </c>
      <c r="H714">
        <v>1</v>
      </c>
      <c r="I714" t="s">
        <v>1128</v>
      </c>
      <c r="J714" t="s">
        <v>3</v>
      </c>
      <c r="K714" t="s">
        <v>1129</v>
      </c>
      <c r="L714">
        <v>1191</v>
      </c>
      <c r="N714">
        <v>1013</v>
      </c>
      <c r="O714" t="s">
        <v>1125</v>
      </c>
      <c r="P714" t="s">
        <v>1125</v>
      </c>
      <c r="Q714">
        <v>1</v>
      </c>
      <c r="X714">
        <v>0.11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1</v>
      </c>
      <c r="AE714">
        <v>2</v>
      </c>
      <c r="AF714" t="s">
        <v>279</v>
      </c>
      <c r="AG714">
        <v>0.13750000000000001</v>
      </c>
      <c r="AH714">
        <v>2</v>
      </c>
      <c r="AI714">
        <v>144044648</v>
      </c>
      <c r="AJ714">
        <v>703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</row>
    <row r="715" spans="1:44" x14ac:dyDescent="0.2">
      <c r="A715">
        <f>ROW(Source!A457)</f>
        <v>457</v>
      </c>
      <c r="B715">
        <v>144044657</v>
      </c>
      <c r="C715">
        <v>144044646</v>
      </c>
      <c r="D715">
        <v>130404565</v>
      </c>
      <c r="E715">
        <v>1</v>
      </c>
      <c r="F715">
        <v>1</v>
      </c>
      <c r="G715">
        <v>1</v>
      </c>
      <c r="H715">
        <v>2</v>
      </c>
      <c r="I715" t="s">
        <v>1130</v>
      </c>
      <c r="J715" t="s">
        <v>1131</v>
      </c>
      <c r="K715" t="s">
        <v>1132</v>
      </c>
      <c r="L715">
        <v>1368</v>
      </c>
      <c r="N715">
        <v>1011</v>
      </c>
      <c r="O715" t="s">
        <v>550</v>
      </c>
      <c r="P715" t="s">
        <v>550</v>
      </c>
      <c r="Q715">
        <v>1</v>
      </c>
      <c r="X715">
        <v>0.01</v>
      </c>
      <c r="Y715">
        <v>0</v>
      </c>
      <c r="Z715">
        <v>31.26</v>
      </c>
      <c r="AA715">
        <v>13.5</v>
      </c>
      <c r="AB715">
        <v>0</v>
      </c>
      <c r="AC715">
        <v>0</v>
      </c>
      <c r="AD715">
        <v>1</v>
      </c>
      <c r="AE715">
        <v>0</v>
      </c>
      <c r="AF715" t="s">
        <v>279</v>
      </c>
      <c r="AG715">
        <v>1.2500000000000001E-2</v>
      </c>
      <c r="AH715">
        <v>2</v>
      </c>
      <c r="AI715">
        <v>144044649</v>
      </c>
      <c r="AJ715">
        <v>704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</row>
    <row r="716" spans="1:44" x14ac:dyDescent="0.2">
      <c r="A716">
        <f>ROW(Source!A457)</f>
        <v>457</v>
      </c>
      <c r="B716">
        <v>144044658</v>
      </c>
      <c r="C716">
        <v>144044646</v>
      </c>
      <c r="D716">
        <v>130405149</v>
      </c>
      <c r="E716">
        <v>1</v>
      </c>
      <c r="F716">
        <v>1</v>
      </c>
      <c r="G716">
        <v>1</v>
      </c>
      <c r="H716">
        <v>2</v>
      </c>
      <c r="I716" t="s">
        <v>1144</v>
      </c>
      <c r="J716" t="s">
        <v>1145</v>
      </c>
      <c r="K716" t="s">
        <v>1146</v>
      </c>
      <c r="L716">
        <v>1368</v>
      </c>
      <c r="N716">
        <v>1011</v>
      </c>
      <c r="O716" t="s">
        <v>550</v>
      </c>
      <c r="P716" t="s">
        <v>550</v>
      </c>
      <c r="Q716">
        <v>1</v>
      </c>
      <c r="X716">
        <v>0.1</v>
      </c>
      <c r="Y716">
        <v>0</v>
      </c>
      <c r="Z716">
        <v>65.709999999999994</v>
      </c>
      <c r="AA716">
        <v>11.6</v>
      </c>
      <c r="AB716">
        <v>0</v>
      </c>
      <c r="AC716">
        <v>0</v>
      </c>
      <c r="AD716">
        <v>1</v>
      </c>
      <c r="AE716">
        <v>0</v>
      </c>
      <c r="AF716" t="s">
        <v>279</v>
      </c>
      <c r="AG716">
        <v>0.125</v>
      </c>
      <c r="AH716">
        <v>2</v>
      </c>
      <c r="AI716">
        <v>144044650</v>
      </c>
      <c r="AJ716">
        <v>705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</row>
    <row r="717" spans="1:44" x14ac:dyDescent="0.2">
      <c r="A717">
        <f>ROW(Source!A457)</f>
        <v>457</v>
      </c>
      <c r="B717">
        <v>144044659</v>
      </c>
      <c r="C717">
        <v>144044646</v>
      </c>
      <c r="D717">
        <v>130261510</v>
      </c>
      <c r="E717">
        <v>1</v>
      </c>
      <c r="F717">
        <v>1</v>
      </c>
      <c r="G717">
        <v>1</v>
      </c>
      <c r="H717">
        <v>3</v>
      </c>
      <c r="I717" t="s">
        <v>1582</v>
      </c>
      <c r="J717" t="s">
        <v>1583</v>
      </c>
      <c r="K717" t="s">
        <v>1584</v>
      </c>
      <c r="L717">
        <v>1327</v>
      </c>
      <c r="N717">
        <v>1005</v>
      </c>
      <c r="O717" t="s">
        <v>269</v>
      </c>
      <c r="P717" t="s">
        <v>269</v>
      </c>
      <c r="Q717">
        <v>1</v>
      </c>
      <c r="X717">
        <v>0.84</v>
      </c>
      <c r="Y717">
        <v>72.319999999999993</v>
      </c>
      <c r="Z717">
        <v>0</v>
      </c>
      <c r="AA717">
        <v>0</v>
      </c>
      <c r="AB717">
        <v>0</v>
      </c>
      <c r="AC717">
        <v>0</v>
      </c>
      <c r="AD717">
        <v>1</v>
      </c>
      <c r="AE717">
        <v>0</v>
      </c>
      <c r="AF717" t="s">
        <v>3</v>
      </c>
      <c r="AG717">
        <v>0.84</v>
      </c>
      <c r="AH717">
        <v>2</v>
      </c>
      <c r="AI717">
        <v>144044651</v>
      </c>
      <c r="AJ717">
        <v>706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</row>
    <row r="718" spans="1:44" x14ac:dyDescent="0.2">
      <c r="A718">
        <f>ROW(Source!A457)</f>
        <v>457</v>
      </c>
      <c r="B718">
        <v>144044660</v>
      </c>
      <c r="C718">
        <v>144044646</v>
      </c>
      <c r="D718">
        <v>130261846</v>
      </c>
      <c r="E718">
        <v>1</v>
      </c>
      <c r="F718">
        <v>1</v>
      </c>
      <c r="G718">
        <v>1</v>
      </c>
      <c r="H718">
        <v>3</v>
      </c>
      <c r="I718" t="s">
        <v>1312</v>
      </c>
      <c r="J718" t="s">
        <v>1313</v>
      </c>
      <c r="K718" t="s">
        <v>1314</v>
      </c>
      <c r="L718">
        <v>1346</v>
      </c>
      <c r="N718">
        <v>1009</v>
      </c>
      <c r="O718" t="s">
        <v>598</v>
      </c>
      <c r="P718" t="s">
        <v>598</v>
      </c>
      <c r="Q718">
        <v>1</v>
      </c>
      <c r="X718">
        <v>0.31</v>
      </c>
      <c r="Y718">
        <v>1.82</v>
      </c>
      <c r="Z718">
        <v>0</v>
      </c>
      <c r="AA718">
        <v>0</v>
      </c>
      <c r="AB718">
        <v>0</v>
      </c>
      <c r="AC718">
        <v>0</v>
      </c>
      <c r="AD718">
        <v>1</v>
      </c>
      <c r="AE718">
        <v>0</v>
      </c>
      <c r="AF718" t="s">
        <v>3</v>
      </c>
      <c r="AG718">
        <v>0.31</v>
      </c>
      <c r="AH718">
        <v>2</v>
      </c>
      <c r="AI718">
        <v>144044652</v>
      </c>
      <c r="AJ718">
        <v>707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</row>
    <row r="719" spans="1:44" x14ac:dyDescent="0.2">
      <c r="A719">
        <f>ROW(Source!A457)</f>
        <v>457</v>
      </c>
      <c r="B719">
        <v>144044661</v>
      </c>
      <c r="C719">
        <v>144044646</v>
      </c>
      <c r="D719">
        <v>128864562</v>
      </c>
      <c r="E719">
        <v>28876687</v>
      </c>
      <c r="F719">
        <v>1</v>
      </c>
      <c r="G719">
        <v>1</v>
      </c>
      <c r="H719">
        <v>3</v>
      </c>
      <c r="I719" t="s">
        <v>1807</v>
      </c>
      <c r="J719" t="s">
        <v>3</v>
      </c>
      <c r="K719" t="s">
        <v>1808</v>
      </c>
      <c r="L719">
        <v>1348</v>
      </c>
      <c r="N719">
        <v>1009</v>
      </c>
      <c r="O719" t="s">
        <v>31</v>
      </c>
      <c r="P719" t="s">
        <v>31</v>
      </c>
      <c r="Q719">
        <v>1000</v>
      </c>
      <c r="X719">
        <v>6.3E-2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 t="s">
        <v>3</v>
      </c>
      <c r="AG719">
        <v>6.3E-2</v>
      </c>
      <c r="AH719">
        <v>3</v>
      </c>
      <c r="AI719">
        <v>-1</v>
      </c>
      <c r="AJ719" t="s">
        <v>3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</row>
    <row r="720" spans="1:44" x14ac:dyDescent="0.2">
      <c r="A720">
        <f>ROW(Source!A457)</f>
        <v>457</v>
      </c>
      <c r="B720">
        <v>144044662</v>
      </c>
      <c r="C720">
        <v>144044646</v>
      </c>
      <c r="D720">
        <v>130289765</v>
      </c>
      <c r="E720">
        <v>1</v>
      </c>
      <c r="F720">
        <v>1</v>
      </c>
      <c r="G720">
        <v>1</v>
      </c>
      <c r="H720">
        <v>3</v>
      </c>
      <c r="I720" t="s">
        <v>1585</v>
      </c>
      <c r="J720" t="s">
        <v>1586</v>
      </c>
      <c r="K720" t="s">
        <v>1587</v>
      </c>
      <c r="L720">
        <v>1348</v>
      </c>
      <c r="N720">
        <v>1009</v>
      </c>
      <c r="O720" t="s">
        <v>31</v>
      </c>
      <c r="P720" t="s">
        <v>31</v>
      </c>
      <c r="Q720">
        <v>1000</v>
      </c>
      <c r="X720">
        <v>5.0000000000000001E-3</v>
      </c>
      <c r="Y720">
        <v>4294</v>
      </c>
      <c r="Z720">
        <v>0</v>
      </c>
      <c r="AA720">
        <v>0</v>
      </c>
      <c r="AB720">
        <v>0</v>
      </c>
      <c r="AC720">
        <v>0</v>
      </c>
      <c r="AD720">
        <v>1</v>
      </c>
      <c r="AE720">
        <v>0</v>
      </c>
      <c r="AF720" t="s">
        <v>3</v>
      </c>
      <c r="AG720">
        <v>5.0000000000000001E-3</v>
      </c>
      <c r="AH720">
        <v>2</v>
      </c>
      <c r="AI720">
        <v>144044654</v>
      </c>
      <c r="AJ720">
        <v>709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</row>
    <row r="721" spans="1:44" x14ac:dyDescent="0.2">
      <c r="A721">
        <f>ROW(Source!A459)</f>
        <v>459</v>
      </c>
      <c r="B721">
        <v>144044670</v>
      </c>
      <c r="C721">
        <v>144044664</v>
      </c>
      <c r="D721">
        <v>128862253</v>
      </c>
      <c r="E721">
        <v>28876687</v>
      </c>
      <c r="F721">
        <v>1</v>
      </c>
      <c r="G721">
        <v>1</v>
      </c>
      <c r="H721">
        <v>1</v>
      </c>
      <c r="I721" t="s">
        <v>1123</v>
      </c>
      <c r="J721" t="s">
        <v>3</v>
      </c>
      <c r="K721" t="s">
        <v>1124</v>
      </c>
      <c r="L721">
        <v>1191</v>
      </c>
      <c r="N721">
        <v>1013</v>
      </c>
      <c r="O721" t="s">
        <v>1125</v>
      </c>
      <c r="P721" t="s">
        <v>1125</v>
      </c>
      <c r="Q721">
        <v>1</v>
      </c>
      <c r="X721">
        <v>2.2000000000000002</v>
      </c>
      <c r="Y721">
        <v>0</v>
      </c>
      <c r="Z721">
        <v>0</v>
      </c>
      <c r="AA721">
        <v>0</v>
      </c>
      <c r="AB721">
        <v>8.5299999999999994</v>
      </c>
      <c r="AC721">
        <v>0</v>
      </c>
      <c r="AD721">
        <v>1</v>
      </c>
      <c r="AE721">
        <v>1</v>
      </c>
      <c r="AF721" t="s">
        <v>264</v>
      </c>
      <c r="AG721">
        <v>2.5299999999999998</v>
      </c>
      <c r="AH721">
        <v>2</v>
      </c>
      <c r="AI721">
        <v>144044665</v>
      </c>
      <c r="AJ721">
        <v>710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</row>
    <row r="722" spans="1:44" x14ac:dyDescent="0.2">
      <c r="A722">
        <f>ROW(Source!A459)</f>
        <v>459</v>
      </c>
      <c r="B722">
        <v>144044671</v>
      </c>
      <c r="C722">
        <v>144044664</v>
      </c>
      <c r="D722">
        <v>128862608</v>
      </c>
      <c r="E722">
        <v>28876687</v>
      </c>
      <c r="F722">
        <v>1</v>
      </c>
      <c r="G722">
        <v>1</v>
      </c>
      <c r="H722">
        <v>1</v>
      </c>
      <c r="I722" t="s">
        <v>1128</v>
      </c>
      <c r="J722" t="s">
        <v>3</v>
      </c>
      <c r="K722" t="s">
        <v>1129</v>
      </c>
      <c r="L722">
        <v>1191</v>
      </c>
      <c r="N722">
        <v>1013</v>
      </c>
      <c r="O722" t="s">
        <v>1125</v>
      </c>
      <c r="P722" t="s">
        <v>1125</v>
      </c>
      <c r="Q722">
        <v>1</v>
      </c>
      <c r="X722">
        <v>0.45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1</v>
      </c>
      <c r="AE722">
        <v>2</v>
      </c>
      <c r="AF722" t="s">
        <v>279</v>
      </c>
      <c r="AG722">
        <v>0.5625</v>
      </c>
      <c r="AH722">
        <v>2</v>
      </c>
      <c r="AI722">
        <v>144044666</v>
      </c>
      <c r="AJ722">
        <v>711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</row>
    <row r="723" spans="1:44" x14ac:dyDescent="0.2">
      <c r="A723">
        <f>ROW(Source!A459)</f>
        <v>459</v>
      </c>
      <c r="B723">
        <v>144044672</v>
      </c>
      <c r="C723">
        <v>144044664</v>
      </c>
      <c r="D723">
        <v>130404529</v>
      </c>
      <c r="E723">
        <v>1</v>
      </c>
      <c r="F723">
        <v>1</v>
      </c>
      <c r="G723">
        <v>1</v>
      </c>
      <c r="H723">
        <v>2</v>
      </c>
      <c r="I723" t="s">
        <v>1306</v>
      </c>
      <c r="J723" t="s">
        <v>1307</v>
      </c>
      <c r="K723" t="s">
        <v>1308</v>
      </c>
      <c r="L723">
        <v>1368</v>
      </c>
      <c r="N723">
        <v>1011</v>
      </c>
      <c r="O723" t="s">
        <v>550</v>
      </c>
      <c r="P723" t="s">
        <v>550</v>
      </c>
      <c r="Q723">
        <v>1</v>
      </c>
      <c r="X723">
        <v>0.27</v>
      </c>
      <c r="Y723">
        <v>0</v>
      </c>
      <c r="Z723">
        <v>89.99</v>
      </c>
      <c r="AA723">
        <v>10.06</v>
      </c>
      <c r="AB723">
        <v>0</v>
      </c>
      <c r="AC723">
        <v>0</v>
      </c>
      <c r="AD723">
        <v>1</v>
      </c>
      <c r="AE723">
        <v>0</v>
      </c>
      <c r="AF723" t="s">
        <v>279</v>
      </c>
      <c r="AG723">
        <v>0.33750000000000002</v>
      </c>
      <c r="AH723">
        <v>2</v>
      </c>
      <c r="AI723">
        <v>144044667</v>
      </c>
      <c r="AJ723">
        <v>712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</row>
    <row r="724" spans="1:44" x14ac:dyDescent="0.2">
      <c r="A724">
        <f>ROW(Source!A459)</f>
        <v>459</v>
      </c>
      <c r="B724">
        <v>144044673</v>
      </c>
      <c r="C724">
        <v>144044664</v>
      </c>
      <c r="D724">
        <v>130404565</v>
      </c>
      <c r="E724">
        <v>1</v>
      </c>
      <c r="F724">
        <v>1</v>
      </c>
      <c r="G724">
        <v>1</v>
      </c>
      <c r="H724">
        <v>2</v>
      </c>
      <c r="I724" t="s">
        <v>1130</v>
      </c>
      <c r="J724" t="s">
        <v>1131</v>
      </c>
      <c r="K724" t="s">
        <v>1132</v>
      </c>
      <c r="L724">
        <v>1368</v>
      </c>
      <c r="N724">
        <v>1011</v>
      </c>
      <c r="O724" t="s">
        <v>550</v>
      </c>
      <c r="P724" t="s">
        <v>550</v>
      </c>
      <c r="Q724">
        <v>1</v>
      </c>
      <c r="X724">
        <v>0.18</v>
      </c>
      <c r="Y724">
        <v>0</v>
      </c>
      <c r="Z724">
        <v>31.26</v>
      </c>
      <c r="AA724">
        <v>13.5</v>
      </c>
      <c r="AB724">
        <v>0</v>
      </c>
      <c r="AC724">
        <v>0</v>
      </c>
      <c r="AD724">
        <v>1</v>
      </c>
      <c r="AE724">
        <v>0</v>
      </c>
      <c r="AF724" t="s">
        <v>279</v>
      </c>
      <c r="AG724">
        <v>0.22499999999999998</v>
      </c>
      <c r="AH724">
        <v>2</v>
      </c>
      <c r="AI724">
        <v>144044668</v>
      </c>
      <c r="AJ724">
        <v>713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</row>
    <row r="725" spans="1:44" x14ac:dyDescent="0.2">
      <c r="A725">
        <f>ROW(Source!A459)</f>
        <v>459</v>
      </c>
      <c r="B725">
        <v>144044674</v>
      </c>
      <c r="C725">
        <v>144044664</v>
      </c>
      <c r="D725">
        <v>128865147</v>
      </c>
      <c r="E725">
        <v>28876687</v>
      </c>
      <c r="F725">
        <v>1</v>
      </c>
      <c r="G725">
        <v>1</v>
      </c>
      <c r="H725">
        <v>3</v>
      </c>
      <c r="I725" t="s">
        <v>1809</v>
      </c>
      <c r="J725" t="s">
        <v>3</v>
      </c>
      <c r="K725" t="s">
        <v>1810</v>
      </c>
      <c r="L725">
        <v>1339</v>
      </c>
      <c r="N725">
        <v>1007</v>
      </c>
      <c r="O725" t="s">
        <v>50</v>
      </c>
      <c r="P725" t="s">
        <v>50</v>
      </c>
      <c r="Q725">
        <v>1</v>
      </c>
      <c r="X725">
        <v>1.1000000000000001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 t="s">
        <v>3</v>
      </c>
      <c r="AG725">
        <v>1.1000000000000001</v>
      </c>
      <c r="AH725">
        <v>3</v>
      </c>
      <c r="AI725">
        <v>-1</v>
      </c>
      <c r="AJ725" t="s">
        <v>3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</row>
    <row r="726" spans="1:44" x14ac:dyDescent="0.2">
      <c r="A726">
        <f>ROW(Source!A461)</f>
        <v>461</v>
      </c>
      <c r="B726">
        <v>144044685</v>
      </c>
      <c r="C726">
        <v>144044676</v>
      </c>
      <c r="D726">
        <v>128862197</v>
      </c>
      <c r="E726">
        <v>28876687</v>
      </c>
      <c r="F726">
        <v>1</v>
      </c>
      <c r="G726">
        <v>1</v>
      </c>
      <c r="H726">
        <v>1</v>
      </c>
      <c r="I726" t="s">
        <v>1276</v>
      </c>
      <c r="J726" t="s">
        <v>3</v>
      </c>
      <c r="K726" t="s">
        <v>1277</v>
      </c>
      <c r="L726">
        <v>1191</v>
      </c>
      <c r="N726">
        <v>1013</v>
      </c>
      <c r="O726" t="s">
        <v>1125</v>
      </c>
      <c r="P726" t="s">
        <v>1125</v>
      </c>
      <c r="Q726">
        <v>1</v>
      </c>
      <c r="X726">
        <v>40</v>
      </c>
      <c r="Y726">
        <v>0</v>
      </c>
      <c r="Z726">
        <v>0</v>
      </c>
      <c r="AA726">
        <v>0</v>
      </c>
      <c r="AB726">
        <v>7.94</v>
      </c>
      <c r="AC726">
        <v>0</v>
      </c>
      <c r="AD726">
        <v>1</v>
      </c>
      <c r="AE726">
        <v>1</v>
      </c>
      <c r="AF726" t="s">
        <v>264</v>
      </c>
      <c r="AG726">
        <v>46</v>
      </c>
      <c r="AH726">
        <v>2</v>
      </c>
      <c r="AI726">
        <v>144044677</v>
      </c>
      <c r="AJ726">
        <v>715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</row>
    <row r="727" spans="1:44" x14ac:dyDescent="0.2">
      <c r="A727">
        <f>ROW(Source!A461)</f>
        <v>461</v>
      </c>
      <c r="B727">
        <v>144044686</v>
      </c>
      <c r="C727">
        <v>144044676</v>
      </c>
      <c r="D727">
        <v>128862608</v>
      </c>
      <c r="E727">
        <v>28876687</v>
      </c>
      <c r="F727">
        <v>1</v>
      </c>
      <c r="G727">
        <v>1</v>
      </c>
      <c r="H727">
        <v>1</v>
      </c>
      <c r="I727" t="s">
        <v>1128</v>
      </c>
      <c r="J727" t="s">
        <v>3</v>
      </c>
      <c r="K727" t="s">
        <v>1129</v>
      </c>
      <c r="L727">
        <v>1191</v>
      </c>
      <c r="N727">
        <v>1013</v>
      </c>
      <c r="O727" t="s">
        <v>1125</v>
      </c>
      <c r="P727" t="s">
        <v>1125</v>
      </c>
      <c r="Q727">
        <v>1</v>
      </c>
      <c r="X727">
        <v>1.93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1</v>
      </c>
      <c r="AE727">
        <v>2</v>
      </c>
      <c r="AF727" t="s">
        <v>279</v>
      </c>
      <c r="AG727">
        <v>2.4125000000000001</v>
      </c>
      <c r="AH727">
        <v>2</v>
      </c>
      <c r="AI727">
        <v>144044678</v>
      </c>
      <c r="AJ727">
        <v>716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</row>
    <row r="728" spans="1:44" x14ac:dyDescent="0.2">
      <c r="A728">
        <f>ROW(Source!A461)</f>
        <v>461</v>
      </c>
      <c r="B728">
        <v>144044687</v>
      </c>
      <c r="C728">
        <v>144044676</v>
      </c>
      <c r="D728">
        <v>130404529</v>
      </c>
      <c r="E728">
        <v>1</v>
      </c>
      <c r="F728">
        <v>1</v>
      </c>
      <c r="G728">
        <v>1</v>
      </c>
      <c r="H728">
        <v>2</v>
      </c>
      <c r="I728" t="s">
        <v>1306</v>
      </c>
      <c r="J728" t="s">
        <v>1307</v>
      </c>
      <c r="K728" t="s">
        <v>1308</v>
      </c>
      <c r="L728">
        <v>1368</v>
      </c>
      <c r="N728">
        <v>1011</v>
      </c>
      <c r="O728" t="s">
        <v>550</v>
      </c>
      <c r="P728" t="s">
        <v>550</v>
      </c>
      <c r="Q728">
        <v>1</v>
      </c>
      <c r="X728">
        <v>1.1000000000000001</v>
      </c>
      <c r="Y728">
        <v>0</v>
      </c>
      <c r="Z728">
        <v>89.99</v>
      </c>
      <c r="AA728">
        <v>10.06</v>
      </c>
      <c r="AB728">
        <v>0</v>
      </c>
      <c r="AC728">
        <v>0</v>
      </c>
      <c r="AD728">
        <v>1</v>
      </c>
      <c r="AE728">
        <v>0</v>
      </c>
      <c r="AF728" t="s">
        <v>279</v>
      </c>
      <c r="AG728">
        <v>1.375</v>
      </c>
      <c r="AH728">
        <v>2</v>
      </c>
      <c r="AI728">
        <v>144044679</v>
      </c>
      <c r="AJ728">
        <v>717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</row>
    <row r="729" spans="1:44" x14ac:dyDescent="0.2">
      <c r="A729">
        <f>ROW(Source!A461)</f>
        <v>461</v>
      </c>
      <c r="B729">
        <v>144044688</v>
      </c>
      <c r="C729">
        <v>144044676</v>
      </c>
      <c r="D729">
        <v>130404565</v>
      </c>
      <c r="E729">
        <v>1</v>
      </c>
      <c r="F729">
        <v>1</v>
      </c>
      <c r="G729">
        <v>1</v>
      </c>
      <c r="H729">
        <v>2</v>
      </c>
      <c r="I729" t="s">
        <v>1130</v>
      </c>
      <c r="J729" t="s">
        <v>1131</v>
      </c>
      <c r="K729" t="s">
        <v>1132</v>
      </c>
      <c r="L729">
        <v>1368</v>
      </c>
      <c r="N729">
        <v>1011</v>
      </c>
      <c r="O729" t="s">
        <v>550</v>
      </c>
      <c r="P729" t="s">
        <v>550</v>
      </c>
      <c r="Q729">
        <v>1</v>
      </c>
      <c r="X729">
        <v>0.83</v>
      </c>
      <c r="Y729">
        <v>0</v>
      </c>
      <c r="Z729">
        <v>31.26</v>
      </c>
      <c r="AA729">
        <v>13.5</v>
      </c>
      <c r="AB729">
        <v>0</v>
      </c>
      <c r="AC729">
        <v>0</v>
      </c>
      <c r="AD729">
        <v>1</v>
      </c>
      <c r="AE729">
        <v>0</v>
      </c>
      <c r="AF729" t="s">
        <v>279</v>
      </c>
      <c r="AG729">
        <v>1.0374999999999999</v>
      </c>
      <c r="AH729">
        <v>2</v>
      </c>
      <c r="AI729">
        <v>144044680</v>
      </c>
      <c r="AJ729">
        <v>718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</row>
    <row r="730" spans="1:44" x14ac:dyDescent="0.2">
      <c r="A730">
        <f>ROW(Source!A461)</f>
        <v>461</v>
      </c>
      <c r="B730">
        <v>144044689</v>
      </c>
      <c r="C730">
        <v>144044676</v>
      </c>
      <c r="D730">
        <v>130404632</v>
      </c>
      <c r="E730">
        <v>1</v>
      </c>
      <c r="F730">
        <v>1</v>
      </c>
      <c r="G730">
        <v>1</v>
      </c>
      <c r="H730">
        <v>2</v>
      </c>
      <c r="I730" t="s">
        <v>1335</v>
      </c>
      <c r="J730" t="s">
        <v>1336</v>
      </c>
      <c r="K730" t="s">
        <v>1337</v>
      </c>
      <c r="L730">
        <v>1368</v>
      </c>
      <c r="N730">
        <v>1011</v>
      </c>
      <c r="O730" t="s">
        <v>550</v>
      </c>
      <c r="P730" t="s">
        <v>550</v>
      </c>
      <c r="Q730">
        <v>1</v>
      </c>
      <c r="X730">
        <v>3.41</v>
      </c>
      <c r="Y730">
        <v>0</v>
      </c>
      <c r="Z730">
        <v>0.5</v>
      </c>
      <c r="AA730">
        <v>0</v>
      </c>
      <c r="AB730">
        <v>0</v>
      </c>
      <c r="AC730">
        <v>0</v>
      </c>
      <c r="AD730">
        <v>1</v>
      </c>
      <c r="AE730">
        <v>0</v>
      </c>
      <c r="AF730" t="s">
        <v>279</v>
      </c>
      <c r="AG730">
        <v>4.2625000000000002</v>
      </c>
      <c r="AH730">
        <v>2</v>
      </c>
      <c r="AI730">
        <v>144044681</v>
      </c>
      <c r="AJ730">
        <v>719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</row>
    <row r="731" spans="1:44" x14ac:dyDescent="0.2">
      <c r="A731">
        <f>ROW(Source!A461)</f>
        <v>461</v>
      </c>
      <c r="B731">
        <v>144044690</v>
      </c>
      <c r="C731">
        <v>144044676</v>
      </c>
      <c r="D731">
        <v>130405845</v>
      </c>
      <c r="E731">
        <v>1</v>
      </c>
      <c r="F731">
        <v>1</v>
      </c>
      <c r="G731">
        <v>1</v>
      </c>
      <c r="H731">
        <v>2</v>
      </c>
      <c r="I731" t="s">
        <v>1588</v>
      </c>
      <c r="J731" t="s">
        <v>1589</v>
      </c>
      <c r="K731" t="s">
        <v>1590</v>
      </c>
      <c r="L731">
        <v>1368</v>
      </c>
      <c r="N731">
        <v>1011</v>
      </c>
      <c r="O731" t="s">
        <v>550</v>
      </c>
      <c r="P731" t="s">
        <v>550</v>
      </c>
      <c r="Q731">
        <v>1</v>
      </c>
      <c r="X731">
        <v>0.7</v>
      </c>
      <c r="Y731">
        <v>0</v>
      </c>
      <c r="Z731">
        <v>3.29</v>
      </c>
      <c r="AA731">
        <v>0</v>
      </c>
      <c r="AB731">
        <v>0</v>
      </c>
      <c r="AC731">
        <v>0</v>
      </c>
      <c r="AD731">
        <v>1</v>
      </c>
      <c r="AE731">
        <v>0</v>
      </c>
      <c r="AF731" t="s">
        <v>279</v>
      </c>
      <c r="AG731">
        <v>0.875</v>
      </c>
      <c r="AH731">
        <v>2</v>
      </c>
      <c r="AI731">
        <v>144044682</v>
      </c>
      <c r="AJ731">
        <v>720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</row>
    <row r="732" spans="1:44" x14ac:dyDescent="0.2">
      <c r="A732">
        <f>ROW(Source!A461)</f>
        <v>461</v>
      </c>
      <c r="B732">
        <v>144044691</v>
      </c>
      <c r="C732">
        <v>144044676</v>
      </c>
      <c r="D732">
        <v>130258534</v>
      </c>
      <c r="E732">
        <v>1</v>
      </c>
      <c r="F732">
        <v>1</v>
      </c>
      <c r="G732">
        <v>1</v>
      </c>
      <c r="H732">
        <v>3</v>
      </c>
      <c r="I732" t="s">
        <v>1150</v>
      </c>
      <c r="J732" t="s">
        <v>1151</v>
      </c>
      <c r="K732" t="s">
        <v>1152</v>
      </c>
      <c r="L732">
        <v>1339</v>
      </c>
      <c r="N732">
        <v>1007</v>
      </c>
      <c r="O732" t="s">
        <v>50</v>
      </c>
      <c r="P732" t="s">
        <v>50</v>
      </c>
      <c r="Q732">
        <v>1</v>
      </c>
      <c r="X732">
        <v>3.5</v>
      </c>
      <c r="Y732">
        <v>2.44</v>
      </c>
      <c r="Z732">
        <v>0</v>
      </c>
      <c r="AA732">
        <v>0</v>
      </c>
      <c r="AB732">
        <v>0</v>
      </c>
      <c r="AC732">
        <v>0</v>
      </c>
      <c r="AD732">
        <v>1</v>
      </c>
      <c r="AE732">
        <v>0</v>
      </c>
      <c r="AF732" t="s">
        <v>3</v>
      </c>
      <c r="AG732">
        <v>3.5</v>
      </c>
      <c r="AH732">
        <v>2</v>
      </c>
      <c r="AI732">
        <v>144044683</v>
      </c>
      <c r="AJ732">
        <v>721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</row>
    <row r="733" spans="1:44" x14ac:dyDescent="0.2">
      <c r="A733">
        <f>ROW(Source!A461)</f>
        <v>461</v>
      </c>
      <c r="B733">
        <v>144044692</v>
      </c>
      <c r="C733">
        <v>144044676</v>
      </c>
      <c r="D733">
        <v>128866159</v>
      </c>
      <c r="E733">
        <v>28876687</v>
      </c>
      <c r="F733">
        <v>1</v>
      </c>
      <c r="G733">
        <v>1</v>
      </c>
      <c r="H733">
        <v>3</v>
      </c>
      <c r="I733" t="s">
        <v>1811</v>
      </c>
      <c r="J733" t="s">
        <v>3</v>
      </c>
      <c r="K733" t="s">
        <v>1812</v>
      </c>
      <c r="L733">
        <v>1339</v>
      </c>
      <c r="N733">
        <v>1007</v>
      </c>
      <c r="O733" t="s">
        <v>50</v>
      </c>
      <c r="P733" t="s">
        <v>50</v>
      </c>
      <c r="Q733">
        <v>1</v>
      </c>
      <c r="X733">
        <v>3.06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 t="s">
        <v>3</v>
      </c>
      <c r="AG733">
        <v>3.06</v>
      </c>
      <c r="AH733">
        <v>3</v>
      </c>
      <c r="AI733">
        <v>-1</v>
      </c>
      <c r="AJ733" t="s">
        <v>3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</row>
    <row r="734" spans="1:44" x14ac:dyDescent="0.2">
      <c r="A734">
        <f>ROW(Source!A463)</f>
        <v>463</v>
      </c>
      <c r="B734">
        <v>144044700</v>
      </c>
      <c r="C734">
        <v>144044694</v>
      </c>
      <c r="D734">
        <v>128862197</v>
      </c>
      <c r="E734">
        <v>28876687</v>
      </c>
      <c r="F734">
        <v>1</v>
      </c>
      <c r="G734">
        <v>1</v>
      </c>
      <c r="H734">
        <v>1</v>
      </c>
      <c r="I734" t="s">
        <v>1276</v>
      </c>
      <c r="J734" t="s">
        <v>3</v>
      </c>
      <c r="K734" t="s">
        <v>1277</v>
      </c>
      <c r="L734">
        <v>1191</v>
      </c>
      <c r="N734">
        <v>1013</v>
      </c>
      <c r="O734" t="s">
        <v>1125</v>
      </c>
      <c r="P734" t="s">
        <v>1125</v>
      </c>
      <c r="Q734">
        <v>1</v>
      </c>
      <c r="X734">
        <v>1.04</v>
      </c>
      <c r="Y734">
        <v>0</v>
      </c>
      <c r="Z734">
        <v>0</v>
      </c>
      <c r="AA734">
        <v>0</v>
      </c>
      <c r="AB734">
        <v>7.94</v>
      </c>
      <c r="AC734">
        <v>0</v>
      </c>
      <c r="AD734">
        <v>1</v>
      </c>
      <c r="AE734">
        <v>1</v>
      </c>
      <c r="AF734" t="s">
        <v>717</v>
      </c>
      <c r="AG734">
        <v>4.16</v>
      </c>
      <c r="AH734">
        <v>2</v>
      </c>
      <c r="AI734">
        <v>144044695</v>
      </c>
      <c r="AJ734">
        <v>723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</row>
    <row r="735" spans="1:44" x14ac:dyDescent="0.2">
      <c r="A735">
        <f>ROW(Source!A463)</f>
        <v>463</v>
      </c>
      <c r="B735">
        <v>144044701</v>
      </c>
      <c r="C735">
        <v>144044694</v>
      </c>
      <c r="D735">
        <v>128862608</v>
      </c>
      <c r="E735">
        <v>28876687</v>
      </c>
      <c r="F735">
        <v>1</v>
      </c>
      <c r="G735">
        <v>1</v>
      </c>
      <c r="H735">
        <v>1</v>
      </c>
      <c r="I735" t="s">
        <v>1128</v>
      </c>
      <c r="J735" t="s">
        <v>3</v>
      </c>
      <c r="K735" t="s">
        <v>1129</v>
      </c>
      <c r="L735">
        <v>1191</v>
      </c>
      <c r="N735">
        <v>1013</v>
      </c>
      <c r="O735" t="s">
        <v>1125</v>
      </c>
      <c r="P735" t="s">
        <v>1125</v>
      </c>
      <c r="Q735">
        <v>1</v>
      </c>
      <c r="X735">
        <v>0.19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1</v>
      </c>
      <c r="AE735">
        <v>2</v>
      </c>
      <c r="AF735" t="s">
        <v>717</v>
      </c>
      <c r="AG735">
        <v>0.76</v>
      </c>
      <c r="AH735">
        <v>2</v>
      </c>
      <c r="AI735">
        <v>144044696</v>
      </c>
      <c r="AJ735">
        <v>724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</row>
    <row r="736" spans="1:44" x14ac:dyDescent="0.2">
      <c r="A736">
        <f>ROW(Source!A463)</f>
        <v>463</v>
      </c>
      <c r="B736">
        <v>144044702</v>
      </c>
      <c r="C736">
        <v>144044694</v>
      </c>
      <c r="D736">
        <v>130404565</v>
      </c>
      <c r="E736">
        <v>1</v>
      </c>
      <c r="F736">
        <v>1</v>
      </c>
      <c r="G736">
        <v>1</v>
      </c>
      <c r="H736">
        <v>2</v>
      </c>
      <c r="I736" t="s">
        <v>1130</v>
      </c>
      <c r="J736" t="s">
        <v>1131</v>
      </c>
      <c r="K736" t="s">
        <v>1132</v>
      </c>
      <c r="L736">
        <v>1368</v>
      </c>
      <c r="N736">
        <v>1011</v>
      </c>
      <c r="O736" t="s">
        <v>550</v>
      </c>
      <c r="P736" t="s">
        <v>550</v>
      </c>
      <c r="Q736">
        <v>1</v>
      </c>
      <c r="X736">
        <v>0.19</v>
      </c>
      <c r="Y736">
        <v>0</v>
      </c>
      <c r="Z736">
        <v>31.26</v>
      </c>
      <c r="AA736">
        <v>13.5</v>
      </c>
      <c r="AB736">
        <v>0</v>
      </c>
      <c r="AC736">
        <v>0</v>
      </c>
      <c r="AD736">
        <v>1</v>
      </c>
      <c r="AE736">
        <v>0</v>
      </c>
      <c r="AF736" t="s">
        <v>717</v>
      </c>
      <c r="AG736">
        <v>0.76</v>
      </c>
      <c r="AH736">
        <v>2</v>
      </c>
      <c r="AI736">
        <v>144044697</v>
      </c>
      <c r="AJ736">
        <v>725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</row>
    <row r="737" spans="1:44" x14ac:dyDescent="0.2">
      <c r="A737">
        <f>ROW(Source!A463)</f>
        <v>463</v>
      </c>
      <c r="B737">
        <v>144044703</v>
      </c>
      <c r="C737">
        <v>144044694</v>
      </c>
      <c r="D737">
        <v>130404632</v>
      </c>
      <c r="E737">
        <v>1</v>
      </c>
      <c r="F737">
        <v>1</v>
      </c>
      <c r="G737">
        <v>1</v>
      </c>
      <c r="H737">
        <v>2</v>
      </c>
      <c r="I737" t="s">
        <v>1335</v>
      </c>
      <c r="J737" t="s">
        <v>1336</v>
      </c>
      <c r="K737" t="s">
        <v>1337</v>
      </c>
      <c r="L737">
        <v>1368</v>
      </c>
      <c r="N737">
        <v>1011</v>
      </c>
      <c r="O737" t="s">
        <v>550</v>
      </c>
      <c r="P737" t="s">
        <v>550</v>
      </c>
      <c r="Q737">
        <v>1</v>
      </c>
      <c r="X737">
        <v>0.7</v>
      </c>
      <c r="Y737">
        <v>0</v>
      </c>
      <c r="Z737">
        <v>0.5</v>
      </c>
      <c r="AA737">
        <v>0</v>
      </c>
      <c r="AB737">
        <v>0</v>
      </c>
      <c r="AC737">
        <v>0</v>
      </c>
      <c r="AD737">
        <v>1</v>
      </c>
      <c r="AE737">
        <v>0</v>
      </c>
      <c r="AF737" t="s">
        <v>717</v>
      </c>
      <c r="AG737">
        <v>2.8</v>
      </c>
      <c r="AH737">
        <v>2</v>
      </c>
      <c r="AI737">
        <v>144044698</v>
      </c>
      <c r="AJ737">
        <v>726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</row>
    <row r="738" spans="1:44" x14ac:dyDescent="0.2">
      <c r="A738">
        <f>ROW(Source!A463)</f>
        <v>463</v>
      </c>
      <c r="B738">
        <v>144044704</v>
      </c>
      <c r="C738">
        <v>144044694</v>
      </c>
      <c r="D738">
        <v>128866159</v>
      </c>
      <c r="E738">
        <v>28876687</v>
      </c>
      <c r="F738">
        <v>1</v>
      </c>
      <c r="G738">
        <v>1</v>
      </c>
      <c r="H738">
        <v>3</v>
      </c>
      <c r="I738" t="s">
        <v>1811</v>
      </c>
      <c r="J738" t="s">
        <v>3</v>
      </c>
      <c r="K738" t="s">
        <v>1812</v>
      </c>
      <c r="L738">
        <v>1339</v>
      </c>
      <c r="N738">
        <v>1007</v>
      </c>
      <c r="O738" t="s">
        <v>50</v>
      </c>
      <c r="P738" t="s">
        <v>50</v>
      </c>
      <c r="Q738">
        <v>1</v>
      </c>
      <c r="X738">
        <v>0.51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 t="s">
        <v>717</v>
      </c>
      <c r="AG738">
        <v>2.04</v>
      </c>
      <c r="AH738">
        <v>3</v>
      </c>
      <c r="AI738">
        <v>-1</v>
      </c>
      <c r="AJ738" t="s">
        <v>3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</row>
    <row r="739" spans="1:44" x14ac:dyDescent="0.2">
      <c r="A739">
        <f>ROW(Source!A465)</f>
        <v>465</v>
      </c>
      <c r="B739">
        <v>144044716</v>
      </c>
      <c r="C739">
        <v>144044706</v>
      </c>
      <c r="D739">
        <v>128862263</v>
      </c>
      <c r="E739">
        <v>28876687</v>
      </c>
      <c r="F739">
        <v>1</v>
      </c>
      <c r="G739">
        <v>1</v>
      </c>
      <c r="H739">
        <v>1</v>
      </c>
      <c r="I739" t="s">
        <v>1330</v>
      </c>
      <c r="J739" t="s">
        <v>3</v>
      </c>
      <c r="K739" t="s">
        <v>1331</v>
      </c>
      <c r="L739">
        <v>1191</v>
      </c>
      <c r="N739">
        <v>1013</v>
      </c>
      <c r="O739" t="s">
        <v>1125</v>
      </c>
      <c r="P739" t="s">
        <v>1125</v>
      </c>
      <c r="Q739">
        <v>1</v>
      </c>
      <c r="X739">
        <v>106</v>
      </c>
      <c r="Y739">
        <v>0</v>
      </c>
      <c r="Z739">
        <v>0</v>
      </c>
      <c r="AA739">
        <v>0</v>
      </c>
      <c r="AB739">
        <v>8.74</v>
      </c>
      <c r="AC739">
        <v>0</v>
      </c>
      <c r="AD739">
        <v>1</v>
      </c>
      <c r="AE739">
        <v>1</v>
      </c>
      <c r="AF739" t="s">
        <v>264</v>
      </c>
      <c r="AG739">
        <v>121.89999999999999</v>
      </c>
      <c r="AH739">
        <v>2</v>
      </c>
      <c r="AI739">
        <v>144044707</v>
      </c>
      <c r="AJ739">
        <v>728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</row>
    <row r="740" spans="1:44" x14ac:dyDescent="0.2">
      <c r="A740">
        <f>ROW(Source!A465)</f>
        <v>465</v>
      </c>
      <c r="B740">
        <v>144044717</v>
      </c>
      <c r="C740">
        <v>144044706</v>
      </c>
      <c r="D740">
        <v>128862608</v>
      </c>
      <c r="E740">
        <v>28876687</v>
      </c>
      <c r="F740">
        <v>1</v>
      </c>
      <c r="G740">
        <v>1</v>
      </c>
      <c r="H740">
        <v>1</v>
      </c>
      <c r="I740" t="s">
        <v>1128</v>
      </c>
      <c r="J740" t="s">
        <v>3</v>
      </c>
      <c r="K740" t="s">
        <v>1129</v>
      </c>
      <c r="L740">
        <v>1191</v>
      </c>
      <c r="N740">
        <v>1013</v>
      </c>
      <c r="O740" t="s">
        <v>1125</v>
      </c>
      <c r="P740" t="s">
        <v>1125</v>
      </c>
      <c r="Q740">
        <v>1</v>
      </c>
      <c r="X740">
        <v>2.94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1</v>
      </c>
      <c r="AE740">
        <v>2</v>
      </c>
      <c r="AF740" t="s">
        <v>279</v>
      </c>
      <c r="AG740">
        <v>3.6749999999999998</v>
      </c>
      <c r="AH740">
        <v>2</v>
      </c>
      <c r="AI740">
        <v>144044708</v>
      </c>
      <c r="AJ740">
        <v>729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</row>
    <row r="741" spans="1:44" x14ac:dyDescent="0.2">
      <c r="A741">
        <f>ROW(Source!A465)</f>
        <v>465</v>
      </c>
      <c r="B741">
        <v>144044718</v>
      </c>
      <c r="C741">
        <v>144044706</v>
      </c>
      <c r="D741">
        <v>130404529</v>
      </c>
      <c r="E741">
        <v>1</v>
      </c>
      <c r="F741">
        <v>1</v>
      </c>
      <c r="G741">
        <v>1</v>
      </c>
      <c r="H741">
        <v>2</v>
      </c>
      <c r="I741" t="s">
        <v>1306</v>
      </c>
      <c r="J741" t="s">
        <v>1307</v>
      </c>
      <c r="K741" t="s">
        <v>1308</v>
      </c>
      <c r="L741">
        <v>1368</v>
      </c>
      <c r="N741">
        <v>1011</v>
      </c>
      <c r="O741" t="s">
        <v>550</v>
      </c>
      <c r="P741" t="s">
        <v>550</v>
      </c>
      <c r="Q741">
        <v>1</v>
      </c>
      <c r="X741">
        <v>0.36</v>
      </c>
      <c r="Y741">
        <v>0</v>
      </c>
      <c r="Z741">
        <v>89.99</v>
      </c>
      <c r="AA741">
        <v>10.06</v>
      </c>
      <c r="AB741">
        <v>0</v>
      </c>
      <c r="AC741">
        <v>0</v>
      </c>
      <c r="AD741">
        <v>1</v>
      </c>
      <c r="AE741">
        <v>0</v>
      </c>
      <c r="AF741" t="s">
        <v>279</v>
      </c>
      <c r="AG741">
        <v>0.44999999999999996</v>
      </c>
      <c r="AH741">
        <v>2</v>
      </c>
      <c r="AI741">
        <v>144044709</v>
      </c>
      <c r="AJ741">
        <v>730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</row>
    <row r="742" spans="1:44" x14ac:dyDescent="0.2">
      <c r="A742">
        <f>ROW(Source!A465)</f>
        <v>465</v>
      </c>
      <c r="B742">
        <v>144044719</v>
      </c>
      <c r="C742">
        <v>144044706</v>
      </c>
      <c r="D742">
        <v>130404565</v>
      </c>
      <c r="E742">
        <v>1</v>
      </c>
      <c r="F742">
        <v>1</v>
      </c>
      <c r="G742">
        <v>1</v>
      </c>
      <c r="H742">
        <v>2</v>
      </c>
      <c r="I742" t="s">
        <v>1130</v>
      </c>
      <c r="J742" t="s">
        <v>1131</v>
      </c>
      <c r="K742" t="s">
        <v>1132</v>
      </c>
      <c r="L742">
        <v>1368</v>
      </c>
      <c r="N742">
        <v>1011</v>
      </c>
      <c r="O742" t="s">
        <v>550</v>
      </c>
      <c r="P742" t="s">
        <v>550</v>
      </c>
      <c r="Q742">
        <v>1</v>
      </c>
      <c r="X742">
        <v>2.2999999999999998</v>
      </c>
      <c r="Y742">
        <v>0</v>
      </c>
      <c r="Z742">
        <v>31.26</v>
      </c>
      <c r="AA742">
        <v>13.5</v>
      </c>
      <c r="AB742">
        <v>0</v>
      </c>
      <c r="AC742">
        <v>0</v>
      </c>
      <c r="AD742">
        <v>1</v>
      </c>
      <c r="AE742">
        <v>0</v>
      </c>
      <c r="AF742" t="s">
        <v>279</v>
      </c>
      <c r="AG742">
        <v>2.875</v>
      </c>
      <c r="AH742">
        <v>2</v>
      </c>
      <c r="AI742">
        <v>144044710</v>
      </c>
      <c r="AJ742">
        <v>731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</row>
    <row r="743" spans="1:44" x14ac:dyDescent="0.2">
      <c r="A743">
        <f>ROW(Source!A465)</f>
        <v>465</v>
      </c>
      <c r="B743">
        <v>144044720</v>
      </c>
      <c r="C743">
        <v>144044706</v>
      </c>
      <c r="D743">
        <v>130405149</v>
      </c>
      <c r="E743">
        <v>1</v>
      </c>
      <c r="F743">
        <v>1</v>
      </c>
      <c r="G743">
        <v>1</v>
      </c>
      <c r="H743">
        <v>2</v>
      </c>
      <c r="I743" t="s">
        <v>1144</v>
      </c>
      <c r="J743" t="s">
        <v>1145</v>
      </c>
      <c r="K743" t="s">
        <v>1146</v>
      </c>
      <c r="L743">
        <v>1368</v>
      </c>
      <c r="N743">
        <v>1011</v>
      </c>
      <c r="O743" t="s">
        <v>550</v>
      </c>
      <c r="P743" t="s">
        <v>550</v>
      </c>
      <c r="Q743">
        <v>1</v>
      </c>
      <c r="X743">
        <v>0.28000000000000003</v>
      </c>
      <c r="Y743">
        <v>0</v>
      </c>
      <c r="Z743">
        <v>65.709999999999994</v>
      </c>
      <c r="AA743">
        <v>11.6</v>
      </c>
      <c r="AB743">
        <v>0</v>
      </c>
      <c r="AC743">
        <v>0</v>
      </c>
      <c r="AD743">
        <v>1</v>
      </c>
      <c r="AE743">
        <v>0</v>
      </c>
      <c r="AF743" t="s">
        <v>279</v>
      </c>
      <c r="AG743">
        <v>0.35000000000000003</v>
      </c>
      <c r="AH743">
        <v>2</v>
      </c>
      <c r="AI743">
        <v>144044711</v>
      </c>
      <c r="AJ743">
        <v>732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</row>
    <row r="744" spans="1:44" x14ac:dyDescent="0.2">
      <c r="A744">
        <f>ROW(Source!A465)</f>
        <v>465</v>
      </c>
      <c r="B744">
        <v>144044721</v>
      </c>
      <c r="C744">
        <v>144044706</v>
      </c>
      <c r="D744">
        <v>130258534</v>
      </c>
      <c r="E744">
        <v>1</v>
      </c>
      <c r="F744">
        <v>1</v>
      </c>
      <c r="G744">
        <v>1</v>
      </c>
      <c r="H744">
        <v>3</v>
      </c>
      <c r="I744" t="s">
        <v>1150</v>
      </c>
      <c r="J744" t="s">
        <v>1151</v>
      </c>
      <c r="K744" t="s">
        <v>1152</v>
      </c>
      <c r="L744">
        <v>1339</v>
      </c>
      <c r="N744">
        <v>1007</v>
      </c>
      <c r="O744" t="s">
        <v>50</v>
      </c>
      <c r="P744" t="s">
        <v>50</v>
      </c>
      <c r="Q744">
        <v>1</v>
      </c>
      <c r="X744">
        <v>3.85</v>
      </c>
      <c r="Y744">
        <v>2.44</v>
      </c>
      <c r="Z744">
        <v>0</v>
      </c>
      <c r="AA744">
        <v>0</v>
      </c>
      <c r="AB744">
        <v>0</v>
      </c>
      <c r="AC744">
        <v>0</v>
      </c>
      <c r="AD744">
        <v>1</v>
      </c>
      <c r="AE744">
        <v>0</v>
      </c>
      <c r="AF744" t="s">
        <v>3</v>
      </c>
      <c r="AG744">
        <v>3.85</v>
      </c>
      <c r="AH744">
        <v>2</v>
      </c>
      <c r="AI744">
        <v>144044712</v>
      </c>
      <c r="AJ744">
        <v>733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</row>
    <row r="745" spans="1:44" x14ac:dyDescent="0.2">
      <c r="A745">
        <f>ROW(Source!A465)</f>
        <v>465</v>
      </c>
      <c r="B745">
        <v>144044722</v>
      </c>
      <c r="C745">
        <v>144044706</v>
      </c>
      <c r="D745">
        <v>130259175</v>
      </c>
      <c r="E745">
        <v>1</v>
      </c>
      <c r="F745">
        <v>1</v>
      </c>
      <c r="G745">
        <v>1</v>
      </c>
      <c r="H745">
        <v>3</v>
      </c>
      <c r="I745" t="s">
        <v>1309</v>
      </c>
      <c r="J745" t="s">
        <v>1310</v>
      </c>
      <c r="K745" t="s">
        <v>1311</v>
      </c>
      <c r="L745">
        <v>1339</v>
      </c>
      <c r="N745">
        <v>1007</v>
      </c>
      <c r="O745" t="s">
        <v>50</v>
      </c>
      <c r="P745" t="s">
        <v>50</v>
      </c>
      <c r="Q745">
        <v>1</v>
      </c>
      <c r="X745">
        <v>3.06</v>
      </c>
      <c r="Y745">
        <v>34.92</v>
      </c>
      <c r="Z745">
        <v>0</v>
      </c>
      <c r="AA745">
        <v>0</v>
      </c>
      <c r="AB745">
        <v>0</v>
      </c>
      <c r="AC745">
        <v>0</v>
      </c>
      <c r="AD745">
        <v>1</v>
      </c>
      <c r="AE745">
        <v>0</v>
      </c>
      <c r="AF745" t="s">
        <v>3</v>
      </c>
      <c r="AG745">
        <v>3.06</v>
      </c>
      <c r="AH745">
        <v>2</v>
      </c>
      <c r="AI745">
        <v>144044713</v>
      </c>
      <c r="AJ745">
        <v>734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</row>
    <row r="746" spans="1:44" x14ac:dyDescent="0.2">
      <c r="A746">
        <f>ROW(Source!A465)</f>
        <v>465</v>
      </c>
      <c r="B746">
        <v>144044723</v>
      </c>
      <c r="C746">
        <v>144044706</v>
      </c>
      <c r="D746">
        <v>130263631</v>
      </c>
      <c r="E746">
        <v>1</v>
      </c>
      <c r="F746">
        <v>1</v>
      </c>
      <c r="G746">
        <v>1</v>
      </c>
      <c r="H746">
        <v>3</v>
      </c>
      <c r="I746" t="s">
        <v>1332</v>
      </c>
      <c r="J746" t="s">
        <v>1333</v>
      </c>
      <c r="K746" t="s">
        <v>1334</v>
      </c>
      <c r="L746">
        <v>1339</v>
      </c>
      <c r="N746">
        <v>1007</v>
      </c>
      <c r="O746" t="s">
        <v>50</v>
      </c>
      <c r="P746" t="s">
        <v>50</v>
      </c>
      <c r="Q746">
        <v>1</v>
      </c>
      <c r="X746">
        <v>1.3</v>
      </c>
      <c r="Y746">
        <v>600</v>
      </c>
      <c r="Z746">
        <v>0</v>
      </c>
      <c r="AA746">
        <v>0</v>
      </c>
      <c r="AB746">
        <v>0</v>
      </c>
      <c r="AC746">
        <v>0</v>
      </c>
      <c r="AD746">
        <v>1</v>
      </c>
      <c r="AE746">
        <v>0</v>
      </c>
      <c r="AF746" t="s">
        <v>3</v>
      </c>
      <c r="AG746">
        <v>1.3</v>
      </c>
      <c r="AH746">
        <v>2</v>
      </c>
      <c r="AI746">
        <v>144044714</v>
      </c>
      <c r="AJ746">
        <v>735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</row>
    <row r="747" spans="1:44" x14ac:dyDescent="0.2">
      <c r="A747">
        <f>ROW(Source!A465)</f>
        <v>465</v>
      </c>
      <c r="B747">
        <v>144044724</v>
      </c>
      <c r="C747">
        <v>144044706</v>
      </c>
      <c r="D747">
        <v>130273667</v>
      </c>
      <c r="E747">
        <v>1</v>
      </c>
      <c r="F747">
        <v>1</v>
      </c>
      <c r="G747">
        <v>1</v>
      </c>
      <c r="H747">
        <v>3</v>
      </c>
      <c r="I747" t="s">
        <v>725</v>
      </c>
      <c r="J747" t="s">
        <v>727</v>
      </c>
      <c r="K747" t="s">
        <v>726</v>
      </c>
      <c r="L747">
        <v>1327</v>
      </c>
      <c r="N747">
        <v>1005</v>
      </c>
      <c r="O747" t="s">
        <v>269</v>
      </c>
      <c r="P747" t="s">
        <v>269</v>
      </c>
      <c r="Q747">
        <v>1</v>
      </c>
      <c r="X747">
        <v>102</v>
      </c>
      <c r="Y747">
        <v>67.8</v>
      </c>
      <c r="Z747">
        <v>0</v>
      </c>
      <c r="AA747">
        <v>0</v>
      </c>
      <c r="AB747">
        <v>0</v>
      </c>
      <c r="AC747">
        <v>0</v>
      </c>
      <c r="AD747">
        <v>1</v>
      </c>
      <c r="AE747">
        <v>0</v>
      </c>
      <c r="AF747" t="s">
        <v>3</v>
      </c>
      <c r="AG747">
        <v>102</v>
      </c>
      <c r="AH747">
        <v>2</v>
      </c>
      <c r="AI747">
        <v>144044715</v>
      </c>
      <c r="AJ747">
        <v>736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</row>
    <row r="748" spans="1:44" x14ac:dyDescent="0.2">
      <c r="A748">
        <f>ROW(Source!A466)</f>
        <v>466</v>
      </c>
      <c r="B748">
        <v>144044732</v>
      </c>
      <c r="C748">
        <v>144044725</v>
      </c>
      <c r="D748">
        <v>128862296</v>
      </c>
      <c r="E748">
        <v>28876687</v>
      </c>
      <c r="F748">
        <v>1</v>
      </c>
      <c r="G748">
        <v>1</v>
      </c>
      <c r="H748">
        <v>1</v>
      </c>
      <c r="I748" t="s">
        <v>1242</v>
      </c>
      <c r="J748" t="s">
        <v>3</v>
      </c>
      <c r="K748" t="s">
        <v>1243</v>
      </c>
      <c r="L748">
        <v>1191</v>
      </c>
      <c r="N748">
        <v>1013</v>
      </c>
      <c r="O748" t="s">
        <v>1125</v>
      </c>
      <c r="P748" t="s">
        <v>1125</v>
      </c>
      <c r="Q748">
        <v>1</v>
      </c>
      <c r="X748">
        <v>23.82</v>
      </c>
      <c r="Y748">
        <v>0</v>
      </c>
      <c r="Z748">
        <v>0</v>
      </c>
      <c r="AA748">
        <v>0</v>
      </c>
      <c r="AB748">
        <v>9.51</v>
      </c>
      <c r="AC748">
        <v>0</v>
      </c>
      <c r="AD748">
        <v>1</v>
      </c>
      <c r="AE748">
        <v>1</v>
      </c>
      <c r="AF748" t="s">
        <v>264</v>
      </c>
      <c r="AG748">
        <v>27.392999999999997</v>
      </c>
      <c r="AH748">
        <v>2</v>
      </c>
      <c r="AI748">
        <v>144044726</v>
      </c>
      <c r="AJ748">
        <v>737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</row>
    <row r="749" spans="1:44" x14ac:dyDescent="0.2">
      <c r="A749">
        <f>ROW(Source!A466)</f>
        <v>466</v>
      </c>
      <c r="B749">
        <v>144044733</v>
      </c>
      <c r="C749">
        <v>144044725</v>
      </c>
      <c r="D749">
        <v>128862608</v>
      </c>
      <c r="E749">
        <v>28876687</v>
      </c>
      <c r="F749">
        <v>1</v>
      </c>
      <c r="G749">
        <v>1</v>
      </c>
      <c r="H749">
        <v>1</v>
      </c>
      <c r="I749" t="s">
        <v>1128</v>
      </c>
      <c r="J749" t="s">
        <v>3</v>
      </c>
      <c r="K749" t="s">
        <v>1129</v>
      </c>
      <c r="L749">
        <v>1191</v>
      </c>
      <c r="N749">
        <v>1013</v>
      </c>
      <c r="O749" t="s">
        <v>1125</v>
      </c>
      <c r="P749" t="s">
        <v>1125</v>
      </c>
      <c r="Q749">
        <v>1</v>
      </c>
      <c r="X749">
        <v>0.11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1</v>
      </c>
      <c r="AE749">
        <v>2</v>
      </c>
      <c r="AF749" t="s">
        <v>279</v>
      </c>
      <c r="AG749">
        <v>0.13750000000000001</v>
      </c>
      <c r="AH749">
        <v>2</v>
      </c>
      <c r="AI749">
        <v>144044727</v>
      </c>
      <c r="AJ749">
        <v>738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</row>
    <row r="750" spans="1:44" x14ac:dyDescent="0.2">
      <c r="A750">
        <f>ROW(Source!A466)</f>
        <v>466</v>
      </c>
      <c r="B750">
        <v>144044734</v>
      </c>
      <c r="C750">
        <v>144044725</v>
      </c>
      <c r="D750">
        <v>130404565</v>
      </c>
      <c r="E750">
        <v>1</v>
      </c>
      <c r="F750">
        <v>1</v>
      </c>
      <c r="G750">
        <v>1</v>
      </c>
      <c r="H750">
        <v>2</v>
      </c>
      <c r="I750" t="s">
        <v>1130</v>
      </c>
      <c r="J750" t="s">
        <v>1131</v>
      </c>
      <c r="K750" t="s">
        <v>1132</v>
      </c>
      <c r="L750">
        <v>1368</v>
      </c>
      <c r="N750">
        <v>1011</v>
      </c>
      <c r="O750" t="s">
        <v>550</v>
      </c>
      <c r="P750" t="s">
        <v>550</v>
      </c>
      <c r="Q750">
        <v>1</v>
      </c>
      <c r="X750">
        <v>0.05</v>
      </c>
      <c r="Y750">
        <v>0</v>
      </c>
      <c r="Z750">
        <v>31.26</v>
      </c>
      <c r="AA750">
        <v>13.5</v>
      </c>
      <c r="AB750">
        <v>0</v>
      </c>
      <c r="AC750">
        <v>0</v>
      </c>
      <c r="AD750">
        <v>1</v>
      </c>
      <c r="AE750">
        <v>0</v>
      </c>
      <c r="AF750" t="s">
        <v>279</v>
      </c>
      <c r="AG750">
        <v>6.25E-2</v>
      </c>
      <c r="AH750">
        <v>2</v>
      </c>
      <c r="AI750">
        <v>144044728</v>
      </c>
      <c r="AJ750">
        <v>739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</row>
    <row r="751" spans="1:44" x14ac:dyDescent="0.2">
      <c r="A751">
        <f>ROW(Source!A466)</f>
        <v>466</v>
      </c>
      <c r="B751">
        <v>144044735</v>
      </c>
      <c r="C751">
        <v>144044725</v>
      </c>
      <c r="D751">
        <v>130405149</v>
      </c>
      <c r="E751">
        <v>1</v>
      </c>
      <c r="F751">
        <v>1</v>
      </c>
      <c r="G751">
        <v>1</v>
      </c>
      <c r="H751">
        <v>2</v>
      </c>
      <c r="I751" t="s">
        <v>1144</v>
      </c>
      <c r="J751" t="s">
        <v>1145</v>
      </c>
      <c r="K751" t="s">
        <v>1146</v>
      </c>
      <c r="L751">
        <v>1368</v>
      </c>
      <c r="N751">
        <v>1011</v>
      </c>
      <c r="O751" t="s">
        <v>550</v>
      </c>
      <c r="P751" t="s">
        <v>550</v>
      </c>
      <c r="Q751">
        <v>1</v>
      </c>
      <c r="X751">
        <v>0.06</v>
      </c>
      <c r="Y751">
        <v>0</v>
      </c>
      <c r="Z751">
        <v>65.709999999999994</v>
      </c>
      <c r="AA751">
        <v>11.6</v>
      </c>
      <c r="AB751">
        <v>0</v>
      </c>
      <c r="AC751">
        <v>0</v>
      </c>
      <c r="AD751">
        <v>1</v>
      </c>
      <c r="AE751">
        <v>0</v>
      </c>
      <c r="AF751" t="s">
        <v>279</v>
      </c>
      <c r="AG751">
        <v>7.4999999999999997E-2</v>
      </c>
      <c r="AH751">
        <v>2</v>
      </c>
      <c r="AI751">
        <v>144044729</v>
      </c>
      <c r="AJ751">
        <v>740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</row>
    <row r="752" spans="1:44" x14ac:dyDescent="0.2">
      <c r="A752">
        <f>ROW(Source!A466)</f>
        <v>466</v>
      </c>
      <c r="B752">
        <v>144044736</v>
      </c>
      <c r="C752">
        <v>144044725</v>
      </c>
      <c r="D752">
        <v>130263631</v>
      </c>
      <c r="E752">
        <v>1</v>
      </c>
      <c r="F752">
        <v>1</v>
      </c>
      <c r="G752">
        <v>1</v>
      </c>
      <c r="H752">
        <v>3</v>
      </c>
      <c r="I752" t="s">
        <v>1332</v>
      </c>
      <c r="J752" t="s">
        <v>1333</v>
      </c>
      <c r="K752" t="s">
        <v>1334</v>
      </c>
      <c r="L752">
        <v>1339</v>
      </c>
      <c r="N752">
        <v>1007</v>
      </c>
      <c r="O752" t="s">
        <v>50</v>
      </c>
      <c r="P752" t="s">
        <v>50</v>
      </c>
      <c r="Q752">
        <v>1</v>
      </c>
      <c r="X752">
        <v>0.16</v>
      </c>
      <c r="Y752">
        <v>600</v>
      </c>
      <c r="Z752">
        <v>0</v>
      </c>
      <c r="AA752">
        <v>0</v>
      </c>
      <c r="AB752">
        <v>0</v>
      </c>
      <c r="AC752">
        <v>0</v>
      </c>
      <c r="AD752">
        <v>1</v>
      </c>
      <c r="AE752">
        <v>0</v>
      </c>
      <c r="AF752" t="s">
        <v>3</v>
      </c>
      <c r="AG752">
        <v>0.16</v>
      </c>
      <c r="AH752">
        <v>2</v>
      </c>
      <c r="AI752">
        <v>144044730</v>
      </c>
      <c r="AJ752">
        <v>741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</row>
    <row r="753" spans="1:44" x14ac:dyDescent="0.2">
      <c r="A753">
        <f>ROW(Source!A466)</f>
        <v>466</v>
      </c>
      <c r="B753">
        <v>144044737</v>
      </c>
      <c r="C753">
        <v>144044725</v>
      </c>
      <c r="D753">
        <v>128864954</v>
      </c>
      <c r="E753">
        <v>28876687</v>
      </c>
      <c r="F753">
        <v>1</v>
      </c>
      <c r="G753">
        <v>1</v>
      </c>
      <c r="H753">
        <v>3</v>
      </c>
      <c r="I753" t="s">
        <v>1813</v>
      </c>
      <c r="J753" t="s">
        <v>3</v>
      </c>
      <c r="K753" t="s">
        <v>1814</v>
      </c>
      <c r="L753">
        <v>1301</v>
      </c>
      <c r="N753">
        <v>1003</v>
      </c>
      <c r="O753" t="s">
        <v>328</v>
      </c>
      <c r="P753" t="s">
        <v>328</v>
      </c>
      <c r="Q753">
        <v>1</v>
      </c>
      <c r="X753">
        <v>101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 t="s">
        <v>3</v>
      </c>
      <c r="AG753">
        <v>101</v>
      </c>
      <c r="AH753">
        <v>3</v>
      </c>
      <c r="AI753">
        <v>-1</v>
      </c>
      <c r="AJ753" t="s">
        <v>3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</row>
    <row r="754" spans="1:44" x14ac:dyDescent="0.2">
      <c r="A754">
        <f>ROW(Source!A468)</f>
        <v>468</v>
      </c>
      <c r="B754">
        <v>144044750</v>
      </c>
      <c r="C754">
        <v>144044739</v>
      </c>
      <c r="D754">
        <v>128862307</v>
      </c>
      <c r="E754">
        <v>28876687</v>
      </c>
      <c r="F754">
        <v>1</v>
      </c>
      <c r="G754">
        <v>1</v>
      </c>
      <c r="H754">
        <v>1</v>
      </c>
      <c r="I754" t="s">
        <v>1291</v>
      </c>
      <c r="J754" t="s">
        <v>3</v>
      </c>
      <c r="K754" t="s">
        <v>1292</v>
      </c>
      <c r="L754">
        <v>1191</v>
      </c>
      <c r="N754">
        <v>1013</v>
      </c>
      <c r="O754" t="s">
        <v>1125</v>
      </c>
      <c r="P754" t="s">
        <v>1125</v>
      </c>
      <c r="Q754">
        <v>1</v>
      </c>
      <c r="X754">
        <v>34.56</v>
      </c>
      <c r="Y754">
        <v>0</v>
      </c>
      <c r="Z754">
        <v>0</v>
      </c>
      <c r="AA754">
        <v>0</v>
      </c>
      <c r="AB754">
        <v>9.92</v>
      </c>
      <c r="AC754">
        <v>0</v>
      </c>
      <c r="AD754">
        <v>1</v>
      </c>
      <c r="AE754">
        <v>1</v>
      </c>
      <c r="AF754" t="s">
        <v>3</v>
      </c>
      <c r="AG754">
        <v>34.56</v>
      </c>
      <c r="AH754">
        <v>2</v>
      </c>
      <c r="AI754">
        <v>144044740</v>
      </c>
      <c r="AJ754">
        <v>743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</row>
    <row r="755" spans="1:44" x14ac:dyDescent="0.2">
      <c r="A755">
        <f>ROW(Source!A468)</f>
        <v>468</v>
      </c>
      <c r="B755">
        <v>144044751</v>
      </c>
      <c r="C755">
        <v>144044739</v>
      </c>
      <c r="D755">
        <v>128862608</v>
      </c>
      <c r="E755">
        <v>28876687</v>
      </c>
      <c r="F755">
        <v>1</v>
      </c>
      <c r="G755">
        <v>1</v>
      </c>
      <c r="H755">
        <v>1</v>
      </c>
      <c r="I755" t="s">
        <v>1128</v>
      </c>
      <c r="J755" t="s">
        <v>3</v>
      </c>
      <c r="K755" t="s">
        <v>1129</v>
      </c>
      <c r="L755">
        <v>1191</v>
      </c>
      <c r="N755">
        <v>1013</v>
      </c>
      <c r="O755" t="s">
        <v>1125</v>
      </c>
      <c r="P755" t="s">
        <v>1125</v>
      </c>
      <c r="Q755">
        <v>1</v>
      </c>
      <c r="X755">
        <v>0.05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1</v>
      </c>
      <c r="AE755">
        <v>2</v>
      </c>
      <c r="AF755" t="s">
        <v>3</v>
      </c>
      <c r="AG755">
        <v>0.05</v>
      </c>
      <c r="AH755">
        <v>2</v>
      </c>
      <c r="AI755">
        <v>144044741</v>
      </c>
      <c r="AJ755">
        <v>744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</row>
    <row r="756" spans="1:44" x14ac:dyDescent="0.2">
      <c r="A756">
        <f>ROW(Source!A468)</f>
        <v>468</v>
      </c>
      <c r="B756">
        <v>144044752</v>
      </c>
      <c r="C756">
        <v>144044739</v>
      </c>
      <c r="D756">
        <v>130404404</v>
      </c>
      <c r="E756">
        <v>1</v>
      </c>
      <c r="F756">
        <v>1</v>
      </c>
      <c r="G756">
        <v>1</v>
      </c>
      <c r="H756">
        <v>2</v>
      </c>
      <c r="I756" t="s">
        <v>1141</v>
      </c>
      <c r="J756" t="s">
        <v>1142</v>
      </c>
      <c r="K756" t="s">
        <v>1143</v>
      </c>
      <c r="L756">
        <v>1368</v>
      </c>
      <c r="N756">
        <v>1011</v>
      </c>
      <c r="O756" t="s">
        <v>550</v>
      </c>
      <c r="P756" t="s">
        <v>550</v>
      </c>
      <c r="Q756">
        <v>1</v>
      </c>
      <c r="X756">
        <v>0.03</v>
      </c>
      <c r="Y756">
        <v>0</v>
      </c>
      <c r="Z756">
        <v>115.4</v>
      </c>
      <c r="AA756">
        <v>13.5</v>
      </c>
      <c r="AB756">
        <v>0</v>
      </c>
      <c r="AC756">
        <v>0</v>
      </c>
      <c r="AD756">
        <v>1</v>
      </c>
      <c r="AE756">
        <v>0</v>
      </c>
      <c r="AF756" t="s">
        <v>3</v>
      </c>
      <c r="AG756">
        <v>0.03</v>
      </c>
      <c r="AH756">
        <v>2</v>
      </c>
      <c r="AI756">
        <v>144044742</v>
      </c>
      <c r="AJ756">
        <v>745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</row>
    <row r="757" spans="1:44" x14ac:dyDescent="0.2">
      <c r="A757">
        <f>ROW(Source!A468)</f>
        <v>468</v>
      </c>
      <c r="B757">
        <v>144044753</v>
      </c>
      <c r="C757">
        <v>144044739</v>
      </c>
      <c r="D757">
        <v>130405149</v>
      </c>
      <c r="E757">
        <v>1</v>
      </c>
      <c r="F757">
        <v>1</v>
      </c>
      <c r="G757">
        <v>1</v>
      </c>
      <c r="H757">
        <v>2</v>
      </c>
      <c r="I757" t="s">
        <v>1144</v>
      </c>
      <c r="J757" t="s">
        <v>1145</v>
      </c>
      <c r="K757" t="s">
        <v>1146</v>
      </c>
      <c r="L757">
        <v>1368</v>
      </c>
      <c r="N757">
        <v>1011</v>
      </c>
      <c r="O757" t="s">
        <v>550</v>
      </c>
      <c r="P757" t="s">
        <v>550</v>
      </c>
      <c r="Q757">
        <v>1</v>
      </c>
      <c r="X757">
        <v>0.02</v>
      </c>
      <c r="Y757">
        <v>0</v>
      </c>
      <c r="Z757">
        <v>65.709999999999994</v>
      </c>
      <c r="AA757">
        <v>11.6</v>
      </c>
      <c r="AB757">
        <v>0</v>
      </c>
      <c r="AC757">
        <v>0</v>
      </c>
      <c r="AD757">
        <v>1</v>
      </c>
      <c r="AE757">
        <v>0</v>
      </c>
      <c r="AF757" t="s">
        <v>3</v>
      </c>
      <c r="AG757">
        <v>0.02</v>
      </c>
      <c r="AH757">
        <v>2</v>
      </c>
      <c r="AI757">
        <v>144044743</v>
      </c>
      <c r="AJ757">
        <v>746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</row>
    <row r="758" spans="1:44" x14ac:dyDescent="0.2">
      <c r="A758">
        <f>ROW(Source!A468)</f>
        <v>468</v>
      </c>
      <c r="B758">
        <v>144044754</v>
      </c>
      <c r="C758">
        <v>144044739</v>
      </c>
      <c r="D758">
        <v>130258803</v>
      </c>
      <c r="E758">
        <v>1</v>
      </c>
      <c r="F758">
        <v>1</v>
      </c>
      <c r="G758">
        <v>1</v>
      </c>
      <c r="H758">
        <v>3</v>
      </c>
      <c r="I758" t="s">
        <v>1388</v>
      </c>
      <c r="J758" t="s">
        <v>1389</v>
      </c>
      <c r="K758" t="s">
        <v>1390</v>
      </c>
      <c r="L758">
        <v>1346</v>
      </c>
      <c r="N758">
        <v>1009</v>
      </c>
      <c r="O758" t="s">
        <v>598</v>
      </c>
      <c r="P758" t="s">
        <v>598</v>
      </c>
      <c r="Q758">
        <v>1</v>
      </c>
      <c r="X758">
        <v>0.11</v>
      </c>
      <c r="Y758">
        <v>30.4</v>
      </c>
      <c r="Z758">
        <v>0</v>
      </c>
      <c r="AA758">
        <v>0</v>
      </c>
      <c r="AB758">
        <v>0</v>
      </c>
      <c r="AC758">
        <v>0</v>
      </c>
      <c r="AD758">
        <v>1</v>
      </c>
      <c r="AE758">
        <v>0</v>
      </c>
      <c r="AF758" t="s">
        <v>3</v>
      </c>
      <c r="AG758">
        <v>0.11</v>
      </c>
      <c r="AH758">
        <v>2</v>
      </c>
      <c r="AI758">
        <v>144044744</v>
      </c>
      <c r="AJ758">
        <v>747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</row>
    <row r="759" spans="1:44" x14ac:dyDescent="0.2">
      <c r="A759">
        <f>ROW(Source!A468)</f>
        <v>468</v>
      </c>
      <c r="B759">
        <v>144044755</v>
      </c>
      <c r="C759">
        <v>144044739</v>
      </c>
      <c r="D759">
        <v>130260880</v>
      </c>
      <c r="E759">
        <v>1</v>
      </c>
      <c r="F759">
        <v>1</v>
      </c>
      <c r="G759">
        <v>1</v>
      </c>
      <c r="H759">
        <v>3</v>
      </c>
      <c r="I759" t="s">
        <v>1293</v>
      </c>
      <c r="J759" t="s">
        <v>1294</v>
      </c>
      <c r="K759" t="s">
        <v>1295</v>
      </c>
      <c r="L759">
        <v>1425</v>
      </c>
      <c r="N759">
        <v>1013</v>
      </c>
      <c r="O759" t="s">
        <v>88</v>
      </c>
      <c r="P759" t="s">
        <v>88</v>
      </c>
      <c r="Q759">
        <v>1</v>
      </c>
      <c r="X759">
        <v>1.02</v>
      </c>
      <c r="Y759">
        <v>86</v>
      </c>
      <c r="Z759">
        <v>0</v>
      </c>
      <c r="AA759">
        <v>0</v>
      </c>
      <c r="AB759">
        <v>0</v>
      </c>
      <c r="AC759">
        <v>0</v>
      </c>
      <c r="AD759">
        <v>1</v>
      </c>
      <c r="AE759">
        <v>0</v>
      </c>
      <c r="AF759" t="s">
        <v>3</v>
      </c>
      <c r="AG759">
        <v>1.02</v>
      </c>
      <c r="AH759">
        <v>2</v>
      </c>
      <c r="AI759">
        <v>144044745</v>
      </c>
      <c r="AJ759">
        <v>748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</row>
    <row r="760" spans="1:44" x14ac:dyDescent="0.2">
      <c r="A760">
        <f>ROW(Source!A468)</f>
        <v>468</v>
      </c>
      <c r="B760">
        <v>144044756</v>
      </c>
      <c r="C760">
        <v>144044739</v>
      </c>
      <c r="D760">
        <v>130261247</v>
      </c>
      <c r="E760">
        <v>1</v>
      </c>
      <c r="F760">
        <v>1</v>
      </c>
      <c r="G760">
        <v>1</v>
      </c>
      <c r="H760">
        <v>3</v>
      </c>
      <c r="I760" t="s">
        <v>1391</v>
      </c>
      <c r="J760" t="s">
        <v>1392</v>
      </c>
      <c r="K760" t="s">
        <v>1393</v>
      </c>
      <c r="L760">
        <v>1348</v>
      </c>
      <c r="N760">
        <v>1009</v>
      </c>
      <c r="O760" t="s">
        <v>31</v>
      </c>
      <c r="P760" t="s">
        <v>31</v>
      </c>
      <c r="Q760">
        <v>1000</v>
      </c>
      <c r="X760">
        <v>1.6000000000000001E-4</v>
      </c>
      <c r="Y760">
        <v>29800</v>
      </c>
      <c r="Z760">
        <v>0</v>
      </c>
      <c r="AA760">
        <v>0</v>
      </c>
      <c r="AB760">
        <v>0</v>
      </c>
      <c r="AC760">
        <v>0</v>
      </c>
      <c r="AD760">
        <v>1</v>
      </c>
      <c r="AE760">
        <v>0</v>
      </c>
      <c r="AF760" t="s">
        <v>3</v>
      </c>
      <c r="AG760">
        <v>1.6000000000000001E-4</v>
      </c>
      <c r="AH760">
        <v>2</v>
      </c>
      <c r="AI760">
        <v>144044746</v>
      </c>
      <c r="AJ760">
        <v>749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</row>
    <row r="761" spans="1:44" x14ac:dyDescent="0.2">
      <c r="A761">
        <f>ROW(Source!A468)</f>
        <v>468</v>
      </c>
      <c r="B761">
        <v>144044757</v>
      </c>
      <c r="C761">
        <v>144044739</v>
      </c>
      <c r="D761">
        <v>130261251</v>
      </c>
      <c r="E761">
        <v>1</v>
      </c>
      <c r="F761">
        <v>1</v>
      </c>
      <c r="G761">
        <v>1</v>
      </c>
      <c r="H761">
        <v>3</v>
      </c>
      <c r="I761" t="s">
        <v>1394</v>
      </c>
      <c r="J761" t="s">
        <v>1395</v>
      </c>
      <c r="K761" t="s">
        <v>1396</v>
      </c>
      <c r="L761">
        <v>1348</v>
      </c>
      <c r="N761">
        <v>1009</v>
      </c>
      <c r="O761" t="s">
        <v>31</v>
      </c>
      <c r="P761" t="s">
        <v>31</v>
      </c>
      <c r="Q761">
        <v>1000</v>
      </c>
      <c r="X761">
        <v>2.9999999999999997E-4</v>
      </c>
      <c r="Y761">
        <v>12430</v>
      </c>
      <c r="Z761">
        <v>0</v>
      </c>
      <c r="AA761">
        <v>0</v>
      </c>
      <c r="AB761">
        <v>0</v>
      </c>
      <c r="AC761">
        <v>0</v>
      </c>
      <c r="AD761">
        <v>1</v>
      </c>
      <c r="AE761">
        <v>0</v>
      </c>
      <c r="AF761" t="s">
        <v>3</v>
      </c>
      <c r="AG761">
        <v>2.9999999999999997E-4</v>
      </c>
      <c r="AH761">
        <v>2</v>
      </c>
      <c r="AI761">
        <v>144044747</v>
      </c>
      <c r="AJ761">
        <v>750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</row>
    <row r="762" spans="1:44" x14ac:dyDescent="0.2">
      <c r="A762">
        <f>ROW(Source!A468)</f>
        <v>468</v>
      </c>
      <c r="B762">
        <v>144044758</v>
      </c>
      <c r="C762">
        <v>144044739</v>
      </c>
      <c r="D762">
        <v>128862548</v>
      </c>
      <c r="E762">
        <v>28876687</v>
      </c>
      <c r="F762">
        <v>1</v>
      </c>
      <c r="G762">
        <v>1</v>
      </c>
      <c r="H762">
        <v>3</v>
      </c>
      <c r="I762" t="s">
        <v>1296</v>
      </c>
      <c r="J762" t="s">
        <v>3</v>
      </c>
      <c r="K762" t="s">
        <v>1297</v>
      </c>
      <c r="L762">
        <v>1374</v>
      </c>
      <c r="N762">
        <v>1013</v>
      </c>
      <c r="O762" t="s">
        <v>1298</v>
      </c>
      <c r="P762" t="s">
        <v>1298</v>
      </c>
      <c r="Q762">
        <v>1</v>
      </c>
      <c r="X762">
        <v>6.86</v>
      </c>
      <c r="Y762">
        <v>1</v>
      </c>
      <c r="Z762">
        <v>0</v>
      </c>
      <c r="AA762">
        <v>0</v>
      </c>
      <c r="AB762">
        <v>0</v>
      </c>
      <c r="AC762">
        <v>0</v>
      </c>
      <c r="AD762">
        <v>1</v>
      </c>
      <c r="AE762">
        <v>0</v>
      </c>
      <c r="AF762" t="s">
        <v>3</v>
      </c>
      <c r="AG762">
        <v>6.86</v>
      </c>
      <c r="AH762">
        <v>2</v>
      </c>
      <c r="AI762">
        <v>144044748</v>
      </c>
      <c r="AJ762">
        <v>752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</row>
    <row r="763" spans="1:44" x14ac:dyDescent="0.2">
      <c r="A763">
        <f>ROW(Source!A470)</f>
        <v>470</v>
      </c>
      <c r="B763">
        <v>144044774</v>
      </c>
      <c r="C763">
        <v>144044760</v>
      </c>
      <c r="D763">
        <v>128862293</v>
      </c>
      <c r="E763">
        <v>28876687</v>
      </c>
      <c r="F763">
        <v>1</v>
      </c>
      <c r="G763">
        <v>1</v>
      </c>
      <c r="H763">
        <v>1</v>
      </c>
      <c r="I763" t="s">
        <v>1265</v>
      </c>
      <c r="J763" t="s">
        <v>3</v>
      </c>
      <c r="K763" t="s">
        <v>1266</v>
      </c>
      <c r="L763">
        <v>1191</v>
      </c>
      <c r="N763">
        <v>1013</v>
      </c>
      <c r="O763" t="s">
        <v>1125</v>
      </c>
      <c r="P763" t="s">
        <v>1125</v>
      </c>
      <c r="Q763">
        <v>1</v>
      </c>
      <c r="X763">
        <v>41.28</v>
      </c>
      <c r="Y763">
        <v>0</v>
      </c>
      <c r="Z763">
        <v>0</v>
      </c>
      <c r="AA763">
        <v>0</v>
      </c>
      <c r="AB763">
        <v>9.4</v>
      </c>
      <c r="AC763">
        <v>0</v>
      </c>
      <c r="AD763">
        <v>1</v>
      </c>
      <c r="AE763">
        <v>1</v>
      </c>
      <c r="AF763" t="s">
        <v>3</v>
      </c>
      <c r="AG763">
        <v>41.28</v>
      </c>
      <c r="AH763">
        <v>2</v>
      </c>
      <c r="AI763">
        <v>144044761</v>
      </c>
      <c r="AJ763">
        <v>753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</row>
    <row r="764" spans="1:44" x14ac:dyDescent="0.2">
      <c r="A764">
        <f>ROW(Source!A470)</f>
        <v>470</v>
      </c>
      <c r="B764">
        <v>144044775</v>
      </c>
      <c r="C764">
        <v>144044760</v>
      </c>
      <c r="D764">
        <v>128862608</v>
      </c>
      <c r="E764">
        <v>28876687</v>
      </c>
      <c r="F764">
        <v>1</v>
      </c>
      <c r="G764">
        <v>1</v>
      </c>
      <c r="H764">
        <v>1</v>
      </c>
      <c r="I764" t="s">
        <v>1128</v>
      </c>
      <c r="J764" t="s">
        <v>3</v>
      </c>
      <c r="K764" t="s">
        <v>1129</v>
      </c>
      <c r="L764">
        <v>1191</v>
      </c>
      <c r="N764">
        <v>1013</v>
      </c>
      <c r="O764" t="s">
        <v>1125</v>
      </c>
      <c r="P764" t="s">
        <v>1125</v>
      </c>
      <c r="Q764">
        <v>1</v>
      </c>
      <c r="X764">
        <v>0.4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1</v>
      </c>
      <c r="AE764">
        <v>2</v>
      </c>
      <c r="AF764" t="s">
        <v>3</v>
      </c>
      <c r="AG764">
        <v>0.4</v>
      </c>
      <c r="AH764">
        <v>2</v>
      </c>
      <c r="AI764">
        <v>144044762</v>
      </c>
      <c r="AJ764">
        <v>754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</row>
    <row r="765" spans="1:44" x14ac:dyDescent="0.2">
      <c r="A765">
        <f>ROW(Source!A470)</f>
        <v>470</v>
      </c>
      <c r="B765">
        <v>144044776</v>
      </c>
      <c r="C765">
        <v>144044760</v>
      </c>
      <c r="D765">
        <v>130404404</v>
      </c>
      <c r="E765">
        <v>1</v>
      </c>
      <c r="F765">
        <v>1</v>
      </c>
      <c r="G765">
        <v>1</v>
      </c>
      <c r="H765">
        <v>2</v>
      </c>
      <c r="I765" t="s">
        <v>1141</v>
      </c>
      <c r="J765" t="s">
        <v>1142</v>
      </c>
      <c r="K765" t="s">
        <v>1143</v>
      </c>
      <c r="L765">
        <v>1368</v>
      </c>
      <c r="N765">
        <v>1011</v>
      </c>
      <c r="O765" t="s">
        <v>550</v>
      </c>
      <c r="P765" t="s">
        <v>550</v>
      </c>
      <c r="Q765">
        <v>1</v>
      </c>
      <c r="X765">
        <v>0.2</v>
      </c>
      <c r="Y765">
        <v>0</v>
      </c>
      <c r="Z765">
        <v>115.4</v>
      </c>
      <c r="AA765">
        <v>13.5</v>
      </c>
      <c r="AB765">
        <v>0</v>
      </c>
      <c r="AC765">
        <v>0</v>
      </c>
      <c r="AD765">
        <v>1</v>
      </c>
      <c r="AE765">
        <v>0</v>
      </c>
      <c r="AF765" t="s">
        <v>3</v>
      </c>
      <c r="AG765">
        <v>0.2</v>
      </c>
      <c r="AH765">
        <v>2</v>
      </c>
      <c r="AI765">
        <v>144044763</v>
      </c>
      <c r="AJ765">
        <v>755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</row>
    <row r="766" spans="1:44" x14ac:dyDescent="0.2">
      <c r="A766">
        <f>ROW(Source!A470)</f>
        <v>470</v>
      </c>
      <c r="B766">
        <v>144044777</v>
      </c>
      <c r="C766">
        <v>144044760</v>
      </c>
      <c r="D766">
        <v>130405149</v>
      </c>
      <c r="E766">
        <v>1</v>
      </c>
      <c r="F766">
        <v>1</v>
      </c>
      <c r="G766">
        <v>1</v>
      </c>
      <c r="H766">
        <v>2</v>
      </c>
      <c r="I766" t="s">
        <v>1144</v>
      </c>
      <c r="J766" t="s">
        <v>1145</v>
      </c>
      <c r="K766" t="s">
        <v>1146</v>
      </c>
      <c r="L766">
        <v>1368</v>
      </c>
      <c r="N766">
        <v>1011</v>
      </c>
      <c r="O766" t="s">
        <v>550</v>
      </c>
      <c r="P766" t="s">
        <v>550</v>
      </c>
      <c r="Q766">
        <v>1</v>
      </c>
      <c r="X766">
        <v>0.2</v>
      </c>
      <c r="Y766">
        <v>0</v>
      </c>
      <c r="Z766">
        <v>65.709999999999994</v>
      </c>
      <c r="AA766">
        <v>11.6</v>
      </c>
      <c r="AB766">
        <v>0</v>
      </c>
      <c r="AC766">
        <v>0</v>
      </c>
      <c r="AD766">
        <v>1</v>
      </c>
      <c r="AE766">
        <v>0</v>
      </c>
      <c r="AF766" t="s">
        <v>3</v>
      </c>
      <c r="AG766">
        <v>0.2</v>
      </c>
      <c r="AH766">
        <v>2</v>
      </c>
      <c r="AI766">
        <v>144044764</v>
      </c>
      <c r="AJ766">
        <v>756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</row>
    <row r="767" spans="1:44" x14ac:dyDescent="0.2">
      <c r="A767">
        <f>ROW(Source!A470)</f>
        <v>470</v>
      </c>
      <c r="B767">
        <v>144044778</v>
      </c>
      <c r="C767">
        <v>144044760</v>
      </c>
      <c r="D767">
        <v>130405328</v>
      </c>
      <c r="E767">
        <v>1</v>
      </c>
      <c r="F767">
        <v>1</v>
      </c>
      <c r="G767">
        <v>1</v>
      </c>
      <c r="H767">
        <v>2</v>
      </c>
      <c r="I767" t="s">
        <v>1343</v>
      </c>
      <c r="J767" t="s">
        <v>1344</v>
      </c>
      <c r="K767" t="s">
        <v>1345</v>
      </c>
      <c r="L767">
        <v>1368</v>
      </c>
      <c r="N767">
        <v>1011</v>
      </c>
      <c r="O767" t="s">
        <v>550</v>
      </c>
      <c r="P767" t="s">
        <v>550</v>
      </c>
      <c r="Q767">
        <v>1</v>
      </c>
      <c r="X767">
        <v>1.98</v>
      </c>
      <c r="Y767">
        <v>0</v>
      </c>
      <c r="Z767">
        <v>8.1</v>
      </c>
      <c r="AA767">
        <v>0</v>
      </c>
      <c r="AB767">
        <v>0</v>
      </c>
      <c r="AC767">
        <v>0</v>
      </c>
      <c r="AD767">
        <v>1</v>
      </c>
      <c r="AE767">
        <v>0</v>
      </c>
      <c r="AF767" t="s">
        <v>3</v>
      </c>
      <c r="AG767">
        <v>1.98</v>
      </c>
      <c r="AH767">
        <v>2</v>
      </c>
      <c r="AI767">
        <v>144044765</v>
      </c>
      <c r="AJ767">
        <v>757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</row>
    <row r="768" spans="1:44" x14ac:dyDescent="0.2">
      <c r="A768">
        <f>ROW(Source!A470)</f>
        <v>470</v>
      </c>
      <c r="B768">
        <v>144044779</v>
      </c>
      <c r="C768">
        <v>144044760</v>
      </c>
      <c r="D768">
        <v>130258823</v>
      </c>
      <c r="E768">
        <v>1</v>
      </c>
      <c r="F768">
        <v>1</v>
      </c>
      <c r="G768">
        <v>1</v>
      </c>
      <c r="H768">
        <v>3</v>
      </c>
      <c r="I768" t="s">
        <v>1397</v>
      </c>
      <c r="J768" t="s">
        <v>1398</v>
      </c>
      <c r="K768" t="s">
        <v>1399</v>
      </c>
      <c r="L768">
        <v>1302</v>
      </c>
      <c r="N768">
        <v>1003</v>
      </c>
      <c r="O768" t="s">
        <v>769</v>
      </c>
      <c r="P768" t="s">
        <v>769</v>
      </c>
      <c r="Q768">
        <v>10</v>
      </c>
      <c r="X768">
        <v>0.3</v>
      </c>
      <c r="Y768">
        <v>6.9</v>
      </c>
      <c r="Z768">
        <v>0</v>
      </c>
      <c r="AA768">
        <v>0</v>
      </c>
      <c r="AB768">
        <v>0</v>
      </c>
      <c r="AC768">
        <v>0</v>
      </c>
      <c r="AD768">
        <v>1</v>
      </c>
      <c r="AE768">
        <v>0</v>
      </c>
      <c r="AF768" t="s">
        <v>3</v>
      </c>
      <c r="AG768">
        <v>0.3</v>
      </c>
      <c r="AH768">
        <v>2</v>
      </c>
      <c r="AI768">
        <v>144044766</v>
      </c>
      <c r="AJ768">
        <v>758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</row>
    <row r="769" spans="1:44" x14ac:dyDescent="0.2">
      <c r="A769">
        <f>ROW(Source!A470)</f>
        <v>470</v>
      </c>
      <c r="B769">
        <v>144044780</v>
      </c>
      <c r="C769">
        <v>144044760</v>
      </c>
      <c r="D769">
        <v>130259608</v>
      </c>
      <c r="E769">
        <v>1</v>
      </c>
      <c r="F769">
        <v>1</v>
      </c>
      <c r="G769">
        <v>1</v>
      </c>
      <c r="H769">
        <v>3</v>
      </c>
      <c r="I769" t="s">
        <v>1400</v>
      </c>
      <c r="J769" t="s">
        <v>1401</v>
      </c>
      <c r="K769" t="s">
        <v>1402</v>
      </c>
      <c r="L769">
        <v>1346</v>
      </c>
      <c r="N769">
        <v>1009</v>
      </c>
      <c r="O769" t="s">
        <v>598</v>
      </c>
      <c r="P769" t="s">
        <v>598</v>
      </c>
      <c r="Q769">
        <v>1</v>
      </c>
      <c r="X769">
        <v>1.75</v>
      </c>
      <c r="Y769">
        <v>10.57</v>
      </c>
      <c r="Z769">
        <v>0</v>
      </c>
      <c r="AA769">
        <v>0</v>
      </c>
      <c r="AB769">
        <v>0</v>
      </c>
      <c r="AC769">
        <v>0</v>
      </c>
      <c r="AD769">
        <v>1</v>
      </c>
      <c r="AE769">
        <v>0</v>
      </c>
      <c r="AF769" t="s">
        <v>3</v>
      </c>
      <c r="AG769">
        <v>1.75</v>
      </c>
      <c r="AH769">
        <v>2</v>
      </c>
      <c r="AI769">
        <v>144044767</v>
      </c>
      <c r="AJ769">
        <v>759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</row>
    <row r="770" spans="1:44" x14ac:dyDescent="0.2">
      <c r="A770">
        <f>ROW(Source!A470)</f>
        <v>470</v>
      </c>
      <c r="B770">
        <v>144044781</v>
      </c>
      <c r="C770">
        <v>144044760</v>
      </c>
      <c r="D770">
        <v>130260880</v>
      </c>
      <c r="E770">
        <v>1</v>
      </c>
      <c r="F770">
        <v>1</v>
      </c>
      <c r="G770">
        <v>1</v>
      </c>
      <c r="H770">
        <v>3</v>
      </c>
      <c r="I770" t="s">
        <v>1293</v>
      </c>
      <c r="J770" t="s">
        <v>1294</v>
      </c>
      <c r="K770" t="s">
        <v>1295</v>
      </c>
      <c r="L770">
        <v>1425</v>
      </c>
      <c r="N770">
        <v>1013</v>
      </c>
      <c r="O770" t="s">
        <v>88</v>
      </c>
      <c r="P770" t="s">
        <v>88</v>
      </c>
      <c r="Q770">
        <v>1</v>
      </c>
      <c r="X770">
        <v>1</v>
      </c>
      <c r="Y770">
        <v>86</v>
      </c>
      <c r="Z770">
        <v>0</v>
      </c>
      <c r="AA770">
        <v>0</v>
      </c>
      <c r="AB770">
        <v>0</v>
      </c>
      <c r="AC770">
        <v>0</v>
      </c>
      <c r="AD770">
        <v>1</v>
      </c>
      <c r="AE770">
        <v>0</v>
      </c>
      <c r="AF770" t="s">
        <v>3</v>
      </c>
      <c r="AG770">
        <v>1</v>
      </c>
      <c r="AH770">
        <v>2</v>
      </c>
      <c r="AI770">
        <v>144044768</v>
      </c>
      <c r="AJ770">
        <v>760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</row>
    <row r="771" spans="1:44" x14ac:dyDescent="0.2">
      <c r="A771">
        <f>ROW(Source!A470)</f>
        <v>470</v>
      </c>
      <c r="B771">
        <v>144044782</v>
      </c>
      <c r="C771">
        <v>144044760</v>
      </c>
      <c r="D771">
        <v>130261020</v>
      </c>
      <c r="E771">
        <v>1</v>
      </c>
      <c r="F771">
        <v>1</v>
      </c>
      <c r="G771">
        <v>1</v>
      </c>
      <c r="H771">
        <v>3</v>
      </c>
      <c r="I771" t="s">
        <v>1403</v>
      </c>
      <c r="J771" t="s">
        <v>1404</v>
      </c>
      <c r="K771" t="s">
        <v>1405</v>
      </c>
      <c r="L771">
        <v>1455</v>
      </c>
      <c r="N771">
        <v>1013</v>
      </c>
      <c r="O771" t="s">
        <v>163</v>
      </c>
      <c r="P771" t="s">
        <v>163</v>
      </c>
      <c r="Q771">
        <v>1</v>
      </c>
      <c r="X771">
        <v>5</v>
      </c>
      <c r="Y771">
        <v>11.89</v>
      </c>
      <c r="Z771">
        <v>0</v>
      </c>
      <c r="AA771">
        <v>0</v>
      </c>
      <c r="AB771">
        <v>0</v>
      </c>
      <c r="AC771">
        <v>0</v>
      </c>
      <c r="AD771">
        <v>1</v>
      </c>
      <c r="AE771">
        <v>0</v>
      </c>
      <c r="AF771" t="s">
        <v>3</v>
      </c>
      <c r="AG771">
        <v>5</v>
      </c>
      <c r="AH771">
        <v>2</v>
      </c>
      <c r="AI771">
        <v>144044769</v>
      </c>
      <c r="AJ771">
        <v>761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</row>
    <row r="772" spans="1:44" x14ac:dyDescent="0.2">
      <c r="A772">
        <f>ROW(Source!A470)</f>
        <v>470</v>
      </c>
      <c r="B772">
        <v>144044783</v>
      </c>
      <c r="C772">
        <v>144044760</v>
      </c>
      <c r="D772">
        <v>130261251</v>
      </c>
      <c r="E772">
        <v>1</v>
      </c>
      <c r="F772">
        <v>1</v>
      </c>
      <c r="G772">
        <v>1</v>
      </c>
      <c r="H772">
        <v>3</v>
      </c>
      <c r="I772" t="s">
        <v>1394</v>
      </c>
      <c r="J772" t="s">
        <v>1395</v>
      </c>
      <c r="K772" t="s">
        <v>1396</v>
      </c>
      <c r="L772">
        <v>1348</v>
      </c>
      <c r="N772">
        <v>1009</v>
      </c>
      <c r="O772" t="s">
        <v>31</v>
      </c>
      <c r="P772" t="s">
        <v>31</v>
      </c>
      <c r="Q772">
        <v>1000</v>
      </c>
      <c r="X772">
        <v>3.6999999999999999E-4</v>
      </c>
      <c r="Y772">
        <v>12430</v>
      </c>
      <c r="Z772">
        <v>0</v>
      </c>
      <c r="AA772">
        <v>0</v>
      </c>
      <c r="AB772">
        <v>0</v>
      </c>
      <c r="AC772">
        <v>0</v>
      </c>
      <c r="AD772">
        <v>1</v>
      </c>
      <c r="AE772">
        <v>0</v>
      </c>
      <c r="AF772" t="s">
        <v>3</v>
      </c>
      <c r="AG772">
        <v>3.6999999999999999E-4</v>
      </c>
      <c r="AH772">
        <v>2</v>
      </c>
      <c r="AI772">
        <v>144044770</v>
      </c>
      <c r="AJ772">
        <v>762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</row>
    <row r="773" spans="1:44" x14ac:dyDescent="0.2">
      <c r="A773">
        <f>ROW(Source!A470)</f>
        <v>470</v>
      </c>
      <c r="B773">
        <v>144044784</v>
      </c>
      <c r="C773">
        <v>144044760</v>
      </c>
      <c r="D773">
        <v>130288917</v>
      </c>
      <c r="E773">
        <v>1</v>
      </c>
      <c r="F773">
        <v>1</v>
      </c>
      <c r="G773">
        <v>1</v>
      </c>
      <c r="H773">
        <v>3</v>
      </c>
      <c r="I773" t="s">
        <v>1406</v>
      </c>
      <c r="J773" t="s">
        <v>1407</v>
      </c>
      <c r="K773" t="s">
        <v>1408</v>
      </c>
      <c r="L773">
        <v>1346</v>
      </c>
      <c r="N773">
        <v>1009</v>
      </c>
      <c r="O773" t="s">
        <v>598</v>
      </c>
      <c r="P773" t="s">
        <v>598</v>
      </c>
      <c r="Q773">
        <v>1</v>
      </c>
      <c r="X773">
        <v>0.4</v>
      </c>
      <c r="Y773">
        <v>28.6</v>
      </c>
      <c r="Z773">
        <v>0</v>
      </c>
      <c r="AA773">
        <v>0</v>
      </c>
      <c r="AB773">
        <v>0</v>
      </c>
      <c r="AC773">
        <v>0</v>
      </c>
      <c r="AD773">
        <v>1</v>
      </c>
      <c r="AE773">
        <v>0</v>
      </c>
      <c r="AF773" t="s">
        <v>3</v>
      </c>
      <c r="AG773">
        <v>0.4</v>
      </c>
      <c r="AH773">
        <v>2</v>
      </c>
      <c r="AI773">
        <v>144044771</v>
      </c>
      <c r="AJ773">
        <v>763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</row>
    <row r="774" spans="1:44" x14ac:dyDescent="0.2">
      <c r="A774">
        <f>ROW(Source!A470)</f>
        <v>470</v>
      </c>
      <c r="B774">
        <v>144044785</v>
      </c>
      <c r="C774">
        <v>144044760</v>
      </c>
      <c r="D774">
        <v>128862548</v>
      </c>
      <c r="E774">
        <v>28876687</v>
      </c>
      <c r="F774">
        <v>1</v>
      </c>
      <c r="G774">
        <v>1</v>
      </c>
      <c r="H774">
        <v>3</v>
      </c>
      <c r="I774" t="s">
        <v>1296</v>
      </c>
      <c r="J774" t="s">
        <v>3</v>
      </c>
      <c r="K774" t="s">
        <v>1297</v>
      </c>
      <c r="L774">
        <v>1374</v>
      </c>
      <c r="N774">
        <v>1013</v>
      </c>
      <c r="O774" t="s">
        <v>1298</v>
      </c>
      <c r="P774" t="s">
        <v>1298</v>
      </c>
      <c r="Q774">
        <v>1</v>
      </c>
      <c r="X774">
        <v>7.76</v>
      </c>
      <c r="Y774">
        <v>1</v>
      </c>
      <c r="Z774">
        <v>0</v>
      </c>
      <c r="AA774">
        <v>0</v>
      </c>
      <c r="AB774">
        <v>0</v>
      </c>
      <c r="AC774">
        <v>0</v>
      </c>
      <c r="AD774">
        <v>1</v>
      </c>
      <c r="AE774">
        <v>0</v>
      </c>
      <c r="AF774" t="s">
        <v>3</v>
      </c>
      <c r="AG774">
        <v>7.76</v>
      </c>
      <c r="AH774">
        <v>2</v>
      </c>
      <c r="AI774">
        <v>144044773</v>
      </c>
      <c r="AJ774">
        <v>765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</row>
    <row r="775" spans="1:44" x14ac:dyDescent="0.2">
      <c r="A775">
        <f>ROW(Source!A472)</f>
        <v>472</v>
      </c>
      <c r="B775">
        <v>144044812</v>
      </c>
      <c r="C775">
        <v>144044787</v>
      </c>
      <c r="D775">
        <v>128862283</v>
      </c>
      <c r="E775">
        <v>28876687</v>
      </c>
      <c r="F775">
        <v>1</v>
      </c>
      <c r="G775">
        <v>1</v>
      </c>
      <c r="H775">
        <v>1</v>
      </c>
      <c r="I775" t="s">
        <v>1139</v>
      </c>
      <c r="J775" t="s">
        <v>3</v>
      </c>
      <c r="K775" t="s">
        <v>1140</v>
      </c>
      <c r="L775">
        <v>1191</v>
      </c>
      <c r="N775">
        <v>1013</v>
      </c>
      <c r="O775" t="s">
        <v>1125</v>
      </c>
      <c r="P775" t="s">
        <v>1125</v>
      </c>
      <c r="Q775">
        <v>1</v>
      </c>
      <c r="X775">
        <v>97</v>
      </c>
      <c r="Y775">
        <v>0</v>
      </c>
      <c r="Z775">
        <v>0</v>
      </c>
      <c r="AA775">
        <v>0</v>
      </c>
      <c r="AB775">
        <v>9.07</v>
      </c>
      <c r="AC775">
        <v>0</v>
      </c>
      <c r="AD775">
        <v>1</v>
      </c>
      <c r="AE775">
        <v>1</v>
      </c>
      <c r="AF775" t="s">
        <v>264</v>
      </c>
      <c r="AG775">
        <v>111.55</v>
      </c>
      <c r="AH775">
        <v>2</v>
      </c>
      <c r="AI775">
        <v>144044788</v>
      </c>
      <c r="AJ775">
        <v>766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</row>
    <row r="776" spans="1:44" x14ac:dyDescent="0.2">
      <c r="A776">
        <f>ROW(Source!A472)</f>
        <v>472</v>
      </c>
      <c r="B776">
        <v>144044813</v>
      </c>
      <c r="C776">
        <v>144044787</v>
      </c>
      <c r="D776">
        <v>128862608</v>
      </c>
      <c r="E776">
        <v>28876687</v>
      </c>
      <c r="F776">
        <v>1</v>
      </c>
      <c r="G776">
        <v>1</v>
      </c>
      <c r="H776">
        <v>1</v>
      </c>
      <c r="I776" t="s">
        <v>1128</v>
      </c>
      <c r="J776" t="s">
        <v>3</v>
      </c>
      <c r="K776" t="s">
        <v>1129</v>
      </c>
      <c r="L776">
        <v>1191</v>
      </c>
      <c r="N776">
        <v>1013</v>
      </c>
      <c r="O776" t="s">
        <v>1125</v>
      </c>
      <c r="P776" t="s">
        <v>1125</v>
      </c>
      <c r="Q776">
        <v>1</v>
      </c>
      <c r="X776">
        <v>0.38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1</v>
      </c>
      <c r="AE776">
        <v>2</v>
      </c>
      <c r="AF776" t="s">
        <v>279</v>
      </c>
      <c r="AG776">
        <v>0.47499999999999998</v>
      </c>
      <c r="AH776">
        <v>2</v>
      </c>
      <c r="AI776">
        <v>144044789</v>
      </c>
      <c r="AJ776">
        <v>767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</row>
    <row r="777" spans="1:44" x14ac:dyDescent="0.2">
      <c r="A777">
        <f>ROW(Source!A472)</f>
        <v>472</v>
      </c>
      <c r="B777">
        <v>144044814</v>
      </c>
      <c r="C777">
        <v>144044787</v>
      </c>
      <c r="D777">
        <v>130404404</v>
      </c>
      <c r="E777">
        <v>1</v>
      </c>
      <c r="F777">
        <v>1</v>
      </c>
      <c r="G777">
        <v>1</v>
      </c>
      <c r="H777">
        <v>2</v>
      </c>
      <c r="I777" t="s">
        <v>1141</v>
      </c>
      <c r="J777" t="s">
        <v>1142</v>
      </c>
      <c r="K777" t="s">
        <v>1143</v>
      </c>
      <c r="L777">
        <v>1368</v>
      </c>
      <c r="N777">
        <v>1011</v>
      </c>
      <c r="O777" t="s">
        <v>550</v>
      </c>
      <c r="P777" t="s">
        <v>550</v>
      </c>
      <c r="Q777">
        <v>1</v>
      </c>
      <c r="X777">
        <v>0.19</v>
      </c>
      <c r="Y777">
        <v>0</v>
      </c>
      <c r="Z777">
        <v>115.4</v>
      </c>
      <c r="AA777">
        <v>13.5</v>
      </c>
      <c r="AB777">
        <v>0</v>
      </c>
      <c r="AC777">
        <v>0</v>
      </c>
      <c r="AD777">
        <v>1</v>
      </c>
      <c r="AE777">
        <v>0</v>
      </c>
      <c r="AF777" t="s">
        <v>279</v>
      </c>
      <c r="AG777">
        <v>0.23749999999999999</v>
      </c>
      <c r="AH777">
        <v>2</v>
      </c>
      <c r="AI777">
        <v>144044790</v>
      </c>
      <c r="AJ777">
        <v>768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</row>
    <row r="778" spans="1:44" x14ac:dyDescent="0.2">
      <c r="A778">
        <f>ROW(Source!A472)</f>
        <v>472</v>
      </c>
      <c r="B778">
        <v>144044815</v>
      </c>
      <c r="C778">
        <v>144044787</v>
      </c>
      <c r="D778">
        <v>130405149</v>
      </c>
      <c r="E778">
        <v>1</v>
      </c>
      <c r="F778">
        <v>1</v>
      </c>
      <c r="G778">
        <v>1</v>
      </c>
      <c r="H778">
        <v>2</v>
      </c>
      <c r="I778" t="s">
        <v>1144</v>
      </c>
      <c r="J778" t="s">
        <v>1145</v>
      </c>
      <c r="K778" t="s">
        <v>1146</v>
      </c>
      <c r="L778">
        <v>1368</v>
      </c>
      <c r="N778">
        <v>1011</v>
      </c>
      <c r="O778" t="s">
        <v>550</v>
      </c>
      <c r="P778" t="s">
        <v>550</v>
      </c>
      <c r="Q778">
        <v>1</v>
      </c>
      <c r="X778">
        <v>0.19</v>
      </c>
      <c r="Y778">
        <v>0</v>
      </c>
      <c r="Z778">
        <v>65.709999999999994</v>
      </c>
      <c r="AA778">
        <v>11.6</v>
      </c>
      <c r="AB778">
        <v>0</v>
      </c>
      <c r="AC778">
        <v>0</v>
      </c>
      <c r="AD778">
        <v>1</v>
      </c>
      <c r="AE778">
        <v>0</v>
      </c>
      <c r="AF778" t="s">
        <v>279</v>
      </c>
      <c r="AG778">
        <v>0.23749999999999999</v>
      </c>
      <c r="AH778">
        <v>2</v>
      </c>
      <c r="AI778">
        <v>144044791</v>
      </c>
      <c r="AJ778">
        <v>769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</row>
    <row r="779" spans="1:44" x14ac:dyDescent="0.2">
      <c r="A779">
        <f>ROW(Source!A472)</f>
        <v>472</v>
      </c>
      <c r="B779">
        <v>144044816</v>
      </c>
      <c r="C779">
        <v>144044787</v>
      </c>
      <c r="D779">
        <v>130405710</v>
      </c>
      <c r="E779">
        <v>1</v>
      </c>
      <c r="F779">
        <v>1</v>
      </c>
      <c r="G779">
        <v>1</v>
      </c>
      <c r="H779">
        <v>2</v>
      </c>
      <c r="I779" t="s">
        <v>1147</v>
      </c>
      <c r="J779" t="s">
        <v>1148</v>
      </c>
      <c r="K779" t="s">
        <v>1149</v>
      </c>
      <c r="L779">
        <v>1368</v>
      </c>
      <c r="N779">
        <v>1011</v>
      </c>
      <c r="O779" t="s">
        <v>550</v>
      </c>
      <c r="P779" t="s">
        <v>550</v>
      </c>
      <c r="Q779">
        <v>1</v>
      </c>
      <c r="X779">
        <v>0.32</v>
      </c>
      <c r="Y779">
        <v>0</v>
      </c>
      <c r="Z779">
        <v>33.590000000000003</v>
      </c>
      <c r="AA779">
        <v>0</v>
      </c>
      <c r="AB779">
        <v>0</v>
      </c>
      <c r="AC779">
        <v>0</v>
      </c>
      <c r="AD779">
        <v>1</v>
      </c>
      <c r="AE779">
        <v>0</v>
      </c>
      <c r="AF779" t="s">
        <v>279</v>
      </c>
      <c r="AG779">
        <v>0.4</v>
      </c>
      <c r="AH779">
        <v>2</v>
      </c>
      <c r="AI779">
        <v>144044792</v>
      </c>
      <c r="AJ779">
        <v>770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</row>
    <row r="780" spans="1:44" x14ac:dyDescent="0.2">
      <c r="A780">
        <f>ROW(Source!A472)</f>
        <v>472</v>
      </c>
      <c r="B780">
        <v>144044817</v>
      </c>
      <c r="C780">
        <v>144044787</v>
      </c>
      <c r="D780">
        <v>128865111</v>
      </c>
      <c r="E780">
        <v>28876687</v>
      </c>
      <c r="F780">
        <v>1</v>
      </c>
      <c r="G780">
        <v>1</v>
      </c>
      <c r="H780">
        <v>3</v>
      </c>
      <c r="I780" t="s">
        <v>1732</v>
      </c>
      <c r="J780" t="s">
        <v>3</v>
      </c>
      <c r="K780" t="s">
        <v>1733</v>
      </c>
      <c r="L780">
        <v>1327</v>
      </c>
      <c r="N780">
        <v>1005</v>
      </c>
      <c r="O780" t="s">
        <v>269</v>
      </c>
      <c r="P780" t="s">
        <v>269</v>
      </c>
      <c r="Q780">
        <v>1</v>
      </c>
      <c r="X780">
        <v>111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 t="s">
        <v>3</v>
      </c>
      <c r="AG780">
        <v>111</v>
      </c>
      <c r="AH780">
        <v>3</v>
      </c>
      <c r="AI780">
        <v>-1</v>
      </c>
      <c r="AJ780" t="s">
        <v>3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</row>
    <row r="781" spans="1:44" x14ac:dyDescent="0.2">
      <c r="A781">
        <f>ROW(Source!A472)</f>
        <v>472</v>
      </c>
      <c r="B781">
        <v>144044818</v>
      </c>
      <c r="C781">
        <v>144044787</v>
      </c>
      <c r="D781">
        <v>130258534</v>
      </c>
      <c r="E781">
        <v>1</v>
      </c>
      <c r="F781">
        <v>1</v>
      </c>
      <c r="G781">
        <v>1</v>
      </c>
      <c r="H781">
        <v>3</v>
      </c>
      <c r="I781" t="s">
        <v>1150</v>
      </c>
      <c r="J781" t="s">
        <v>1151</v>
      </c>
      <c r="K781" t="s">
        <v>1152</v>
      </c>
      <c r="L781">
        <v>1339</v>
      </c>
      <c r="N781">
        <v>1007</v>
      </c>
      <c r="O781" t="s">
        <v>50</v>
      </c>
      <c r="P781" t="s">
        <v>50</v>
      </c>
      <c r="Q781">
        <v>1</v>
      </c>
      <c r="X781">
        <v>3.5999999999999997E-2</v>
      </c>
      <c r="Y781">
        <v>2.44</v>
      </c>
      <c r="Z781">
        <v>0</v>
      </c>
      <c r="AA781">
        <v>0</v>
      </c>
      <c r="AB781">
        <v>0</v>
      </c>
      <c r="AC781">
        <v>0</v>
      </c>
      <c r="AD781">
        <v>1</v>
      </c>
      <c r="AE781">
        <v>0</v>
      </c>
      <c r="AF781" t="s">
        <v>3</v>
      </c>
      <c r="AG781">
        <v>3.5999999999999997E-2</v>
      </c>
      <c r="AH781">
        <v>2</v>
      </c>
      <c r="AI781">
        <v>144044794</v>
      </c>
      <c r="AJ781">
        <v>772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</row>
    <row r="782" spans="1:44" x14ac:dyDescent="0.2">
      <c r="A782">
        <f>ROW(Source!A472)</f>
        <v>472</v>
      </c>
      <c r="B782">
        <v>144044819</v>
      </c>
      <c r="C782">
        <v>144044787</v>
      </c>
      <c r="D782">
        <v>130258769</v>
      </c>
      <c r="E782">
        <v>1</v>
      </c>
      <c r="F782">
        <v>1</v>
      </c>
      <c r="G782">
        <v>1</v>
      </c>
      <c r="H782">
        <v>3</v>
      </c>
      <c r="I782" t="s">
        <v>1153</v>
      </c>
      <c r="J782" t="s">
        <v>1154</v>
      </c>
      <c r="K782" t="s">
        <v>1155</v>
      </c>
      <c r="L782">
        <v>1301</v>
      </c>
      <c r="N782">
        <v>1003</v>
      </c>
      <c r="O782" t="s">
        <v>328</v>
      </c>
      <c r="P782" t="s">
        <v>328</v>
      </c>
      <c r="Q782">
        <v>1</v>
      </c>
      <c r="X782">
        <v>135</v>
      </c>
      <c r="Y782">
        <v>0.37</v>
      </c>
      <c r="Z782">
        <v>0</v>
      </c>
      <c r="AA782">
        <v>0</v>
      </c>
      <c r="AB782">
        <v>0</v>
      </c>
      <c r="AC782">
        <v>0</v>
      </c>
      <c r="AD782">
        <v>1</v>
      </c>
      <c r="AE782">
        <v>0</v>
      </c>
      <c r="AF782" t="s">
        <v>3</v>
      </c>
      <c r="AG782">
        <v>135</v>
      </c>
      <c r="AH782">
        <v>2</v>
      </c>
      <c r="AI782">
        <v>144044795</v>
      </c>
      <c r="AJ782">
        <v>773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</row>
    <row r="783" spans="1:44" x14ac:dyDescent="0.2">
      <c r="A783">
        <f>ROW(Source!A472)</f>
        <v>472</v>
      </c>
      <c r="B783">
        <v>144044820</v>
      </c>
      <c r="C783">
        <v>144044787</v>
      </c>
      <c r="D783">
        <v>130258794</v>
      </c>
      <c r="E783">
        <v>1</v>
      </c>
      <c r="F783">
        <v>1</v>
      </c>
      <c r="G783">
        <v>1</v>
      </c>
      <c r="H783">
        <v>3</v>
      </c>
      <c r="I783" t="s">
        <v>1156</v>
      </c>
      <c r="J783" t="s">
        <v>1157</v>
      </c>
      <c r="K783" t="s">
        <v>1158</v>
      </c>
      <c r="L783">
        <v>1301</v>
      </c>
      <c r="N783">
        <v>1003</v>
      </c>
      <c r="O783" t="s">
        <v>328</v>
      </c>
      <c r="P783" t="s">
        <v>328</v>
      </c>
      <c r="Q783">
        <v>1</v>
      </c>
      <c r="X783">
        <v>68</v>
      </c>
      <c r="Y783">
        <v>0.17</v>
      </c>
      <c r="Z783">
        <v>0</v>
      </c>
      <c r="AA783">
        <v>0</v>
      </c>
      <c r="AB783">
        <v>0</v>
      </c>
      <c r="AC783">
        <v>0</v>
      </c>
      <c r="AD783">
        <v>1</v>
      </c>
      <c r="AE783">
        <v>0</v>
      </c>
      <c r="AF783" t="s">
        <v>3</v>
      </c>
      <c r="AG783">
        <v>68</v>
      </c>
      <c r="AH783">
        <v>2</v>
      </c>
      <c r="AI783">
        <v>144044796</v>
      </c>
      <c r="AJ783">
        <v>774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</row>
    <row r="784" spans="1:44" x14ac:dyDescent="0.2">
      <c r="A784">
        <f>ROW(Source!A472)</f>
        <v>472</v>
      </c>
      <c r="B784">
        <v>144044821</v>
      </c>
      <c r="C784">
        <v>144044787</v>
      </c>
      <c r="D784">
        <v>130258799</v>
      </c>
      <c r="E784">
        <v>1</v>
      </c>
      <c r="F784">
        <v>1</v>
      </c>
      <c r="G784">
        <v>1</v>
      </c>
      <c r="H784">
        <v>3</v>
      </c>
      <c r="I784" t="s">
        <v>1159</v>
      </c>
      <c r="J784" t="s">
        <v>1160</v>
      </c>
      <c r="K784" t="s">
        <v>1161</v>
      </c>
      <c r="L784">
        <v>1308</v>
      </c>
      <c r="N784">
        <v>1003</v>
      </c>
      <c r="O784" t="s">
        <v>99</v>
      </c>
      <c r="P784" t="s">
        <v>99</v>
      </c>
      <c r="Q784">
        <v>100</v>
      </c>
      <c r="X784">
        <v>1.35</v>
      </c>
      <c r="Y784">
        <v>173</v>
      </c>
      <c r="Z784">
        <v>0</v>
      </c>
      <c r="AA784">
        <v>0</v>
      </c>
      <c r="AB784">
        <v>0</v>
      </c>
      <c r="AC784">
        <v>0</v>
      </c>
      <c r="AD784">
        <v>1</v>
      </c>
      <c r="AE784">
        <v>0</v>
      </c>
      <c r="AF784" t="s">
        <v>3</v>
      </c>
      <c r="AG784">
        <v>1.35</v>
      </c>
      <c r="AH784">
        <v>2</v>
      </c>
      <c r="AI784">
        <v>144044797</v>
      </c>
      <c r="AJ784">
        <v>775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</row>
    <row r="785" spans="1:44" x14ac:dyDescent="0.2">
      <c r="A785">
        <f>ROW(Source!A472)</f>
        <v>472</v>
      </c>
      <c r="B785">
        <v>144044822</v>
      </c>
      <c r="C785">
        <v>144044787</v>
      </c>
      <c r="D785">
        <v>130260912</v>
      </c>
      <c r="E785">
        <v>1</v>
      </c>
      <c r="F785">
        <v>1</v>
      </c>
      <c r="G785">
        <v>1</v>
      </c>
      <c r="H785">
        <v>3</v>
      </c>
      <c r="I785" t="s">
        <v>1207</v>
      </c>
      <c r="J785" t="s">
        <v>1208</v>
      </c>
      <c r="K785" t="s">
        <v>1209</v>
      </c>
      <c r="L785">
        <v>1425</v>
      </c>
      <c r="N785">
        <v>1013</v>
      </c>
      <c r="O785" t="s">
        <v>88</v>
      </c>
      <c r="P785" t="s">
        <v>88</v>
      </c>
      <c r="Q785">
        <v>1</v>
      </c>
      <c r="X785">
        <v>0.81</v>
      </c>
      <c r="Y785">
        <v>70</v>
      </c>
      <c r="Z785">
        <v>0</v>
      </c>
      <c r="AA785">
        <v>0</v>
      </c>
      <c r="AB785">
        <v>0</v>
      </c>
      <c r="AC785">
        <v>0</v>
      </c>
      <c r="AD785">
        <v>1</v>
      </c>
      <c r="AE785">
        <v>0</v>
      </c>
      <c r="AF785" t="s">
        <v>3</v>
      </c>
      <c r="AG785">
        <v>0.81</v>
      </c>
      <c r="AH785">
        <v>2</v>
      </c>
      <c r="AI785">
        <v>144044798</v>
      </c>
      <c r="AJ785">
        <v>777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</row>
    <row r="786" spans="1:44" x14ac:dyDescent="0.2">
      <c r="A786">
        <f>ROW(Source!A472)</f>
        <v>472</v>
      </c>
      <c r="B786">
        <v>144044823</v>
      </c>
      <c r="C786">
        <v>144044787</v>
      </c>
      <c r="D786">
        <v>130260956</v>
      </c>
      <c r="E786">
        <v>1</v>
      </c>
      <c r="F786">
        <v>1</v>
      </c>
      <c r="G786">
        <v>1</v>
      </c>
      <c r="H786">
        <v>3</v>
      </c>
      <c r="I786" t="s">
        <v>1162</v>
      </c>
      <c r="J786" t="s">
        <v>1163</v>
      </c>
      <c r="K786" t="s">
        <v>1164</v>
      </c>
      <c r="L786">
        <v>1425</v>
      </c>
      <c r="N786">
        <v>1013</v>
      </c>
      <c r="O786" t="s">
        <v>88</v>
      </c>
      <c r="P786" t="s">
        <v>88</v>
      </c>
      <c r="Q786">
        <v>1</v>
      </c>
      <c r="X786">
        <v>3.22</v>
      </c>
      <c r="Y786">
        <v>8</v>
      </c>
      <c r="Z786">
        <v>0</v>
      </c>
      <c r="AA786">
        <v>0</v>
      </c>
      <c r="AB786">
        <v>0</v>
      </c>
      <c r="AC786">
        <v>0</v>
      </c>
      <c r="AD786">
        <v>1</v>
      </c>
      <c r="AE786">
        <v>0</v>
      </c>
      <c r="AF786" t="s">
        <v>3</v>
      </c>
      <c r="AG786">
        <v>3.22</v>
      </c>
      <c r="AH786">
        <v>2</v>
      </c>
      <c r="AI786">
        <v>144044799</v>
      </c>
      <c r="AJ786">
        <v>778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</row>
    <row r="787" spans="1:44" x14ac:dyDescent="0.2">
      <c r="A787">
        <f>ROW(Source!A472)</f>
        <v>472</v>
      </c>
      <c r="B787">
        <v>144044824</v>
      </c>
      <c r="C787">
        <v>144044787</v>
      </c>
      <c r="D787">
        <v>130261197</v>
      </c>
      <c r="E787">
        <v>1</v>
      </c>
      <c r="F787">
        <v>1</v>
      </c>
      <c r="G787">
        <v>1</v>
      </c>
      <c r="H787">
        <v>3</v>
      </c>
      <c r="I787" t="s">
        <v>1165</v>
      </c>
      <c r="J787" t="s">
        <v>1166</v>
      </c>
      <c r="K787" t="s">
        <v>1167</v>
      </c>
      <c r="L787">
        <v>1425</v>
      </c>
      <c r="N787">
        <v>1013</v>
      </c>
      <c r="O787" t="s">
        <v>88</v>
      </c>
      <c r="P787" t="s">
        <v>88</v>
      </c>
      <c r="Q787">
        <v>1</v>
      </c>
      <c r="X787">
        <v>3.68</v>
      </c>
      <c r="Y787">
        <v>2</v>
      </c>
      <c r="Z787">
        <v>0</v>
      </c>
      <c r="AA787">
        <v>0</v>
      </c>
      <c r="AB787">
        <v>0</v>
      </c>
      <c r="AC787">
        <v>0</v>
      </c>
      <c r="AD787">
        <v>1</v>
      </c>
      <c r="AE787">
        <v>0</v>
      </c>
      <c r="AF787" t="s">
        <v>3</v>
      </c>
      <c r="AG787">
        <v>3.68</v>
      </c>
      <c r="AH787">
        <v>2</v>
      </c>
      <c r="AI787">
        <v>144044800</v>
      </c>
      <c r="AJ787">
        <v>779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</row>
    <row r="788" spans="1:44" x14ac:dyDescent="0.2">
      <c r="A788">
        <f>ROW(Source!A472)</f>
        <v>472</v>
      </c>
      <c r="B788">
        <v>144044825</v>
      </c>
      <c r="C788">
        <v>144044787</v>
      </c>
      <c r="D788">
        <v>130261199</v>
      </c>
      <c r="E788">
        <v>1</v>
      </c>
      <c r="F788">
        <v>1</v>
      </c>
      <c r="G788">
        <v>1</v>
      </c>
      <c r="H788">
        <v>3</v>
      </c>
      <c r="I788" t="s">
        <v>1168</v>
      </c>
      <c r="J788" t="s">
        <v>1169</v>
      </c>
      <c r="K788" t="s">
        <v>1170</v>
      </c>
      <c r="L788">
        <v>1425</v>
      </c>
      <c r="N788">
        <v>1013</v>
      </c>
      <c r="O788" t="s">
        <v>88</v>
      </c>
      <c r="P788" t="s">
        <v>88</v>
      </c>
      <c r="Q788">
        <v>1</v>
      </c>
      <c r="X788">
        <v>22.21</v>
      </c>
      <c r="Y788">
        <v>2</v>
      </c>
      <c r="Z788">
        <v>0</v>
      </c>
      <c r="AA788">
        <v>0</v>
      </c>
      <c r="AB788">
        <v>0</v>
      </c>
      <c r="AC788">
        <v>0</v>
      </c>
      <c r="AD788">
        <v>1</v>
      </c>
      <c r="AE788">
        <v>0</v>
      </c>
      <c r="AF788" t="s">
        <v>3</v>
      </c>
      <c r="AG788">
        <v>22.21</v>
      </c>
      <c r="AH788">
        <v>2</v>
      </c>
      <c r="AI788">
        <v>144044801</v>
      </c>
      <c r="AJ788">
        <v>780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</row>
    <row r="789" spans="1:44" x14ac:dyDescent="0.2">
      <c r="A789">
        <f>ROW(Source!A472)</f>
        <v>472</v>
      </c>
      <c r="B789">
        <v>144044826</v>
      </c>
      <c r="C789">
        <v>144044787</v>
      </c>
      <c r="D789">
        <v>130274962</v>
      </c>
      <c r="E789">
        <v>1</v>
      </c>
      <c r="F789">
        <v>1</v>
      </c>
      <c r="G789">
        <v>1</v>
      </c>
      <c r="H789">
        <v>3</v>
      </c>
      <c r="I789" t="s">
        <v>1174</v>
      </c>
      <c r="J789" t="s">
        <v>1175</v>
      </c>
      <c r="K789" t="s">
        <v>1176</v>
      </c>
      <c r="L789">
        <v>1301</v>
      </c>
      <c r="N789">
        <v>1003</v>
      </c>
      <c r="O789" t="s">
        <v>328</v>
      </c>
      <c r="P789" t="s">
        <v>328</v>
      </c>
      <c r="Q789">
        <v>1</v>
      </c>
      <c r="X789">
        <v>136</v>
      </c>
      <c r="Y789">
        <v>4</v>
      </c>
      <c r="Z789">
        <v>0</v>
      </c>
      <c r="AA789">
        <v>0</v>
      </c>
      <c r="AB789">
        <v>0</v>
      </c>
      <c r="AC789">
        <v>0</v>
      </c>
      <c r="AD789">
        <v>1</v>
      </c>
      <c r="AE789">
        <v>0</v>
      </c>
      <c r="AF789" t="s">
        <v>3</v>
      </c>
      <c r="AG789">
        <v>136</v>
      </c>
      <c r="AH789">
        <v>2</v>
      </c>
      <c r="AI789">
        <v>144044802</v>
      </c>
      <c r="AJ789">
        <v>781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</row>
    <row r="790" spans="1:44" x14ac:dyDescent="0.2">
      <c r="A790">
        <f>ROW(Source!A472)</f>
        <v>472</v>
      </c>
      <c r="B790">
        <v>144044827</v>
      </c>
      <c r="C790">
        <v>144044787</v>
      </c>
      <c r="D790">
        <v>130274980</v>
      </c>
      <c r="E790">
        <v>1</v>
      </c>
      <c r="F790">
        <v>1</v>
      </c>
      <c r="G790">
        <v>1</v>
      </c>
      <c r="H790">
        <v>3</v>
      </c>
      <c r="I790" t="s">
        <v>1177</v>
      </c>
      <c r="J790" t="s">
        <v>1178</v>
      </c>
      <c r="K790" t="s">
        <v>1179</v>
      </c>
      <c r="L790">
        <v>1301</v>
      </c>
      <c r="N790">
        <v>1003</v>
      </c>
      <c r="O790" t="s">
        <v>328</v>
      </c>
      <c r="P790" t="s">
        <v>328</v>
      </c>
      <c r="Q790">
        <v>1</v>
      </c>
      <c r="X790">
        <v>306</v>
      </c>
      <c r="Y790">
        <v>5.5</v>
      </c>
      <c r="Z790">
        <v>0</v>
      </c>
      <c r="AA790">
        <v>0</v>
      </c>
      <c r="AB790">
        <v>0</v>
      </c>
      <c r="AC790">
        <v>0</v>
      </c>
      <c r="AD790">
        <v>1</v>
      </c>
      <c r="AE790">
        <v>0</v>
      </c>
      <c r="AF790" t="s">
        <v>3</v>
      </c>
      <c r="AG790">
        <v>306</v>
      </c>
      <c r="AH790">
        <v>2</v>
      </c>
      <c r="AI790">
        <v>144044803</v>
      </c>
      <c r="AJ790">
        <v>782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</row>
    <row r="791" spans="1:44" x14ac:dyDescent="0.2">
      <c r="A791">
        <f>ROW(Source!A472)</f>
        <v>472</v>
      </c>
      <c r="B791">
        <v>144044828</v>
      </c>
      <c r="C791">
        <v>144044787</v>
      </c>
      <c r="D791">
        <v>128865123</v>
      </c>
      <c r="E791">
        <v>28876687</v>
      </c>
      <c r="F791">
        <v>1</v>
      </c>
      <c r="G791">
        <v>1</v>
      </c>
      <c r="H791">
        <v>3</v>
      </c>
      <c r="I791" t="s">
        <v>1736</v>
      </c>
      <c r="J791" t="s">
        <v>3</v>
      </c>
      <c r="K791" t="s">
        <v>1737</v>
      </c>
      <c r="L791">
        <v>1371</v>
      </c>
      <c r="N791">
        <v>1013</v>
      </c>
      <c r="O791" t="s">
        <v>171</v>
      </c>
      <c r="P791" t="s">
        <v>171</v>
      </c>
      <c r="Q791">
        <v>1</v>
      </c>
      <c r="X791">
        <v>81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 t="s">
        <v>3</v>
      </c>
      <c r="AG791">
        <v>81</v>
      </c>
      <c r="AH791">
        <v>3</v>
      </c>
      <c r="AI791">
        <v>-1</v>
      </c>
      <c r="AJ791" t="s">
        <v>3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</row>
    <row r="792" spans="1:44" x14ac:dyDescent="0.2">
      <c r="A792">
        <f>ROW(Source!A472)</f>
        <v>472</v>
      </c>
      <c r="B792">
        <v>144044829</v>
      </c>
      <c r="C792">
        <v>144044787</v>
      </c>
      <c r="D792">
        <v>130275054</v>
      </c>
      <c r="E792">
        <v>1</v>
      </c>
      <c r="F792">
        <v>1</v>
      </c>
      <c r="G792">
        <v>1</v>
      </c>
      <c r="H792">
        <v>3</v>
      </c>
      <c r="I792" t="s">
        <v>1210</v>
      </c>
      <c r="J792" t="s">
        <v>1211</v>
      </c>
      <c r="K792" t="s">
        <v>1212</v>
      </c>
      <c r="L792">
        <v>1425</v>
      </c>
      <c r="N792">
        <v>1013</v>
      </c>
      <c r="O792" t="s">
        <v>88</v>
      </c>
      <c r="P792" t="s">
        <v>88</v>
      </c>
      <c r="Q792">
        <v>1</v>
      </c>
      <c r="X792">
        <v>0.81</v>
      </c>
      <c r="Y792">
        <v>125</v>
      </c>
      <c r="Z792">
        <v>0</v>
      </c>
      <c r="AA792">
        <v>0</v>
      </c>
      <c r="AB792">
        <v>0</v>
      </c>
      <c r="AC792">
        <v>0</v>
      </c>
      <c r="AD792">
        <v>1</v>
      </c>
      <c r="AE792">
        <v>0</v>
      </c>
      <c r="AF792" t="s">
        <v>3</v>
      </c>
      <c r="AG792">
        <v>0.81</v>
      </c>
      <c r="AH792">
        <v>2</v>
      </c>
      <c r="AI792">
        <v>144044805</v>
      </c>
      <c r="AJ792">
        <v>783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</row>
    <row r="793" spans="1:44" x14ac:dyDescent="0.2">
      <c r="A793">
        <f>ROW(Source!A472)</f>
        <v>472</v>
      </c>
      <c r="B793">
        <v>144044830</v>
      </c>
      <c r="C793">
        <v>144044787</v>
      </c>
      <c r="D793">
        <v>130275078</v>
      </c>
      <c r="E793">
        <v>1</v>
      </c>
      <c r="F793">
        <v>1</v>
      </c>
      <c r="G793">
        <v>1</v>
      </c>
      <c r="H793">
        <v>3</v>
      </c>
      <c r="I793" t="s">
        <v>1213</v>
      </c>
      <c r="J793" t="s">
        <v>1214</v>
      </c>
      <c r="K793" t="s">
        <v>1215</v>
      </c>
      <c r="L793">
        <v>1425</v>
      </c>
      <c r="N793">
        <v>1013</v>
      </c>
      <c r="O793" t="s">
        <v>88</v>
      </c>
      <c r="P793" t="s">
        <v>88</v>
      </c>
      <c r="Q793">
        <v>1</v>
      </c>
      <c r="X793">
        <v>0.81</v>
      </c>
      <c r="Y793">
        <v>59</v>
      </c>
      <c r="Z793">
        <v>0</v>
      </c>
      <c r="AA793">
        <v>0</v>
      </c>
      <c r="AB793">
        <v>0</v>
      </c>
      <c r="AC793">
        <v>0</v>
      </c>
      <c r="AD793">
        <v>1</v>
      </c>
      <c r="AE793">
        <v>0</v>
      </c>
      <c r="AF793" t="s">
        <v>3</v>
      </c>
      <c r="AG793">
        <v>0.81</v>
      </c>
      <c r="AH793">
        <v>2</v>
      </c>
      <c r="AI793">
        <v>144044806</v>
      </c>
      <c r="AJ793">
        <v>785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</row>
    <row r="794" spans="1:44" x14ac:dyDescent="0.2">
      <c r="A794">
        <f>ROW(Source!A472)</f>
        <v>472</v>
      </c>
      <c r="B794">
        <v>144044831</v>
      </c>
      <c r="C794">
        <v>144044787</v>
      </c>
      <c r="D794">
        <v>130275085</v>
      </c>
      <c r="E794">
        <v>1</v>
      </c>
      <c r="F794">
        <v>1</v>
      </c>
      <c r="G794">
        <v>1</v>
      </c>
      <c r="H794">
        <v>3</v>
      </c>
      <c r="I794" t="s">
        <v>1216</v>
      </c>
      <c r="J794" t="s">
        <v>1217</v>
      </c>
      <c r="K794" t="s">
        <v>1218</v>
      </c>
      <c r="L794">
        <v>1425</v>
      </c>
      <c r="N794">
        <v>1013</v>
      </c>
      <c r="O794" t="s">
        <v>88</v>
      </c>
      <c r="P794" t="s">
        <v>88</v>
      </c>
      <c r="Q794">
        <v>1</v>
      </c>
      <c r="X794">
        <v>1.83</v>
      </c>
      <c r="Y794">
        <v>160</v>
      </c>
      <c r="Z794">
        <v>0</v>
      </c>
      <c r="AA794">
        <v>0</v>
      </c>
      <c r="AB794">
        <v>0</v>
      </c>
      <c r="AC794">
        <v>0</v>
      </c>
      <c r="AD794">
        <v>1</v>
      </c>
      <c r="AE794">
        <v>0</v>
      </c>
      <c r="AF794" t="s">
        <v>3</v>
      </c>
      <c r="AG794">
        <v>1.83</v>
      </c>
      <c r="AH794">
        <v>2</v>
      </c>
      <c r="AI794">
        <v>144044807</v>
      </c>
      <c r="AJ794">
        <v>786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</row>
    <row r="795" spans="1:44" x14ac:dyDescent="0.2">
      <c r="A795">
        <f>ROW(Source!A472)</f>
        <v>472</v>
      </c>
      <c r="B795">
        <v>144044832</v>
      </c>
      <c r="C795">
        <v>144044787</v>
      </c>
      <c r="D795">
        <v>130288591</v>
      </c>
      <c r="E795">
        <v>1</v>
      </c>
      <c r="F795">
        <v>1</v>
      </c>
      <c r="G795">
        <v>1</v>
      </c>
      <c r="H795">
        <v>3</v>
      </c>
      <c r="I795" t="s">
        <v>1189</v>
      </c>
      <c r="J795" t="s">
        <v>1190</v>
      </c>
      <c r="K795" t="s">
        <v>1191</v>
      </c>
      <c r="L795">
        <v>1346</v>
      </c>
      <c r="N795">
        <v>1009</v>
      </c>
      <c r="O795" t="s">
        <v>598</v>
      </c>
      <c r="P795" t="s">
        <v>598</v>
      </c>
      <c r="Q795">
        <v>1</v>
      </c>
      <c r="X795">
        <v>10</v>
      </c>
      <c r="Y795">
        <v>13.08</v>
      </c>
      <c r="Z795">
        <v>0</v>
      </c>
      <c r="AA795">
        <v>0</v>
      </c>
      <c r="AB795">
        <v>0</v>
      </c>
      <c r="AC795">
        <v>0</v>
      </c>
      <c r="AD795">
        <v>1</v>
      </c>
      <c r="AE795">
        <v>0</v>
      </c>
      <c r="AF795" t="s">
        <v>3</v>
      </c>
      <c r="AG795">
        <v>10</v>
      </c>
      <c r="AH795">
        <v>2</v>
      </c>
      <c r="AI795">
        <v>144044808</v>
      </c>
      <c r="AJ795">
        <v>787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</row>
    <row r="796" spans="1:44" x14ac:dyDescent="0.2">
      <c r="A796">
        <f>ROW(Source!A472)</f>
        <v>472</v>
      </c>
      <c r="B796">
        <v>144044833</v>
      </c>
      <c r="C796">
        <v>144044787</v>
      </c>
      <c r="D796">
        <v>130289780</v>
      </c>
      <c r="E796">
        <v>1</v>
      </c>
      <c r="F796">
        <v>1</v>
      </c>
      <c r="G796">
        <v>1</v>
      </c>
      <c r="H796">
        <v>3</v>
      </c>
      <c r="I796" t="s">
        <v>1192</v>
      </c>
      <c r="J796" t="s">
        <v>1193</v>
      </c>
      <c r="K796" t="s">
        <v>1194</v>
      </c>
      <c r="L796">
        <v>1346</v>
      </c>
      <c r="N796">
        <v>1009</v>
      </c>
      <c r="O796" t="s">
        <v>598</v>
      </c>
      <c r="P796" t="s">
        <v>598</v>
      </c>
      <c r="Q796">
        <v>1</v>
      </c>
      <c r="X796">
        <v>4</v>
      </c>
      <c r="Y796">
        <v>7.46</v>
      </c>
      <c r="Z796">
        <v>0</v>
      </c>
      <c r="AA796">
        <v>0</v>
      </c>
      <c r="AB796">
        <v>0</v>
      </c>
      <c r="AC796">
        <v>0</v>
      </c>
      <c r="AD796">
        <v>1</v>
      </c>
      <c r="AE796">
        <v>0</v>
      </c>
      <c r="AF796" t="s">
        <v>3</v>
      </c>
      <c r="AG796">
        <v>4</v>
      </c>
      <c r="AH796">
        <v>2</v>
      </c>
      <c r="AI796">
        <v>144044809</v>
      </c>
      <c r="AJ796">
        <v>788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</row>
    <row r="797" spans="1:44" x14ac:dyDescent="0.2">
      <c r="A797">
        <f>ROW(Source!A472)</f>
        <v>472</v>
      </c>
      <c r="B797">
        <v>144044834</v>
      </c>
      <c r="C797">
        <v>144044787</v>
      </c>
      <c r="D797">
        <v>130289783</v>
      </c>
      <c r="E797">
        <v>1</v>
      </c>
      <c r="F797">
        <v>1</v>
      </c>
      <c r="G797">
        <v>1</v>
      </c>
      <c r="H797">
        <v>3</v>
      </c>
      <c r="I797" t="s">
        <v>1195</v>
      </c>
      <c r="J797" t="s">
        <v>1196</v>
      </c>
      <c r="K797" t="s">
        <v>1197</v>
      </c>
      <c r="L797">
        <v>1346</v>
      </c>
      <c r="N797">
        <v>1009</v>
      </c>
      <c r="O797" t="s">
        <v>598</v>
      </c>
      <c r="P797" t="s">
        <v>598</v>
      </c>
      <c r="Q797">
        <v>1</v>
      </c>
      <c r="X797">
        <v>42</v>
      </c>
      <c r="Y797">
        <v>2.7</v>
      </c>
      <c r="Z797">
        <v>0</v>
      </c>
      <c r="AA797">
        <v>0</v>
      </c>
      <c r="AB797">
        <v>0</v>
      </c>
      <c r="AC797">
        <v>0</v>
      </c>
      <c r="AD797">
        <v>1</v>
      </c>
      <c r="AE797">
        <v>0</v>
      </c>
      <c r="AF797" t="s">
        <v>3</v>
      </c>
      <c r="AG797">
        <v>42</v>
      </c>
      <c r="AH797">
        <v>2</v>
      </c>
      <c r="AI797">
        <v>144044810</v>
      </c>
      <c r="AJ797">
        <v>789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</row>
    <row r="798" spans="1:44" x14ac:dyDescent="0.2">
      <c r="A798">
        <f>ROW(Source!A476)</f>
        <v>476</v>
      </c>
      <c r="B798">
        <v>144044847</v>
      </c>
      <c r="C798">
        <v>144044838</v>
      </c>
      <c r="D798">
        <v>128862237</v>
      </c>
      <c r="E798">
        <v>28876687</v>
      </c>
      <c r="F798">
        <v>1</v>
      </c>
      <c r="G798">
        <v>1</v>
      </c>
      <c r="H798">
        <v>1</v>
      </c>
      <c r="I798" t="s">
        <v>1591</v>
      </c>
      <c r="J798" t="s">
        <v>3</v>
      </c>
      <c r="K798" t="s">
        <v>1592</v>
      </c>
      <c r="L798">
        <v>1191</v>
      </c>
      <c r="N798">
        <v>1013</v>
      </c>
      <c r="O798" t="s">
        <v>1125</v>
      </c>
      <c r="P798" t="s">
        <v>1125</v>
      </c>
      <c r="Q798">
        <v>1</v>
      </c>
      <c r="X798">
        <v>8.98</v>
      </c>
      <c r="Y798">
        <v>0</v>
      </c>
      <c r="Z798">
        <v>0</v>
      </c>
      <c r="AA798">
        <v>0</v>
      </c>
      <c r="AB798">
        <v>8.3800000000000008</v>
      </c>
      <c r="AC798">
        <v>0</v>
      </c>
      <c r="AD798">
        <v>1</v>
      </c>
      <c r="AE798">
        <v>1</v>
      </c>
      <c r="AF798" t="s">
        <v>264</v>
      </c>
      <c r="AG798">
        <v>10.327</v>
      </c>
      <c r="AH798">
        <v>2</v>
      </c>
      <c r="AI798">
        <v>144044839</v>
      </c>
      <c r="AJ798">
        <v>790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</row>
    <row r="799" spans="1:44" x14ac:dyDescent="0.2">
      <c r="A799">
        <f>ROW(Source!A476)</f>
        <v>476</v>
      </c>
      <c r="B799">
        <v>144044848</v>
      </c>
      <c r="C799">
        <v>144044838</v>
      </c>
      <c r="D799">
        <v>128862608</v>
      </c>
      <c r="E799">
        <v>28876687</v>
      </c>
      <c r="F799">
        <v>1</v>
      </c>
      <c r="G799">
        <v>1</v>
      </c>
      <c r="H799">
        <v>1</v>
      </c>
      <c r="I799" t="s">
        <v>1128</v>
      </c>
      <c r="J799" t="s">
        <v>3</v>
      </c>
      <c r="K799" t="s">
        <v>1129</v>
      </c>
      <c r="L799">
        <v>1191</v>
      </c>
      <c r="N799">
        <v>1013</v>
      </c>
      <c r="O799" t="s">
        <v>1125</v>
      </c>
      <c r="P799" t="s">
        <v>1125</v>
      </c>
      <c r="Q799">
        <v>1</v>
      </c>
      <c r="X799">
        <v>0.2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1</v>
      </c>
      <c r="AE799">
        <v>2</v>
      </c>
      <c r="AF799" t="s">
        <v>279</v>
      </c>
      <c r="AG799">
        <v>0.25</v>
      </c>
      <c r="AH799">
        <v>2</v>
      </c>
      <c r="AI799">
        <v>144044840</v>
      </c>
      <c r="AJ799">
        <v>791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</row>
    <row r="800" spans="1:44" x14ac:dyDescent="0.2">
      <c r="A800">
        <f>ROW(Source!A476)</f>
        <v>476</v>
      </c>
      <c r="B800">
        <v>144044849</v>
      </c>
      <c r="C800">
        <v>144044838</v>
      </c>
      <c r="D800">
        <v>130404563</v>
      </c>
      <c r="E800">
        <v>1</v>
      </c>
      <c r="F800">
        <v>1</v>
      </c>
      <c r="G800">
        <v>1</v>
      </c>
      <c r="H800">
        <v>2</v>
      </c>
      <c r="I800" t="s">
        <v>1593</v>
      </c>
      <c r="J800" t="s">
        <v>1594</v>
      </c>
      <c r="K800" t="s">
        <v>1595</v>
      </c>
      <c r="L800">
        <v>1368</v>
      </c>
      <c r="N800">
        <v>1011</v>
      </c>
      <c r="O800" t="s">
        <v>550</v>
      </c>
      <c r="P800" t="s">
        <v>550</v>
      </c>
      <c r="Q800">
        <v>1</v>
      </c>
      <c r="X800">
        <v>0.06</v>
      </c>
      <c r="Y800">
        <v>0</v>
      </c>
      <c r="Z800">
        <v>27.66</v>
      </c>
      <c r="AA800">
        <v>11.6</v>
      </c>
      <c r="AB800">
        <v>0</v>
      </c>
      <c r="AC800">
        <v>0</v>
      </c>
      <c r="AD800">
        <v>1</v>
      </c>
      <c r="AE800">
        <v>0</v>
      </c>
      <c r="AF800" t="s">
        <v>279</v>
      </c>
      <c r="AG800">
        <v>7.4999999999999997E-2</v>
      </c>
      <c r="AH800">
        <v>2</v>
      </c>
      <c r="AI800">
        <v>144044841</v>
      </c>
      <c r="AJ800">
        <v>792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</row>
    <row r="801" spans="1:44" x14ac:dyDescent="0.2">
      <c r="A801">
        <f>ROW(Source!A476)</f>
        <v>476</v>
      </c>
      <c r="B801">
        <v>144044850</v>
      </c>
      <c r="C801">
        <v>144044838</v>
      </c>
      <c r="D801">
        <v>130405149</v>
      </c>
      <c r="E801">
        <v>1</v>
      </c>
      <c r="F801">
        <v>1</v>
      </c>
      <c r="G801">
        <v>1</v>
      </c>
      <c r="H801">
        <v>2</v>
      </c>
      <c r="I801" t="s">
        <v>1144</v>
      </c>
      <c r="J801" t="s">
        <v>1145</v>
      </c>
      <c r="K801" t="s">
        <v>1146</v>
      </c>
      <c r="L801">
        <v>1368</v>
      </c>
      <c r="N801">
        <v>1011</v>
      </c>
      <c r="O801" t="s">
        <v>550</v>
      </c>
      <c r="P801" t="s">
        <v>550</v>
      </c>
      <c r="Q801">
        <v>1</v>
      </c>
      <c r="X801">
        <v>0.14000000000000001</v>
      </c>
      <c r="Y801">
        <v>0</v>
      </c>
      <c r="Z801">
        <v>65.709999999999994</v>
      </c>
      <c r="AA801">
        <v>11.6</v>
      </c>
      <c r="AB801">
        <v>0</v>
      </c>
      <c r="AC801">
        <v>0</v>
      </c>
      <c r="AD801">
        <v>1</v>
      </c>
      <c r="AE801">
        <v>0</v>
      </c>
      <c r="AF801" t="s">
        <v>279</v>
      </c>
      <c r="AG801">
        <v>0.17500000000000002</v>
      </c>
      <c r="AH801">
        <v>2</v>
      </c>
      <c r="AI801">
        <v>144044842</v>
      </c>
      <c r="AJ801">
        <v>793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</row>
    <row r="802" spans="1:44" x14ac:dyDescent="0.2">
      <c r="A802">
        <f>ROW(Source!A476)</f>
        <v>476</v>
      </c>
      <c r="B802">
        <v>144044851</v>
      </c>
      <c r="C802">
        <v>144044838</v>
      </c>
      <c r="D802">
        <v>130405670</v>
      </c>
      <c r="E802">
        <v>1</v>
      </c>
      <c r="F802">
        <v>1</v>
      </c>
      <c r="G802">
        <v>1</v>
      </c>
      <c r="H802">
        <v>2</v>
      </c>
      <c r="I802" t="s">
        <v>1327</v>
      </c>
      <c r="J802" t="s">
        <v>1328</v>
      </c>
      <c r="K802" t="s">
        <v>1329</v>
      </c>
      <c r="L802">
        <v>1368</v>
      </c>
      <c r="N802">
        <v>1011</v>
      </c>
      <c r="O802" t="s">
        <v>550</v>
      </c>
      <c r="P802" t="s">
        <v>550</v>
      </c>
      <c r="Q802">
        <v>1</v>
      </c>
      <c r="X802">
        <v>7.48</v>
      </c>
      <c r="Y802">
        <v>0</v>
      </c>
      <c r="Z802">
        <v>6.82</v>
      </c>
      <c r="AA802">
        <v>0</v>
      </c>
      <c r="AB802">
        <v>0</v>
      </c>
      <c r="AC802">
        <v>0</v>
      </c>
      <c r="AD802">
        <v>1</v>
      </c>
      <c r="AE802">
        <v>0</v>
      </c>
      <c r="AF802" t="s">
        <v>279</v>
      </c>
      <c r="AG802">
        <v>9.3500000000000014</v>
      </c>
      <c r="AH802">
        <v>2</v>
      </c>
      <c r="AI802">
        <v>144044843</v>
      </c>
      <c r="AJ802">
        <v>794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</row>
    <row r="803" spans="1:44" x14ac:dyDescent="0.2">
      <c r="A803">
        <f>ROW(Source!A476)</f>
        <v>476</v>
      </c>
      <c r="B803">
        <v>144044852</v>
      </c>
      <c r="C803">
        <v>144044838</v>
      </c>
      <c r="D803">
        <v>130258534</v>
      </c>
      <c r="E803">
        <v>1</v>
      </c>
      <c r="F803">
        <v>1</v>
      </c>
      <c r="G803">
        <v>1</v>
      </c>
      <c r="H803">
        <v>3</v>
      </c>
      <c r="I803" t="s">
        <v>1150</v>
      </c>
      <c r="J803" t="s">
        <v>1151</v>
      </c>
      <c r="K803" t="s">
        <v>1152</v>
      </c>
      <c r="L803">
        <v>1339</v>
      </c>
      <c r="N803">
        <v>1007</v>
      </c>
      <c r="O803" t="s">
        <v>50</v>
      </c>
      <c r="P803" t="s">
        <v>50</v>
      </c>
      <c r="Q803">
        <v>1</v>
      </c>
      <c r="X803">
        <v>0.01</v>
      </c>
      <c r="Y803">
        <v>2.44</v>
      </c>
      <c r="Z803">
        <v>0</v>
      </c>
      <c r="AA803">
        <v>0</v>
      </c>
      <c r="AB803">
        <v>0</v>
      </c>
      <c r="AC803">
        <v>0</v>
      </c>
      <c r="AD803">
        <v>1</v>
      </c>
      <c r="AE803">
        <v>0</v>
      </c>
      <c r="AF803" t="s">
        <v>3</v>
      </c>
      <c r="AG803">
        <v>0.01</v>
      </c>
      <c r="AH803">
        <v>2</v>
      </c>
      <c r="AI803">
        <v>144044844</v>
      </c>
      <c r="AJ803">
        <v>795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</row>
    <row r="804" spans="1:44" x14ac:dyDescent="0.2">
      <c r="A804">
        <f>ROW(Source!A476)</f>
        <v>476</v>
      </c>
      <c r="B804">
        <v>144044853</v>
      </c>
      <c r="C804">
        <v>144044838</v>
      </c>
      <c r="D804">
        <v>130261846</v>
      </c>
      <c r="E804">
        <v>1</v>
      </c>
      <c r="F804">
        <v>1</v>
      </c>
      <c r="G804">
        <v>1</v>
      </c>
      <c r="H804">
        <v>3</v>
      </c>
      <c r="I804" t="s">
        <v>1312</v>
      </c>
      <c r="J804" t="s">
        <v>1313</v>
      </c>
      <c r="K804" t="s">
        <v>1314</v>
      </c>
      <c r="L804">
        <v>1346</v>
      </c>
      <c r="N804">
        <v>1009</v>
      </c>
      <c r="O804" t="s">
        <v>598</v>
      </c>
      <c r="P804" t="s">
        <v>598</v>
      </c>
      <c r="Q804">
        <v>1</v>
      </c>
      <c r="X804">
        <v>1</v>
      </c>
      <c r="Y804">
        <v>1.82</v>
      </c>
      <c r="Z804">
        <v>0</v>
      </c>
      <c r="AA804">
        <v>0</v>
      </c>
      <c r="AB804">
        <v>0</v>
      </c>
      <c r="AC804">
        <v>0</v>
      </c>
      <c r="AD804">
        <v>1</v>
      </c>
      <c r="AE804">
        <v>0</v>
      </c>
      <c r="AF804" t="s">
        <v>3</v>
      </c>
      <c r="AG804">
        <v>1</v>
      </c>
      <c r="AH804">
        <v>2</v>
      </c>
      <c r="AI804">
        <v>144044845</v>
      </c>
      <c r="AJ804">
        <v>796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</row>
    <row r="805" spans="1:44" x14ac:dyDescent="0.2">
      <c r="A805">
        <f>ROW(Source!A476)</f>
        <v>476</v>
      </c>
      <c r="B805">
        <v>144044854</v>
      </c>
      <c r="C805">
        <v>144044838</v>
      </c>
      <c r="D805">
        <v>128865142</v>
      </c>
      <c r="E805">
        <v>28876687</v>
      </c>
      <c r="F805">
        <v>1</v>
      </c>
      <c r="G805">
        <v>1</v>
      </c>
      <c r="H805">
        <v>3</v>
      </c>
      <c r="I805" t="s">
        <v>1815</v>
      </c>
      <c r="J805" t="s">
        <v>3</v>
      </c>
      <c r="K805" t="s">
        <v>1816</v>
      </c>
      <c r="L805">
        <v>1346</v>
      </c>
      <c r="N805">
        <v>1009</v>
      </c>
      <c r="O805" t="s">
        <v>598</v>
      </c>
      <c r="P805" t="s">
        <v>598</v>
      </c>
      <c r="Q805">
        <v>1</v>
      </c>
      <c r="X805">
        <v>13.8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 t="s">
        <v>3</v>
      </c>
      <c r="AG805">
        <v>13.8</v>
      </c>
      <c r="AH805">
        <v>3</v>
      </c>
      <c r="AI805">
        <v>-1</v>
      </c>
      <c r="AJ805" t="s">
        <v>3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</row>
    <row r="806" spans="1:44" x14ac:dyDescent="0.2">
      <c r="A806">
        <f>ROW(Source!A478)</f>
        <v>478</v>
      </c>
      <c r="B806">
        <v>144044867</v>
      </c>
      <c r="C806">
        <v>144044856</v>
      </c>
      <c r="D806">
        <v>128862344</v>
      </c>
      <c r="E806">
        <v>28876687</v>
      </c>
      <c r="F806">
        <v>1</v>
      </c>
      <c r="G806">
        <v>1</v>
      </c>
      <c r="H806">
        <v>1</v>
      </c>
      <c r="I806" t="s">
        <v>1533</v>
      </c>
      <c r="J806" t="s">
        <v>3</v>
      </c>
      <c r="K806" t="s">
        <v>1534</v>
      </c>
      <c r="L806">
        <v>1191</v>
      </c>
      <c r="N806">
        <v>1013</v>
      </c>
      <c r="O806" t="s">
        <v>1125</v>
      </c>
      <c r="P806" t="s">
        <v>1125</v>
      </c>
      <c r="Q806">
        <v>1</v>
      </c>
      <c r="X806">
        <v>1.19</v>
      </c>
      <c r="Y806">
        <v>0</v>
      </c>
      <c r="Z806">
        <v>0</v>
      </c>
      <c r="AA806">
        <v>0</v>
      </c>
      <c r="AB806">
        <v>11.09</v>
      </c>
      <c r="AC806">
        <v>0</v>
      </c>
      <c r="AD806">
        <v>1</v>
      </c>
      <c r="AE806">
        <v>1</v>
      </c>
      <c r="AF806" t="s">
        <v>264</v>
      </c>
      <c r="AG806">
        <v>1.3684999999999998</v>
      </c>
      <c r="AH806">
        <v>2</v>
      </c>
      <c r="AI806">
        <v>144044857</v>
      </c>
      <c r="AJ806">
        <v>798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</row>
    <row r="807" spans="1:44" x14ac:dyDescent="0.2">
      <c r="A807">
        <f>ROW(Source!A478)</f>
        <v>478</v>
      </c>
      <c r="B807">
        <v>144044868</v>
      </c>
      <c r="C807">
        <v>144044856</v>
      </c>
      <c r="D807">
        <v>130300781</v>
      </c>
      <c r="E807">
        <v>1</v>
      </c>
      <c r="F807">
        <v>1</v>
      </c>
      <c r="G807">
        <v>1</v>
      </c>
      <c r="H807">
        <v>3</v>
      </c>
      <c r="I807" t="s">
        <v>1535</v>
      </c>
      <c r="J807" t="s">
        <v>1536</v>
      </c>
      <c r="K807" t="s">
        <v>1537</v>
      </c>
      <c r="L807">
        <v>1377</v>
      </c>
      <c r="N807">
        <v>1013</v>
      </c>
      <c r="O807" t="s">
        <v>395</v>
      </c>
      <c r="P807" t="s">
        <v>395</v>
      </c>
      <c r="Q807">
        <v>1</v>
      </c>
      <c r="X807">
        <v>1</v>
      </c>
      <c r="Y807">
        <v>212.77</v>
      </c>
      <c r="Z807">
        <v>0</v>
      </c>
      <c r="AA807">
        <v>0</v>
      </c>
      <c r="AB807">
        <v>0</v>
      </c>
      <c r="AC807">
        <v>0</v>
      </c>
      <c r="AD807">
        <v>1</v>
      </c>
      <c r="AE807">
        <v>0</v>
      </c>
      <c r="AF807" t="s">
        <v>3</v>
      </c>
      <c r="AG807">
        <v>1</v>
      </c>
      <c r="AH807">
        <v>2</v>
      </c>
      <c r="AI807">
        <v>144044858</v>
      </c>
      <c r="AJ807">
        <v>803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</row>
    <row r="808" spans="1:44" x14ac:dyDescent="0.2">
      <c r="A808">
        <f>ROW(Source!A552)</f>
        <v>552</v>
      </c>
      <c r="B808">
        <v>144044891</v>
      </c>
      <c r="C808">
        <v>144044877</v>
      </c>
      <c r="D808">
        <v>128862221</v>
      </c>
      <c r="E808">
        <v>28876687</v>
      </c>
      <c r="F808">
        <v>1</v>
      </c>
      <c r="G808">
        <v>1</v>
      </c>
      <c r="H808">
        <v>1</v>
      </c>
      <c r="I808" t="s">
        <v>1238</v>
      </c>
      <c r="J808" t="s">
        <v>3</v>
      </c>
      <c r="K808" t="s">
        <v>1239</v>
      </c>
      <c r="L808">
        <v>1191</v>
      </c>
      <c r="N808">
        <v>1013</v>
      </c>
      <c r="O808" t="s">
        <v>1125</v>
      </c>
      <c r="P808" t="s">
        <v>1125</v>
      </c>
      <c r="Q808">
        <v>1</v>
      </c>
      <c r="X808">
        <v>34.4</v>
      </c>
      <c r="Y808">
        <v>0</v>
      </c>
      <c r="Z808">
        <v>0</v>
      </c>
      <c r="AA808">
        <v>0</v>
      </c>
      <c r="AB808">
        <v>8.17</v>
      </c>
      <c r="AC808">
        <v>0</v>
      </c>
      <c r="AD808">
        <v>1</v>
      </c>
      <c r="AE808">
        <v>1</v>
      </c>
      <c r="AF808" t="s">
        <v>264</v>
      </c>
      <c r="AG808">
        <v>39.559999999999995</v>
      </c>
      <c r="AH808">
        <v>2</v>
      </c>
      <c r="AI808">
        <v>144044878</v>
      </c>
      <c r="AJ808">
        <v>808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</row>
    <row r="809" spans="1:44" x14ac:dyDescent="0.2">
      <c r="A809">
        <f>ROW(Source!A552)</f>
        <v>552</v>
      </c>
      <c r="B809">
        <v>144044892</v>
      </c>
      <c r="C809">
        <v>144044877</v>
      </c>
      <c r="D809">
        <v>128862608</v>
      </c>
      <c r="E809">
        <v>28876687</v>
      </c>
      <c r="F809">
        <v>1</v>
      </c>
      <c r="G809">
        <v>1</v>
      </c>
      <c r="H809">
        <v>1</v>
      </c>
      <c r="I809" t="s">
        <v>1128</v>
      </c>
      <c r="J809" t="s">
        <v>3</v>
      </c>
      <c r="K809" t="s">
        <v>1129</v>
      </c>
      <c r="L809">
        <v>1191</v>
      </c>
      <c r="N809">
        <v>1013</v>
      </c>
      <c r="O809" t="s">
        <v>1125</v>
      </c>
      <c r="P809" t="s">
        <v>1125</v>
      </c>
      <c r="Q809">
        <v>1</v>
      </c>
      <c r="X809">
        <v>3.89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1</v>
      </c>
      <c r="AE809">
        <v>2</v>
      </c>
      <c r="AF809" t="s">
        <v>279</v>
      </c>
      <c r="AG809">
        <v>4.8624999999999998</v>
      </c>
      <c r="AH809">
        <v>2</v>
      </c>
      <c r="AI809">
        <v>144044879</v>
      </c>
      <c r="AJ809">
        <v>809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</row>
    <row r="810" spans="1:44" x14ac:dyDescent="0.2">
      <c r="A810">
        <f>ROW(Source!A552)</f>
        <v>552</v>
      </c>
      <c r="B810">
        <v>144044893</v>
      </c>
      <c r="C810">
        <v>144044877</v>
      </c>
      <c r="D810">
        <v>130404404</v>
      </c>
      <c r="E810">
        <v>1</v>
      </c>
      <c r="F810">
        <v>1</v>
      </c>
      <c r="G810">
        <v>1</v>
      </c>
      <c r="H810">
        <v>2</v>
      </c>
      <c r="I810" t="s">
        <v>1141</v>
      </c>
      <c r="J810" t="s">
        <v>1142</v>
      </c>
      <c r="K810" t="s">
        <v>1143</v>
      </c>
      <c r="L810">
        <v>1368</v>
      </c>
      <c r="N810">
        <v>1011</v>
      </c>
      <c r="O810" t="s">
        <v>550</v>
      </c>
      <c r="P810" t="s">
        <v>550</v>
      </c>
      <c r="Q810">
        <v>1</v>
      </c>
      <c r="X810">
        <v>1.28</v>
      </c>
      <c r="Y810">
        <v>0</v>
      </c>
      <c r="Z810">
        <v>115.4</v>
      </c>
      <c r="AA810">
        <v>13.5</v>
      </c>
      <c r="AB810">
        <v>0</v>
      </c>
      <c r="AC810">
        <v>0</v>
      </c>
      <c r="AD810">
        <v>1</v>
      </c>
      <c r="AE810">
        <v>0</v>
      </c>
      <c r="AF810" t="s">
        <v>279</v>
      </c>
      <c r="AG810">
        <v>1.6</v>
      </c>
      <c r="AH810">
        <v>2</v>
      </c>
      <c r="AI810">
        <v>144044880</v>
      </c>
      <c r="AJ810">
        <v>810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</row>
    <row r="811" spans="1:44" x14ac:dyDescent="0.2">
      <c r="A811">
        <f>ROW(Source!A552)</f>
        <v>552</v>
      </c>
      <c r="B811">
        <v>144044894</v>
      </c>
      <c r="C811">
        <v>144044877</v>
      </c>
      <c r="D811">
        <v>130404413</v>
      </c>
      <c r="E811">
        <v>1</v>
      </c>
      <c r="F811">
        <v>1</v>
      </c>
      <c r="G811">
        <v>1</v>
      </c>
      <c r="H811">
        <v>2</v>
      </c>
      <c r="I811" t="s">
        <v>1558</v>
      </c>
      <c r="J811" t="s">
        <v>1559</v>
      </c>
      <c r="K811" t="s">
        <v>1560</v>
      </c>
      <c r="L811">
        <v>1368</v>
      </c>
      <c r="N811">
        <v>1011</v>
      </c>
      <c r="O811" t="s">
        <v>550</v>
      </c>
      <c r="P811" t="s">
        <v>550</v>
      </c>
      <c r="Q811">
        <v>1</v>
      </c>
      <c r="X811">
        <v>0.67</v>
      </c>
      <c r="Y811">
        <v>0</v>
      </c>
      <c r="Z811">
        <v>96.89</v>
      </c>
      <c r="AA811">
        <v>13.5</v>
      </c>
      <c r="AB811">
        <v>0</v>
      </c>
      <c r="AC811">
        <v>0</v>
      </c>
      <c r="AD811">
        <v>1</v>
      </c>
      <c r="AE811">
        <v>0</v>
      </c>
      <c r="AF811" t="s">
        <v>279</v>
      </c>
      <c r="AG811">
        <v>0.83750000000000002</v>
      </c>
      <c r="AH811">
        <v>2</v>
      </c>
      <c r="AI811">
        <v>144044881</v>
      </c>
      <c r="AJ811">
        <v>811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</row>
    <row r="812" spans="1:44" x14ac:dyDescent="0.2">
      <c r="A812">
        <f>ROW(Source!A552)</f>
        <v>552</v>
      </c>
      <c r="B812">
        <v>144044895</v>
      </c>
      <c r="C812">
        <v>144044877</v>
      </c>
      <c r="D812">
        <v>130405149</v>
      </c>
      <c r="E812">
        <v>1</v>
      </c>
      <c r="F812">
        <v>1</v>
      </c>
      <c r="G812">
        <v>1</v>
      </c>
      <c r="H812">
        <v>2</v>
      </c>
      <c r="I812" t="s">
        <v>1144</v>
      </c>
      <c r="J812" t="s">
        <v>1145</v>
      </c>
      <c r="K812" t="s">
        <v>1146</v>
      </c>
      <c r="L812">
        <v>1368</v>
      </c>
      <c r="N812">
        <v>1011</v>
      </c>
      <c r="O812" t="s">
        <v>550</v>
      </c>
      <c r="P812" t="s">
        <v>550</v>
      </c>
      <c r="Q812">
        <v>1</v>
      </c>
      <c r="X812">
        <v>1.94</v>
      </c>
      <c r="Y812">
        <v>0</v>
      </c>
      <c r="Z812">
        <v>65.709999999999994</v>
      </c>
      <c r="AA812">
        <v>11.6</v>
      </c>
      <c r="AB812">
        <v>0</v>
      </c>
      <c r="AC812">
        <v>0</v>
      </c>
      <c r="AD812">
        <v>1</v>
      </c>
      <c r="AE812">
        <v>0</v>
      </c>
      <c r="AF812" t="s">
        <v>279</v>
      </c>
      <c r="AG812">
        <v>2.4249999999999998</v>
      </c>
      <c r="AH812">
        <v>2</v>
      </c>
      <c r="AI812">
        <v>144044882</v>
      </c>
      <c r="AJ812">
        <v>812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</row>
    <row r="813" spans="1:44" x14ac:dyDescent="0.2">
      <c r="A813">
        <f>ROW(Source!A552)</f>
        <v>552</v>
      </c>
      <c r="B813">
        <v>144044896</v>
      </c>
      <c r="C813">
        <v>144044877</v>
      </c>
      <c r="D813">
        <v>130259177</v>
      </c>
      <c r="E813">
        <v>1</v>
      </c>
      <c r="F813">
        <v>1</v>
      </c>
      <c r="G813">
        <v>1</v>
      </c>
      <c r="H813">
        <v>3</v>
      </c>
      <c r="I813" t="s">
        <v>1538</v>
      </c>
      <c r="J813" t="s">
        <v>1539</v>
      </c>
      <c r="K813" t="s">
        <v>1540</v>
      </c>
      <c r="L813">
        <v>1346</v>
      </c>
      <c r="N813">
        <v>1009</v>
      </c>
      <c r="O813" t="s">
        <v>598</v>
      </c>
      <c r="P813" t="s">
        <v>598</v>
      </c>
      <c r="Q813">
        <v>1</v>
      </c>
      <c r="X813">
        <v>21.8</v>
      </c>
      <c r="Y813">
        <v>9.0399999999999991</v>
      </c>
      <c r="Z813">
        <v>0</v>
      </c>
      <c r="AA813">
        <v>0</v>
      </c>
      <c r="AB813">
        <v>0</v>
      </c>
      <c r="AC813">
        <v>0</v>
      </c>
      <c r="AD813">
        <v>1</v>
      </c>
      <c r="AE813">
        <v>0</v>
      </c>
      <c r="AF813" t="s">
        <v>3</v>
      </c>
      <c r="AG813">
        <v>21.8</v>
      </c>
      <c r="AH813">
        <v>2</v>
      </c>
      <c r="AI813">
        <v>144044883</v>
      </c>
      <c r="AJ813">
        <v>813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</row>
    <row r="814" spans="1:44" x14ac:dyDescent="0.2">
      <c r="A814">
        <f>ROW(Source!A552)</f>
        <v>552</v>
      </c>
      <c r="B814">
        <v>144044897</v>
      </c>
      <c r="C814">
        <v>144044877</v>
      </c>
      <c r="D814">
        <v>130260751</v>
      </c>
      <c r="E814">
        <v>1</v>
      </c>
      <c r="F814">
        <v>1</v>
      </c>
      <c r="G814">
        <v>1</v>
      </c>
      <c r="H814">
        <v>3</v>
      </c>
      <c r="I814" t="s">
        <v>1349</v>
      </c>
      <c r="J814" t="s">
        <v>1350</v>
      </c>
      <c r="K814" t="s">
        <v>1351</v>
      </c>
      <c r="L814">
        <v>1346</v>
      </c>
      <c r="N814">
        <v>1009</v>
      </c>
      <c r="O814" t="s">
        <v>598</v>
      </c>
      <c r="P814" t="s">
        <v>598</v>
      </c>
      <c r="Q814">
        <v>1</v>
      </c>
      <c r="X814">
        <v>3.3</v>
      </c>
      <c r="Y814">
        <v>9.0399999999999991</v>
      </c>
      <c r="Z814">
        <v>0</v>
      </c>
      <c r="AA814">
        <v>0</v>
      </c>
      <c r="AB814">
        <v>0</v>
      </c>
      <c r="AC814">
        <v>0</v>
      </c>
      <c r="AD814">
        <v>1</v>
      </c>
      <c r="AE814">
        <v>0</v>
      </c>
      <c r="AF814" t="s">
        <v>3</v>
      </c>
      <c r="AG814">
        <v>3.3</v>
      </c>
      <c r="AH814">
        <v>2</v>
      </c>
      <c r="AI814">
        <v>144044884</v>
      </c>
      <c r="AJ814">
        <v>814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</row>
    <row r="815" spans="1:44" x14ac:dyDescent="0.2">
      <c r="A815">
        <f>ROW(Source!A552)</f>
        <v>552</v>
      </c>
      <c r="B815">
        <v>144044898</v>
      </c>
      <c r="C815">
        <v>144044877</v>
      </c>
      <c r="D815">
        <v>130260847</v>
      </c>
      <c r="E815">
        <v>1</v>
      </c>
      <c r="F815">
        <v>1</v>
      </c>
      <c r="G815">
        <v>1</v>
      </c>
      <c r="H815">
        <v>3</v>
      </c>
      <c r="I815" t="s">
        <v>1373</v>
      </c>
      <c r="J815" t="s">
        <v>1374</v>
      </c>
      <c r="K815" t="s">
        <v>1375</v>
      </c>
      <c r="L815">
        <v>1348</v>
      </c>
      <c r="N815">
        <v>1009</v>
      </c>
      <c r="O815" t="s">
        <v>31</v>
      </c>
      <c r="P815" t="s">
        <v>31</v>
      </c>
      <c r="Q815">
        <v>1000</v>
      </c>
      <c r="X815">
        <v>5.0000000000000001E-4</v>
      </c>
      <c r="Y815">
        <v>11978</v>
      </c>
      <c r="Z815">
        <v>0</v>
      </c>
      <c r="AA815">
        <v>0</v>
      </c>
      <c r="AB815">
        <v>0</v>
      </c>
      <c r="AC815">
        <v>0</v>
      </c>
      <c r="AD815">
        <v>1</v>
      </c>
      <c r="AE815">
        <v>0</v>
      </c>
      <c r="AF815" t="s">
        <v>3</v>
      </c>
      <c r="AG815">
        <v>5.0000000000000001E-4</v>
      </c>
      <c r="AH815">
        <v>2</v>
      </c>
      <c r="AI815">
        <v>144044885</v>
      </c>
      <c r="AJ815">
        <v>815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</row>
    <row r="816" spans="1:44" x14ac:dyDescent="0.2">
      <c r="A816">
        <f>ROW(Source!A552)</f>
        <v>552</v>
      </c>
      <c r="B816">
        <v>144044899</v>
      </c>
      <c r="C816">
        <v>144044877</v>
      </c>
      <c r="D816">
        <v>130276322</v>
      </c>
      <c r="E816">
        <v>1</v>
      </c>
      <c r="F816">
        <v>1</v>
      </c>
      <c r="G816">
        <v>1</v>
      </c>
      <c r="H816">
        <v>3</v>
      </c>
      <c r="I816" t="s">
        <v>1596</v>
      </c>
      <c r="J816" t="s">
        <v>1597</v>
      </c>
      <c r="K816" t="s">
        <v>1598</v>
      </c>
      <c r="L816">
        <v>1348</v>
      </c>
      <c r="N816">
        <v>1009</v>
      </c>
      <c r="O816" t="s">
        <v>31</v>
      </c>
      <c r="P816" t="s">
        <v>31</v>
      </c>
      <c r="Q816">
        <v>1000</v>
      </c>
      <c r="X816">
        <v>1.0800000000000001E-2</v>
      </c>
      <c r="Y816">
        <v>5989</v>
      </c>
      <c r="Z816">
        <v>0</v>
      </c>
      <c r="AA816">
        <v>0</v>
      </c>
      <c r="AB816">
        <v>0</v>
      </c>
      <c r="AC816">
        <v>0</v>
      </c>
      <c r="AD816">
        <v>1</v>
      </c>
      <c r="AE816">
        <v>0</v>
      </c>
      <c r="AF816" t="s">
        <v>3</v>
      </c>
      <c r="AG816">
        <v>1.0800000000000001E-2</v>
      </c>
      <c r="AH816">
        <v>2</v>
      </c>
      <c r="AI816">
        <v>144044886</v>
      </c>
      <c r="AJ816">
        <v>816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</row>
    <row r="817" spans="1:44" x14ac:dyDescent="0.2">
      <c r="A817">
        <f>ROW(Source!A552)</f>
        <v>552</v>
      </c>
      <c r="B817">
        <v>144044900</v>
      </c>
      <c r="C817">
        <v>144044877</v>
      </c>
      <c r="D817">
        <v>130281325</v>
      </c>
      <c r="E817">
        <v>1</v>
      </c>
      <c r="F817">
        <v>1</v>
      </c>
      <c r="G817">
        <v>1</v>
      </c>
      <c r="H817">
        <v>3</v>
      </c>
      <c r="I817" t="s">
        <v>1599</v>
      </c>
      <c r="J817" t="s">
        <v>1600</v>
      </c>
      <c r="K817" t="s">
        <v>1601</v>
      </c>
      <c r="L817">
        <v>1339</v>
      </c>
      <c r="N817">
        <v>1007</v>
      </c>
      <c r="O817" t="s">
        <v>50</v>
      </c>
      <c r="P817" t="s">
        <v>50</v>
      </c>
      <c r="Q817">
        <v>1</v>
      </c>
      <c r="X817">
        <v>0.12</v>
      </c>
      <c r="Y817">
        <v>1155</v>
      </c>
      <c r="Z817">
        <v>0</v>
      </c>
      <c r="AA817">
        <v>0</v>
      </c>
      <c r="AB817">
        <v>0</v>
      </c>
      <c r="AC817">
        <v>0</v>
      </c>
      <c r="AD817">
        <v>1</v>
      </c>
      <c r="AE817">
        <v>0</v>
      </c>
      <c r="AF817" t="s">
        <v>3</v>
      </c>
      <c r="AG817">
        <v>0.12</v>
      </c>
      <c r="AH817">
        <v>2</v>
      </c>
      <c r="AI817">
        <v>144044887</v>
      </c>
      <c r="AJ817">
        <v>817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</row>
    <row r="818" spans="1:44" x14ac:dyDescent="0.2">
      <c r="A818">
        <f>ROW(Source!A552)</f>
        <v>552</v>
      </c>
      <c r="B818">
        <v>144044901</v>
      </c>
      <c r="C818">
        <v>144044877</v>
      </c>
      <c r="D818">
        <v>128865242</v>
      </c>
      <c r="E818">
        <v>28876687</v>
      </c>
      <c r="F818">
        <v>1</v>
      </c>
      <c r="G818">
        <v>1</v>
      </c>
      <c r="H818">
        <v>3</v>
      </c>
      <c r="I818" t="s">
        <v>1817</v>
      </c>
      <c r="J818" t="s">
        <v>3</v>
      </c>
      <c r="K818" t="s">
        <v>1818</v>
      </c>
      <c r="L818">
        <v>1327</v>
      </c>
      <c r="N818">
        <v>1005</v>
      </c>
      <c r="O818" t="s">
        <v>269</v>
      </c>
      <c r="P818" t="s">
        <v>269</v>
      </c>
      <c r="Q818">
        <v>1</v>
      </c>
      <c r="X818">
        <v>100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 t="s">
        <v>3</v>
      </c>
      <c r="AG818">
        <v>100</v>
      </c>
      <c r="AH818">
        <v>3</v>
      </c>
      <c r="AI818">
        <v>-1</v>
      </c>
      <c r="AJ818" t="s">
        <v>3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</row>
    <row r="819" spans="1:44" x14ac:dyDescent="0.2">
      <c r="A819">
        <f>ROW(Source!A556)</f>
        <v>556</v>
      </c>
      <c r="B819">
        <v>144044911</v>
      </c>
      <c r="C819">
        <v>144044905</v>
      </c>
      <c r="D819">
        <v>128862253</v>
      </c>
      <c r="E819">
        <v>28876687</v>
      </c>
      <c r="F819">
        <v>1</v>
      </c>
      <c r="G819">
        <v>1</v>
      </c>
      <c r="H819">
        <v>1</v>
      </c>
      <c r="I819" t="s">
        <v>1123</v>
      </c>
      <c r="J819" t="s">
        <v>3</v>
      </c>
      <c r="K819" t="s">
        <v>1124</v>
      </c>
      <c r="L819">
        <v>1191</v>
      </c>
      <c r="N819">
        <v>1013</v>
      </c>
      <c r="O819" t="s">
        <v>1125</v>
      </c>
      <c r="P819" t="s">
        <v>1125</v>
      </c>
      <c r="Q819">
        <v>1</v>
      </c>
      <c r="X819">
        <v>2.78</v>
      </c>
      <c r="Y819">
        <v>0</v>
      </c>
      <c r="Z819">
        <v>0</v>
      </c>
      <c r="AA819">
        <v>0</v>
      </c>
      <c r="AB819">
        <v>8.5299999999999994</v>
      </c>
      <c r="AC819">
        <v>0</v>
      </c>
      <c r="AD819">
        <v>1</v>
      </c>
      <c r="AE819">
        <v>1</v>
      </c>
      <c r="AF819" t="s">
        <v>264</v>
      </c>
      <c r="AG819">
        <v>3.1969999999999996</v>
      </c>
      <c r="AH819">
        <v>2</v>
      </c>
      <c r="AI819">
        <v>144044906</v>
      </c>
      <c r="AJ819">
        <v>821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</row>
    <row r="820" spans="1:44" x14ac:dyDescent="0.2">
      <c r="A820">
        <f>ROW(Source!A556)</f>
        <v>556</v>
      </c>
      <c r="B820">
        <v>144044912</v>
      </c>
      <c r="C820">
        <v>144044905</v>
      </c>
      <c r="D820">
        <v>130404530</v>
      </c>
      <c r="E820">
        <v>1</v>
      </c>
      <c r="F820">
        <v>1</v>
      </c>
      <c r="G820">
        <v>1</v>
      </c>
      <c r="H820">
        <v>2</v>
      </c>
      <c r="I820" t="s">
        <v>1602</v>
      </c>
      <c r="J820" t="s">
        <v>1603</v>
      </c>
      <c r="K820" t="s">
        <v>1604</v>
      </c>
      <c r="L820">
        <v>1368</v>
      </c>
      <c r="N820">
        <v>1011</v>
      </c>
      <c r="O820" t="s">
        <v>550</v>
      </c>
      <c r="P820" t="s">
        <v>550</v>
      </c>
      <c r="Q820">
        <v>1</v>
      </c>
      <c r="X820">
        <v>1E-3</v>
      </c>
      <c r="Y820">
        <v>0</v>
      </c>
      <c r="Z820">
        <v>76.7</v>
      </c>
      <c r="AA820">
        <v>10.06</v>
      </c>
      <c r="AB820">
        <v>0</v>
      </c>
      <c r="AC820">
        <v>0</v>
      </c>
      <c r="AD820">
        <v>1</v>
      </c>
      <c r="AE820">
        <v>0</v>
      </c>
      <c r="AF820" t="s">
        <v>279</v>
      </c>
      <c r="AG820">
        <v>1.25E-3</v>
      </c>
      <c r="AH820">
        <v>2</v>
      </c>
      <c r="AI820">
        <v>144044907</v>
      </c>
      <c r="AJ820">
        <v>822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</row>
    <row r="821" spans="1:44" x14ac:dyDescent="0.2">
      <c r="A821">
        <f>ROW(Source!A556)</f>
        <v>556</v>
      </c>
      <c r="B821">
        <v>144044913</v>
      </c>
      <c r="C821">
        <v>144044905</v>
      </c>
      <c r="D821">
        <v>130404562</v>
      </c>
      <c r="E821">
        <v>1</v>
      </c>
      <c r="F821">
        <v>1</v>
      </c>
      <c r="G821">
        <v>1</v>
      </c>
      <c r="H821">
        <v>2</v>
      </c>
      <c r="I821" t="s">
        <v>1605</v>
      </c>
      <c r="J821" t="s">
        <v>1606</v>
      </c>
      <c r="K821" t="s">
        <v>1607</v>
      </c>
      <c r="L821">
        <v>1368</v>
      </c>
      <c r="N821">
        <v>1011</v>
      </c>
      <c r="O821" t="s">
        <v>550</v>
      </c>
      <c r="P821" t="s">
        <v>550</v>
      </c>
      <c r="Q821">
        <v>1</v>
      </c>
      <c r="X821">
        <v>3.0000000000000001E-3</v>
      </c>
      <c r="Y821">
        <v>0</v>
      </c>
      <c r="Z821">
        <v>24.33</v>
      </c>
      <c r="AA821">
        <v>10.06</v>
      </c>
      <c r="AB821">
        <v>0</v>
      </c>
      <c r="AC821">
        <v>0</v>
      </c>
      <c r="AD821">
        <v>1</v>
      </c>
      <c r="AE821">
        <v>0</v>
      </c>
      <c r="AF821" t="s">
        <v>279</v>
      </c>
      <c r="AG821">
        <v>3.7499999999999999E-3</v>
      </c>
      <c r="AH821">
        <v>2</v>
      </c>
      <c r="AI821">
        <v>144044908</v>
      </c>
      <c r="AJ821">
        <v>823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</row>
    <row r="822" spans="1:44" x14ac:dyDescent="0.2">
      <c r="A822">
        <f>ROW(Source!A556)</f>
        <v>556</v>
      </c>
      <c r="B822">
        <v>144044914</v>
      </c>
      <c r="C822">
        <v>144044905</v>
      </c>
      <c r="D822">
        <v>130405670</v>
      </c>
      <c r="E822">
        <v>1</v>
      </c>
      <c r="F822">
        <v>1</v>
      </c>
      <c r="G822">
        <v>1</v>
      </c>
      <c r="H822">
        <v>2</v>
      </c>
      <c r="I822" t="s">
        <v>1327</v>
      </c>
      <c r="J822" t="s">
        <v>1328</v>
      </c>
      <c r="K822" t="s">
        <v>1329</v>
      </c>
      <c r="L822">
        <v>1368</v>
      </c>
      <c r="N822">
        <v>1011</v>
      </c>
      <c r="O822" t="s">
        <v>550</v>
      </c>
      <c r="P822" t="s">
        <v>550</v>
      </c>
      <c r="Q822">
        <v>1</v>
      </c>
      <c r="X822">
        <v>1.34</v>
      </c>
      <c r="Y822">
        <v>0</v>
      </c>
      <c r="Z822">
        <v>6.82</v>
      </c>
      <c r="AA822">
        <v>0</v>
      </c>
      <c r="AB822">
        <v>0</v>
      </c>
      <c r="AC822">
        <v>0</v>
      </c>
      <c r="AD822">
        <v>1</v>
      </c>
      <c r="AE822">
        <v>0</v>
      </c>
      <c r="AF822" t="s">
        <v>279</v>
      </c>
      <c r="AG822">
        <v>1.675</v>
      </c>
      <c r="AH822">
        <v>2</v>
      </c>
      <c r="AI822">
        <v>144044909</v>
      </c>
      <c r="AJ822">
        <v>824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</row>
    <row r="823" spans="1:44" x14ac:dyDescent="0.2">
      <c r="A823">
        <f>ROW(Source!A556)</f>
        <v>556</v>
      </c>
      <c r="B823">
        <v>144044915</v>
      </c>
      <c r="C823">
        <v>144044905</v>
      </c>
      <c r="D823">
        <v>128863666</v>
      </c>
      <c r="E823">
        <v>28876687</v>
      </c>
      <c r="F823">
        <v>1</v>
      </c>
      <c r="G823">
        <v>1</v>
      </c>
      <c r="H823">
        <v>3</v>
      </c>
      <c r="I823" t="s">
        <v>1819</v>
      </c>
      <c r="J823" t="s">
        <v>3</v>
      </c>
      <c r="K823" t="s">
        <v>1820</v>
      </c>
      <c r="L823">
        <v>1348</v>
      </c>
      <c r="N823">
        <v>1009</v>
      </c>
      <c r="O823" t="s">
        <v>31</v>
      </c>
      <c r="P823" t="s">
        <v>31</v>
      </c>
      <c r="Q823">
        <v>1000</v>
      </c>
      <c r="X823">
        <v>3.09E-2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 t="s">
        <v>3</v>
      </c>
      <c r="AG823">
        <v>3.09E-2</v>
      </c>
      <c r="AH823">
        <v>3</v>
      </c>
      <c r="AI823">
        <v>-1</v>
      </c>
      <c r="AJ823" t="s">
        <v>3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</row>
    <row r="824" spans="1:44" x14ac:dyDescent="0.2">
      <c r="A824">
        <f>ROW(Source!A593)</f>
        <v>593</v>
      </c>
      <c r="B824">
        <v>144044923</v>
      </c>
      <c r="C824">
        <v>144044917</v>
      </c>
      <c r="D824">
        <v>128862205</v>
      </c>
      <c r="E824">
        <v>28876687</v>
      </c>
      <c r="F824">
        <v>1</v>
      </c>
      <c r="G824">
        <v>1</v>
      </c>
      <c r="H824">
        <v>1</v>
      </c>
      <c r="I824" t="s">
        <v>1240</v>
      </c>
      <c r="J824" t="s">
        <v>3</v>
      </c>
      <c r="K824" t="s">
        <v>1241</v>
      </c>
      <c r="L824">
        <v>1191</v>
      </c>
      <c r="N824">
        <v>1013</v>
      </c>
      <c r="O824" t="s">
        <v>1125</v>
      </c>
      <c r="P824" t="s">
        <v>1125</v>
      </c>
      <c r="Q824">
        <v>1</v>
      </c>
      <c r="X824">
        <v>8.5299999999999994</v>
      </c>
      <c r="Y824">
        <v>0</v>
      </c>
      <c r="Z824">
        <v>0</v>
      </c>
      <c r="AA824">
        <v>0</v>
      </c>
      <c r="AB824">
        <v>8.02</v>
      </c>
      <c r="AC824">
        <v>0</v>
      </c>
      <c r="AD824">
        <v>1</v>
      </c>
      <c r="AE824">
        <v>1</v>
      </c>
      <c r="AF824" t="s">
        <v>3</v>
      </c>
      <c r="AG824">
        <v>8.5299999999999994</v>
      </c>
      <c r="AH824">
        <v>2</v>
      </c>
      <c r="AI824">
        <v>144044918</v>
      </c>
      <c r="AJ824">
        <v>826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</row>
    <row r="825" spans="1:44" x14ac:dyDescent="0.2">
      <c r="A825">
        <f>ROW(Source!A593)</f>
        <v>593</v>
      </c>
      <c r="B825">
        <v>144044924</v>
      </c>
      <c r="C825">
        <v>144044917</v>
      </c>
      <c r="D825">
        <v>128862608</v>
      </c>
      <c r="E825">
        <v>28876687</v>
      </c>
      <c r="F825">
        <v>1</v>
      </c>
      <c r="G825">
        <v>1</v>
      </c>
      <c r="H825">
        <v>1</v>
      </c>
      <c r="I825" t="s">
        <v>1128</v>
      </c>
      <c r="J825" t="s">
        <v>3</v>
      </c>
      <c r="K825" t="s">
        <v>1129</v>
      </c>
      <c r="L825">
        <v>1191</v>
      </c>
      <c r="N825">
        <v>1013</v>
      </c>
      <c r="O825" t="s">
        <v>1125</v>
      </c>
      <c r="P825" t="s">
        <v>1125</v>
      </c>
      <c r="Q825">
        <v>1</v>
      </c>
      <c r="X825">
        <v>2.68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1</v>
      </c>
      <c r="AE825">
        <v>2</v>
      </c>
      <c r="AF825" t="s">
        <v>3</v>
      </c>
      <c r="AG825">
        <v>2.68</v>
      </c>
      <c r="AH825">
        <v>2</v>
      </c>
      <c r="AI825">
        <v>144044919</v>
      </c>
      <c r="AJ825">
        <v>827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</row>
    <row r="826" spans="1:44" x14ac:dyDescent="0.2">
      <c r="A826">
        <f>ROW(Source!A593)</f>
        <v>593</v>
      </c>
      <c r="B826">
        <v>144044925</v>
      </c>
      <c r="C826">
        <v>144044917</v>
      </c>
      <c r="D826">
        <v>130404475</v>
      </c>
      <c r="E826">
        <v>1</v>
      </c>
      <c r="F826">
        <v>1</v>
      </c>
      <c r="G826">
        <v>1</v>
      </c>
      <c r="H826">
        <v>2</v>
      </c>
      <c r="I826" t="s">
        <v>1608</v>
      </c>
      <c r="J826" t="s">
        <v>1609</v>
      </c>
      <c r="K826" t="s">
        <v>1610</v>
      </c>
      <c r="L826">
        <v>1368</v>
      </c>
      <c r="N826">
        <v>1011</v>
      </c>
      <c r="O826" t="s">
        <v>550</v>
      </c>
      <c r="P826" t="s">
        <v>550</v>
      </c>
      <c r="Q826">
        <v>1</v>
      </c>
      <c r="X826">
        <v>0.08</v>
      </c>
      <c r="Y826">
        <v>0</v>
      </c>
      <c r="Z826">
        <v>67.14</v>
      </c>
      <c r="AA826">
        <v>10.06</v>
      </c>
      <c r="AB826">
        <v>0</v>
      </c>
      <c r="AC826">
        <v>0</v>
      </c>
      <c r="AD826">
        <v>1</v>
      </c>
      <c r="AE826">
        <v>0</v>
      </c>
      <c r="AF826" t="s">
        <v>3</v>
      </c>
      <c r="AG826">
        <v>0.08</v>
      </c>
      <c r="AH826">
        <v>2</v>
      </c>
      <c r="AI826">
        <v>144044920</v>
      </c>
      <c r="AJ826">
        <v>828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</row>
    <row r="827" spans="1:44" x14ac:dyDescent="0.2">
      <c r="A827">
        <f>ROW(Source!A593)</f>
        <v>593</v>
      </c>
      <c r="B827">
        <v>144044926</v>
      </c>
      <c r="C827">
        <v>144044917</v>
      </c>
      <c r="D827">
        <v>130405337</v>
      </c>
      <c r="E827">
        <v>1</v>
      </c>
      <c r="F827">
        <v>1</v>
      </c>
      <c r="G827">
        <v>1</v>
      </c>
      <c r="H827">
        <v>2</v>
      </c>
      <c r="I827" t="s">
        <v>1611</v>
      </c>
      <c r="J827" t="s">
        <v>1612</v>
      </c>
      <c r="K827" t="s">
        <v>1613</v>
      </c>
      <c r="L827">
        <v>1368</v>
      </c>
      <c r="N827">
        <v>1011</v>
      </c>
      <c r="O827" t="s">
        <v>550</v>
      </c>
      <c r="P827" t="s">
        <v>550</v>
      </c>
      <c r="Q827">
        <v>1</v>
      </c>
      <c r="X827">
        <v>2.6</v>
      </c>
      <c r="Y827">
        <v>0</v>
      </c>
      <c r="Z827">
        <v>90</v>
      </c>
      <c r="AA827">
        <v>10.06</v>
      </c>
      <c r="AB827">
        <v>0</v>
      </c>
      <c r="AC827">
        <v>0</v>
      </c>
      <c r="AD827">
        <v>1</v>
      </c>
      <c r="AE827">
        <v>0</v>
      </c>
      <c r="AF827" t="s">
        <v>3</v>
      </c>
      <c r="AG827">
        <v>2.6</v>
      </c>
      <c r="AH827">
        <v>2</v>
      </c>
      <c r="AI827">
        <v>144044921</v>
      </c>
      <c r="AJ827">
        <v>829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</row>
    <row r="828" spans="1:44" x14ac:dyDescent="0.2">
      <c r="A828">
        <f>ROW(Source!A593)</f>
        <v>593</v>
      </c>
      <c r="B828">
        <v>144044927</v>
      </c>
      <c r="C828">
        <v>144044917</v>
      </c>
      <c r="D828">
        <v>130405700</v>
      </c>
      <c r="E828">
        <v>1</v>
      </c>
      <c r="F828">
        <v>1</v>
      </c>
      <c r="G828">
        <v>1</v>
      </c>
      <c r="H828">
        <v>2</v>
      </c>
      <c r="I828" t="s">
        <v>1136</v>
      </c>
      <c r="J828" t="s">
        <v>1137</v>
      </c>
      <c r="K828" t="s">
        <v>1138</v>
      </c>
      <c r="L828">
        <v>1368</v>
      </c>
      <c r="N828">
        <v>1011</v>
      </c>
      <c r="O828" t="s">
        <v>550</v>
      </c>
      <c r="P828" t="s">
        <v>550</v>
      </c>
      <c r="Q828">
        <v>1</v>
      </c>
      <c r="X828">
        <v>7</v>
      </c>
      <c r="Y828">
        <v>0</v>
      </c>
      <c r="Z828">
        <v>1.53</v>
      </c>
      <c r="AA828">
        <v>0</v>
      </c>
      <c r="AB828">
        <v>0</v>
      </c>
      <c r="AC828">
        <v>0</v>
      </c>
      <c r="AD828">
        <v>1</v>
      </c>
      <c r="AE828">
        <v>0</v>
      </c>
      <c r="AF828" t="s">
        <v>3</v>
      </c>
      <c r="AG828">
        <v>7</v>
      </c>
      <c r="AH828">
        <v>2</v>
      </c>
      <c r="AI828">
        <v>144044922</v>
      </c>
      <c r="AJ828">
        <v>830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</row>
    <row r="829" spans="1:44" x14ac:dyDescent="0.2">
      <c r="A829">
        <f>ROW(Source!A594)</f>
        <v>594</v>
      </c>
      <c r="B829">
        <v>144044944</v>
      </c>
      <c r="C829">
        <v>144044928</v>
      </c>
      <c r="D829">
        <v>128862276</v>
      </c>
      <c r="E829">
        <v>28876687</v>
      </c>
      <c r="F829">
        <v>1</v>
      </c>
      <c r="G829">
        <v>1</v>
      </c>
      <c r="H829">
        <v>1</v>
      </c>
      <c r="I829" t="s">
        <v>1341</v>
      </c>
      <c r="J829" t="s">
        <v>3</v>
      </c>
      <c r="K829" t="s">
        <v>1342</v>
      </c>
      <c r="L829">
        <v>1191</v>
      </c>
      <c r="N829">
        <v>1013</v>
      </c>
      <c r="O829" t="s">
        <v>1125</v>
      </c>
      <c r="P829" t="s">
        <v>1125</v>
      </c>
      <c r="Q829">
        <v>1</v>
      </c>
      <c r="X829">
        <v>27.1</v>
      </c>
      <c r="Y829">
        <v>0</v>
      </c>
      <c r="Z829">
        <v>0</v>
      </c>
      <c r="AA829">
        <v>0</v>
      </c>
      <c r="AB829">
        <v>8.9700000000000006</v>
      </c>
      <c r="AC829">
        <v>0</v>
      </c>
      <c r="AD829">
        <v>1</v>
      </c>
      <c r="AE829">
        <v>1</v>
      </c>
      <c r="AF829" t="s">
        <v>264</v>
      </c>
      <c r="AG829">
        <v>31.164999999999999</v>
      </c>
      <c r="AH829">
        <v>2</v>
      </c>
      <c r="AI829">
        <v>144044929</v>
      </c>
      <c r="AJ829">
        <v>831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</row>
    <row r="830" spans="1:44" x14ac:dyDescent="0.2">
      <c r="A830">
        <f>ROW(Source!A594)</f>
        <v>594</v>
      </c>
      <c r="B830">
        <v>144044945</v>
      </c>
      <c r="C830">
        <v>144044928</v>
      </c>
      <c r="D830">
        <v>128862608</v>
      </c>
      <c r="E830">
        <v>28876687</v>
      </c>
      <c r="F830">
        <v>1</v>
      </c>
      <c r="G830">
        <v>1</v>
      </c>
      <c r="H830">
        <v>1</v>
      </c>
      <c r="I830" t="s">
        <v>1128</v>
      </c>
      <c r="J830" t="s">
        <v>3</v>
      </c>
      <c r="K830" t="s">
        <v>1129</v>
      </c>
      <c r="L830">
        <v>1191</v>
      </c>
      <c r="N830">
        <v>1013</v>
      </c>
      <c r="O830" t="s">
        <v>1125</v>
      </c>
      <c r="P830" t="s">
        <v>1125</v>
      </c>
      <c r="Q830">
        <v>1</v>
      </c>
      <c r="X830">
        <v>2.4700000000000002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1</v>
      </c>
      <c r="AE830">
        <v>2</v>
      </c>
      <c r="AF830" t="s">
        <v>279</v>
      </c>
      <c r="AG830">
        <v>3.0875000000000004</v>
      </c>
      <c r="AH830">
        <v>2</v>
      </c>
      <c r="AI830">
        <v>144044930</v>
      </c>
      <c r="AJ830">
        <v>832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</row>
    <row r="831" spans="1:44" x14ac:dyDescent="0.2">
      <c r="A831">
        <f>ROW(Source!A594)</f>
        <v>594</v>
      </c>
      <c r="B831">
        <v>144044946</v>
      </c>
      <c r="C831">
        <v>144044928</v>
      </c>
      <c r="D831">
        <v>130404409</v>
      </c>
      <c r="E831">
        <v>1</v>
      </c>
      <c r="F831">
        <v>1</v>
      </c>
      <c r="G831">
        <v>1</v>
      </c>
      <c r="H831">
        <v>2</v>
      </c>
      <c r="I831" t="s">
        <v>1518</v>
      </c>
      <c r="J831" t="s">
        <v>1519</v>
      </c>
      <c r="K831" t="s">
        <v>1520</v>
      </c>
      <c r="L831">
        <v>1368</v>
      </c>
      <c r="N831">
        <v>1011</v>
      </c>
      <c r="O831" t="s">
        <v>550</v>
      </c>
      <c r="P831" t="s">
        <v>550</v>
      </c>
      <c r="Q831">
        <v>1</v>
      </c>
      <c r="X831">
        <v>1.43</v>
      </c>
      <c r="Y831">
        <v>0</v>
      </c>
      <c r="Z831">
        <v>175.56</v>
      </c>
      <c r="AA831">
        <v>14.4</v>
      </c>
      <c r="AB831">
        <v>0</v>
      </c>
      <c r="AC831">
        <v>0</v>
      </c>
      <c r="AD831">
        <v>1</v>
      </c>
      <c r="AE831">
        <v>0</v>
      </c>
      <c r="AF831" t="s">
        <v>279</v>
      </c>
      <c r="AG831">
        <v>1.7874999999999999</v>
      </c>
      <c r="AH831">
        <v>2</v>
      </c>
      <c r="AI831">
        <v>144044931</v>
      </c>
      <c r="AJ831">
        <v>833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</row>
    <row r="832" spans="1:44" x14ac:dyDescent="0.2">
      <c r="A832">
        <f>ROW(Source!A594)</f>
        <v>594</v>
      </c>
      <c r="B832">
        <v>144044947</v>
      </c>
      <c r="C832">
        <v>144044928</v>
      </c>
      <c r="D832">
        <v>130404413</v>
      </c>
      <c r="E832">
        <v>1</v>
      </c>
      <c r="F832">
        <v>1</v>
      </c>
      <c r="G832">
        <v>1</v>
      </c>
      <c r="H832">
        <v>2</v>
      </c>
      <c r="I832" t="s">
        <v>1558</v>
      </c>
      <c r="J832" t="s">
        <v>1559</v>
      </c>
      <c r="K832" t="s">
        <v>1560</v>
      </c>
      <c r="L832">
        <v>1368</v>
      </c>
      <c r="N832">
        <v>1011</v>
      </c>
      <c r="O832" t="s">
        <v>550</v>
      </c>
      <c r="P832" t="s">
        <v>550</v>
      </c>
      <c r="Q832">
        <v>1</v>
      </c>
      <c r="X832">
        <v>0.67</v>
      </c>
      <c r="Y832">
        <v>0</v>
      </c>
      <c r="Z832">
        <v>96.89</v>
      </c>
      <c r="AA832">
        <v>13.5</v>
      </c>
      <c r="AB832">
        <v>0</v>
      </c>
      <c r="AC832">
        <v>0</v>
      </c>
      <c r="AD832">
        <v>1</v>
      </c>
      <c r="AE832">
        <v>0</v>
      </c>
      <c r="AF832" t="s">
        <v>279</v>
      </c>
      <c r="AG832">
        <v>0.83750000000000002</v>
      </c>
      <c r="AH832">
        <v>2</v>
      </c>
      <c r="AI832">
        <v>144044932</v>
      </c>
      <c r="AJ832">
        <v>834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</row>
    <row r="833" spans="1:44" x14ac:dyDescent="0.2">
      <c r="A833">
        <f>ROW(Source!A594)</f>
        <v>594</v>
      </c>
      <c r="B833">
        <v>144044948</v>
      </c>
      <c r="C833">
        <v>144044928</v>
      </c>
      <c r="D833">
        <v>130404516</v>
      </c>
      <c r="E833">
        <v>1</v>
      </c>
      <c r="F833">
        <v>1</v>
      </c>
      <c r="G833">
        <v>1</v>
      </c>
      <c r="H833">
        <v>2</v>
      </c>
      <c r="I833" t="s">
        <v>1521</v>
      </c>
      <c r="J833" t="s">
        <v>1522</v>
      </c>
      <c r="K833" t="s">
        <v>1523</v>
      </c>
      <c r="L833">
        <v>1368</v>
      </c>
      <c r="N833">
        <v>1011</v>
      </c>
      <c r="O833" t="s">
        <v>550</v>
      </c>
      <c r="P833" t="s">
        <v>550</v>
      </c>
      <c r="Q833">
        <v>1</v>
      </c>
      <c r="X833">
        <v>2.2599999999999998</v>
      </c>
      <c r="Y833">
        <v>0</v>
      </c>
      <c r="Z833">
        <v>6.9</v>
      </c>
      <c r="AA833">
        <v>0</v>
      </c>
      <c r="AB833">
        <v>0</v>
      </c>
      <c r="AC833">
        <v>0</v>
      </c>
      <c r="AD833">
        <v>1</v>
      </c>
      <c r="AE833">
        <v>0</v>
      </c>
      <c r="AF833" t="s">
        <v>279</v>
      </c>
      <c r="AG833">
        <v>2.8249999999999997</v>
      </c>
      <c r="AH833">
        <v>2</v>
      </c>
      <c r="AI833">
        <v>144044933</v>
      </c>
      <c r="AJ833">
        <v>835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</row>
    <row r="834" spans="1:44" x14ac:dyDescent="0.2">
      <c r="A834">
        <f>ROW(Source!A594)</f>
        <v>594</v>
      </c>
      <c r="B834">
        <v>144044949</v>
      </c>
      <c r="C834">
        <v>144044928</v>
      </c>
      <c r="D834">
        <v>130405149</v>
      </c>
      <c r="E834">
        <v>1</v>
      </c>
      <c r="F834">
        <v>1</v>
      </c>
      <c r="G834">
        <v>1</v>
      </c>
      <c r="H834">
        <v>2</v>
      </c>
      <c r="I834" t="s">
        <v>1144</v>
      </c>
      <c r="J834" t="s">
        <v>1145</v>
      </c>
      <c r="K834" t="s">
        <v>1146</v>
      </c>
      <c r="L834">
        <v>1368</v>
      </c>
      <c r="N834">
        <v>1011</v>
      </c>
      <c r="O834" t="s">
        <v>550</v>
      </c>
      <c r="P834" t="s">
        <v>550</v>
      </c>
      <c r="Q834">
        <v>1</v>
      </c>
      <c r="X834">
        <v>0.37</v>
      </c>
      <c r="Y834">
        <v>0</v>
      </c>
      <c r="Z834">
        <v>65.709999999999994</v>
      </c>
      <c r="AA834">
        <v>11.6</v>
      </c>
      <c r="AB834">
        <v>0</v>
      </c>
      <c r="AC834">
        <v>0</v>
      </c>
      <c r="AD834">
        <v>1</v>
      </c>
      <c r="AE834">
        <v>0</v>
      </c>
      <c r="AF834" t="s">
        <v>279</v>
      </c>
      <c r="AG834">
        <v>0.46250000000000002</v>
      </c>
      <c r="AH834">
        <v>2</v>
      </c>
      <c r="AI834">
        <v>144044934</v>
      </c>
      <c r="AJ834">
        <v>836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</row>
    <row r="835" spans="1:44" x14ac:dyDescent="0.2">
      <c r="A835">
        <f>ROW(Source!A594)</f>
        <v>594</v>
      </c>
      <c r="B835">
        <v>144044950</v>
      </c>
      <c r="C835">
        <v>144044928</v>
      </c>
      <c r="D835">
        <v>130405314</v>
      </c>
      <c r="E835">
        <v>1</v>
      </c>
      <c r="F835">
        <v>1</v>
      </c>
      <c r="G835">
        <v>1</v>
      </c>
      <c r="H835">
        <v>2</v>
      </c>
      <c r="I835" t="s">
        <v>1561</v>
      </c>
      <c r="J835" t="s">
        <v>1562</v>
      </c>
      <c r="K835" t="s">
        <v>1563</v>
      </c>
      <c r="L835">
        <v>1368</v>
      </c>
      <c r="N835">
        <v>1011</v>
      </c>
      <c r="O835" t="s">
        <v>550</v>
      </c>
      <c r="P835" t="s">
        <v>550</v>
      </c>
      <c r="Q835">
        <v>1</v>
      </c>
      <c r="X835">
        <v>2.44</v>
      </c>
      <c r="Y835">
        <v>0</v>
      </c>
      <c r="Z835">
        <v>12.31</v>
      </c>
      <c r="AA835">
        <v>0</v>
      </c>
      <c r="AB835">
        <v>0</v>
      </c>
      <c r="AC835">
        <v>0</v>
      </c>
      <c r="AD835">
        <v>1</v>
      </c>
      <c r="AE835">
        <v>0</v>
      </c>
      <c r="AF835" t="s">
        <v>279</v>
      </c>
      <c r="AG835">
        <v>3.05</v>
      </c>
      <c r="AH835">
        <v>2</v>
      </c>
      <c r="AI835">
        <v>144044935</v>
      </c>
      <c r="AJ835">
        <v>837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</row>
    <row r="836" spans="1:44" x14ac:dyDescent="0.2">
      <c r="A836">
        <f>ROW(Source!A594)</f>
        <v>594</v>
      </c>
      <c r="B836">
        <v>144044951</v>
      </c>
      <c r="C836">
        <v>144044928</v>
      </c>
      <c r="D836">
        <v>130259610</v>
      </c>
      <c r="E836">
        <v>1</v>
      </c>
      <c r="F836">
        <v>1</v>
      </c>
      <c r="G836">
        <v>1</v>
      </c>
      <c r="H836">
        <v>3</v>
      </c>
      <c r="I836" t="s">
        <v>1564</v>
      </c>
      <c r="J836" t="s">
        <v>1565</v>
      </c>
      <c r="K836" t="s">
        <v>1566</v>
      </c>
      <c r="L836">
        <v>1346</v>
      </c>
      <c r="N836">
        <v>1009</v>
      </c>
      <c r="O836" t="s">
        <v>598</v>
      </c>
      <c r="P836" t="s">
        <v>598</v>
      </c>
      <c r="Q836">
        <v>1</v>
      </c>
      <c r="X836">
        <v>3</v>
      </c>
      <c r="Y836">
        <v>10.75</v>
      </c>
      <c r="Z836">
        <v>0</v>
      </c>
      <c r="AA836">
        <v>0</v>
      </c>
      <c r="AB836">
        <v>0</v>
      </c>
      <c r="AC836">
        <v>0</v>
      </c>
      <c r="AD836">
        <v>1</v>
      </c>
      <c r="AE836">
        <v>0</v>
      </c>
      <c r="AF836" t="s">
        <v>3</v>
      </c>
      <c r="AG836">
        <v>3</v>
      </c>
      <c r="AH836">
        <v>2</v>
      </c>
      <c r="AI836">
        <v>144044936</v>
      </c>
      <c r="AJ836">
        <v>838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</row>
    <row r="837" spans="1:44" x14ac:dyDescent="0.2">
      <c r="A837">
        <f>ROW(Source!A594)</f>
        <v>594</v>
      </c>
      <c r="B837">
        <v>144044952</v>
      </c>
      <c r="C837">
        <v>144044928</v>
      </c>
      <c r="D837">
        <v>130260751</v>
      </c>
      <c r="E837">
        <v>1</v>
      </c>
      <c r="F837">
        <v>1</v>
      </c>
      <c r="G837">
        <v>1</v>
      </c>
      <c r="H837">
        <v>3</v>
      </c>
      <c r="I837" t="s">
        <v>1349</v>
      </c>
      <c r="J837" t="s">
        <v>1350</v>
      </c>
      <c r="K837" t="s">
        <v>1351</v>
      </c>
      <c r="L837">
        <v>1346</v>
      </c>
      <c r="N837">
        <v>1009</v>
      </c>
      <c r="O837" t="s">
        <v>598</v>
      </c>
      <c r="P837" t="s">
        <v>598</v>
      </c>
      <c r="Q837">
        <v>1</v>
      </c>
      <c r="X837">
        <v>10</v>
      </c>
      <c r="Y837">
        <v>9.0399999999999991</v>
      </c>
      <c r="Z837">
        <v>0</v>
      </c>
      <c r="AA837">
        <v>0</v>
      </c>
      <c r="AB837">
        <v>0</v>
      </c>
      <c r="AC837">
        <v>0</v>
      </c>
      <c r="AD837">
        <v>1</v>
      </c>
      <c r="AE837">
        <v>0</v>
      </c>
      <c r="AF837" t="s">
        <v>3</v>
      </c>
      <c r="AG837">
        <v>10</v>
      </c>
      <c r="AH837">
        <v>2</v>
      </c>
      <c r="AI837">
        <v>144044937</v>
      </c>
      <c r="AJ837">
        <v>839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</row>
    <row r="838" spans="1:44" x14ac:dyDescent="0.2">
      <c r="A838">
        <f>ROW(Source!A594)</f>
        <v>594</v>
      </c>
      <c r="B838">
        <v>144044953</v>
      </c>
      <c r="C838">
        <v>144044928</v>
      </c>
      <c r="D838">
        <v>130260780</v>
      </c>
      <c r="E838">
        <v>1</v>
      </c>
      <c r="F838">
        <v>1</v>
      </c>
      <c r="G838">
        <v>1</v>
      </c>
      <c r="H838">
        <v>3</v>
      </c>
      <c r="I838" t="s">
        <v>1567</v>
      </c>
      <c r="J838" t="s">
        <v>1568</v>
      </c>
      <c r="K838" t="s">
        <v>1569</v>
      </c>
      <c r="L838">
        <v>1348</v>
      </c>
      <c r="N838">
        <v>1009</v>
      </c>
      <c r="O838" t="s">
        <v>31</v>
      </c>
      <c r="P838" t="s">
        <v>31</v>
      </c>
      <c r="Q838">
        <v>1000</v>
      </c>
      <c r="X838">
        <v>1E-3</v>
      </c>
      <c r="Y838">
        <v>35011</v>
      </c>
      <c r="Z838">
        <v>0</v>
      </c>
      <c r="AA838">
        <v>0</v>
      </c>
      <c r="AB838">
        <v>0</v>
      </c>
      <c r="AC838">
        <v>0</v>
      </c>
      <c r="AD838">
        <v>1</v>
      </c>
      <c r="AE838">
        <v>0</v>
      </c>
      <c r="AF838" t="s">
        <v>3</v>
      </c>
      <c r="AG838">
        <v>1E-3</v>
      </c>
      <c r="AH838">
        <v>2</v>
      </c>
      <c r="AI838">
        <v>144044938</v>
      </c>
      <c r="AJ838">
        <v>840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</row>
    <row r="839" spans="1:44" x14ac:dyDescent="0.2">
      <c r="A839">
        <f>ROW(Source!A594)</f>
        <v>594</v>
      </c>
      <c r="B839">
        <v>144044954</v>
      </c>
      <c r="C839">
        <v>144044928</v>
      </c>
      <c r="D839">
        <v>130260978</v>
      </c>
      <c r="E839">
        <v>1</v>
      </c>
      <c r="F839">
        <v>1</v>
      </c>
      <c r="G839">
        <v>1</v>
      </c>
      <c r="H839">
        <v>3</v>
      </c>
      <c r="I839" t="s">
        <v>1570</v>
      </c>
      <c r="J839" t="s">
        <v>1571</v>
      </c>
      <c r="K839" t="s">
        <v>1572</v>
      </c>
      <c r="L839">
        <v>1348</v>
      </c>
      <c r="N839">
        <v>1009</v>
      </c>
      <c r="O839" t="s">
        <v>31</v>
      </c>
      <c r="P839" t="s">
        <v>31</v>
      </c>
      <c r="Q839">
        <v>1000</v>
      </c>
      <c r="X839">
        <v>1E-3</v>
      </c>
      <c r="Y839">
        <v>9526</v>
      </c>
      <c r="Z839">
        <v>0</v>
      </c>
      <c r="AA839">
        <v>0</v>
      </c>
      <c r="AB839">
        <v>0</v>
      </c>
      <c r="AC839">
        <v>0</v>
      </c>
      <c r="AD839">
        <v>1</v>
      </c>
      <c r="AE839">
        <v>0</v>
      </c>
      <c r="AF839" t="s">
        <v>3</v>
      </c>
      <c r="AG839">
        <v>1E-3</v>
      </c>
      <c r="AH839">
        <v>2</v>
      </c>
      <c r="AI839">
        <v>144044939</v>
      </c>
      <c r="AJ839">
        <v>841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</row>
    <row r="840" spans="1:44" x14ac:dyDescent="0.2">
      <c r="A840">
        <f>ROW(Source!A594)</f>
        <v>594</v>
      </c>
      <c r="B840">
        <v>144044955</v>
      </c>
      <c r="C840">
        <v>144044928</v>
      </c>
      <c r="D840">
        <v>130275305</v>
      </c>
      <c r="E840">
        <v>1</v>
      </c>
      <c r="F840">
        <v>1</v>
      </c>
      <c r="G840">
        <v>1</v>
      </c>
      <c r="H840">
        <v>3</v>
      </c>
      <c r="I840" t="s">
        <v>1573</v>
      </c>
      <c r="J840" t="s">
        <v>1574</v>
      </c>
      <c r="K840" t="s">
        <v>1575</v>
      </c>
      <c r="L840">
        <v>1348</v>
      </c>
      <c r="N840">
        <v>1009</v>
      </c>
      <c r="O840" t="s">
        <v>31</v>
      </c>
      <c r="P840" t="s">
        <v>31</v>
      </c>
      <c r="Q840">
        <v>1000</v>
      </c>
      <c r="X840">
        <v>3.0000000000000001E-3</v>
      </c>
      <c r="Y840">
        <v>7712</v>
      </c>
      <c r="Z840">
        <v>0</v>
      </c>
      <c r="AA840">
        <v>0</v>
      </c>
      <c r="AB840">
        <v>0</v>
      </c>
      <c r="AC840">
        <v>0</v>
      </c>
      <c r="AD840">
        <v>1</v>
      </c>
      <c r="AE840">
        <v>0</v>
      </c>
      <c r="AF840" t="s">
        <v>3</v>
      </c>
      <c r="AG840">
        <v>3.0000000000000001E-3</v>
      </c>
      <c r="AH840">
        <v>2</v>
      </c>
      <c r="AI840">
        <v>144044940</v>
      </c>
      <c r="AJ840">
        <v>842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</row>
    <row r="841" spans="1:44" x14ac:dyDescent="0.2">
      <c r="A841">
        <f>ROW(Source!A594)</f>
        <v>594</v>
      </c>
      <c r="B841">
        <v>144044956</v>
      </c>
      <c r="C841">
        <v>144044928</v>
      </c>
      <c r="D841">
        <v>128866169</v>
      </c>
      <c r="E841">
        <v>28876687</v>
      </c>
      <c r="F841">
        <v>1</v>
      </c>
      <c r="G841">
        <v>1</v>
      </c>
      <c r="H841">
        <v>3</v>
      </c>
      <c r="I841" t="s">
        <v>1805</v>
      </c>
      <c r="J841" t="s">
        <v>3</v>
      </c>
      <c r="K841" t="s">
        <v>1806</v>
      </c>
      <c r="L841">
        <v>1348</v>
      </c>
      <c r="N841">
        <v>1009</v>
      </c>
      <c r="O841" t="s">
        <v>31</v>
      </c>
      <c r="P841" t="s">
        <v>31</v>
      </c>
      <c r="Q841">
        <v>1000</v>
      </c>
      <c r="X841">
        <v>1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 t="s">
        <v>3</v>
      </c>
      <c r="AG841">
        <v>1</v>
      </c>
      <c r="AH841">
        <v>3</v>
      </c>
      <c r="AI841">
        <v>-1</v>
      </c>
      <c r="AJ841" t="s">
        <v>3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</row>
    <row r="842" spans="1:44" x14ac:dyDescent="0.2">
      <c r="A842">
        <f>ROW(Source!A594)</f>
        <v>594</v>
      </c>
      <c r="B842">
        <v>144044957</v>
      </c>
      <c r="C842">
        <v>144044928</v>
      </c>
      <c r="D842">
        <v>130275332</v>
      </c>
      <c r="E842">
        <v>1</v>
      </c>
      <c r="F842">
        <v>1</v>
      </c>
      <c r="G842">
        <v>1</v>
      </c>
      <c r="H842">
        <v>3</v>
      </c>
      <c r="I842" t="s">
        <v>1576</v>
      </c>
      <c r="J842" t="s">
        <v>1577</v>
      </c>
      <c r="K842" t="s">
        <v>1578</v>
      </c>
      <c r="L842">
        <v>1348</v>
      </c>
      <c r="N842">
        <v>1009</v>
      </c>
      <c r="O842" t="s">
        <v>31</v>
      </c>
      <c r="P842" t="s">
        <v>31</v>
      </c>
      <c r="Q842">
        <v>1000</v>
      </c>
      <c r="X842">
        <v>1.9000000000000001E-4</v>
      </c>
      <c r="Y842">
        <v>7441</v>
      </c>
      <c r="Z842">
        <v>0</v>
      </c>
      <c r="AA842">
        <v>0</v>
      </c>
      <c r="AB842">
        <v>0</v>
      </c>
      <c r="AC842">
        <v>0</v>
      </c>
      <c r="AD842">
        <v>1</v>
      </c>
      <c r="AE842">
        <v>0</v>
      </c>
      <c r="AF842" t="s">
        <v>3</v>
      </c>
      <c r="AG842">
        <v>1.9000000000000001E-4</v>
      </c>
      <c r="AH842">
        <v>2</v>
      </c>
      <c r="AI842">
        <v>144044942</v>
      </c>
      <c r="AJ842">
        <v>844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</row>
    <row r="843" spans="1:44" x14ac:dyDescent="0.2">
      <c r="A843">
        <f>ROW(Source!A594)</f>
        <v>594</v>
      </c>
      <c r="B843">
        <v>144044958</v>
      </c>
      <c r="C843">
        <v>144044928</v>
      </c>
      <c r="D843">
        <v>130281249</v>
      </c>
      <c r="E843">
        <v>1</v>
      </c>
      <c r="F843">
        <v>1</v>
      </c>
      <c r="G843">
        <v>1</v>
      </c>
      <c r="H843">
        <v>3</v>
      </c>
      <c r="I843" t="s">
        <v>1579</v>
      </c>
      <c r="J843" t="s">
        <v>1580</v>
      </c>
      <c r="K843" t="s">
        <v>1581</v>
      </c>
      <c r="L843">
        <v>1339</v>
      </c>
      <c r="N843">
        <v>1007</v>
      </c>
      <c r="O843" t="s">
        <v>50</v>
      </c>
      <c r="P843" t="s">
        <v>50</v>
      </c>
      <c r="Q843">
        <v>1</v>
      </c>
      <c r="X843">
        <v>0.08</v>
      </c>
      <c r="Y843">
        <v>684</v>
      </c>
      <c r="Z843">
        <v>0</v>
      </c>
      <c r="AA843">
        <v>0</v>
      </c>
      <c r="AB843">
        <v>0</v>
      </c>
      <c r="AC843">
        <v>0</v>
      </c>
      <c r="AD843">
        <v>1</v>
      </c>
      <c r="AE843">
        <v>0</v>
      </c>
      <c r="AF843" t="s">
        <v>3</v>
      </c>
      <c r="AG843">
        <v>0.08</v>
      </c>
      <c r="AH843">
        <v>2</v>
      </c>
      <c r="AI843">
        <v>144044943</v>
      </c>
      <c r="AJ843">
        <v>845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</row>
    <row r="844" spans="1:44" x14ac:dyDescent="0.2">
      <c r="A844">
        <f>ROW(Source!A596)</f>
        <v>596</v>
      </c>
      <c r="B844">
        <v>144044963</v>
      </c>
      <c r="C844">
        <v>144044960</v>
      </c>
      <c r="D844">
        <v>128862253</v>
      </c>
      <c r="E844">
        <v>28876687</v>
      </c>
      <c r="F844">
        <v>1</v>
      </c>
      <c r="G844">
        <v>1</v>
      </c>
      <c r="H844">
        <v>1</v>
      </c>
      <c r="I844" t="s">
        <v>1123</v>
      </c>
      <c r="J844" t="s">
        <v>3</v>
      </c>
      <c r="K844" t="s">
        <v>1124</v>
      </c>
      <c r="L844">
        <v>1191</v>
      </c>
      <c r="N844">
        <v>1013</v>
      </c>
      <c r="O844" t="s">
        <v>1125</v>
      </c>
      <c r="P844" t="s">
        <v>1125</v>
      </c>
      <c r="Q844">
        <v>1</v>
      </c>
      <c r="X844">
        <v>7.0000000000000007E-2</v>
      </c>
      <c r="Y844">
        <v>0</v>
      </c>
      <c r="Z844">
        <v>0</v>
      </c>
      <c r="AA844">
        <v>0</v>
      </c>
      <c r="AB844">
        <v>8.5299999999999994</v>
      </c>
      <c r="AC844">
        <v>0</v>
      </c>
      <c r="AD844">
        <v>1</v>
      </c>
      <c r="AE844">
        <v>1</v>
      </c>
      <c r="AF844" t="s">
        <v>264</v>
      </c>
      <c r="AG844">
        <v>8.0500000000000002E-2</v>
      </c>
      <c r="AH844">
        <v>2</v>
      </c>
      <c r="AI844">
        <v>144044961</v>
      </c>
      <c r="AJ844">
        <v>846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</row>
    <row r="845" spans="1:44" x14ac:dyDescent="0.2">
      <c r="A845">
        <f>ROW(Source!A596)</f>
        <v>596</v>
      </c>
      <c r="B845">
        <v>144044964</v>
      </c>
      <c r="C845">
        <v>144044960</v>
      </c>
      <c r="D845">
        <v>130405845</v>
      </c>
      <c r="E845">
        <v>1</v>
      </c>
      <c r="F845">
        <v>1</v>
      </c>
      <c r="G845">
        <v>1</v>
      </c>
      <c r="H845">
        <v>2</v>
      </c>
      <c r="I845" t="s">
        <v>1588</v>
      </c>
      <c r="J845" t="s">
        <v>1589</v>
      </c>
      <c r="K845" t="s">
        <v>1590</v>
      </c>
      <c r="L845">
        <v>1368</v>
      </c>
      <c r="N845">
        <v>1011</v>
      </c>
      <c r="O845" t="s">
        <v>550</v>
      </c>
      <c r="P845" t="s">
        <v>550</v>
      </c>
      <c r="Q845">
        <v>1</v>
      </c>
      <c r="X845">
        <v>0.1</v>
      </c>
      <c r="Y845">
        <v>0</v>
      </c>
      <c r="Z845">
        <v>3.29</v>
      </c>
      <c r="AA845">
        <v>0</v>
      </c>
      <c r="AB845">
        <v>0</v>
      </c>
      <c r="AC845">
        <v>0</v>
      </c>
      <c r="AD845">
        <v>1</v>
      </c>
      <c r="AE845">
        <v>0</v>
      </c>
      <c r="AF845" t="s">
        <v>3</v>
      </c>
      <c r="AG845">
        <v>0.1</v>
      </c>
      <c r="AH845">
        <v>2</v>
      </c>
      <c r="AI845">
        <v>144044962</v>
      </c>
      <c r="AJ845">
        <v>847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</row>
    <row r="846" spans="1:44" x14ac:dyDescent="0.2">
      <c r="A846">
        <f>ROW(Source!A597)</f>
        <v>597</v>
      </c>
      <c r="B846">
        <v>144044974</v>
      </c>
      <c r="C846">
        <v>144044965</v>
      </c>
      <c r="D846">
        <v>128862332</v>
      </c>
      <c r="E846">
        <v>28876687</v>
      </c>
      <c r="F846">
        <v>1</v>
      </c>
      <c r="G846">
        <v>1</v>
      </c>
      <c r="H846">
        <v>1</v>
      </c>
      <c r="I846" t="s">
        <v>1614</v>
      </c>
      <c r="J846" t="s">
        <v>3</v>
      </c>
      <c r="K846" t="s">
        <v>1615</v>
      </c>
      <c r="L846">
        <v>1191</v>
      </c>
      <c r="N846">
        <v>1013</v>
      </c>
      <c r="O846" t="s">
        <v>1125</v>
      </c>
      <c r="P846" t="s">
        <v>1125</v>
      </c>
      <c r="Q846">
        <v>1</v>
      </c>
      <c r="X846">
        <v>5.31</v>
      </c>
      <c r="Y846">
        <v>0</v>
      </c>
      <c r="Z846">
        <v>0</v>
      </c>
      <c r="AA846">
        <v>0</v>
      </c>
      <c r="AB846">
        <v>10.65</v>
      </c>
      <c r="AC846">
        <v>0</v>
      </c>
      <c r="AD846">
        <v>1</v>
      </c>
      <c r="AE846">
        <v>1</v>
      </c>
      <c r="AF846" t="s">
        <v>829</v>
      </c>
      <c r="AG846">
        <v>12.212999999999997</v>
      </c>
      <c r="AH846">
        <v>2</v>
      </c>
      <c r="AI846">
        <v>144044966</v>
      </c>
      <c r="AJ846">
        <v>848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</row>
    <row r="847" spans="1:44" x14ac:dyDescent="0.2">
      <c r="A847">
        <f>ROW(Source!A597)</f>
        <v>597</v>
      </c>
      <c r="B847">
        <v>144044975</v>
      </c>
      <c r="C847">
        <v>144044965</v>
      </c>
      <c r="D847">
        <v>128862608</v>
      </c>
      <c r="E847">
        <v>28876687</v>
      </c>
      <c r="F847">
        <v>1</v>
      </c>
      <c r="G847">
        <v>1</v>
      </c>
      <c r="H847">
        <v>1</v>
      </c>
      <c r="I847" t="s">
        <v>1128</v>
      </c>
      <c r="J847" t="s">
        <v>3</v>
      </c>
      <c r="K847" t="s">
        <v>1129</v>
      </c>
      <c r="L847">
        <v>1191</v>
      </c>
      <c r="N847">
        <v>1013</v>
      </c>
      <c r="O847" t="s">
        <v>1125</v>
      </c>
      <c r="P847" t="s">
        <v>1125</v>
      </c>
      <c r="Q847">
        <v>1</v>
      </c>
      <c r="X847">
        <v>0.02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1</v>
      </c>
      <c r="AE847">
        <v>2</v>
      </c>
      <c r="AF847" t="s">
        <v>828</v>
      </c>
      <c r="AG847">
        <v>0.05</v>
      </c>
      <c r="AH847">
        <v>2</v>
      </c>
      <c r="AI847">
        <v>144044967</v>
      </c>
      <c r="AJ847">
        <v>849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</row>
    <row r="848" spans="1:44" x14ac:dyDescent="0.2">
      <c r="A848">
        <f>ROW(Source!A597)</f>
        <v>597</v>
      </c>
      <c r="B848">
        <v>144044976</v>
      </c>
      <c r="C848">
        <v>144044965</v>
      </c>
      <c r="D848">
        <v>130404514</v>
      </c>
      <c r="E848">
        <v>1</v>
      </c>
      <c r="F848">
        <v>1</v>
      </c>
      <c r="G848">
        <v>1</v>
      </c>
      <c r="H848">
        <v>2</v>
      </c>
      <c r="I848" t="s">
        <v>1616</v>
      </c>
      <c r="J848" t="s">
        <v>1617</v>
      </c>
      <c r="K848" t="s">
        <v>1618</v>
      </c>
      <c r="L848">
        <v>1368</v>
      </c>
      <c r="N848">
        <v>1011</v>
      </c>
      <c r="O848" t="s">
        <v>550</v>
      </c>
      <c r="P848" t="s">
        <v>550</v>
      </c>
      <c r="Q848">
        <v>1</v>
      </c>
      <c r="X848">
        <v>0.01</v>
      </c>
      <c r="Y848">
        <v>0</v>
      </c>
      <c r="Z848">
        <v>1.7</v>
      </c>
      <c r="AA848">
        <v>0</v>
      </c>
      <c r="AB848">
        <v>0</v>
      </c>
      <c r="AC848">
        <v>0</v>
      </c>
      <c r="AD848">
        <v>1</v>
      </c>
      <c r="AE848">
        <v>0</v>
      </c>
      <c r="AF848" t="s">
        <v>828</v>
      </c>
      <c r="AG848">
        <v>2.5000000000000001E-2</v>
      </c>
      <c r="AH848">
        <v>2</v>
      </c>
      <c r="AI848">
        <v>144044968</v>
      </c>
      <c r="AJ848">
        <v>850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</row>
    <row r="849" spans="1:44" x14ac:dyDescent="0.2">
      <c r="A849">
        <f>ROW(Source!A597)</f>
        <v>597</v>
      </c>
      <c r="B849">
        <v>144044977</v>
      </c>
      <c r="C849">
        <v>144044965</v>
      </c>
      <c r="D849">
        <v>130404529</v>
      </c>
      <c r="E849">
        <v>1</v>
      </c>
      <c r="F849">
        <v>1</v>
      </c>
      <c r="G849">
        <v>1</v>
      </c>
      <c r="H849">
        <v>2</v>
      </c>
      <c r="I849" t="s">
        <v>1306</v>
      </c>
      <c r="J849" t="s">
        <v>1307</v>
      </c>
      <c r="K849" t="s">
        <v>1308</v>
      </c>
      <c r="L849">
        <v>1368</v>
      </c>
      <c r="N849">
        <v>1011</v>
      </c>
      <c r="O849" t="s">
        <v>550</v>
      </c>
      <c r="P849" t="s">
        <v>550</v>
      </c>
      <c r="Q849">
        <v>1</v>
      </c>
      <c r="X849">
        <v>0.01</v>
      </c>
      <c r="Y849">
        <v>0</v>
      </c>
      <c r="Z849">
        <v>89.99</v>
      </c>
      <c r="AA849">
        <v>10.06</v>
      </c>
      <c r="AB849">
        <v>0</v>
      </c>
      <c r="AC849">
        <v>0</v>
      </c>
      <c r="AD849">
        <v>1</v>
      </c>
      <c r="AE849">
        <v>0</v>
      </c>
      <c r="AF849" t="s">
        <v>828</v>
      </c>
      <c r="AG849">
        <v>2.5000000000000001E-2</v>
      </c>
      <c r="AH849">
        <v>2</v>
      </c>
      <c r="AI849">
        <v>144044969</v>
      </c>
      <c r="AJ849">
        <v>851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</row>
    <row r="850" spans="1:44" x14ac:dyDescent="0.2">
      <c r="A850">
        <f>ROW(Source!A597)</f>
        <v>597</v>
      </c>
      <c r="B850">
        <v>144044978</v>
      </c>
      <c r="C850">
        <v>144044965</v>
      </c>
      <c r="D850">
        <v>130405149</v>
      </c>
      <c r="E850">
        <v>1</v>
      </c>
      <c r="F850">
        <v>1</v>
      </c>
      <c r="G850">
        <v>1</v>
      </c>
      <c r="H850">
        <v>2</v>
      </c>
      <c r="I850" t="s">
        <v>1144</v>
      </c>
      <c r="J850" t="s">
        <v>1145</v>
      </c>
      <c r="K850" t="s">
        <v>1146</v>
      </c>
      <c r="L850">
        <v>1368</v>
      </c>
      <c r="N850">
        <v>1011</v>
      </c>
      <c r="O850" t="s">
        <v>550</v>
      </c>
      <c r="P850" t="s">
        <v>550</v>
      </c>
      <c r="Q850">
        <v>1</v>
      </c>
      <c r="X850">
        <v>0.01</v>
      </c>
      <c r="Y850">
        <v>0</v>
      </c>
      <c r="Z850">
        <v>65.709999999999994</v>
      </c>
      <c r="AA850">
        <v>11.6</v>
      </c>
      <c r="AB850">
        <v>0</v>
      </c>
      <c r="AC850">
        <v>0</v>
      </c>
      <c r="AD850">
        <v>1</v>
      </c>
      <c r="AE850">
        <v>0</v>
      </c>
      <c r="AF850" t="s">
        <v>828</v>
      </c>
      <c r="AG850">
        <v>2.5000000000000001E-2</v>
      </c>
      <c r="AH850">
        <v>2</v>
      </c>
      <c r="AI850">
        <v>144044970</v>
      </c>
      <c r="AJ850">
        <v>852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</row>
    <row r="851" spans="1:44" x14ac:dyDescent="0.2">
      <c r="A851">
        <f>ROW(Source!A597)</f>
        <v>597</v>
      </c>
      <c r="B851">
        <v>144044979</v>
      </c>
      <c r="C851">
        <v>144044965</v>
      </c>
      <c r="D851">
        <v>130405670</v>
      </c>
      <c r="E851">
        <v>1</v>
      </c>
      <c r="F851">
        <v>1</v>
      </c>
      <c r="G851">
        <v>1</v>
      </c>
      <c r="H851">
        <v>2</v>
      </c>
      <c r="I851" t="s">
        <v>1327</v>
      </c>
      <c r="J851" t="s">
        <v>1328</v>
      </c>
      <c r="K851" t="s">
        <v>1329</v>
      </c>
      <c r="L851">
        <v>1368</v>
      </c>
      <c r="N851">
        <v>1011</v>
      </c>
      <c r="O851" t="s">
        <v>550</v>
      </c>
      <c r="P851" t="s">
        <v>550</v>
      </c>
      <c r="Q851">
        <v>1</v>
      </c>
      <c r="X851">
        <v>1.1200000000000001</v>
      </c>
      <c r="Y851">
        <v>0</v>
      </c>
      <c r="Z851">
        <v>6.82</v>
      </c>
      <c r="AA851">
        <v>0</v>
      </c>
      <c r="AB851">
        <v>0</v>
      </c>
      <c r="AC851">
        <v>0</v>
      </c>
      <c r="AD851">
        <v>1</v>
      </c>
      <c r="AE851">
        <v>0</v>
      </c>
      <c r="AF851" t="s">
        <v>828</v>
      </c>
      <c r="AG851">
        <v>2.8000000000000003</v>
      </c>
      <c r="AH851">
        <v>2</v>
      </c>
      <c r="AI851">
        <v>144044971</v>
      </c>
      <c r="AJ851">
        <v>853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</row>
    <row r="852" spans="1:44" x14ac:dyDescent="0.2">
      <c r="A852">
        <f>ROW(Source!A597)</f>
        <v>597</v>
      </c>
      <c r="B852">
        <v>144044980</v>
      </c>
      <c r="C852">
        <v>144044965</v>
      </c>
      <c r="D852">
        <v>130288583</v>
      </c>
      <c r="E852">
        <v>1</v>
      </c>
      <c r="F852">
        <v>1</v>
      </c>
      <c r="G852">
        <v>1</v>
      </c>
      <c r="H852">
        <v>3</v>
      </c>
      <c r="I852" t="s">
        <v>1619</v>
      </c>
      <c r="J852" t="s">
        <v>1620</v>
      </c>
      <c r="K852" t="s">
        <v>1621</v>
      </c>
      <c r="L852">
        <v>1348</v>
      </c>
      <c r="N852">
        <v>1009</v>
      </c>
      <c r="O852" t="s">
        <v>31</v>
      </c>
      <c r="P852" t="s">
        <v>31</v>
      </c>
      <c r="Q852">
        <v>1000</v>
      </c>
      <c r="X852">
        <v>8.9999999999999993E-3</v>
      </c>
      <c r="Y852">
        <v>15620</v>
      </c>
      <c r="Z852">
        <v>0</v>
      </c>
      <c r="AA852">
        <v>0</v>
      </c>
      <c r="AB852">
        <v>0</v>
      </c>
      <c r="AC852">
        <v>0</v>
      </c>
      <c r="AD852">
        <v>1</v>
      </c>
      <c r="AE852">
        <v>0</v>
      </c>
      <c r="AF852" t="s">
        <v>827</v>
      </c>
      <c r="AG852">
        <v>1.7999999999999999E-2</v>
      </c>
      <c r="AH852">
        <v>2</v>
      </c>
      <c r="AI852">
        <v>144044972</v>
      </c>
      <c r="AJ852">
        <v>854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</row>
    <row r="853" spans="1:44" x14ac:dyDescent="0.2">
      <c r="A853">
        <f>ROW(Source!A597)</f>
        <v>597</v>
      </c>
      <c r="B853">
        <v>144044981</v>
      </c>
      <c r="C853">
        <v>144044965</v>
      </c>
      <c r="D853">
        <v>130289644</v>
      </c>
      <c r="E853">
        <v>1</v>
      </c>
      <c r="F853">
        <v>1</v>
      </c>
      <c r="G853">
        <v>1</v>
      </c>
      <c r="H853">
        <v>3</v>
      </c>
      <c r="I853" t="s">
        <v>1622</v>
      </c>
      <c r="J853" t="s">
        <v>1623</v>
      </c>
      <c r="K853" t="s">
        <v>1624</v>
      </c>
      <c r="L853">
        <v>1348</v>
      </c>
      <c r="N853">
        <v>1009</v>
      </c>
      <c r="O853" t="s">
        <v>31</v>
      </c>
      <c r="P853" t="s">
        <v>31</v>
      </c>
      <c r="Q853">
        <v>1000</v>
      </c>
      <c r="X853">
        <v>1.5E-3</v>
      </c>
      <c r="Y853">
        <v>7640</v>
      </c>
      <c r="Z853">
        <v>0</v>
      </c>
      <c r="AA853">
        <v>0</v>
      </c>
      <c r="AB853">
        <v>0</v>
      </c>
      <c r="AC853">
        <v>0</v>
      </c>
      <c r="AD853">
        <v>1</v>
      </c>
      <c r="AE853">
        <v>0</v>
      </c>
      <c r="AF853" t="s">
        <v>827</v>
      </c>
      <c r="AG853">
        <v>3.0000000000000001E-3</v>
      </c>
      <c r="AH853">
        <v>2</v>
      </c>
      <c r="AI853">
        <v>144044973</v>
      </c>
      <c r="AJ853">
        <v>855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</row>
    <row r="854" spans="1:44" x14ac:dyDescent="0.2">
      <c r="A854">
        <f>ROW(Source!A598)</f>
        <v>598</v>
      </c>
      <c r="B854">
        <v>144044991</v>
      </c>
      <c r="C854">
        <v>144044982</v>
      </c>
      <c r="D854">
        <v>128862283</v>
      </c>
      <c r="E854">
        <v>28876687</v>
      </c>
      <c r="F854">
        <v>1</v>
      </c>
      <c r="G854">
        <v>1</v>
      </c>
      <c r="H854">
        <v>1</v>
      </c>
      <c r="I854" t="s">
        <v>1139</v>
      </c>
      <c r="J854" t="s">
        <v>3</v>
      </c>
      <c r="K854" t="s">
        <v>1140</v>
      </c>
      <c r="L854">
        <v>1191</v>
      </c>
      <c r="N854">
        <v>1013</v>
      </c>
      <c r="O854" t="s">
        <v>1125</v>
      </c>
      <c r="P854" t="s">
        <v>1125</v>
      </c>
      <c r="Q854">
        <v>1</v>
      </c>
      <c r="X854">
        <v>2.13</v>
      </c>
      <c r="Y854">
        <v>0</v>
      </c>
      <c r="Z854">
        <v>0</v>
      </c>
      <c r="AA854">
        <v>0</v>
      </c>
      <c r="AB854">
        <v>9.07</v>
      </c>
      <c r="AC854">
        <v>0</v>
      </c>
      <c r="AD854">
        <v>1</v>
      </c>
      <c r="AE854">
        <v>1</v>
      </c>
      <c r="AF854" t="s">
        <v>264</v>
      </c>
      <c r="AG854">
        <v>2.4494999999999996</v>
      </c>
      <c r="AH854">
        <v>2</v>
      </c>
      <c r="AI854">
        <v>144044983</v>
      </c>
      <c r="AJ854">
        <v>856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</row>
    <row r="855" spans="1:44" x14ac:dyDescent="0.2">
      <c r="A855">
        <f>ROW(Source!A598)</f>
        <v>598</v>
      </c>
      <c r="B855">
        <v>144044992</v>
      </c>
      <c r="C855">
        <v>144044982</v>
      </c>
      <c r="D855">
        <v>128862608</v>
      </c>
      <c r="E855">
        <v>28876687</v>
      </c>
      <c r="F855">
        <v>1</v>
      </c>
      <c r="G855">
        <v>1</v>
      </c>
      <c r="H855">
        <v>1</v>
      </c>
      <c r="I855" t="s">
        <v>1128</v>
      </c>
      <c r="J855" t="s">
        <v>3</v>
      </c>
      <c r="K855" t="s">
        <v>1129</v>
      </c>
      <c r="L855">
        <v>1191</v>
      </c>
      <c r="N855">
        <v>1013</v>
      </c>
      <c r="O855" t="s">
        <v>1125</v>
      </c>
      <c r="P855" t="s">
        <v>1125</v>
      </c>
      <c r="Q855">
        <v>1</v>
      </c>
      <c r="X855">
        <v>0.02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1</v>
      </c>
      <c r="AE855">
        <v>2</v>
      </c>
      <c r="AF855" t="s">
        <v>279</v>
      </c>
      <c r="AG855">
        <v>2.5000000000000001E-2</v>
      </c>
      <c r="AH855">
        <v>2</v>
      </c>
      <c r="AI855">
        <v>144044984</v>
      </c>
      <c r="AJ855">
        <v>857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</row>
    <row r="856" spans="1:44" x14ac:dyDescent="0.2">
      <c r="A856">
        <f>ROW(Source!A598)</f>
        <v>598</v>
      </c>
      <c r="B856">
        <v>144044993</v>
      </c>
      <c r="C856">
        <v>144044982</v>
      </c>
      <c r="D856">
        <v>130404514</v>
      </c>
      <c r="E856">
        <v>1</v>
      </c>
      <c r="F856">
        <v>1</v>
      </c>
      <c r="G856">
        <v>1</v>
      </c>
      <c r="H856">
        <v>2</v>
      </c>
      <c r="I856" t="s">
        <v>1616</v>
      </c>
      <c r="J856" t="s">
        <v>1617</v>
      </c>
      <c r="K856" t="s">
        <v>1618</v>
      </c>
      <c r="L856">
        <v>1368</v>
      </c>
      <c r="N856">
        <v>1011</v>
      </c>
      <c r="O856" t="s">
        <v>550</v>
      </c>
      <c r="P856" t="s">
        <v>550</v>
      </c>
      <c r="Q856">
        <v>1</v>
      </c>
      <c r="X856">
        <v>0.01</v>
      </c>
      <c r="Y856">
        <v>0</v>
      </c>
      <c r="Z856">
        <v>1.7</v>
      </c>
      <c r="AA856">
        <v>0</v>
      </c>
      <c r="AB856">
        <v>0</v>
      </c>
      <c r="AC856">
        <v>0</v>
      </c>
      <c r="AD856">
        <v>1</v>
      </c>
      <c r="AE856">
        <v>0</v>
      </c>
      <c r="AF856" t="s">
        <v>279</v>
      </c>
      <c r="AG856">
        <v>1.2500000000000001E-2</v>
      </c>
      <c r="AH856">
        <v>2</v>
      </c>
      <c r="AI856">
        <v>144044985</v>
      </c>
      <c r="AJ856">
        <v>858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</row>
    <row r="857" spans="1:44" x14ac:dyDescent="0.2">
      <c r="A857">
        <f>ROW(Source!A598)</f>
        <v>598</v>
      </c>
      <c r="B857">
        <v>144044994</v>
      </c>
      <c r="C857">
        <v>144044982</v>
      </c>
      <c r="D857">
        <v>130404529</v>
      </c>
      <c r="E857">
        <v>1</v>
      </c>
      <c r="F857">
        <v>1</v>
      </c>
      <c r="G857">
        <v>1</v>
      </c>
      <c r="H857">
        <v>2</v>
      </c>
      <c r="I857" t="s">
        <v>1306</v>
      </c>
      <c r="J857" t="s">
        <v>1307</v>
      </c>
      <c r="K857" t="s">
        <v>1308</v>
      </c>
      <c r="L857">
        <v>1368</v>
      </c>
      <c r="N857">
        <v>1011</v>
      </c>
      <c r="O857" t="s">
        <v>550</v>
      </c>
      <c r="P857" t="s">
        <v>550</v>
      </c>
      <c r="Q857">
        <v>1</v>
      </c>
      <c r="X857">
        <v>0.01</v>
      </c>
      <c r="Y857">
        <v>0</v>
      </c>
      <c r="Z857">
        <v>89.99</v>
      </c>
      <c r="AA857">
        <v>10.06</v>
      </c>
      <c r="AB857">
        <v>0</v>
      </c>
      <c r="AC857">
        <v>0</v>
      </c>
      <c r="AD857">
        <v>1</v>
      </c>
      <c r="AE857">
        <v>0</v>
      </c>
      <c r="AF857" t="s">
        <v>279</v>
      </c>
      <c r="AG857">
        <v>1.2500000000000001E-2</v>
      </c>
      <c r="AH857">
        <v>2</v>
      </c>
      <c r="AI857">
        <v>144044986</v>
      </c>
      <c r="AJ857">
        <v>859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</row>
    <row r="858" spans="1:44" x14ac:dyDescent="0.2">
      <c r="A858">
        <f>ROW(Source!A598)</f>
        <v>598</v>
      </c>
      <c r="B858">
        <v>144044995</v>
      </c>
      <c r="C858">
        <v>144044982</v>
      </c>
      <c r="D858">
        <v>130405149</v>
      </c>
      <c r="E858">
        <v>1</v>
      </c>
      <c r="F858">
        <v>1</v>
      </c>
      <c r="G858">
        <v>1</v>
      </c>
      <c r="H858">
        <v>2</v>
      </c>
      <c r="I858" t="s">
        <v>1144</v>
      </c>
      <c r="J858" t="s">
        <v>1145</v>
      </c>
      <c r="K858" t="s">
        <v>1146</v>
      </c>
      <c r="L858">
        <v>1368</v>
      </c>
      <c r="N858">
        <v>1011</v>
      </c>
      <c r="O858" t="s">
        <v>550</v>
      </c>
      <c r="P858" t="s">
        <v>550</v>
      </c>
      <c r="Q858">
        <v>1</v>
      </c>
      <c r="X858">
        <v>0.01</v>
      </c>
      <c r="Y858">
        <v>0</v>
      </c>
      <c r="Z858">
        <v>65.709999999999994</v>
      </c>
      <c r="AA858">
        <v>11.6</v>
      </c>
      <c r="AB858">
        <v>0</v>
      </c>
      <c r="AC858">
        <v>0</v>
      </c>
      <c r="AD858">
        <v>1</v>
      </c>
      <c r="AE858">
        <v>0</v>
      </c>
      <c r="AF858" t="s">
        <v>279</v>
      </c>
      <c r="AG858">
        <v>1.2500000000000001E-2</v>
      </c>
      <c r="AH858">
        <v>2</v>
      </c>
      <c r="AI858">
        <v>144044987</v>
      </c>
      <c r="AJ858">
        <v>860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</row>
    <row r="859" spans="1:44" x14ac:dyDescent="0.2">
      <c r="A859">
        <f>ROW(Source!A598)</f>
        <v>598</v>
      </c>
      <c r="B859">
        <v>144044996</v>
      </c>
      <c r="C859">
        <v>144044982</v>
      </c>
      <c r="D859">
        <v>130405670</v>
      </c>
      <c r="E859">
        <v>1</v>
      </c>
      <c r="F859">
        <v>1</v>
      </c>
      <c r="G859">
        <v>1</v>
      </c>
      <c r="H859">
        <v>2</v>
      </c>
      <c r="I859" t="s">
        <v>1327</v>
      </c>
      <c r="J859" t="s">
        <v>1328</v>
      </c>
      <c r="K859" t="s">
        <v>1329</v>
      </c>
      <c r="L859">
        <v>1368</v>
      </c>
      <c r="N859">
        <v>1011</v>
      </c>
      <c r="O859" t="s">
        <v>550</v>
      </c>
      <c r="P859" t="s">
        <v>550</v>
      </c>
      <c r="Q859">
        <v>1</v>
      </c>
      <c r="X859">
        <v>0.65</v>
      </c>
      <c r="Y859">
        <v>0</v>
      </c>
      <c r="Z859">
        <v>6.82</v>
      </c>
      <c r="AA859">
        <v>0</v>
      </c>
      <c r="AB859">
        <v>0</v>
      </c>
      <c r="AC859">
        <v>0</v>
      </c>
      <c r="AD859">
        <v>1</v>
      </c>
      <c r="AE859">
        <v>0</v>
      </c>
      <c r="AF859" t="s">
        <v>279</v>
      </c>
      <c r="AG859">
        <v>0.8125</v>
      </c>
      <c r="AH859">
        <v>2</v>
      </c>
      <c r="AI859">
        <v>144044988</v>
      </c>
      <c r="AJ859">
        <v>861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</row>
    <row r="860" spans="1:44" x14ac:dyDescent="0.2">
      <c r="A860">
        <f>ROW(Source!A598)</f>
        <v>598</v>
      </c>
      <c r="B860">
        <v>144044997</v>
      </c>
      <c r="C860">
        <v>144044982</v>
      </c>
      <c r="D860">
        <v>130289125</v>
      </c>
      <c r="E860">
        <v>1</v>
      </c>
      <c r="F860">
        <v>1</v>
      </c>
      <c r="G860">
        <v>1</v>
      </c>
      <c r="H860">
        <v>3</v>
      </c>
      <c r="I860" t="s">
        <v>1625</v>
      </c>
      <c r="J860" t="s">
        <v>1626</v>
      </c>
      <c r="K860" t="s">
        <v>1627</v>
      </c>
      <c r="L860">
        <v>1348</v>
      </c>
      <c r="N860">
        <v>1009</v>
      </c>
      <c r="O860" t="s">
        <v>31</v>
      </c>
      <c r="P860" t="s">
        <v>31</v>
      </c>
      <c r="Q860">
        <v>1000</v>
      </c>
      <c r="X860">
        <v>8.9999999999999993E-3</v>
      </c>
      <c r="Y860">
        <v>14312.87</v>
      </c>
      <c r="Z860">
        <v>0</v>
      </c>
      <c r="AA860">
        <v>0</v>
      </c>
      <c r="AB860">
        <v>0</v>
      </c>
      <c r="AC860">
        <v>0</v>
      </c>
      <c r="AD860">
        <v>1</v>
      </c>
      <c r="AE860">
        <v>0</v>
      </c>
      <c r="AF860" t="s">
        <v>3</v>
      </c>
      <c r="AG860">
        <v>8.9999999999999993E-3</v>
      </c>
      <c r="AH860">
        <v>2</v>
      </c>
      <c r="AI860">
        <v>144044989</v>
      </c>
      <c r="AJ860">
        <v>862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</row>
    <row r="861" spans="1:44" x14ac:dyDescent="0.2">
      <c r="A861">
        <f>ROW(Source!A598)</f>
        <v>598</v>
      </c>
      <c r="B861">
        <v>144044998</v>
      </c>
      <c r="C861">
        <v>144044982</v>
      </c>
      <c r="D861">
        <v>130289742</v>
      </c>
      <c r="E861">
        <v>1</v>
      </c>
      <c r="F861">
        <v>1</v>
      </c>
      <c r="G861">
        <v>1</v>
      </c>
      <c r="H861">
        <v>3</v>
      </c>
      <c r="I861" t="s">
        <v>1628</v>
      </c>
      <c r="J861" t="s">
        <v>1629</v>
      </c>
      <c r="K861" t="s">
        <v>1630</v>
      </c>
      <c r="L861">
        <v>1346</v>
      </c>
      <c r="N861">
        <v>1009</v>
      </c>
      <c r="O861" t="s">
        <v>598</v>
      </c>
      <c r="P861" t="s">
        <v>598</v>
      </c>
      <c r="Q861">
        <v>1</v>
      </c>
      <c r="X861">
        <v>1.4</v>
      </c>
      <c r="Y861">
        <v>6.67</v>
      </c>
      <c r="Z861">
        <v>0</v>
      </c>
      <c r="AA861">
        <v>0</v>
      </c>
      <c r="AB861">
        <v>0</v>
      </c>
      <c r="AC861">
        <v>0</v>
      </c>
      <c r="AD861">
        <v>1</v>
      </c>
      <c r="AE861">
        <v>0</v>
      </c>
      <c r="AF861" t="s">
        <v>3</v>
      </c>
      <c r="AG861">
        <v>1.4</v>
      </c>
      <c r="AH861">
        <v>2</v>
      </c>
      <c r="AI861">
        <v>144044990</v>
      </c>
      <c r="AJ861">
        <v>863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</row>
    <row r="862" spans="1:44" x14ac:dyDescent="0.2">
      <c r="A862">
        <f>ROW(Source!A599)</f>
        <v>599</v>
      </c>
      <c r="B862">
        <v>144045006</v>
      </c>
      <c r="C862">
        <v>144044999</v>
      </c>
      <c r="D862">
        <v>128862276</v>
      </c>
      <c r="E862">
        <v>28876687</v>
      </c>
      <c r="F862">
        <v>1</v>
      </c>
      <c r="G862">
        <v>1</v>
      </c>
      <c r="H862">
        <v>1</v>
      </c>
      <c r="I862" t="s">
        <v>1341</v>
      </c>
      <c r="J862" t="s">
        <v>3</v>
      </c>
      <c r="K862" t="s">
        <v>1342</v>
      </c>
      <c r="L862">
        <v>1191</v>
      </c>
      <c r="N862">
        <v>1013</v>
      </c>
      <c r="O862" t="s">
        <v>1125</v>
      </c>
      <c r="P862" t="s">
        <v>1125</v>
      </c>
      <c r="Q862">
        <v>1</v>
      </c>
      <c r="X862">
        <v>4.8099999999999996</v>
      </c>
      <c r="Y862">
        <v>0</v>
      </c>
      <c r="Z862">
        <v>0</v>
      </c>
      <c r="AA862">
        <v>0</v>
      </c>
      <c r="AB862">
        <v>8.9700000000000006</v>
      </c>
      <c r="AC862">
        <v>0</v>
      </c>
      <c r="AD862">
        <v>1</v>
      </c>
      <c r="AE862">
        <v>1</v>
      </c>
      <c r="AF862" t="s">
        <v>264</v>
      </c>
      <c r="AG862">
        <v>5.5314999999999994</v>
      </c>
      <c r="AH862">
        <v>2</v>
      </c>
      <c r="AI862">
        <v>144045000</v>
      </c>
      <c r="AJ862">
        <v>864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</row>
    <row r="863" spans="1:44" x14ac:dyDescent="0.2">
      <c r="A863">
        <f>ROW(Source!A599)</f>
        <v>599</v>
      </c>
      <c r="B863">
        <v>144045007</v>
      </c>
      <c r="C863">
        <v>144044999</v>
      </c>
      <c r="D863">
        <v>128862608</v>
      </c>
      <c r="E863">
        <v>28876687</v>
      </c>
      <c r="F863">
        <v>1</v>
      </c>
      <c r="G863">
        <v>1</v>
      </c>
      <c r="H863">
        <v>1</v>
      </c>
      <c r="I863" t="s">
        <v>1128</v>
      </c>
      <c r="J863" t="s">
        <v>3</v>
      </c>
      <c r="K863" t="s">
        <v>1129</v>
      </c>
      <c r="L863">
        <v>1191</v>
      </c>
      <c r="N863">
        <v>1013</v>
      </c>
      <c r="O863" t="s">
        <v>1125</v>
      </c>
      <c r="P863" t="s">
        <v>1125</v>
      </c>
      <c r="Q863">
        <v>1</v>
      </c>
      <c r="X863">
        <v>0.34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1</v>
      </c>
      <c r="AE863">
        <v>2</v>
      </c>
      <c r="AF863" t="s">
        <v>279</v>
      </c>
      <c r="AG863">
        <v>0.42500000000000004</v>
      </c>
      <c r="AH863">
        <v>2</v>
      </c>
      <c r="AI863">
        <v>144045001</v>
      </c>
      <c r="AJ863">
        <v>865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</row>
    <row r="864" spans="1:44" x14ac:dyDescent="0.2">
      <c r="A864">
        <f>ROW(Source!A599)</f>
        <v>599</v>
      </c>
      <c r="B864">
        <v>144045008</v>
      </c>
      <c r="C864">
        <v>144044999</v>
      </c>
      <c r="D864">
        <v>130404356</v>
      </c>
      <c r="E864">
        <v>1</v>
      </c>
      <c r="F864">
        <v>1</v>
      </c>
      <c r="G864">
        <v>1</v>
      </c>
      <c r="H864">
        <v>2</v>
      </c>
      <c r="I864" t="s">
        <v>1267</v>
      </c>
      <c r="J864" t="s">
        <v>1268</v>
      </c>
      <c r="K864" t="s">
        <v>1269</v>
      </c>
      <c r="L864">
        <v>1368</v>
      </c>
      <c r="N864">
        <v>1011</v>
      </c>
      <c r="O864" t="s">
        <v>550</v>
      </c>
      <c r="P864" t="s">
        <v>550</v>
      </c>
      <c r="Q864">
        <v>1</v>
      </c>
      <c r="X864">
        <v>0.24</v>
      </c>
      <c r="Y864">
        <v>0</v>
      </c>
      <c r="Z864">
        <v>86.4</v>
      </c>
      <c r="AA864">
        <v>13.5</v>
      </c>
      <c r="AB864">
        <v>0</v>
      </c>
      <c r="AC864">
        <v>0</v>
      </c>
      <c r="AD864">
        <v>1</v>
      </c>
      <c r="AE864">
        <v>0</v>
      </c>
      <c r="AF864" t="s">
        <v>279</v>
      </c>
      <c r="AG864">
        <v>0.3</v>
      </c>
      <c r="AH864">
        <v>2</v>
      </c>
      <c r="AI864">
        <v>144045002</v>
      </c>
      <c r="AJ864">
        <v>866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</row>
    <row r="865" spans="1:44" x14ac:dyDescent="0.2">
      <c r="A865">
        <f>ROW(Source!A599)</f>
        <v>599</v>
      </c>
      <c r="B865">
        <v>144045009</v>
      </c>
      <c r="C865">
        <v>144044999</v>
      </c>
      <c r="D865">
        <v>130404529</v>
      </c>
      <c r="E865">
        <v>1</v>
      </c>
      <c r="F865">
        <v>1</v>
      </c>
      <c r="G865">
        <v>1</v>
      </c>
      <c r="H865">
        <v>2</v>
      </c>
      <c r="I865" t="s">
        <v>1306</v>
      </c>
      <c r="J865" t="s">
        <v>1307</v>
      </c>
      <c r="K865" t="s">
        <v>1308</v>
      </c>
      <c r="L865">
        <v>1368</v>
      </c>
      <c r="N865">
        <v>1011</v>
      </c>
      <c r="O865" t="s">
        <v>550</v>
      </c>
      <c r="P865" t="s">
        <v>550</v>
      </c>
      <c r="Q865">
        <v>1</v>
      </c>
      <c r="X865">
        <v>0.1</v>
      </c>
      <c r="Y865">
        <v>0</v>
      </c>
      <c r="Z865">
        <v>89.99</v>
      </c>
      <c r="AA865">
        <v>10.06</v>
      </c>
      <c r="AB865">
        <v>0</v>
      </c>
      <c r="AC865">
        <v>0</v>
      </c>
      <c r="AD865">
        <v>1</v>
      </c>
      <c r="AE865">
        <v>0</v>
      </c>
      <c r="AF865" t="s">
        <v>279</v>
      </c>
      <c r="AG865">
        <v>0.125</v>
      </c>
      <c r="AH865">
        <v>2</v>
      </c>
      <c r="AI865">
        <v>144045003</v>
      </c>
      <c r="AJ865">
        <v>867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</row>
    <row r="866" spans="1:44" x14ac:dyDescent="0.2">
      <c r="A866">
        <f>ROW(Source!A599)</f>
        <v>599</v>
      </c>
      <c r="B866">
        <v>144045010</v>
      </c>
      <c r="C866">
        <v>144044999</v>
      </c>
      <c r="D866">
        <v>130258534</v>
      </c>
      <c r="E866">
        <v>1</v>
      </c>
      <c r="F866">
        <v>1</v>
      </c>
      <c r="G866">
        <v>1</v>
      </c>
      <c r="H866">
        <v>3</v>
      </c>
      <c r="I866" t="s">
        <v>1150</v>
      </c>
      <c r="J866" t="s">
        <v>1151</v>
      </c>
      <c r="K866" t="s">
        <v>1152</v>
      </c>
      <c r="L866">
        <v>1339</v>
      </c>
      <c r="N866">
        <v>1007</v>
      </c>
      <c r="O866" t="s">
        <v>50</v>
      </c>
      <c r="P866" t="s">
        <v>50</v>
      </c>
      <c r="Q866">
        <v>1</v>
      </c>
      <c r="X866">
        <v>0.2</v>
      </c>
      <c r="Y866">
        <v>2.44</v>
      </c>
      <c r="Z866">
        <v>0</v>
      </c>
      <c r="AA866">
        <v>0</v>
      </c>
      <c r="AB866">
        <v>0</v>
      </c>
      <c r="AC866">
        <v>0</v>
      </c>
      <c r="AD866">
        <v>1</v>
      </c>
      <c r="AE866">
        <v>0</v>
      </c>
      <c r="AF866" t="s">
        <v>3</v>
      </c>
      <c r="AG866">
        <v>0.2</v>
      </c>
      <c r="AH866">
        <v>2</v>
      </c>
      <c r="AI866">
        <v>144045004</v>
      </c>
      <c r="AJ866">
        <v>868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</row>
    <row r="867" spans="1:44" x14ac:dyDescent="0.2">
      <c r="A867">
        <f>ROW(Source!A599)</f>
        <v>599</v>
      </c>
      <c r="B867">
        <v>144045011</v>
      </c>
      <c r="C867">
        <v>144044999</v>
      </c>
      <c r="D867">
        <v>128866563</v>
      </c>
      <c r="E867">
        <v>28876687</v>
      </c>
      <c r="F867">
        <v>1</v>
      </c>
      <c r="G867">
        <v>1</v>
      </c>
      <c r="H867">
        <v>3</v>
      </c>
      <c r="I867" t="s">
        <v>1821</v>
      </c>
      <c r="J867" t="s">
        <v>3</v>
      </c>
      <c r="K867" t="s">
        <v>1822</v>
      </c>
      <c r="L867">
        <v>1339</v>
      </c>
      <c r="N867">
        <v>1007</v>
      </c>
      <c r="O867" t="s">
        <v>50</v>
      </c>
      <c r="P867" t="s">
        <v>50</v>
      </c>
      <c r="Q867">
        <v>1</v>
      </c>
      <c r="X867">
        <v>0.55000000000000004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 t="s">
        <v>3</v>
      </c>
      <c r="AG867">
        <v>0.55000000000000004</v>
      </c>
      <c r="AH867">
        <v>3</v>
      </c>
      <c r="AI867">
        <v>-1</v>
      </c>
      <c r="AJ867" t="s">
        <v>3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</row>
    <row r="868" spans="1:44" x14ac:dyDescent="0.2">
      <c r="A868">
        <f>ROW(Source!A599)</f>
        <v>599</v>
      </c>
      <c r="B868">
        <v>144045012</v>
      </c>
      <c r="C868">
        <v>144044999</v>
      </c>
      <c r="D868">
        <v>128865599</v>
      </c>
      <c r="E868">
        <v>28876687</v>
      </c>
      <c r="F868">
        <v>1</v>
      </c>
      <c r="G868">
        <v>1</v>
      </c>
      <c r="H868">
        <v>3</v>
      </c>
      <c r="I868" t="s">
        <v>1823</v>
      </c>
      <c r="J868" t="s">
        <v>3</v>
      </c>
      <c r="K868" t="s">
        <v>1824</v>
      </c>
      <c r="L868">
        <v>1339</v>
      </c>
      <c r="N868">
        <v>1007</v>
      </c>
      <c r="O868" t="s">
        <v>50</v>
      </c>
      <c r="P868" t="s">
        <v>50</v>
      </c>
      <c r="Q868">
        <v>1</v>
      </c>
      <c r="X868">
        <v>7.0000000000000007E-2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 t="s">
        <v>3</v>
      </c>
      <c r="AG868">
        <v>7.0000000000000007E-2</v>
      </c>
      <c r="AH868">
        <v>3</v>
      </c>
      <c r="AI868">
        <v>-1</v>
      </c>
      <c r="AJ868" t="s">
        <v>3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</row>
    <row r="869" spans="1:44" x14ac:dyDescent="0.2">
      <c r="A869">
        <f>ROW(Source!A599)</f>
        <v>599</v>
      </c>
      <c r="B869">
        <v>144045013</v>
      </c>
      <c r="C869">
        <v>144044999</v>
      </c>
      <c r="D869">
        <v>128865630</v>
      </c>
      <c r="E869">
        <v>28876687</v>
      </c>
      <c r="F869">
        <v>1</v>
      </c>
      <c r="G869">
        <v>1</v>
      </c>
      <c r="H869">
        <v>3</v>
      </c>
      <c r="I869" t="s">
        <v>1825</v>
      </c>
      <c r="J869" t="s">
        <v>3</v>
      </c>
      <c r="K869" t="s">
        <v>1826</v>
      </c>
      <c r="L869">
        <v>1407</v>
      </c>
      <c r="N869">
        <v>1013</v>
      </c>
      <c r="O869" t="s">
        <v>940</v>
      </c>
      <c r="P869" t="s">
        <v>940</v>
      </c>
      <c r="Q869">
        <v>1</v>
      </c>
      <c r="X869">
        <v>0.189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 t="s">
        <v>3</v>
      </c>
      <c r="AG869">
        <v>0.189</v>
      </c>
      <c r="AH869">
        <v>3</v>
      </c>
      <c r="AI869">
        <v>-1</v>
      </c>
      <c r="AJ869" t="s">
        <v>3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</row>
    <row r="870" spans="1:44" x14ac:dyDescent="0.2">
      <c r="A870">
        <f>ROW(Source!A601)</f>
        <v>601</v>
      </c>
      <c r="B870">
        <v>144045024</v>
      </c>
      <c r="C870">
        <v>144045015</v>
      </c>
      <c r="D870">
        <v>128862253</v>
      </c>
      <c r="E870">
        <v>28876687</v>
      </c>
      <c r="F870">
        <v>1</v>
      </c>
      <c r="G870">
        <v>1</v>
      </c>
      <c r="H870">
        <v>1</v>
      </c>
      <c r="I870" t="s">
        <v>1123</v>
      </c>
      <c r="J870" t="s">
        <v>3</v>
      </c>
      <c r="K870" t="s">
        <v>1124</v>
      </c>
      <c r="L870">
        <v>1191</v>
      </c>
      <c r="N870">
        <v>1013</v>
      </c>
      <c r="O870" t="s">
        <v>1125</v>
      </c>
      <c r="P870" t="s">
        <v>1125</v>
      </c>
      <c r="Q870">
        <v>1</v>
      </c>
      <c r="X870">
        <v>91.92</v>
      </c>
      <c r="Y870">
        <v>0</v>
      </c>
      <c r="Z870">
        <v>0</v>
      </c>
      <c r="AA870">
        <v>0</v>
      </c>
      <c r="AB870">
        <v>8.5299999999999994</v>
      </c>
      <c r="AC870">
        <v>0</v>
      </c>
      <c r="AD870">
        <v>1</v>
      </c>
      <c r="AE870">
        <v>1</v>
      </c>
      <c r="AF870" t="s">
        <v>264</v>
      </c>
      <c r="AG870">
        <v>105.708</v>
      </c>
      <c r="AH870">
        <v>2</v>
      </c>
      <c r="AI870">
        <v>144045016</v>
      </c>
      <c r="AJ870">
        <v>870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</row>
    <row r="871" spans="1:44" x14ac:dyDescent="0.2">
      <c r="A871">
        <f>ROW(Source!A601)</f>
        <v>601</v>
      </c>
      <c r="B871">
        <v>144045025</v>
      </c>
      <c r="C871">
        <v>144045015</v>
      </c>
      <c r="D871">
        <v>128862608</v>
      </c>
      <c r="E871">
        <v>28876687</v>
      </c>
      <c r="F871">
        <v>1</v>
      </c>
      <c r="G871">
        <v>1</v>
      </c>
      <c r="H871">
        <v>1</v>
      </c>
      <c r="I871" t="s">
        <v>1128</v>
      </c>
      <c r="J871" t="s">
        <v>3</v>
      </c>
      <c r="K871" t="s">
        <v>1129</v>
      </c>
      <c r="L871">
        <v>1191</v>
      </c>
      <c r="N871">
        <v>1013</v>
      </c>
      <c r="O871" t="s">
        <v>1125</v>
      </c>
      <c r="P871" t="s">
        <v>1125</v>
      </c>
      <c r="Q871">
        <v>1</v>
      </c>
      <c r="X871">
        <v>1.34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1</v>
      </c>
      <c r="AE871">
        <v>2</v>
      </c>
      <c r="AF871" t="s">
        <v>279</v>
      </c>
      <c r="AG871">
        <v>1.675</v>
      </c>
      <c r="AH871">
        <v>2</v>
      </c>
      <c r="AI871">
        <v>144045017</v>
      </c>
      <c r="AJ871">
        <v>871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</row>
    <row r="872" spans="1:44" x14ac:dyDescent="0.2">
      <c r="A872">
        <f>ROW(Source!A601)</f>
        <v>601</v>
      </c>
      <c r="B872">
        <v>144045026</v>
      </c>
      <c r="C872">
        <v>144045015</v>
      </c>
      <c r="D872">
        <v>130404529</v>
      </c>
      <c r="E872">
        <v>1</v>
      </c>
      <c r="F872">
        <v>1</v>
      </c>
      <c r="G872">
        <v>1</v>
      </c>
      <c r="H872">
        <v>2</v>
      </c>
      <c r="I872" t="s">
        <v>1306</v>
      </c>
      <c r="J872" t="s">
        <v>1307</v>
      </c>
      <c r="K872" t="s">
        <v>1308</v>
      </c>
      <c r="L872">
        <v>1368</v>
      </c>
      <c r="N872">
        <v>1011</v>
      </c>
      <c r="O872" t="s">
        <v>550</v>
      </c>
      <c r="P872" t="s">
        <v>550</v>
      </c>
      <c r="Q872">
        <v>1</v>
      </c>
      <c r="X872">
        <v>0.02</v>
      </c>
      <c r="Y872">
        <v>0</v>
      </c>
      <c r="Z872">
        <v>89.99</v>
      </c>
      <c r="AA872">
        <v>10.06</v>
      </c>
      <c r="AB872">
        <v>0</v>
      </c>
      <c r="AC872">
        <v>0</v>
      </c>
      <c r="AD872">
        <v>1</v>
      </c>
      <c r="AE872">
        <v>0</v>
      </c>
      <c r="AF872" t="s">
        <v>279</v>
      </c>
      <c r="AG872">
        <v>2.5000000000000001E-2</v>
      </c>
      <c r="AH872">
        <v>2</v>
      </c>
      <c r="AI872">
        <v>144045018</v>
      </c>
      <c r="AJ872">
        <v>872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</row>
    <row r="873" spans="1:44" x14ac:dyDescent="0.2">
      <c r="A873">
        <f>ROW(Source!A601)</f>
        <v>601</v>
      </c>
      <c r="B873">
        <v>144045027</v>
      </c>
      <c r="C873">
        <v>144045015</v>
      </c>
      <c r="D873">
        <v>130404565</v>
      </c>
      <c r="E873">
        <v>1</v>
      </c>
      <c r="F873">
        <v>1</v>
      </c>
      <c r="G873">
        <v>1</v>
      </c>
      <c r="H873">
        <v>2</v>
      </c>
      <c r="I873" t="s">
        <v>1130</v>
      </c>
      <c r="J873" t="s">
        <v>1131</v>
      </c>
      <c r="K873" t="s">
        <v>1132</v>
      </c>
      <c r="L873">
        <v>1368</v>
      </c>
      <c r="N873">
        <v>1011</v>
      </c>
      <c r="O873" t="s">
        <v>550</v>
      </c>
      <c r="P873" t="s">
        <v>550</v>
      </c>
      <c r="Q873">
        <v>1</v>
      </c>
      <c r="X873">
        <v>0.3</v>
      </c>
      <c r="Y873">
        <v>0</v>
      </c>
      <c r="Z873">
        <v>31.26</v>
      </c>
      <c r="AA873">
        <v>13.5</v>
      </c>
      <c r="AB873">
        <v>0</v>
      </c>
      <c r="AC873">
        <v>0</v>
      </c>
      <c r="AD873">
        <v>1</v>
      </c>
      <c r="AE873">
        <v>0</v>
      </c>
      <c r="AF873" t="s">
        <v>279</v>
      </c>
      <c r="AG873">
        <v>0.375</v>
      </c>
      <c r="AH873">
        <v>2</v>
      </c>
      <c r="AI873">
        <v>144045019</v>
      </c>
      <c r="AJ873">
        <v>873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</row>
    <row r="874" spans="1:44" x14ac:dyDescent="0.2">
      <c r="A874">
        <f>ROW(Source!A601)</f>
        <v>601</v>
      </c>
      <c r="B874">
        <v>144045028</v>
      </c>
      <c r="C874">
        <v>144045015</v>
      </c>
      <c r="D874">
        <v>130404663</v>
      </c>
      <c r="E874">
        <v>1</v>
      </c>
      <c r="F874">
        <v>1</v>
      </c>
      <c r="G874">
        <v>1</v>
      </c>
      <c r="H874">
        <v>2</v>
      </c>
      <c r="I874" t="s">
        <v>1324</v>
      </c>
      <c r="J874" t="s">
        <v>1325</v>
      </c>
      <c r="K874" t="s">
        <v>1326</v>
      </c>
      <c r="L874">
        <v>1368</v>
      </c>
      <c r="N874">
        <v>1011</v>
      </c>
      <c r="O874" t="s">
        <v>550</v>
      </c>
      <c r="P874" t="s">
        <v>550</v>
      </c>
      <c r="Q874">
        <v>1</v>
      </c>
      <c r="X874">
        <v>1.02</v>
      </c>
      <c r="Y874">
        <v>0</v>
      </c>
      <c r="Z874">
        <v>12.39</v>
      </c>
      <c r="AA874">
        <v>10.06</v>
      </c>
      <c r="AB874">
        <v>0</v>
      </c>
      <c r="AC874">
        <v>0</v>
      </c>
      <c r="AD874">
        <v>1</v>
      </c>
      <c r="AE874">
        <v>0</v>
      </c>
      <c r="AF874" t="s">
        <v>279</v>
      </c>
      <c r="AG874">
        <v>1.2749999999999999</v>
      </c>
      <c r="AH874">
        <v>2</v>
      </c>
      <c r="AI874">
        <v>144045020</v>
      </c>
      <c r="AJ874">
        <v>874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</row>
    <row r="875" spans="1:44" x14ac:dyDescent="0.2">
      <c r="A875">
        <f>ROW(Source!A601)</f>
        <v>601</v>
      </c>
      <c r="B875">
        <v>144045029</v>
      </c>
      <c r="C875">
        <v>144045015</v>
      </c>
      <c r="D875">
        <v>130258534</v>
      </c>
      <c r="E875">
        <v>1</v>
      </c>
      <c r="F875">
        <v>1</v>
      </c>
      <c r="G875">
        <v>1</v>
      </c>
      <c r="H875">
        <v>3</v>
      </c>
      <c r="I875" t="s">
        <v>1150</v>
      </c>
      <c r="J875" t="s">
        <v>1151</v>
      </c>
      <c r="K875" t="s">
        <v>1152</v>
      </c>
      <c r="L875">
        <v>1339</v>
      </c>
      <c r="N875">
        <v>1007</v>
      </c>
      <c r="O875" t="s">
        <v>50</v>
      </c>
      <c r="P875" t="s">
        <v>50</v>
      </c>
      <c r="Q875">
        <v>1</v>
      </c>
      <c r="X875">
        <v>0.74</v>
      </c>
      <c r="Y875">
        <v>2.44</v>
      </c>
      <c r="Z875">
        <v>0</v>
      </c>
      <c r="AA875">
        <v>0</v>
      </c>
      <c r="AB875">
        <v>0</v>
      </c>
      <c r="AC875">
        <v>0</v>
      </c>
      <c r="AD875">
        <v>1</v>
      </c>
      <c r="AE875">
        <v>0</v>
      </c>
      <c r="AF875" t="s">
        <v>3</v>
      </c>
      <c r="AG875">
        <v>0.74</v>
      </c>
      <c r="AH875">
        <v>2</v>
      </c>
      <c r="AI875">
        <v>144045021</v>
      </c>
      <c r="AJ875">
        <v>875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</row>
    <row r="876" spans="1:44" x14ac:dyDescent="0.2">
      <c r="A876">
        <f>ROW(Source!A601)</f>
        <v>601</v>
      </c>
      <c r="B876">
        <v>144045030</v>
      </c>
      <c r="C876">
        <v>144045015</v>
      </c>
      <c r="D876">
        <v>128865610</v>
      </c>
      <c r="E876">
        <v>28876687</v>
      </c>
      <c r="F876">
        <v>1</v>
      </c>
      <c r="G876">
        <v>1</v>
      </c>
      <c r="H876">
        <v>3</v>
      </c>
      <c r="I876" t="s">
        <v>1759</v>
      </c>
      <c r="J876" t="s">
        <v>3</v>
      </c>
      <c r="K876" t="s">
        <v>1760</v>
      </c>
      <c r="L876">
        <v>1348</v>
      </c>
      <c r="N876">
        <v>1009</v>
      </c>
      <c r="O876" t="s">
        <v>31</v>
      </c>
      <c r="P876" t="s">
        <v>31</v>
      </c>
      <c r="Q876">
        <v>1000</v>
      </c>
      <c r="X876">
        <v>1.23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 t="s">
        <v>3</v>
      </c>
      <c r="AG876">
        <v>1.23</v>
      </c>
      <c r="AH876">
        <v>3</v>
      </c>
      <c r="AI876">
        <v>-1</v>
      </c>
      <c r="AJ876" t="s">
        <v>3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</row>
    <row r="877" spans="1:44" x14ac:dyDescent="0.2">
      <c r="A877">
        <f>ROW(Source!A601)</f>
        <v>601</v>
      </c>
      <c r="B877">
        <v>144045031</v>
      </c>
      <c r="C877">
        <v>144045015</v>
      </c>
      <c r="D877">
        <v>128864943</v>
      </c>
      <c r="E877">
        <v>28876687</v>
      </c>
      <c r="F877">
        <v>1</v>
      </c>
      <c r="G877">
        <v>1</v>
      </c>
      <c r="H877">
        <v>3</v>
      </c>
      <c r="I877" t="s">
        <v>1827</v>
      </c>
      <c r="J877" t="s">
        <v>3</v>
      </c>
      <c r="K877" t="s">
        <v>1801</v>
      </c>
      <c r="L877">
        <v>1348</v>
      </c>
      <c r="N877">
        <v>1009</v>
      </c>
      <c r="O877" t="s">
        <v>31</v>
      </c>
      <c r="P877" t="s">
        <v>31</v>
      </c>
      <c r="Q877">
        <v>1000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1</v>
      </c>
      <c r="AD877">
        <v>0</v>
      </c>
      <c r="AE877">
        <v>0</v>
      </c>
      <c r="AF877" t="s">
        <v>3</v>
      </c>
      <c r="AG877">
        <v>0</v>
      </c>
      <c r="AH877">
        <v>3</v>
      </c>
      <c r="AI877">
        <v>-1</v>
      </c>
      <c r="AJ877" t="s">
        <v>3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</row>
    <row r="878" spans="1:44" x14ac:dyDescent="0.2">
      <c r="A878">
        <f>ROW(Source!A604)</f>
        <v>604</v>
      </c>
      <c r="B878">
        <v>144045043</v>
      </c>
      <c r="C878">
        <v>144045034</v>
      </c>
      <c r="D878">
        <v>128862276</v>
      </c>
      <c r="E878">
        <v>28876687</v>
      </c>
      <c r="F878">
        <v>1</v>
      </c>
      <c r="G878">
        <v>1</v>
      </c>
      <c r="H878">
        <v>1</v>
      </c>
      <c r="I878" t="s">
        <v>1341</v>
      </c>
      <c r="J878" t="s">
        <v>3</v>
      </c>
      <c r="K878" t="s">
        <v>1342</v>
      </c>
      <c r="L878">
        <v>1191</v>
      </c>
      <c r="N878">
        <v>1013</v>
      </c>
      <c r="O878" t="s">
        <v>1125</v>
      </c>
      <c r="P878" t="s">
        <v>1125</v>
      </c>
      <c r="Q878">
        <v>1</v>
      </c>
      <c r="X878">
        <v>23.1</v>
      </c>
      <c r="Y878">
        <v>0</v>
      </c>
      <c r="Z878">
        <v>0</v>
      </c>
      <c r="AA878">
        <v>0</v>
      </c>
      <c r="AB878">
        <v>8.9700000000000006</v>
      </c>
      <c r="AC878">
        <v>0</v>
      </c>
      <c r="AD878">
        <v>1</v>
      </c>
      <c r="AE878">
        <v>1</v>
      </c>
      <c r="AF878" t="s">
        <v>264</v>
      </c>
      <c r="AG878">
        <v>26.565000000000001</v>
      </c>
      <c r="AH878">
        <v>2</v>
      </c>
      <c r="AI878">
        <v>144045035</v>
      </c>
      <c r="AJ878">
        <v>878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</row>
    <row r="879" spans="1:44" x14ac:dyDescent="0.2">
      <c r="A879">
        <f>ROW(Source!A604)</f>
        <v>604</v>
      </c>
      <c r="B879">
        <v>144045044</v>
      </c>
      <c r="C879">
        <v>144045034</v>
      </c>
      <c r="D879">
        <v>128862608</v>
      </c>
      <c r="E879">
        <v>28876687</v>
      </c>
      <c r="F879">
        <v>1</v>
      </c>
      <c r="G879">
        <v>1</v>
      </c>
      <c r="H879">
        <v>1</v>
      </c>
      <c r="I879" t="s">
        <v>1128</v>
      </c>
      <c r="J879" t="s">
        <v>3</v>
      </c>
      <c r="K879" t="s">
        <v>1129</v>
      </c>
      <c r="L879">
        <v>1191</v>
      </c>
      <c r="N879">
        <v>1013</v>
      </c>
      <c r="O879" t="s">
        <v>1125</v>
      </c>
      <c r="P879" t="s">
        <v>1125</v>
      </c>
      <c r="Q879">
        <v>1</v>
      </c>
      <c r="X879">
        <v>0.11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1</v>
      </c>
      <c r="AE879">
        <v>2</v>
      </c>
      <c r="AF879" t="s">
        <v>279</v>
      </c>
      <c r="AG879">
        <v>0.13750000000000001</v>
      </c>
      <c r="AH879">
        <v>2</v>
      </c>
      <c r="AI879">
        <v>144045036</v>
      </c>
      <c r="AJ879">
        <v>879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</row>
    <row r="880" spans="1:44" x14ac:dyDescent="0.2">
      <c r="A880">
        <f>ROW(Source!A604)</f>
        <v>604</v>
      </c>
      <c r="B880">
        <v>144045045</v>
      </c>
      <c r="C880">
        <v>144045034</v>
      </c>
      <c r="D880">
        <v>130404565</v>
      </c>
      <c r="E880">
        <v>1</v>
      </c>
      <c r="F880">
        <v>1</v>
      </c>
      <c r="G880">
        <v>1</v>
      </c>
      <c r="H880">
        <v>2</v>
      </c>
      <c r="I880" t="s">
        <v>1130</v>
      </c>
      <c r="J880" t="s">
        <v>1131</v>
      </c>
      <c r="K880" t="s">
        <v>1132</v>
      </c>
      <c r="L880">
        <v>1368</v>
      </c>
      <c r="N880">
        <v>1011</v>
      </c>
      <c r="O880" t="s">
        <v>550</v>
      </c>
      <c r="P880" t="s">
        <v>550</v>
      </c>
      <c r="Q880">
        <v>1</v>
      </c>
      <c r="X880">
        <v>0.01</v>
      </c>
      <c r="Y880">
        <v>0</v>
      </c>
      <c r="Z880">
        <v>31.26</v>
      </c>
      <c r="AA880">
        <v>13.5</v>
      </c>
      <c r="AB880">
        <v>0</v>
      </c>
      <c r="AC880">
        <v>0</v>
      </c>
      <c r="AD880">
        <v>1</v>
      </c>
      <c r="AE880">
        <v>0</v>
      </c>
      <c r="AF880" t="s">
        <v>279</v>
      </c>
      <c r="AG880">
        <v>1.2500000000000001E-2</v>
      </c>
      <c r="AH880">
        <v>2</v>
      </c>
      <c r="AI880">
        <v>144045037</v>
      </c>
      <c r="AJ880">
        <v>880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</row>
    <row r="881" spans="1:44" x14ac:dyDescent="0.2">
      <c r="A881">
        <f>ROW(Source!A604)</f>
        <v>604</v>
      </c>
      <c r="B881">
        <v>144045046</v>
      </c>
      <c r="C881">
        <v>144045034</v>
      </c>
      <c r="D881">
        <v>130405149</v>
      </c>
      <c r="E881">
        <v>1</v>
      </c>
      <c r="F881">
        <v>1</v>
      </c>
      <c r="G881">
        <v>1</v>
      </c>
      <c r="H881">
        <v>2</v>
      </c>
      <c r="I881" t="s">
        <v>1144</v>
      </c>
      <c r="J881" t="s">
        <v>1145</v>
      </c>
      <c r="K881" t="s">
        <v>1146</v>
      </c>
      <c r="L881">
        <v>1368</v>
      </c>
      <c r="N881">
        <v>1011</v>
      </c>
      <c r="O881" t="s">
        <v>550</v>
      </c>
      <c r="P881" t="s">
        <v>550</v>
      </c>
      <c r="Q881">
        <v>1</v>
      </c>
      <c r="X881">
        <v>0.1</v>
      </c>
      <c r="Y881">
        <v>0</v>
      </c>
      <c r="Z881">
        <v>65.709999999999994</v>
      </c>
      <c r="AA881">
        <v>11.6</v>
      </c>
      <c r="AB881">
        <v>0</v>
      </c>
      <c r="AC881">
        <v>0</v>
      </c>
      <c r="AD881">
        <v>1</v>
      </c>
      <c r="AE881">
        <v>0</v>
      </c>
      <c r="AF881" t="s">
        <v>279</v>
      </c>
      <c r="AG881">
        <v>0.125</v>
      </c>
      <c r="AH881">
        <v>2</v>
      </c>
      <c r="AI881">
        <v>144045038</v>
      </c>
      <c r="AJ881">
        <v>881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</row>
    <row r="882" spans="1:44" x14ac:dyDescent="0.2">
      <c r="A882">
        <f>ROW(Source!A604)</f>
        <v>604</v>
      </c>
      <c r="B882">
        <v>144045047</v>
      </c>
      <c r="C882">
        <v>144045034</v>
      </c>
      <c r="D882">
        <v>130261510</v>
      </c>
      <c r="E882">
        <v>1</v>
      </c>
      <c r="F882">
        <v>1</v>
      </c>
      <c r="G882">
        <v>1</v>
      </c>
      <c r="H882">
        <v>3</v>
      </c>
      <c r="I882" t="s">
        <v>1582</v>
      </c>
      <c r="J882" t="s">
        <v>1583</v>
      </c>
      <c r="K882" t="s">
        <v>1584</v>
      </c>
      <c r="L882">
        <v>1327</v>
      </c>
      <c r="N882">
        <v>1005</v>
      </c>
      <c r="O882" t="s">
        <v>269</v>
      </c>
      <c r="P882" t="s">
        <v>269</v>
      </c>
      <c r="Q882">
        <v>1</v>
      </c>
      <c r="X882">
        <v>0.84</v>
      </c>
      <c r="Y882">
        <v>72.319999999999993</v>
      </c>
      <c r="Z882">
        <v>0</v>
      </c>
      <c r="AA882">
        <v>0</v>
      </c>
      <c r="AB882">
        <v>0</v>
      </c>
      <c r="AC882">
        <v>0</v>
      </c>
      <c r="AD882">
        <v>1</v>
      </c>
      <c r="AE882">
        <v>0</v>
      </c>
      <c r="AF882" t="s">
        <v>3</v>
      </c>
      <c r="AG882">
        <v>0.84</v>
      </c>
      <c r="AH882">
        <v>2</v>
      </c>
      <c r="AI882">
        <v>144045039</v>
      </c>
      <c r="AJ882">
        <v>882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</row>
    <row r="883" spans="1:44" x14ac:dyDescent="0.2">
      <c r="A883">
        <f>ROW(Source!A604)</f>
        <v>604</v>
      </c>
      <c r="B883">
        <v>144045048</v>
      </c>
      <c r="C883">
        <v>144045034</v>
      </c>
      <c r="D883">
        <v>130261846</v>
      </c>
      <c r="E883">
        <v>1</v>
      </c>
      <c r="F883">
        <v>1</v>
      </c>
      <c r="G883">
        <v>1</v>
      </c>
      <c r="H883">
        <v>3</v>
      </c>
      <c r="I883" t="s">
        <v>1312</v>
      </c>
      <c r="J883" t="s">
        <v>1313</v>
      </c>
      <c r="K883" t="s">
        <v>1314</v>
      </c>
      <c r="L883">
        <v>1346</v>
      </c>
      <c r="N883">
        <v>1009</v>
      </c>
      <c r="O883" t="s">
        <v>598</v>
      </c>
      <c r="P883" t="s">
        <v>598</v>
      </c>
      <c r="Q883">
        <v>1</v>
      </c>
      <c r="X883">
        <v>0.31</v>
      </c>
      <c r="Y883">
        <v>1.82</v>
      </c>
      <c r="Z883">
        <v>0</v>
      </c>
      <c r="AA883">
        <v>0</v>
      </c>
      <c r="AB883">
        <v>0</v>
      </c>
      <c r="AC883">
        <v>0</v>
      </c>
      <c r="AD883">
        <v>1</v>
      </c>
      <c r="AE883">
        <v>0</v>
      </c>
      <c r="AF883" t="s">
        <v>3</v>
      </c>
      <c r="AG883">
        <v>0.31</v>
      </c>
      <c r="AH883">
        <v>2</v>
      </c>
      <c r="AI883">
        <v>144045040</v>
      </c>
      <c r="AJ883">
        <v>883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</row>
    <row r="884" spans="1:44" x14ac:dyDescent="0.2">
      <c r="A884">
        <f>ROW(Source!A604)</f>
        <v>604</v>
      </c>
      <c r="B884">
        <v>144045049</v>
      </c>
      <c r="C884">
        <v>144045034</v>
      </c>
      <c r="D884">
        <v>128864562</v>
      </c>
      <c r="E884">
        <v>28876687</v>
      </c>
      <c r="F884">
        <v>1</v>
      </c>
      <c r="G884">
        <v>1</v>
      </c>
      <c r="H884">
        <v>3</v>
      </c>
      <c r="I884" t="s">
        <v>1807</v>
      </c>
      <c r="J884" t="s">
        <v>3</v>
      </c>
      <c r="K884" t="s">
        <v>1808</v>
      </c>
      <c r="L884">
        <v>1348</v>
      </c>
      <c r="N884">
        <v>1009</v>
      </c>
      <c r="O884" t="s">
        <v>31</v>
      </c>
      <c r="P884" t="s">
        <v>31</v>
      </c>
      <c r="Q884">
        <v>1000</v>
      </c>
      <c r="X884">
        <v>6.3E-2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 t="s">
        <v>3</v>
      </c>
      <c r="AG884">
        <v>6.3E-2</v>
      </c>
      <c r="AH884">
        <v>3</v>
      </c>
      <c r="AI884">
        <v>-1</v>
      </c>
      <c r="AJ884" t="s">
        <v>3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</row>
    <row r="885" spans="1:44" x14ac:dyDescent="0.2">
      <c r="A885">
        <f>ROW(Source!A604)</f>
        <v>604</v>
      </c>
      <c r="B885">
        <v>144045050</v>
      </c>
      <c r="C885">
        <v>144045034</v>
      </c>
      <c r="D885">
        <v>130289765</v>
      </c>
      <c r="E885">
        <v>1</v>
      </c>
      <c r="F885">
        <v>1</v>
      </c>
      <c r="G885">
        <v>1</v>
      </c>
      <c r="H885">
        <v>3</v>
      </c>
      <c r="I885" t="s">
        <v>1585</v>
      </c>
      <c r="J885" t="s">
        <v>1586</v>
      </c>
      <c r="K885" t="s">
        <v>1587</v>
      </c>
      <c r="L885">
        <v>1348</v>
      </c>
      <c r="N885">
        <v>1009</v>
      </c>
      <c r="O885" t="s">
        <v>31</v>
      </c>
      <c r="P885" t="s">
        <v>31</v>
      </c>
      <c r="Q885">
        <v>1000</v>
      </c>
      <c r="X885">
        <v>5.0000000000000001E-3</v>
      </c>
      <c r="Y885">
        <v>4294</v>
      </c>
      <c r="Z885">
        <v>0</v>
      </c>
      <c r="AA885">
        <v>0</v>
      </c>
      <c r="AB885">
        <v>0</v>
      </c>
      <c r="AC885">
        <v>0</v>
      </c>
      <c r="AD885">
        <v>1</v>
      </c>
      <c r="AE885">
        <v>0</v>
      </c>
      <c r="AF885" t="s">
        <v>3</v>
      </c>
      <c r="AG885">
        <v>5.0000000000000001E-3</v>
      </c>
      <c r="AH885">
        <v>2</v>
      </c>
      <c r="AI885">
        <v>144045042</v>
      </c>
      <c r="AJ885">
        <v>885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</row>
    <row r="886" spans="1:44" x14ac:dyDescent="0.2">
      <c r="A886">
        <f>ROW(Source!A606)</f>
        <v>606</v>
      </c>
      <c r="B886">
        <v>144045061</v>
      </c>
      <c r="C886">
        <v>144045052</v>
      </c>
      <c r="D886">
        <v>128862318</v>
      </c>
      <c r="E886">
        <v>28876687</v>
      </c>
      <c r="F886">
        <v>1</v>
      </c>
      <c r="G886">
        <v>1</v>
      </c>
      <c r="H886">
        <v>1</v>
      </c>
      <c r="I886" t="s">
        <v>1547</v>
      </c>
      <c r="J886" t="s">
        <v>3</v>
      </c>
      <c r="K886" t="s">
        <v>1548</v>
      </c>
      <c r="L886">
        <v>1191</v>
      </c>
      <c r="N886">
        <v>1013</v>
      </c>
      <c r="O886" t="s">
        <v>1125</v>
      </c>
      <c r="P886" t="s">
        <v>1125</v>
      </c>
      <c r="Q886">
        <v>1</v>
      </c>
      <c r="X886">
        <v>2.0699999999999998</v>
      </c>
      <c r="Y886">
        <v>0</v>
      </c>
      <c r="Z886">
        <v>0</v>
      </c>
      <c r="AA886">
        <v>0</v>
      </c>
      <c r="AB886">
        <v>10.210000000000001</v>
      </c>
      <c r="AC886">
        <v>0</v>
      </c>
      <c r="AD886">
        <v>1</v>
      </c>
      <c r="AE886">
        <v>1</v>
      </c>
      <c r="AF886" t="s">
        <v>264</v>
      </c>
      <c r="AG886">
        <v>2.3804999999999996</v>
      </c>
      <c r="AH886">
        <v>2</v>
      </c>
      <c r="AI886">
        <v>144045053</v>
      </c>
      <c r="AJ886">
        <v>886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</row>
    <row r="887" spans="1:44" x14ac:dyDescent="0.2">
      <c r="A887">
        <f>ROW(Source!A606)</f>
        <v>606</v>
      </c>
      <c r="B887">
        <v>144045062</v>
      </c>
      <c r="C887">
        <v>144045052</v>
      </c>
      <c r="D887">
        <v>128862608</v>
      </c>
      <c r="E887">
        <v>28876687</v>
      </c>
      <c r="F887">
        <v>1</v>
      </c>
      <c r="G887">
        <v>1</v>
      </c>
      <c r="H887">
        <v>1</v>
      </c>
      <c r="I887" t="s">
        <v>1128</v>
      </c>
      <c r="J887" t="s">
        <v>3</v>
      </c>
      <c r="K887" t="s">
        <v>1129</v>
      </c>
      <c r="L887">
        <v>1191</v>
      </c>
      <c r="N887">
        <v>1013</v>
      </c>
      <c r="O887" t="s">
        <v>1125</v>
      </c>
      <c r="P887" t="s">
        <v>1125</v>
      </c>
      <c r="Q887">
        <v>1</v>
      </c>
      <c r="X887">
        <v>0.02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1</v>
      </c>
      <c r="AE887">
        <v>2</v>
      </c>
      <c r="AF887" t="s">
        <v>279</v>
      </c>
      <c r="AG887">
        <v>2.5000000000000001E-2</v>
      </c>
      <c r="AH887">
        <v>2</v>
      </c>
      <c r="AI887">
        <v>144045054</v>
      </c>
      <c r="AJ887">
        <v>887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</row>
    <row r="888" spans="1:44" x14ac:dyDescent="0.2">
      <c r="A888">
        <f>ROW(Source!A606)</f>
        <v>606</v>
      </c>
      <c r="B888">
        <v>144045063</v>
      </c>
      <c r="C888">
        <v>144045052</v>
      </c>
      <c r="D888">
        <v>130405149</v>
      </c>
      <c r="E888">
        <v>1</v>
      </c>
      <c r="F888">
        <v>1</v>
      </c>
      <c r="G888">
        <v>1</v>
      </c>
      <c r="H888">
        <v>2</v>
      </c>
      <c r="I888" t="s">
        <v>1144</v>
      </c>
      <c r="J888" t="s">
        <v>1145</v>
      </c>
      <c r="K888" t="s">
        <v>1146</v>
      </c>
      <c r="L888">
        <v>1368</v>
      </c>
      <c r="N888">
        <v>1011</v>
      </c>
      <c r="O888" t="s">
        <v>550</v>
      </c>
      <c r="P888" t="s">
        <v>550</v>
      </c>
      <c r="Q888">
        <v>1</v>
      </c>
      <c r="X888">
        <v>0.02</v>
      </c>
      <c r="Y888">
        <v>0</v>
      </c>
      <c r="Z888">
        <v>65.709999999999994</v>
      </c>
      <c r="AA888">
        <v>11.6</v>
      </c>
      <c r="AB888">
        <v>0</v>
      </c>
      <c r="AC888">
        <v>0</v>
      </c>
      <c r="AD888">
        <v>1</v>
      </c>
      <c r="AE888">
        <v>0</v>
      </c>
      <c r="AF888" t="s">
        <v>279</v>
      </c>
      <c r="AG888">
        <v>2.5000000000000001E-2</v>
      </c>
      <c r="AH888">
        <v>2</v>
      </c>
      <c r="AI888">
        <v>144045055</v>
      </c>
      <c r="AJ888">
        <v>888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</row>
    <row r="889" spans="1:44" x14ac:dyDescent="0.2">
      <c r="A889">
        <f>ROW(Source!A606)</f>
        <v>606</v>
      </c>
      <c r="B889">
        <v>144045064</v>
      </c>
      <c r="C889">
        <v>144045052</v>
      </c>
      <c r="D889">
        <v>130405328</v>
      </c>
      <c r="E889">
        <v>1</v>
      </c>
      <c r="F889">
        <v>1</v>
      </c>
      <c r="G889">
        <v>1</v>
      </c>
      <c r="H889">
        <v>2</v>
      </c>
      <c r="I889" t="s">
        <v>1343</v>
      </c>
      <c r="J889" t="s">
        <v>1344</v>
      </c>
      <c r="K889" t="s">
        <v>1345</v>
      </c>
      <c r="L889">
        <v>1368</v>
      </c>
      <c r="N889">
        <v>1011</v>
      </c>
      <c r="O889" t="s">
        <v>550</v>
      </c>
      <c r="P889" t="s">
        <v>550</v>
      </c>
      <c r="Q889">
        <v>1</v>
      </c>
      <c r="X889">
        <v>0.71</v>
      </c>
      <c r="Y889">
        <v>0</v>
      </c>
      <c r="Z889">
        <v>8.1</v>
      </c>
      <c r="AA889">
        <v>0</v>
      </c>
      <c r="AB889">
        <v>0</v>
      </c>
      <c r="AC889">
        <v>0</v>
      </c>
      <c r="AD889">
        <v>1</v>
      </c>
      <c r="AE889">
        <v>0</v>
      </c>
      <c r="AF889" t="s">
        <v>279</v>
      </c>
      <c r="AG889">
        <v>0.88749999999999996</v>
      </c>
      <c r="AH889">
        <v>2</v>
      </c>
      <c r="AI889">
        <v>144045056</v>
      </c>
      <c r="AJ889">
        <v>889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</row>
    <row r="890" spans="1:44" x14ac:dyDescent="0.2">
      <c r="A890">
        <f>ROW(Source!A606)</f>
        <v>606</v>
      </c>
      <c r="B890">
        <v>144045065</v>
      </c>
      <c r="C890">
        <v>144045052</v>
      </c>
      <c r="D890">
        <v>130259606</v>
      </c>
      <c r="E890">
        <v>1</v>
      </c>
      <c r="F890">
        <v>1</v>
      </c>
      <c r="G890">
        <v>1</v>
      </c>
      <c r="H890">
        <v>3</v>
      </c>
      <c r="I890" t="s">
        <v>1549</v>
      </c>
      <c r="J890" t="s">
        <v>1550</v>
      </c>
      <c r="K890" t="s">
        <v>1551</v>
      </c>
      <c r="L890">
        <v>1348</v>
      </c>
      <c r="N890">
        <v>1009</v>
      </c>
      <c r="O890" t="s">
        <v>31</v>
      </c>
      <c r="P890" t="s">
        <v>31</v>
      </c>
      <c r="Q890">
        <v>1000</v>
      </c>
      <c r="X890">
        <v>6.9999999999999994E-5</v>
      </c>
      <c r="Y890">
        <v>10315.01</v>
      </c>
      <c r="Z890">
        <v>0</v>
      </c>
      <c r="AA890">
        <v>0</v>
      </c>
      <c r="AB890">
        <v>0</v>
      </c>
      <c r="AC890">
        <v>0</v>
      </c>
      <c r="AD890">
        <v>1</v>
      </c>
      <c r="AE890">
        <v>0</v>
      </c>
      <c r="AF890" t="s">
        <v>3</v>
      </c>
      <c r="AG890">
        <v>6.9999999999999994E-5</v>
      </c>
      <c r="AH890">
        <v>2</v>
      </c>
      <c r="AI890">
        <v>144045057</v>
      </c>
      <c r="AJ890">
        <v>890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</row>
    <row r="891" spans="1:44" x14ac:dyDescent="0.2">
      <c r="A891">
        <f>ROW(Source!A606)</f>
        <v>606</v>
      </c>
      <c r="B891">
        <v>144045066</v>
      </c>
      <c r="C891">
        <v>144045052</v>
      </c>
      <c r="D891">
        <v>130260706</v>
      </c>
      <c r="E891">
        <v>1</v>
      </c>
      <c r="F891">
        <v>1</v>
      </c>
      <c r="G891">
        <v>1</v>
      </c>
      <c r="H891">
        <v>3</v>
      </c>
      <c r="I891" t="s">
        <v>1552</v>
      </c>
      <c r="J891" t="s">
        <v>1553</v>
      </c>
      <c r="K891" t="s">
        <v>1554</v>
      </c>
      <c r="L891">
        <v>1348</v>
      </c>
      <c r="N891">
        <v>1009</v>
      </c>
      <c r="O891" t="s">
        <v>31</v>
      </c>
      <c r="P891" t="s">
        <v>31</v>
      </c>
      <c r="Q891">
        <v>1000</v>
      </c>
      <c r="X891">
        <v>3.0000000000000001E-3</v>
      </c>
      <c r="Y891">
        <v>10068</v>
      </c>
      <c r="Z891">
        <v>0</v>
      </c>
      <c r="AA891">
        <v>0</v>
      </c>
      <c r="AB891">
        <v>0</v>
      </c>
      <c r="AC891">
        <v>0</v>
      </c>
      <c r="AD891">
        <v>1</v>
      </c>
      <c r="AE891">
        <v>0</v>
      </c>
      <c r="AF891" t="s">
        <v>3</v>
      </c>
      <c r="AG891">
        <v>3.0000000000000001E-3</v>
      </c>
      <c r="AH891">
        <v>2</v>
      </c>
      <c r="AI891">
        <v>144045058</v>
      </c>
      <c r="AJ891">
        <v>891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</row>
    <row r="892" spans="1:44" x14ac:dyDescent="0.2">
      <c r="A892">
        <f>ROW(Source!A606)</f>
        <v>606</v>
      </c>
      <c r="B892">
        <v>144045067</v>
      </c>
      <c r="C892">
        <v>144045052</v>
      </c>
      <c r="D892">
        <v>128865342</v>
      </c>
      <c r="E892">
        <v>28876687</v>
      </c>
      <c r="F892">
        <v>1</v>
      </c>
      <c r="G892">
        <v>1</v>
      </c>
      <c r="H892">
        <v>3</v>
      </c>
      <c r="I892" t="s">
        <v>855</v>
      </c>
      <c r="J892" t="s">
        <v>3</v>
      </c>
      <c r="K892" t="s">
        <v>1804</v>
      </c>
      <c r="L892">
        <v>1371</v>
      </c>
      <c r="N892">
        <v>1013</v>
      </c>
      <c r="O892" t="s">
        <v>171</v>
      </c>
      <c r="P892" t="s">
        <v>171</v>
      </c>
      <c r="Q892">
        <v>1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1</v>
      </c>
      <c r="AD892">
        <v>0</v>
      </c>
      <c r="AE892">
        <v>0</v>
      </c>
      <c r="AF892" t="s">
        <v>3</v>
      </c>
      <c r="AG892">
        <v>0</v>
      </c>
      <c r="AH892">
        <v>2</v>
      </c>
      <c r="AI892">
        <v>144045059</v>
      </c>
      <c r="AJ892">
        <v>892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</row>
    <row r="893" spans="1:44" x14ac:dyDescent="0.2">
      <c r="A893">
        <f>ROW(Source!A606)</f>
        <v>606</v>
      </c>
      <c r="B893">
        <v>144045068</v>
      </c>
      <c r="C893">
        <v>144045052</v>
      </c>
      <c r="D893">
        <v>130289391</v>
      </c>
      <c r="E893">
        <v>1</v>
      </c>
      <c r="F893">
        <v>1</v>
      </c>
      <c r="G893">
        <v>1</v>
      </c>
      <c r="H893">
        <v>3</v>
      </c>
      <c r="I893" t="s">
        <v>1555</v>
      </c>
      <c r="J893" t="s">
        <v>1556</v>
      </c>
      <c r="K893" t="s">
        <v>1557</v>
      </c>
      <c r="L893">
        <v>1371</v>
      </c>
      <c r="N893">
        <v>1013</v>
      </c>
      <c r="O893" t="s">
        <v>171</v>
      </c>
      <c r="P893" t="s">
        <v>171</v>
      </c>
      <c r="Q893">
        <v>1</v>
      </c>
      <c r="X893">
        <v>0.27</v>
      </c>
      <c r="Y893">
        <v>110.11</v>
      </c>
      <c r="Z893">
        <v>0</v>
      </c>
      <c r="AA893">
        <v>0</v>
      </c>
      <c r="AB893">
        <v>0</v>
      </c>
      <c r="AC893">
        <v>0</v>
      </c>
      <c r="AD893">
        <v>1</v>
      </c>
      <c r="AE893">
        <v>0</v>
      </c>
      <c r="AF893" t="s">
        <v>3</v>
      </c>
      <c r="AG893">
        <v>0.27</v>
      </c>
      <c r="AH893">
        <v>2</v>
      </c>
      <c r="AI893">
        <v>144045060</v>
      </c>
      <c r="AJ893">
        <v>893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</row>
    <row r="894" spans="1:44" x14ac:dyDescent="0.2">
      <c r="A894">
        <f>ROW(Source!A643)</f>
        <v>643</v>
      </c>
      <c r="B894">
        <v>144045075</v>
      </c>
      <c r="C894">
        <v>144045070</v>
      </c>
      <c r="D894">
        <v>128862293</v>
      </c>
      <c r="E894">
        <v>28876687</v>
      </c>
      <c r="F894">
        <v>1</v>
      </c>
      <c r="G894">
        <v>1</v>
      </c>
      <c r="H894">
        <v>1</v>
      </c>
      <c r="I894" t="s">
        <v>1265</v>
      </c>
      <c r="J894" t="s">
        <v>3</v>
      </c>
      <c r="K894" t="s">
        <v>1266</v>
      </c>
      <c r="L894">
        <v>1191</v>
      </c>
      <c r="N894">
        <v>1013</v>
      </c>
      <c r="O894" t="s">
        <v>1125</v>
      </c>
      <c r="P894" t="s">
        <v>1125</v>
      </c>
      <c r="Q894">
        <v>1</v>
      </c>
      <c r="X894">
        <v>0.22</v>
      </c>
      <c r="Y894">
        <v>0</v>
      </c>
      <c r="Z894">
        <v>0</v>
      </c>
      <c r="AA894">
        <v>0</v>
      </c>
      <c r="AB894">
        <v>9.4</v>
      </c>
      <c r="AC894">
        <v>0</v>
      </c>
      <c r="AD894">
        <v>1</v>
      </c>
      <c r="AE894">
        <v>1</v>
      </c>
      <c r="AF894" t="s">
        <v>3</v>
      </c>
      <c r="AG894">
        <v>0.22</v>
      </c>
      <c r="AH894">
        <v>2</v>
      </c>
      <c r="AI894">
        <v>144045071</v>
      </c>
      <c r="AJ894">
        <v>894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</row>
    <row r="895" spans="1:44" x14ac:dyDescent="0.2">
      <c r="A895">
        <f>ROW(Source!A643)</f>
        <v>643</v>
      </c>
      <c r="B895">
        <v>144045076</v>
      </c>
      <c r="C895">
        <v>144045070</v>
      </c>
      <c r="D895">
        <v>128862548</v>
      </c>
      <c r="E895">
        <v>28876687</v>
      </c>
      <c r="F895">
        <v>1</v>
      </c>
      <c r="G895">
        <v>1</v>
      </c>
      <c r="H895">
        <v>3</v>
      </c>
      <c r="I895" t="s">
        <v>1296</v>
      </c>
      <c r="J895" t="s">
        <v>3</v>
      </c>
      <c r="K895" t="s">
        <v>1297</v>
      </c>
      <c r="L895">
        <v>1374</v>
      </c>
      <c r="N895">
        <v>1013</v>
      </c>
      <c r="O895" t="s">
        <v>1298</v>
      </c>
      <c r="P895" t="s">
        <v>1298</v>
      </c>
      <c r="Q895">
        <v>1</v>
      </c>
      <c r="X895">
        <v>0.04</v>
      </c>
      <c r="Y895">
        <v>1</v>
      </c>
      <c r="Z895">
        <v>0</v>
      </c>
      <c r="AA895">
        <v>0</v>
      </c>
      <c r="AB895">
        <v>0</v>
      </c>
      <c r="AC895">
        <v>0</v>
      </c>
      <c r="AD895">
        <v>1</v>
      </c>
      <c r="AE895">
        <v>0</v>
      </c>
      <c r="AF895" t="s">
        <v>3</v>
      </c>
      <c r="AG895">
        <v>0.04</v>
      </c>
      <c r="AH895">
        <v>2</v>
      </c>
      <c r="AI895">
        <v>144045072</v>
      </c>
      <c r="AJ895">
        <v>895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</row>
    <row r="896" spans="1:44" x14ac:dyDescent="0.2">
      <c r="A896">
        <f>ROW(Source!A646)</f>
        <v>646</v>
      </c>
      <c r="B896">
        <v>144045088</v>
      </c>
      <c r="C896">
        <v>144045079</v>
      </c>
      <c r="D896">
        <v>128862298</v>
      </c>
      <c r="E896">
        <v>28876687</v>
      </c>
      <c r="F896">
        <v>1</v>
      </c>
      <c r="G896">
        <v>1</v>
      </c>
      <c r="H896">
        <v>1</v>
      </c>
      <c r="I896" t="s">
        <v>1280</v>
      </c>
      <c r="J896" t="s">
        <v>3</v>
      </c>
      <c r="K896" t="s">
        <v>1281</v>
      </c>
      <c r="L896">
        <v>1191</v>
      </c>
      <c r="N896">
        <v>1013</v>
      </c>
      <c r="O896" t="s">
        <v>1125</v>
      </c>
      <c r="P896" t="s">
        <v>1125</v>
      </c>
      <c r="Q896">
        <v>1</v>
      </c>
      <c r="X896">
        <v>6.2</v>
      </c>
      <c r="Y896">
        <v>0</v>
      </c>
      <c r="Z896">
        <v>0</v>
      </c>
      <c r="AA896">
        <v>0</v>
      </c>
      <c r="AB896">
        <v>9.6199999999999992</v>
      </c>
      <c r="AC896">
        <v>0</v>
      </c>
      <c r="AD896">
        <v>1</v>
      </c>
      <c r="AE896">
        <v>1</v>
      </c>
      <c r="AF896" t="s">
        <v>3</v>
      </c>
      <c r="AG896">
        <v>6.2</v>
      </c>
      <c r="AH896">
        <v>2</v>
      </c>
      <c r="AI896">
        <v>144045080</v>
      </c>
      <c r="AJ896">
        <v>898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</row>
    <row r="897" spans="1:44" x14ac:dyDescent="0.2">
      <c r="A897">
        <f>ROW(Source!A646)</f>
        <v>646</v>
      </c>
      <c r="B897">
        <v>144045089</v>
      </c>
      <c r="C897">
        <v>144045079</v>
      </c>
      <c r="D897">
        <v>128862608</v>
      </c>
      <c r="E897">
        <v>28876687</v>
      </c>
      <c r="F897">
        <v>1</v>
      </c>
      <c r="G897">
        <v>1</v>
      </c>
      <c r="H897">
        <v>1</v>
      </c>
      <c r="I897" t="s">
        <v>1128</v>
      </c>
      <c r="J897" t="s">
        <v>3</v>
      </c>
      <c r="K897" t="s">
        <v>1129</v>
      </c>
      <c r="L897">
        <v>1191</v>
      </c>
      <c r="N897">
        <v>1013</v>
      </c>
      <c r="O897" t="s">
        <v>1125</v>
      </c>
      <c r="P897" t="s">
        <v>1125</v>
      </c>
      <c r="Q897">
        <v>1</v>
      </c>
      <c r="X897">
        <v>0.25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1</v>
      </c>
      <c r="AE897">
        <v>2</v>
      </c>
      <c r="AF897" t="s">
        <v>3</v>
      </c>
      <c r="AG897">
        <v>0.25</v>
      </c>
      <c r="AH897">
        <v>2</v>
      </c>
      <c r="AI897">
        <v>144045081</v>
      </c>
      <c r="AJ897">
        <v>899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</row>
    <row r="898" spans="1:44" x14ac:dyDescent="0.2">
      <c r="A898">
        <f>ROW(Source!A646)</f>
        <v>646</v>
      </c>
      <c r="B898">
        <v>144045090</v>
      </c>
      <c r="C898">
        <v>144045079</v>
      </c>
      <c r="D898">
        <v>130404529</v>
      </c>
      <c r="E898">
        <v>1</v>
      </c>
      <c r="F898">
        <v>1</v>
      </c>
      <c r="G898">
        <v>1</v>
      </c>
      <c r="H898">
        <v>2</v>
      </c>
      <c r="I898" t="s">
        <v>1306</v>
      </c>
      <c r="J898" t="s">
        <v>1307</v>
      </c>
      <c r="K898" t="s">
        <v>1308</v>
      </c>
      <c r="L898">
        <v>1368</v>
      </c>
      <c r="N898">
        <v>1011</v>
      </c>
      <c r="O898" t="s">
        <v>550</v>
      </c>
      <c r="P898" t="s">
        <v>550</v>
      </c>
      <c r="Q898">
        <v>1</v>
      </c>
      <c r="X898">
        <v>0.25</v>
      </c>
      <c r="Y898">
        <v>0</v>
      </c>
      <c r="Z898">
        <v>89.99</v>
      </c>
      <c r="AA898">
        <v>10.06</v>
      </c>
      <c r="AB898">
        <v>0</v>
      </c>
      <c r="AC898">
        <v>0</v>
      </c>
      <c r="AD898">
        <v>1</v>
      </c>
      <c r="AE898">
        <v>0</v>
      </c>
      <c r="AF898" t="s">
        <v>3</v>
      </c>
      <c r="AG898">
        <v>0.25</v>
      </c>
      <c r="AH898">
        <v>2</v>
      </c>
      <c r="AI898">
        <v>144045082</v>
      </c>
      <c r="AJ898">
        <v>900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</row>
    <row r="899" spans="1:44" x14ac:dyDescent="0.2">
      <c r="A899">
        <f>ROW(Source!A646)</f>
        <v>646</v>
      </c>
      <c r="B899">
        <v>144045091</v>
      </c>
      <c r="C899">
        <v>144045079</v>
      </c>
      <c r="D899">
        <v>130261251</v>
      </c>
      <c r="E899">
        <v>1</v>
      </c>
      <c r="F899">
        <v>1</v>
      </c>
      <c r="G899">
        <v>1</v>
      </c>
      <c r="H899">
        <v>3</v>
      </c>
      <c r="I899" t="s">
        <v>1394</v>
      </c>
      <c r="J899" t="s">
        <v>1395</v>
      </c>
      <c r="K899" t="s">
        <v>1396</v>
      </c>
      <c r="L899">
        <v>1348</v>
      </c>
      <c r="N899">
        <v>1009</v>
      </c>
      <c r="O899" t="s">
        <v>31</v>
      </c>
      <c r="P899" t="s">
        <v>31</v>
      </c>
      <c r="Q899">
        <v>1000</v>
      </c>
      <c r="X899">
        <v>1.1000000000000001E-3</v>
      </c>
      <c r="Y899">
        <v>12430</v>
      </c>
      <c r="Z899">
        <v>0</v>
      </c>
      <c r="AA899">
        <v>0</v>
      </c>
      <c r="AB899">
        <v>0</v>
      </c>
      <c r="AC899">
        <v>0</v>
      </c>
      <c r="AD899">
        <v>1</v>
      </c>
      <c r="AE899">
        <v>0</v>
      </c>
      <c r="AF899" t="s">
        <v>3</v>
      </c>
      <c r="AG899">
        <v>1.1000000000000001E-3</v>
      </c>
      <c r="AH899">
        <v>2</v>
      </c>
      <c r="AI899">
        <v>144045083</v>
      </c>
      <c r="AJ899">
        <v>901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</row>
    <row r="900" spans="1:44" x14ac:dyDescent="0.2">
      <c r="A900">
        <f>ROW(Source!A646)</f>
        <v>646</v>
      </c>
      <c r="B900">
        <v>144045092</v>
      </c>
      <c r="C900">
        <v>144045079</v>
      </c>
      <c r="D900">
        <v>130280366</v>
      </c>
      <c r="E900">
        <v>1</v>
      </c>
      <c r="F900">
        <v>1</v>
      </c>
      <c r="G900">
        <v>1</v>
      </c>
      <c r="H900">
        <v>3</v>
      </c>
      <c r="I900" t="s">
        <v>1631</v>
      </c>
      <c r="J900" t="s">
        <v>1632</v>
      </c>
      <c r="K900" t="s">
        <v>1633</v>
      </c>
      <c r="L900">
        <v>1348</v>
      </c>
      <c r="N900">
        <v>1009</v>
      </c>
      <c r="O900" t="s">
        <v>31</v>
      </c>
      <c r="P900" t="s">
        <v>31</v>
      </c>
      <c r="Q900">
        <v>1000</v>
      </c>
      <c r="X900">
        <v>3.0000000000000001E-6</v>
      </c>
      <c r="Y900">
        <v>65750</v>
      </c>
      <c r="Z900">
        <v>0</v>
      </c>
      <c r="AA900">
        <v>0</v>
      </c>
      <c r="AB900">
        <v>0</v>
      </c>
      <c r="AC900">
        <v>0</v>
      </c>
      <c r="AD900">
        <v>1</v>
      </c>
      <c r="AE900">
        <v>0</v>
      </c>
      <c r="AF900" t="s">
        <v>3</v>
      </c>
      <c r="AG900">
        <v>3.0000000000000001E-6</v>
      </c>
      <c r="AH900">
        <v>2</v>
      </c>
      <c r="AI900">
        <v>144045084</v>
      </c>
      <c r="AJ900">
        <v>902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</row>
    <row r="901" spans="1:44" x14ac:dyDescent="0.2">
      <c r="A901">
        <f>ROW(Source!A646)</f>
        <v>646</v>
      </c>
      <c r="B901">
        <v>144045093</v>
      </c>
      <c r="C901">
        <v>144045079</v>
      </c>
      <c r="D901">
        <v>130309932</v>
      </c>
      <c r="E901">
        <v>1</v>
      </c>
      <c r="F901">
        <v>1</v>
      </c>
      <c r="G901">
        <v>1</v>
      </c>
      <c r="H901">
        <v>3</v>
      </c>
      <c r="I901" t="s">
        <v>1634</v>
      </c>
      <c r="J901" t="s">
        <v>1635</v>
      </c>
      <c r="K901" t="s">
        <v>1636</v>
      </c>
      <c r="L901">
        <v>1477</v>
      </c>
      <c r="N901">
        <v>1013</v>
      </c>
      <c r="O901" t="s">
        <v>428</v>
      </c>
      <c r="P901" t="s">
        <v>430</v>
      </c>
      <c r="Q901">
        <v>1</v>
      </c>
      <c r="X901">
        <v>6.9999999999999999E-4</v>
      </c>
      <c r="Y901">
        <v>10534.99</v>
      </c>
      <c r="Z901">
        <v>0</v>
      </c>
      <c r="AA901">
        <v>0</v>
      </c>
      <c r="AB901">
        <v>0</v>
      </c>
      <c r="AC901">
        <v>0</v>
      </c>
      <c r="AD901">
        <v>1</v>
      </c>
      <c r="AE901">
        <v>0</v>
      </c>
      <c r="AF901" t="s">
        <v>3</v>
      </c>
      <c r="AG901">
        <v>6.9999999999999999E-4</v>
      </c>
      <c r="AH901">
        <v>2</v>
      </c>
      <c r="AI901">
        <v>144045085</v>
      </c>
      <c r="AJ901">
        <v>903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</row>
    <row r="902" spans="1:44" x14ac:dyDescent="0.2">
      <c r="A902">
        <f>ROW(Source!A646)</f>
        <v>646</v>
      </c>
      <c r="B902">
        <v>144045094</v>
      </c>
      <c r="C902">
        <v>144045079</v>
      </c>
      <c r="D902">
        <v>128862548</v>
      </c>
      <c r="E902">
        <v>28876687</v>
      </c>
      <c r="F902">
        <v>1</v>
      </c>
      <c r="G902">
        <v>1</v>
      </c>
      <c r="H902">
        <v>3</v>
      </c>
      <c r="I902" t="s">
        <v>1296</v>
      </c>
      <c r="J902" t="s">
        <v>3</v>
      </c>
      <c r="K902" t="s">
        <v>1297</v>
      </c>
      <c r="L902">
        <v>1374</v>
      </c>
      <c r="N902">
        <v>1013</v>
      </c>
      <c r="O902" t="s">
        <v>1298</v>
      </c>
      <c r="P902" t="s">
        <v>1298</v>
      </c>
      <c r="Q902">
        <v>1</v>
      </c>
      <c r="X902">
        <v>1.19</v>
      </c>
      <c r="Y902">
        <v>1</v>
      </c>
      <c r="Z902">
        <v>0</v>
      </c>
      <c r="AA902">
        <v>0</v>
      </c>
      <c r="AB902">
        <v>0</v>
      </c>
      <c r="AC902">
        <v>0</v>
      </c>
      <c r="AD902">
        <v>1</v>
      </c>
      <c r="AE902">
        <v>0</v>
      </c>
      <c r="AF902" t="s">
        <v>3</v>
      </c>
      <c r="AG902">
        <v>1.19</v>
      </c>
      <c r="AH902">
        <v>2</v>
      </c>
      <c r="AI902">
        <v>144045086</v>
      </c>
      <c r="AJ902">
        <v>904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</row>
    <row r="903" spans="1:44" x14ac:dyDescent="0.2">
      <c r="A903">
        <f>ROW(Source!A687)</f>
        <v>687</v>
      </c>
      <c r="B903">
        <v>144045099</v>
      </c>
      <c r="C903">
        <v>144045096</v>
      </c>
      <c r="D903">
        <v>128862187</v>
      </c>
      <c r="E903">
        <v>28876687</v>
      </c>
      <c r="F903">
        <v>1</v>
      </c>
      <c r="G903">
        <v>1</v>
      </c>
      <c r="H903">
        <v>1</v>
      </c>
      <c r="I903" t="s">
        <v>1278</v>
      </c>
      <c r="J903" t="s">
        <v>3</v>
      </c>
      <c r="K903" t="s">
        <v>1279</v>
      </c>
      <c r="L903">
        <v>1191</v>
      </c>
      <c r="N903">
        <v>1013</v>
      </c>
      <c r="O903" t="s">
        <v>1125</v>
      </c>
      <c r="P903" t="s">
        <v>1125</v>
      </c>
      <c r="Q903">
        <v>1</v>
      </c>
      <c r="X903">
        <v>22.82</v>
      </c>
      <c r="Y903">
        <v>0</v>
      </c>
      <c r="Z903">
        <v>0</v>
      </c>
      <c r="AA903">
        <v>0</v>
      </c>
      <c r="AB903">
        <v>7.8</v>
      </c>
      <c r="AC903">
        <v>0</v>
      </c>
      <c r="AD903">
        <v>1</v>
      </c>
      <c r="AE903">
        <v>1</v>
      </c>
      <c r="AF903" t="s">
        <v>3</v>
      </c>
      <c r="AG903">
        <v>22.82</v>
      </c>
      <c r="AH903">
        <v>2</v>
      </c>
      <c r="AI903">
        <v>144045097</v>
      </c>
      <c r="AJ903">
        <v>906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</row>
    <row r="904" spans="1:44" x14ac:dyDescent="0.2">
      <c r="A904">
        <f>ROW(Source!A687)</f>
        <v>687</v>
      </c>
      <c r="B904">
        <v>144045100</v>
      </c>
      <c r="C904">
        <v>144045096</v>
      </c>
      <c r="D904">
        <v>128862661</v>
      </c>
      <c r="E904">
        <v>28876687</v>
      </c>
      <c r="F904">
        <v>1</v>
      </c>
      <c r="G904">
        <v>1</v>
      </c>
      <c r="H904">
        <v>3</v>
      </c>
      <c r="I904" t="s">
        <v>29</v>
      </c>
      <c r="J904" t="s">
        <v>3</v>
      </c>
      <c r="K904" t="s">
        <v>30</v>
      </c>
      <c r="L904">
        <v>1348</v>
      </c>
      <c r="N904">
        <v>1009</v>
      </c>
      <c r="O904" t="s">
        <v>31</v>
      </c>
      <c r="P904" t="s">
        <v>31</v>
      </c>
      <c r="Q904">
        <v>1000</v>
      </c>
      <c r="X904">
        <v>4.5999999999999996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 t="s">
        <v>3</v>
      </c>
      <c r="AG904">
        <v>4.5999999999999996</v>
      </c>
      <c r="AH904">
        <v>2</v>
      </c>
      <c r="AI904">
        <v>144045098</v>
      </c>
      <c r="AJ904">
        <v>907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</row>
    <row r="905" spans="1:44" x14ac:dyDescent="0.2">
      <c r="A905">
        <f>ROW(Source!A689)</f>
        <v>689</v>
      </c>
      <c r="B905">
        <v>144045111</v>
      </c>
      <c r="C905">
        <v>144045102</v>
      </c>
      <c r="D905">
        <v>128862263</v>
      </c>
      <c r="E905">
        <v>28876687</v>
      </c>
      <c r="F905">
        <v>1</v>
      </c>
      <c r="G905">
        <v>1</v>
      </c>
      <c r="H905">
        <v>1</v>
      </c>
      <c r="I905" t="s">
        <v>1330</v>
      </c>
      <c r="J905" t="s">
        <v>3</v>
      </c>
      <c r="K905" t="s">
        <v>1331</v>
      </c>
      <c r="L905">
        <v>1191</v>
      </c>
      <c r="N905">
        <v>1013</v>
      </c>
      <c r="O905" t="s">
        <v>1125</v>
      </c>
      <c r="P905" t="s">
        <v>1125</v>
      </c>
      <c r="Q905">
        <v>1</v>
      </c>
      <c r="X905">
        <v>29.8</v>
      </c>
      <c r="Y905">
        <v>0</v>
      </c>
      <c r="Z905">
        <v>0</v>
      </c>
      <c r="AA905">
        <v>0</v>
      </c>
      <c r="AB905">
        <v>8.74</v>
      </c>
      <c r="AC905">
        <v>0</v>
      </c>
      <c r="AD905">
        <v>1</v>
      </c>
      <c r="AE905">
        <v>1</v>
      </c>
      <c r="AF905" t="s">
        <v>23</v>
      </c>
      <c r="AG905">
        <v>23.840000000000003</v>
      </c>
      <c r="AH905">
        <v>2</v>
      </c>
      <c r="AI905">
        <v>144045103</v>
      </c>
      <c r="AJ905">
        <v>908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</row>
    <row r="906" spans="1:44" x14ac:dyDescent="0.2">
      <c r="A906">
        <f>ROW(Source!A689)</f>
        <v>689</v>
      </c>
      <c r="B906">
        <v>144045112</v>
      </c>
      <c r="C906">
        <v>144045102</v>
      </c>
      <c r="D906">
        <v>128862608</v>
      </c>
      <c r="E906">
        <v>28876687</v>
      </c>
      <c r="F906">
        <v>1</v>
      </c>
      <c r="G906">
        <v>1</v>
      </c>
      <c r="H906">
        <v>1</v>
      </c>
      <c r="I906" t="s">
        <v>1128</v>
      </c>
      <c r="J906" t="s">
        <v>3</v>
      </c>
      <c r="K906" t="s">
        <v>1129</v>
      </c>
      <c r="L906">
        <v>1191</v>
      </c>
      <c r="N906">
        <v>1013</v>
      </c>
      <c r="O906" t="s">
        <v>1125</v>
      </c>
      <c r="P906" t="s">
        <v>1125</v>
      </c>
      <c r="Q906">
        <v>1</v>
      </c>
      <c r="X906">
        <v>1.79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1</v>
      </c>
      <c r="AE906">
        <v>2</v>
      </c>
      <c r="AF906" t="s">
        <v>23</v>
      </c>
      <c r="AG906">
        <v>1.4320000000000002</v>
      </c>
      <c r="AH906">
        <v>2</v>
      </c>
      <c r="AI906">
        <v>144045104</v>
      </c>
      <c r="AJ906">
        <v>909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</row>
    <row r="907" spans="1:44" x14ac:dyDescent="0.2">
      <c r="A907">
        <f>ROW(Source!A689)</f>
        <v>689</v>
      </c>
      <c r="B907">
        <v>144045113</v>
      </c>
      <c r="C907">
        <v>144045102</v>
      </c>
      <c r="D907">
        <v>130404404</v>
      </c>
      <c r="E907">
        <v>1</v>
      </c>
      <c r="F907">
        <v>1</v>
      </c>
      <c r="G907">
        <v>1</v>
      </c>
      <c r="H907">
        <v>2</v>
      </c>
      <c r="I907" t="s">
        <v>1141</v>
      </c>
      <c r="J907" t="s">
        <v>1142</v>
      </c>
      <c r="K907" t="s">
        <v>1143</v>
      </c>
      <c r="L907">
        <v>1368</v>
      </c>
      <c r="N907">
        <v>1011</v>
      </c>
      <c r="O907" t="s">
        <v>550</v>
      </c>
      <c r="P907" t="s">
        <v>550</v>
      </c>
      <c r="Q907">
        <v>1</v>
      </c>
      <c r="X907">
        <v>1.07</v>
      </c>
      <c r="Y907">
        <v>0</v>
      </c>
      <c r="Z907">
        <v>115.4</v>
      </c>
      <c r="AA907">
        <v>13.5</v>
      </c>
      <c r="AB907">
        <v>0</v>
      </c>
      <c r="AC907">
        <v>0</v>
      </c>
      <c r="AD907">
        <v>1</v>
      </c>
      <c r="AE907">
        <v>0</v>
      </c>
      <c r="AF907" t="s">
        <v>23</v>
      </c>
      <c r="AG907">
        <v>0.85600000000000009</v>
      </c>
      <c r="AH907">
        <v>2</v>
      </c>
      <c r="AI907">
        <v>144045105</v>
      </c>
      <c r="AJ907">
        <v>910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</row>
    <row r="908" spans="1:44" x14ac:dyDescent="0.2">
      <c r="A908">
        <f>ROW(Source!A689)</f>
        <v>689</v>
      </c>
      <c r="B908">
        <v>144045114</v>
      </c>
      <c r="C908">
        <v>144045102</v>
      </c>
      <c r="D908">
        <v>130405149</v>
      </c>
      <c r="E908">
        <v>1</v>
      </c>
      <c r="F908">
        <v>1</v>
      </c>
      <c r="G908">
        <v>1</v>
      </c>
      <c r="H908">
        <v>2</v>
      </c>
      <c r="I908" t="s">
        <v>1144</v>
      </c>
      <c r="J908" t="s">
        <v>1145</v>
      </c>
      <c r="K908" t="s">
        <v>1146</v>
      </c>
      <c r="L908">
        <v>1368</v>
      </c>
      <c r="N908">
        <v>1011</v>
      </c>
      <c r="O908" t="s">
        <v>550</v>
      </c>
      <c r="P908" t="s">
        <v>550</v>
      </c>
      <c r="Q908">
        <v>1</v>
      </c>
      <c r="X908">
        <v>0.72</v>
      </c>
      <c r="Y908">
        <v>0</v>
      </c>
      <c r="Z908">
        <v>65.709999999999994</v>
      </c>
      <c r="AA908">
        <v>11.6</v>
      </c>
      <c r="AB908">
        <v>0</v>
      </c>
      <c r="AC908">
        <v>0</v>
      </c>
      <c r="AD908">
        <v>1</v>
      </c>
      <c r="AE908">
        <v>0</v>
      </c>
      <c r="AF908" t="s">
        <v>23</v>
      </c>
      <c r="AG908">
        <v>0.57599999999999996</v>
      </c>
      <c r="AH908">
        <v>2</v>
      </c>
      <c r="AI908">
        <v>144045106</v>
      </c>
      <c r="AJ908">
        <v>911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</row>
    <row r="909" spans="1:44" x14ac:dyDescent="0.2">
      <c r="A909">
        <f>ROW(Source!A689)</f>
        <v>689</v>
      </c>
      <c r="B909">
        <v>144045115</v>
      </c>
      <c r="C909">
        <v>144045102</v>
      </c>
      <c r="D909">
        <v>130405674</v>
      </c>
      <c r="E909">
        <v>1</v>
      </c>
      <c r="F909">
        <v>1</v>
      </c>
      <c r="G909">
        <v>1</v>
      </c>
      <c r="H909">
        <v>2</v>
      </c>
      <c r="I909" t="s">
        <v>1507</v>
      </c>
      <c r="J909" t="s">
        <v>1508</v>
      </c>
      <c r="K909" t="s">
        <v>1509</v>
      </c>
      <c r="L909">
        <v>1368</v>
      </c>
      <c r="N909">
        <v>1011</v>
      </c>
      <c r="O909" t="s">
        <v>550</v>
      </c>
      <c r="P909" t="s">
        <v>550</v>
      </c>
      <c r="Q909">
        <v>1</v>
      </c>
      <c r="X909">
        <v>1.31</v>
      </c>
      <c r="Y909">
        <v>0</v>
      </c>
      <c r="Z909">
        <v>2.7</v>
      </c>
      <c r="AA909">
        <v>0</v>
      </c>
      <c r="AB909">
        <v>0</v>
      </c>
      <c r="AC909">
        <v>0</v>
      </c>
      <c r="AD909">
        <v>1</v>
      </c>
      <c r="AE909">
        <v>0</v>
      </c>
      <c r="AF909" t="s">
        <v>23</v>
      </c>
      <c r="AG909">
        <v>1.048</v>
      </c>
      <c r="AH909">
        <v>2</v>
      </c>
      <c r="AI909">
        <v>144045107</v>
      </c>
      <c r="AJ909">
        <v>912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</row>
    <row r="910" spans="1:44" x14ac:dyDescent="0.2">
      <c r="A910">
        <f>ROW(Source!A689)</f>
        <v>689</v>
      </c>
      <c r="B910">
        <v>144045116</v>
      </c>
      <c r="C910">
        <v>144045102</v>
      </c>
      <c r="D910">
        <v>130260847</v>
      </c>
      <c r="E910">
        <v>1</v>
      </c>
      <c r="F910">
        <v>1</v>
      </c>
      <c r="G910">
        <v>1</v>
      </c>
      <c r="H910">
        <v>3</v>
      </c>
      <c r="I910" t="s">
        <v>1373</v>
      </c>
      <c r="J910" t="s">
        <v>1374</v>
      </c>
      <c r="K910" t="s">
        <v>1375</v>
      </c>
      <c r="L910">
        <v>1348</v>
      </c>
      <c r="N910">
        <v>1009</v>
      </c>
      <c r="O910" t="s">
        <v>31</v>
      </c>
      <c r="P910" t="s">
        <v>31</v>
      </c>
      <c r="Q910">
        <v>1000</v>
      </c>
      <c r="X910">
        <v>2.2100000000000002E-2</v>
      </c>
      <c r="Y910">
        <v>11978</v>
      </c>
      <c r="Z910">
        <v>0</v>
      </c>
      <c r="AA910">
        <v>0</v>
      </c>
      <c r="AB910">
        <v>0</v>
      </c>
      <c r="AC910">
        <v>0</v>
      </c>
      <c r="AD910">
        <v>1</v>
      </c>
      <c r="AE910">
        <v>0</v>
      </c>
      <c r="AF910" t="s">
        <v>22</v>
      </c>
      <c r="AG910">
        <v>0</v>
      </c>
      <c r="AH910">
        <v>2</v>
      </c>
      <c r="AI910">
        <v>144045108</v>
      </c>
      <c r="AJ910">
        <v>913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</row>
    <row r="911" spans="1:44" x14ac:dyDescent="0.2">
      <c r="A911">
        <f>ROW(Source!A689)</f>
        <v>689</v>
      </c>
      <c r="B911">
        <v>144045117</v>
      </c>
      <c r="C911">
        <v>144045102</v>
      </c>
      <c r="D911">
        <v>130281329</v>
      </c>
      <c r="E911">
        <v>1</v>
      </c>
      <c r="F911">
        <v>1</v>
      </c>
      <c r="G911">
        <v>1</v>
      </c>
      <c r="H911">
        <v>3</v>
      </c>
      <c r="I911" t="s">
        <v>1510</v>
      </c>
      <c r="J911" t="s">
        <v>1511</v>
      </c>
      <c r="K911" t="s">
        <v>1512</v>
      </c>
      <c r="L911">
        <v>1339</v>
      </c>
      <c r="N911">
        <v>1007</v>
      </c>
      <c r="O911" t="s">
        <v>50</v>
      </c>
      <c r="P911" t="s">
        <v>50</v>
      </c>
      <c r="Q911">
        <v>1</v>
      </c>
      <c r="X911">
        <v>5.25</v>
      </c>
      <c r="Y911">
        <v>1056</v>
      </c>
      <c r="Z911">
        <v>0</v>
      </c>
      <c r="AA911">
        <v>0</v>
      </c>
      <c r="AB911">
        <v>0</v>
      </c>
      <c r="AC911">
        <v>0</v>
      </c>
      <c r="AD911">
        <v>1</v>
      </c>
      <c r="AE911">
        <v>0</v>
      </c>
      <c r="AF911" t="s">
        <v>22</v>
      </c>
      <c r="AG911">
        <v>0</v>
      </c>
      <c r="AH911">
        <v>2</v>
      </c>
      <c r="AI911">
        <v>144045109</v>
      </c>
      <c r="AJ911">
        <v>914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</row>
    <row r="912" spans="1:44" x14ac:dyDescent="0.2">
      <c r="A912">
        <f>ROW(Source!A689)</f>
        <v>689</v>
      </c>
      <c r="B912">
        <v>144045118</v>
      </c>
      <c r="C912">
        <v>144045102</v>
      </c>
      <c r="D912">
        <v>130289540</v>
      </c>
      <c r="E912">
        <v>1</v>
      </c>
      <c r="F912">
        <v>1</v>
      </c>
      <c r="G912">
        <v>1</v>
      </c>
      <c r="H912">
        <v>3</v>
      </c>
      <c r="I912" t="s">
        <v>1513</v>
      </c>
      <c r="J912" t="s">
        <v>1514</v>
      </c>
      <c r="K912" t="s">
        <v>1515</v>
      </c>
      <c r="L912">
        <v>1348</v>
      </c>
      <c r="N912">
        <v>1009</v>
      </c>
      <c r="O912" t="s">
        <v>31</v>
      </c>
      <c r="P912" t="s">
        <v>31</v>
      </c>
      <c r="Q912">
        <v>1000</v>
      </c>
      <c r="X912">
        <v>7.8E-2</v>
      </c>
      <c r="Y912">
        <v>15255</v>
      </c>
      <c r="Z912">
        <v>0</v>
      </c>
      <c r="AA912">
        <v>0</v>
      </c>
      <c r="AB912">
        <v>0</v>
      </c>
      <c r="AC912">
        <v>0</v>
      </c>
      <c r="AD912">
        <v>1</v>
      </c>
      <c r="AE912">
        <v>0</v>
      </c>
      <c r="AF912" t="s">
        <v>22</v>
      </c>
      <c r="AG912">
        <v>0</v>
      </c>
      <c r="AH912">
        <v>2</v>
      </c>
      <c r="AI912">
        <v>144045110</v>
      </c>
      <c r="AJ912">
        <v>915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</row>
    <row r="913" spans="1:44" x14ac:dyDescent="0.2">
      <c r="A913">
        <f>ROW(Source!A690)</f>
        <v>690</v>
      </c>
      <c r="B913">
        <v>144045122</v>
      </c>
      <c r="C913">
        <v>144045119</v>
      </c>
      <c r="D913">
        <v>128862187</v>
      </c>
      <c r="E913">
        <v>28876687</v>
      </c>
      <c r="F913">
        <v>1</v>
      </c>
      <c r="G913">
        <v>1</v>
      </c>
      <c r="H913">
        <v>1</v>
      </c>
      <c r="I913" t="s">
        <v>1278</v>
      </c>
      <c r="J913" t="s">
        <v>3</v>
      </c>
      <c r="K913" t="s">
        <v>1279</v>
      </c>
      <c r="L913">
        <v>1191</v>
      </c>
      <c r="N913">
        <v>1013</v>
      </c>
      <c r="O913" t="s">
        <v>1125</v>
      </c>
      <c r="P913" t="s">
        <v>1125</v>
      </c>
      <c r="Q913">
        <v>1</v>
      </c>
      <c r="X913">
        <v>7.67</v>
      </c>
      <c r="Y913">
        <v>0</v>
      </c>
      <c r="Z913">
        <v>0</v>
      </c>
      <c r="AA913">
        <v>0</v>
      </c>
      <c r="AB913">
        <v>7.8</v>
      </c>
      <c r="AC913">
        <v>0</v>
      </c>
      <c r="AD913">
        <v>1</v>
      </c>
      <c r="AE913">
        <v>1</v>
      </c>
      <c r="AF913" t="s">
        <v>3</v>
      </c>
      <c r="AG913">
        <v>7.67</v>
      </c>
      <c r="AH913">
        <v>2</v>
      </c>
      <c r="AI913">
        <v>144045120</v>
      </c>
      <c r="AJ913">
        <v>916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</row>
    <row r="914" spans="1:44" x14ac:dyDescent="0.2">
      <c r="A914">
        <f>ROW(Source!A690)</f>
        <v>690</v>
      </c>
      <c r="B914">
        <v>144045123</v>
      </c>
      <c r="C914">
        <v>144045119</v>
      </c>
      <c r="D914">
        <v>128862661</v>
      </c>
      <c r="E914">
        <v>28876687</v>
      </c>
      <c r="F914">
        <v>1</v>
      </c>
      <c r="G914">
        <v>1</v>
      </c>
      <c r="H914">
        <v>3</v>
      </c>
      <c r="I914" t="s">
        <v>29</v>
      </c>
      <c r="J914" t="s">
        <v>3</v>
      </c>
      <c r="K914" t="s">
        <v>30</v>
      </c>
      <c r="L914">
        <v>1348</v>
      </c>
      <c r="N914">
        <v>1009</v>
      </c>
      <c r="O914" t="s">
        <v>31</v>
      </c>
      <c r="P914" t="s">
        <v>31</v>
      </c>
      <c r="Q914">
        <v>1000</v>
      </c>
      <c r="X914">
        <v>0.7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 t="s">
        <v>3</v>
      </c>
      <c r="AG914">
        <v>0.7</v>
      </c>
      <c r="AH914">
        <v>2</v>
      </c>
      <c r="AI914">
        <v>144045121</v>
      </c>
      <c r="AJ914">
        <v>917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</row>
    <row r="915" spans="1:44" x14ac:dyDescent="0.2">
      <c r="A915">
        <f>ROW(Source!A692)</f>
        <v>692</v>
      </c>
      <c r="B915">
        <v>144045129</v>
      </c>
      <c r="C915">
        <v>144045125</v>
      </c>
      <c r="D915">
        <v>128862205</v>
      </c>
      <c r="E915">
        <v>28876687</v>
      </c>
      <c r="F915">
        <v>1</v>
      </c>
      <c r="G915">
        <v>1</v>
      </c>
      <c r="H915">
        <v>1</v>
      </c>
      <c r="I915" t="s">
        <v>1240</v>
      </c>
      <c r="J915" t="s">
        <v>3</v>
      </c>
      <c r="K915" t="s">
        <v>1241</v>
      </c>
      <c r="L915">
        <v>1191</v>
      </c>
      <c r="N915">
        <v>1013</v>
      </c>
      <c r="O915" t="s">
        <v>1125</v>
      </c>
      <c r="P915" t="s">
        <v>1125</v>
      </c>
      <c r="Q915">
        <v>1</v>
      </c>
      <c r="X915">
        <v>17.89</v>
      </c>
      <c r="Y915">
        <v>0</v>
      </c>
      <c r="Z915">
        <v>0</v>
      </c>
      <c r="AA915">
        <v>0</v>
      </c>
      <c r="AB915">
        <v>8.02</v>
      </c>
      <c r="AC915">
        <v>0</v>
      </c>
      <c r="AD915">
        <v>1</v>
      </c>
      <c r="AE915">
        <v>1</v>
      </c>
      <c r="AF915" t="s">
        <v>3</v>
      </c>
      <c r="AG915">
        <v>17.89</v>
      </c>
      <c r="AH915">
        <v>2</v>
      </c>
      <c r="AI915">
        <v>144045126</v>
      </c>
      <c r="AJ915">
        <v>918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</row>
    <row r="916" spans="1:44" x14ac:dyDescent="0.2">
      <c r="A916">
        <f>ROW(Source!A692)</f>
        <v>692</v>
      </c>
      <c r="B916">
        <v>144045130</v>
      </c>
      <c r="C916">
        <v>144045125</v>
      </c>
      <c r="D916">
        <v>128862608</v>
      </c>
      <c r="E916">
        <v>28876687</v>
      </c>
      <c r="F916">
        <v>1</v>
      </c>
      <c r="G916">
        <v>1</v>
      </c>
      <c r="H916">
        <v>1</v>
      </c>
      <c r="I916" t="s">
        <v>1128</v>
      </c>
      <c r="J916" t="s">
        <v>3</v>
      </c>
      <c r="K916" t="s">
        <v>1129</v>
      </c>
      <c r="L916">
        <v>1191</v>
      </c>
      <c r="N916">
        <v>1013</v>
      </c>
      <c r="O916" t="s">
        <v>1125</v>
      </c>
      <c r="P916" t="s">
        <v>1125</v>
      </c>
      <c r="Q916">
        <v>1</v>
      </c>
      <c r="X916">
        <v>0.08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1</v>
      </c>
      <c r="AE916">
        <v>2</v>
      </c>
      <c r="AF916" t="s">
        <v>3</v>
      </c>
      <c r="AG916">
        <v>0.08</v>
      </c>
      <c r="AH916">
        <v>2</v>
      </c>
      <c r="AI916">
        <v>144045127</v>
      </c>
      <c r="AJ916">
        <v>919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</row>
    <row r="917" spans="1:44" x14ac:dyDescent="0.2">
      <c r="A917">
        <f>ROW(Source!A692)</f>
        <v>692</v>
      </c>
      <c r="B917">
        <v>144045131</v>
      </c>
      <c r="C917">
        <v>144045125</v>
      </c>
      <c r="D917">
        <v>130404565</v>
      </c>
      <c r="E917">
        <v>1</v>
      </c>
      <c r="F917">
        <v>1</v>
      </c>
      <c r="G917">
        <v>1</v>
      </c>
      <c r="H917">
        <v>2</v>
      </c>
      <c r="I917" t="s">
        <v>1130</v>
      </c>
      <c r="J917" t="s">
        <v>1131</v>
      </c>
      <c r="K917" t="s">
        <v>1132</v>
      </c>
      <c r="L917">
        <v>1368</v>
      </c>
      <c r="N917">
        <v>1011</v>
      </c>
      <c r="O917" t="s">
        <v>550</v>
      </c>
      <c r="P917" t="s">
        <v>550</v>
      </c>
      <c r="Q917">
        <v>1</v>
      </c>
      <c r="X917">
        <v>0.08</v>
      </c>
      <c r="Y917">
        <v>0</v>
      </c>
      <c r="Z917">
        <v>31.26</v>
      </c>
      <c r="AA917">
        <v>13.5</v>
      </c>
      <c r="AB917">
        <v>0</v>
      </c>
      <c r="AC917">
        <v>0</v>
      </c>
      <c r="AD917">
        <v>1</v>
      </c>
      <c r="AE917">
        <v>0</v>
      </c>
      <c r="AF917" t="s">
        <v>3</v>
      </c>
      <c r="AG917">
        <v>0.08</v>
      </c>
      <c r="AH917">
        <v>2</v>
      </c>
      <c r="AI917">
        <v>144045128</v>
      </c>
      <c r="AJ917">
        <v>920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</row>
    <row r="918" spans="1:44" x14ac:dyDescent="0.2">
      <c r="A918">
        <f>ROW(Source!A693)</f>
        <v>693</v>
      </c>
      <c r="B918">
        <v>144045135</v>
      </c>
      <c r="C918">
        <v>144045132</v>
      </c>
      <c r="D918">
        <v>128862187</v>
      </c>
      <c r="E918">
        <v>28876687</v>
      </c>
      <c r="F918">
        <v>1</v>
      </c>
      <c r="G918">
        <v>1</v>
      </c>
      <c r="H918">
        <v>1</v>
      </c>
      <c r="I918" t="s">
        <v>1278</v>
      </c>
      <c r="J918" t="s">
        <v>3</v>
      </c>
      <c r="K918" t="s">
        <v>1279</v>
      </c>
      <c r="L918">
        <v>1191</v>
      </c>
      <c r="N918">
        <v>1013</v>
      </c>
      <c r="O918" t="s">
        <v>1125</v>
      </c>
      <c r="P918" t="s">
        <v>1125</v>
      </c>
      <c r="Q918">
        <v>1</v>
      </c>
      <c r="X918">
        <v>2.54</v>
      </c>
      <c r="Y918">
        <v>0</v>
      </c>
      <c r="Z918">
        <v>0</v>
      </c>
      <c r="AA918">
        <v>0</v>
      </c>
      <c r="AB918">
        <v>7.8</v>
      </c>
      <c r="AC918">
        <v>0</v>
      </c>
      <c r="AD918">
        <v>1</v>
      </c>
      <c r="AE918">
        <v>1</v>
      </c>
      <c r="AF918" t="s">
        <v>3</v>
      </c>
      <c r="AG918">
        <v>2.54</v>
      </c>
      <c r="AH918">
        <v>2</v>
      </c>
      <c r="AI918">
        <v>144045133</v>
      </c>
      <c r="AJ918">
        <v>921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</row>
    <row r="919" spans="1:44" x14ac:dyDescent="0.2">
      <c r="A919">
        <f>ROW(Source!A693)</f>
        <v>693</v>
      </c>
      <c r="B919">
        <v>144045136</v>
      </c>
      <c r="C919">
        <v>144045132</v>
      </c>
      <c r="D919">
        <v>128862661</v>
      </c>
      <c r="E919">
        <v>28876687</v>
      </c>
      <c r="F919">
        <v>1</v>
      </c>
      <c r="G919">
        <v>1</v>
      </c>
      <c r="H919">
        <v>3</v>
      </c>
      <c r="I919" t="s">
        <v>29</v>
      </c>
      <c r="J919" t="s">
        <v>3</v>
      </c>
      <c r="K919" t="s">
        <v>30</v>
      </c>
      <c r="L919">
        <v>1348</v>
      </c>
      <c r="N919">
        <v>1009</v>
      </c>
      <c r="O919" t="s">
        <v>31</v>
      </c>
      <c r="P919" t="s">
        <v>31</v>
      </c>
      <c r="Q919">
        <v>1000</v>
      </c>
      <c r="X919">
        <v>4.0000000000000001E-3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 t="s">
        <v>3</v>
      </c>
      <c r="AG919">
        <v>4.0000000000000001E-3</v>
      </c>
      <c r="AH919">
        <v>2</v>
      </c>
      <c r="AI919">
        <v>144045134</v>
      </c>
      <c r="AJ919">
        <v>922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</row>
    <row r="920" spans="1:44" x14ac:dyDescent="0.2">
      <c r="A920">
        <f>ROW(Source!A695)</f>
        <v>695</v>
      </c>
      <c r="B920">
        <v>144045145</v>
      </c>
      <c r="C920">
        <v>144045138</v>
      </c>
      <c r="D920">
        <v>128862221</v>
      </c>
      <c r="E920">
        <v>28876687</v>
      </c>
      <c r="F920">
        <v>1</v>
      </c>
      <c r="G920">
        <v>1</v>
      </c>
      <c r="H920">
        <v>1</v>
      </c>
      <c r="I920" t="s">
        <v>1238</v>
      </c>
      <c r="J920" t="s">
        <v>3</v>
      </c>
      <c r="K920" t="s">
        <v>1239</v>
      </c>
      <c r="L920">
        <v>1191</v>
      </c>
      <c r="N920">
        <v>1013</v>
      </c>
      <c r="O920" t="s">
        <v>1125</v>
      </c>
      <c r="P920" t="s">
        <v>1125</v>
      </c>
      <c r="Q920">
        <v>1</v>
      </c>
      <c r="X920">
        <v>128.72999999999999</v>
      </c>
      <c r="Y920">
        <v>0</v>
      </c>
      <c r="Z920">
        <v>0</v>
      </c>
      <c r="AA920">
        <v>0</v>
      </c>
      <c r="AB920">
        <v>8.17</v>
      </c>
      <c r="AC920">
        <v>0</v>
      </c>
      <c r="AD920">
        <v>1</v>
      </c>
      <c r="AE920">
        <v>1</v>
      </c>
      <c r="AF920" t="s">
        <v>3</v>
      </c>
      <c r="AG920">
        <v>128.72999999999999</v>
      </c>
      <c r="AH920">
        <v>2</v>
      </c>
      <c r="AI920">
        <v>144045139</v>
      </c>
      <c r="AJ920">
        <v>923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</row>
    <row r="921" spans="1:44" x14ac:dyDescent="0.2">
      <c r="A921">
        <f>ROW(Source!A695)</f>
        <v>695</v>
      </c>
      <c r="B921">
        <v>144045146</v>
      </c>
      <c r="C921">
        <v>144045138</v>
      </c>
      <c r="D921">
        <v>128862608</v>
      </c>
      <c r="E921">
        <v>28876687</v>
      </c>
      <c r="F921">
        <v>1</v>
      </c>
      <c r="G921">
        <v>1</v>
      </c>
      <c r="H921">
        <v>1</v>
      </c>
      <c r="I921" t="s">
        <v>1128</v>
      </c>
      <c r="J921" t="s">
        <v>3</v>
      </c>
      <c r="K921" t="s">
        <v>1129</v>
      </c>
      <c r="L921">
        <v>1191</v>
      </c>
      <c r="N921">
        <v>1013</v>
      </c>
      <c r="O921" t="s">
        <v>1125</v>
      </c>
      <c r="P921" t="s">
        <v>1125</v>
      </c>
      <c r="Q921">
        <v>1</v>
      </c>
      <c r="X921">
        <v>0.7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1</v>
      </c>
      <c r="AE921">
        <v>2</v>
      </c>
      <c r="AF921" t="s">
        <v>3</v>
      </c>
      <c r="AG921">
        <v>0.7</v>
      </c>
      <c r="AH921">
        <v>2</v>
      </c>
      <c r="AI921">
        <v>144045140</v>
      </c>
      <c r="AJ921">
        <v>924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</row>
    <row r="922" spans="1:44" x14ac:dyDescent="0.2">
      <c r="A922">
        <f>ROW(Source!A695)</f>
        <v>695</v>
      </c>
      <c r="B922">
        <v>144045147</v>
      </c>
      <c r="C922">
        <v>144045138</v>
      </c>
      <c r="D922">
        <v>130404565</v>
      </c>
      <c r="E922">
        <v>1</v>
      </c>
      <c r="F922">
        <v>1</v>
      </c>
      <c r="G922">
        <v>1</v>
      </c>
      <c r="H922">
        <v>2</v>
      </c>
      <c r="I922" t="s">
        <v>1130</v>
      </c>
      <c r="J922" t="s">
        <v>1131</v>
      </c>
      <c r="K922" t="s">
        <v>1132</v>
      </c>
      <c r="L922">
        <v>1368</v>
      </c>
      <c r="N922">
        <v>1011</v>
      </c>
      <c r="O922" t="s">
        <v>550</v>
      </c>
      <c r="P922" t="s">
        <v>550</v>
      </c>
      <c r="Q922">
        <v>1</v>
      </c>
      <c r="X922">
        <v>0.7</v>
      </c>
      <c r="Y922">
        <v>0</v>
      </c>
      <c r="Z922">
        <v>31.26</v>
      </c>
      <c r="AA922">
        <v>13.5</v>
      </c>
      <c r="AB922">
        <v>0</v>
      </c>
      <c r="AC922">
        <v>0</v>
      </c>
      <c r="AD922">
        <v>1</v>
      </c>
      <c r="AE922">
        <v>0</v>
      </c>
      <c r="AF922" t="s">
        <v>3</v>
      </c>
      <c r="AG922">
        <v>0.7</v>
      </c>
      <c r="AH922">
        <v>2</v>
      </c>
      <c r="AI922">
        <v>144045141</v>
      </c>
      <c r="AJ922">
        <v>925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</row>
    <row r="923" spans="1:44" x14ac:dyDescent="0.2">
      <c r="A923">
        <f>ROW(Source!A695)</f>
        <v>695</v>
      </c>
      <c r="B923">
        <v>144045148</v>
      </c>
      <c r="C923">
        <v>144045138</v>
      </c>
      <c r="D923">
        <v>130405346</v>
      </c>
      <c r="E923">
        <v>1</v>
      </c>
      <c r="F923">
        <v>1</v>
      </c>
      <c r="G923">
        <v>1</v>
      </c>
      <c r="H923">
        <v>2</v>
      </c>
      <c r="I923" t="s">
        <v>1133</v>
      </c>
      <c r="J923" t="s">
        <v>1134</v>
      </c>
      <c r="K923" t="s">
        <v>1135</v>
      </c>
      <c r="L923">
        <v>1368</v>
      </c>
      <c r="N923">
        <v>1011</v>
      </c>
      <c r="O923" t="s">
        <v>550</v>
      </c>
      <c r="P923" t="s">
        <v>550</v>
      </c>
      <c r="Q923">
        <v>1</v>
      </c>
      <c r="X923">
        <v>1.45</v>
      </c>
      <c r="Y923">
        <v>0</v>
      </c>
      <c r="Z923">
        <v>48.81</v>
      </c>
      <c r="AA923">
        <v>0</v>
      </c>
      <c r="AB923">
        <v>0</v>
      </c>
      <c r="AC923">
        <v>0</v>
      </c>
      <c r="AD923">
        <v>1</v>
      </c>
      <c r="AE923">
        <v>0</v>
      </c>
      <c r="AF923" t="s">
        <v>3</v>
      </c>
      <c r="AG923">
        <v>1.45</v>
      </c>
      <c r="AH923">
        <v>2</v>
      </c>
      <c r="AI923">
        <v>144045142</v>
      </c>
      <c r="AJ923">
        <v>926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</row>
    <row r="924" spans="1:44" x14ac:dyDescent="0.2">
      <c r="A924">
        <f>ROW(Source!A695)</f>
        <v>695</v>
      </c>
      <c r="B924">
        <v>144045149</v>
      </c>
      <c r="C924">
        <v>144045138</v>
      </c>
      <c r="D924">
        <v>130405700</v>
      </c>
      <c r="E924">
        <v>1</v>
      </c>
      <c r="F924">
        <v>1</v>
      </c>
      <c r="G924">
        <v>1</v>
      </c>
      <c r="H924">
        <v>2</v>
      </c>
      <c r="I924" t="s">
        <v>1136</v>
      </c>
      <c r="J924" t="s">
        <v>1137</v>
      </c>
      <c r="K924" t="s">
        <v>1138</v>
      </c>
      <c r="L924">
        <v>1368</v>
      </c>
      <c r="N924">
        <v>1011</v>
      </c>
      <c r="O924" t="s">
        <v>550</v>
      </c>
      <c r="P924" t="s">
        <v>550</v>
      </c>
      <c r="Q924">
        <v>1</v>
      </c>
      <c r="X924">
        <v>2.89</v>
      </c>
      <c r="Y924">
        <v>0</v>
      </c>
      <c r="Z924">
        <v>1.53</v>
      </c>
      <c r="AA924">
        <v>0</v>
      </c>
      <c r="AB924">
        <v>0</v>
      </c>
      <c r="AC924">
        <v>0</v>
      </c>
      <c r="AD924">
        <v>1</v>
      </c>
      <c r="AE924">
        <v>0</v>
      </c>
      <c r="AF924" t="s">
        <v>3</v>
      </c>
      <c r="AG924">
        <v>2.89</v>
      </c>
      <c r="AH924">
        <v>2</v>
      </c>
      <c r="AI924">
        <v>144045143</v>
      </c>
      <c r="AJ924">
        <v>927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</row>
    <row r="925" spans="1:44" x14ac:dyDescent="0.2">
      <c r="A925">
        <f>ROW(Source!A695)</f>
        <v>695</v>
      </c>
      <c r="B925">
        <v>144045150</v>
      </c>
      <c r="C925">
        <v>144045138</v>
      </c>
      <c r="D925">
        <v>128862661</v>
      </c>
      <c r="E925">
        <v>28876687</v>
      </c>
      <c r="F925">
        <v>1</v>
      </c>
      <c r="G925">
        <v>1</v>
      </c>
      <c r="H925">
        <v>3</v>
      </c>
      <c r="I925" t="s">
        <v>29</v>
      </c>
      <c r="J925" t="s">
        <v>3</v>
      </c>
      <c r="K925" t="s">
        <v>30</v>
      </c>
      <c r="L925">
        <v>1348</v>
      </c>
      <c r="N925">
        <v>1009</v>
      </c>
      <c r="O925" t="s">
        <v>31</v>
      </c>
      <c r="P925" t="s">
        <v>31</v>
      </c>
      <c r="Q925">
        <v>1000</v>
      </c>
      <c r="X925">
        <v>10.66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 t="s">
        <v>3</v>
      </c>
      <c r="AG925">
        <v>10.66</v>
      </c>
      <c r="AH925">
        <v>2</v>
      </c>
      <c r="AI925">
        <v>144045144</v>
      </c>
      <c r="AJ925">
        <v>928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</row>
    <row r="926" spans="1:44" x14ac:dyDescent="0.2">
      <c r="A926">
        <f>ROW(Source!A697)</f>
        <v>697</v>
      </c>
      <c r="B926">
        <v>144045157</v>
      </c>
      <c r="C926">
        <v>144045152</v>
      </c>
      <c r="D926">
        <v>128862205</v>
      </c>
      <c r="E926">
        <v>28876687</v>
      </c>
      <c r="F926">
        <v>1</v>
      </c>
      <c r="G926">
        <v>1</v>
      </c>
      <c r="H926">
        <v>1</v>
      </c>
      <c r="I926" t="s">
        <v>1240</v>
      </c>
      <c r="J926" t="s">
        <v>3</v>
      </c>
      <c r="K926" t="s">
        <v>1241</v>
      </c>
      <c r="L926">
        <v>1191</v>
      </c>
      <c r="N926">
        <v>1013</v>
      </c>
      <c r="O926" t="s">
        <v>1125</v>
      </c>
      <c r="P926" t="s">
        <v>1125</v>
      </c>
      <c r="Q926">
        <v>1</v>
      </c>
      <c r="X926">
        <v>46.11</v>
      </c>
      <c r="Y926">
        <v>0</v>
      </c>
      <c r="Z926">
        <v>0</v>
      </c>
      <c r="AA926">
        <v>0</v>
      </c>
      <c r="AB926">
        <v>8.02</v>
      </c>
      <c r="AC926">
        <v>0</v>
      </c>
      <c r="AD926">
        <v>1</v>
      </c>
      <c r="AE926">
        <v>1</v>
      </c>
      <c r="AF926" t="s">
        <v>3</v>
      </c>
      <c r="AG926">
        <v>46.11</v>
      </c>
      <c r="AH926">
        <v>2</v>
      </c>
      <c r="AI926">
        <v>144045153</v>
      </c>
      <c r="AJ926">
        <v>929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</row>
    <row r="927" spans="1:44" x14ac:dyDescent="0.2">
      <c r="A927">
        <f>ROW(Source!A697)</f>
        <v>697</v>
      </c>
      <c r="B927">
        <v>144045158</v>
      </c>
      <c r="C927">
        <v>144045152</v>
      </c>
      <c r="D927">
        <v>128862608</v>
      </c>
      <c r="E927">
        <v>28876687</v>
      </c>
      <c r="F927">
        <v>1</v>
      </c>
      <c r="G927">
        <v>1</v>
      </c>
      <c r="H927">
        <v>1</v>
      </c>
      <c r="I927" t="s">
        <v>1128</v>
      </c>
      <c r="J927" t="s">
        <v>3</v>
      </c>
      <c r="K927" t="s">
        <v>1129</v>
      </c>
      <c r="L927">
        <v>1191</v>
      </c>
      <c r="N927">
        <v>1013</v>
      </c>
      <c r="O927" t="s">
        <v>1125</v>
      </c>
      <c r="P927" t="s">
        <v>1125</v>
      </c>
      <c r="Q927">
        <v>1</v>
      </c>
      <c r="X927">
        <v>0.93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1</v>
      </c>
      <c r="AE927">
        <v>2</v>
      </c>
      <c r="AF927" t="s">
        <v>3</v>
      </c>
      <c r="AG927">
        <v>0.93</v>
      </c>
      <c r="AH927">
        <v>2</v>
      </c>
      <c r="AI927">
        <v>144045154</v>
      </c>
      <c r="AJ927">
        <v>930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</row>
    <row r="928" spans="1:44" x14ac:dyDescent="0.2">
      <c r="A928">
        <f>ROW(Source!A697)</f>
        <v>697</v>
      </c>
      <c r="B928">
        <v>144045159</v>
      </c>
      <c r="C928">
        <v>144045152</v>
      </c>
      <c r="D928">
        <v>130404565</v>
      </c>
      <c r="E928">
        <v>1</v>
      </c>
      <c r="F928">
        <v>1</v>
      </c>
      <c r="G928">
        <v>1</v>
      </c>
      <c r="H928">
        <v>2</v>
      </c>
      <c r="I928" t="s">
        <v>1130</v>
      </c>
      <c r="J928" t="s">
        <v>1131</v>
      </c>
      <c r="K928" t="s">
        <v>1132</v>
      </c>
      <c r="L928">
        <v>1368</v>
      </c>
      <c r="N928">
        <v>1011</v>
      </c>
      <c r="O928" t="s">
        <v>550</v>
      </c>
      <c r="P928" t="s">
        <v>550</v>
      </c>
      <c r="Q928">
        <v>1</v>
      </c>
      <c r="X928">
        <v>0.93</v>
      </c>
      <c r="Y928">
        <v>0</v>
      </c>
      <c r="Z928">
        <v>31.26</v>
      </c>
      <c r="AA928">
        <v>13.5</v>
      </c>
      <c r="AB928">
        <v>0</v>
      </c>
      <c r="AC928">
        <v>0</v>
      </c>
      <c r="AD928">
        <v>1</v>
      </c>
      <c r="AE928">
        <v>0</v>
      </c>
      <c r="AF928" t="s">
        <v>3</v>
      </c>
      <c r="AG928">
        <v>0.93</v>
      </c>
      <c r="AH928">
        <v>2</v>
      </c>
      <c r="AI928">
        <v>144045155</v>
      </c>
      <c r="AJ928">
        <v>931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</row>
    <row r="929" spans="1:44" x14ac:dyDescent="0.2">
      <c r="A929">
        <f>ROW(Source!A697)</f>
        <v>697</v>
      </c>
      <c r="B929">
        <v>144045160</v>
      </c>
      <c r="C929">
        <v>144045152</v>
      </c>
      <c r="D929">
        <v>128862661</v>
      </c>
      <c r="E929">
        <v>28876687</v>
      </c>
      <c r="F929">
        <v>1</v>
      </c>
      <c r="G929">
        <v>1</v>
      </c>
      <c r="H929">
        <v>3</v>
      </c>
      <c r="I929" t="s">
        <v>29</v>
      </c>
      <c r="J929" t="s">
        <v>3</v>
      </c>
      <c r="K929" t="s">
        <v>30</v>
      </c>
      <c r="L929">
        <v>1348</v>
      </c>
      <c r="N929">
        <v>1009</v>
      </c>
      <c r="O929" t="s">
        <v>31</v>
      </c>
      <c r="P929" t="s">
        <v>31</v>
      </c>
      <c r="Q929">
        <v>1000</v>
      </c>
      <c r="X929">
        <v>3.42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 t="s">
        <v>3</v>
      </c>
      <c r="AG929">
        <v>3.42</v>
      </c>
      <c r="AH929">
        <v>2</v>
      </c>
      <c r="AI929">
        <v>144045156</v>
      </c>
      <c r="AJ929">
        <v>932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</row>
    <row r="930" spans="1:44" x14ac:dyDescent="0.2">
      <c r="A930">
        <f>ROW(Source!A699)</f>
        <v>699</v>
      </c>
      <c r="B930">
        <v>144045171</v>
      </c>
      <c r="C930">
        <v>144045162</v>
      </c>
      <c r="D930">
        <v>128862245</v>
      </c>
      <c r="E930">
        <v>28876687</v>
      </c>
      <c r="F930">
        <v>1</v>
      </c>
      <c r="G930">
        <v>1</v>
      </c>
      <c r="H930">
        <v>1</v>
      </c>
      <c r="I930" t="s">
        <v>1516</v>
      </c>
      <c r="J930" t="s">
        <v>3</v>
      </c>
      <c r="K930" t="s">
        <v>1517</v>
      </c>
      <c r="L930">
        <v>1191</v>
      </c>
      <c r="N930">
        <v>1013</v>
      </c>
      <c r="O930" t="s">
        <v>1125</v>
      </c>
      <c r="P930" t="s">
        <v>1125</v>
      </c>
      <c r="Q930">
        <v>1</v>
      </c>
      <c r="X930">
        <v>121.67</v>
      </c>
      <c r="Y930">
        <v>0</v>
      </c>
      <c r="Z930">
        <v>0</v>
      </c>
      <c r="AA930">
        <v>0</v>
      </c>
      <c r="AB930">
        <v>8.4600000000000009</v>
      </c>
      <c r="AC930">
        <v>0</v>
      </c>
      <c r="AD930">
        <v>1</v>
      </c>
      <c r="AE930">
        <v>1</v>
      </c>
      <c r="AF930" t="s">
        <v>60</v>
      </c>
      <c r="AG930">
        <v>85.168999999999997</v>
      </c>
      <c r="AH930">
        <v>2</v>
      </c>
      <c r="AI930">
        <v>144045163</v>
      </c>
      <c r="AJ930">
        <v>933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</row>
    <row r="931" spans="1:44" x14ac:dyDescent="0.2">
      <c r="A931">
        <f>ROW(Source!A699)</f>
        <v>699</v>
      </c>
      <c r="B931">
        <v>144045172</v>
      </c>
      <c r="C931">
        <v>144045162</v>
      </c>
      <c r="D931">
        <v>128862608</v>
      </c>
      <c r="E931">
        <v>28876687</v>
      </c>
      <c r="F931">
        <v>1</v>
      </c>
      <c r="G931">
        <v>1</v>
      </c>
      <c r="H931">
        <v>1</v>
      </c>
      <c r="I931" t="s">
        <v>1128</v>
      </c>
      <c r="J931" t="s">
        <v>3</v>
      </c>
      <c r="K931" t="s">
        <v>1129</v>
      </c>
      <c r="L931">
        <v>1191</v>
      </c>
      <c r="N931">
        <v>1013</v>
      </c>
      <c r="O931" t="s">
        <v>1125</v>
      </c>
      <c r="P931" t="s">
        <v>1125</v>
      </c>
      <c r="Q931">
        <v>1</v>
      </c>
      <c r="X931">
        <v>12.51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1</v>
      </c>
      <c r="AE931">
        <v>2</v>
      </c>
      <c r="AF931" t="s">
        <v>60</v>
      </c>
      <c r="AG931">
        <v>8.7569999999999997</v>
      </c>
      <c r="AH931">
        <v>2</v>
      </c>
      <c r="AI931">
        <v>144045164</v>
      </c>
      <c r="AJ931">
        <v>934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</row>
    <row r="932" spans="1:44" x14ac:dyDescent="0.2">
      <c r="A932">
        <f>ROW(Source!A699)</f>
        <v>699</v>
      </c>
      <c r="B932">
        <v>144045173</v>
      </c>
      <c r="C932">
        <v>144045162</v>
      </c>
      <c r="D932">
        <v>130404356</v>
      </c>
      <c r="E932">
        <v>1</v>
      </c>
      <c r="F932">
        <v>1</v>
      </c>
      <c r="G932">
        <v>1</v>
      </c>
      <c r="H932">
        <v>2</v>
      </c>
      <c r="I932" t="s">
        <v>1267</v>
      </c>
      <c r="J932" t="s">
        <v>1268</v>
      </c>
      <c r="K932" t="s">
        <v>1269</v>
      </c>
      <c r="L932">
        <v>1368</v>
      </c>
      <c r="N932">
        <v>1011</v>
      </c>
      <c r="O932" t="s">
        <v>550</v>
      </c>
      <c r="P932" t="s">
        <v>550</v>
      </c>
      <c r="Q932">
        <v>1</v>
      </c>
      <c r="X932">
        <v>9.69</v>
      </c>
      <c r="Y932">
        <v>0</v>
      </c>
      <c r="Z932">
        <v>86.4</v>
      </c>
      <c r="AA932">
        <v>13.5</v>
      </c>
      <c r="AB932">
        <v>0</v>
      </c>
      <c r="AC932">
        <v>0</v>
      </c>
      <c r="AD932">
        <v>1</v>
      </c>
      <c r="AE932">
        <v>0</v>
      </c>
      <c r="AF932" t="s">
        <v>60</v>
      </c>
      <c r="AG932">
        <v>6.7829999999999995</v>
      </c>
      <c r="AH932">
        <v>2</v>
      </c>
      <c r="AI932">
        <v>144045165</v>
      </c>
      <c r="AJ932">
        <v>935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</row>
    <row r="933" spans="1:44" x14ac:dyDescent="0.2">
      <c r="A933">
        <f>ROW(Source!A699)</f>
        <v>699</v>
      </c>
      <c r="B933">
        <v>144045174</v>
      </c>
      <c r="C933">
        <v>144045162</v>
      </c>
      <c r="D933">
        <v>130404404</v>
      </c>
      <c r="E933">
        <v>1</v>
      </c>
      <c r="F933">
        <v>1</v>
      </c>
      <c r="G933">
        <v>1</v>
      </c>
      <c r="H933">
        <v>2</v>
      </c>
      <c r="I933" t="s">
        <v>1141</v>
      </c>
      <c r="J933" t="s">
        <v>1142</v>
      </c>
      <c r="K933" t="s">
        <v>1143</v>
      </c>
      <c r="L933">
        <v>1368</v>
      </c>
      <c r="N933">
        <v>1011</v>
      </c>
      <c r="O933" t="s">
        <v>550</v>
      </c>
      <c r="P933" t="s">
        <v>550</v>
      </c>
      <c r="Q933">
        <v>1</v>
      </c>
      <c r="X933">
        <v>1.1299999999999999</v>
      </c>
      <c r="Y933">
        <v>0</v>
      </c>
      <c r="Z933">
        <v>115.4</v>
      </c>
      <c r="AA933">
        <v>13.5</v>
      </c>
      <c r="AB933">
        <v>0</v>
      </c>
      <c r="AC933">
        <v>0</v>
      </c>
      <c r="AD933">
        <v>1</v>
      </c>
      <c r="AE933">
        <v>0</v>
      </c>
      <c r="AF933" t="s">
        <v>60</v>
      </c>
      <c r="AG933">
        <v>0.79099999999999993</v>
      </c>
      <c r="AH933">
        <v>2</v>
      </c>
      <c r="AI933">
        <v>144045166</v>
      </c>
      <c r="AJ933">
        <v>936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</row>
    <row r="934" spans="1:44" x14ac:dyDescent="0.2">
      <c r="A934">
        <f>ROW(Source!A699)</f>
        <v>699</v>
      </c>
      <c r="B934">
        <v>144045175</v>
      </c>
      <c r="C934">
        <v>144045162</v>
      </c>
      <c r="D934">
        <v>130405149</v>
      </c>
      <c r="E934">
        <v>1</v>
      </c>
      <c r="F934">
        <v>1</v>
      </c>
      <c r="G934">
        <v>1</v>
      </c>
      <c r="H934">
        <v>2</v>
      </c>
      <c r="I934" t="s">
        <v>1144</v>
      </c>
      <c r="J934" t="s">
        <v>1145</v>
      </c>
      <c r="K934" t="s">
        <v>1146</v>
      </c>
      <c r="L934">
        <v>1368</v>
      </c>
      <c r="N934">
        <v>1011</v>
      </c>
      <c r="O934" t="s">
        <v>550</v>
      </c>
      <c r="P934" t="s">
        <v>550</v>
      </c>
      <c r="Q934">
        <v>1</v>
      </c>
      <c r="X934">
        <v>1.69</v>
      </c>
      <c r="Y934">
        <v>0</v>
      </c>
      <c r="Z934">
        <v>65.709999999999994</v>
      </c>
      <c r="AA934">
        <v>11.6</v>
      </c>
      <c r="AB934">
        <v>0</v>
      </c>
      <c r="AC934">
        <v>0</v>
      </c>
      <c r="AD934">
        <v>1</v>
      </c>
      <c r="AE934">
        <v>0</v>
      </c>
      <c r="AF934" t="s">
        <v>60</v>
      </c>
      <c r="AG934">
        <v>1.1829999999999998</v>
      </c>
      <c r="AH934">
        <v>2</v>
      </c>
      <c r="AI934">
        <v>144045167</v>
      </c>
      <c r="AJ934">
        <v>937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</row>
    <row r="935" spans="1:44" x14ac:dyDescent="0.2">
      <c r="A935">
        <f>ROW(Source!A699)</f>
        <v>699</v>
      </c>
      <c r="B935">
        <v>144045176</v>
      </c>
      <c r="C935">
        <v>144045162</v>
      </c>
      <c r="D935">
        <v>128865354</v>
      </c>
      <c r="E935">
        <v>28876687</v>
      </c>
      <c r="F935">
        <v>1</v>
      </c>
      <c r="G935">
        <v>1</v>
      </c>
      <c r="H935">
        <v>3</v>
      </c>
      <c r="I935" t="s">
        <v>1774</v>
      </c>
      <c r="J935" t="s">
        <v>3</v>
      </c>
      <c r="K935" t="s">
        <v>1775</v>
      </c>
      <c r="L935">
        <v>1377</v>
      </c>
      <c r="N935">
        <v>1013</v>
      </c>
      <c r="O935" t="s">
        <v>395</v>
      </c>
      <c r="P935" t="s">
        <v>395</v>
      </c>
      <c r="Q935">
        <v>1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1</v>
      </c>
      <c r="AD935">
        <v>0</v>
      </c>
      <c r="AE935">
        <v>0</v>
      </c>
      <c r="AF935" t="s">
        <v>22</v>
      </c>
      <c r="AG935">
        <v>0</v>
      </c>
      <c r="AH935">
        <v>3</v>
      </c>
      <c r="AI935">
        <v>-1</v>
      </c>
      <c r="AJ935" t="s">
        <v>3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</row>
    <row r="936" spans="1:44" x14ac:dyDescent="0.2">
      <c r="A936">
        <f>ROW(Source!A699)</f>
        <v>699</v>
      </c>
      <c r="B936">
        <v>144045177</v>
      </c>
      <c r="C936">
        <v>144045162</v>
      </c>
      <c r="D936">
        <v>130259177</v>
      </c>
      <c r="E936">
        <v>1</v>
      </c>
      <c r="F936">
        <v>1</v>
      </c>
      <c r="G936">
        <v>1</v>
      </c>
      <c r="H936">
        <v>3</v>
      </c>
      <c r="I936" t="s">
        <v>1538</v>
      </c>
      <c r="J936" t="s">
        <v>1539</v>
      </c>
      <c r="K936" t="s">
        <v>1540</v>
      </c>
      <c r="L936">
        <v>1346</v>
      </c>
      <c r="N936">
        <v>1009</v>
      </c>
      <c r="O936" t="s">
        <v>598</v>
      </c>
      <c r="P936" t="s">
        <v>598</v>
      </c>
      <c r="Q936">
        <v>1</v>
      </c>
      <c r="X936">
        <v>173</v>
      </c>
      <c r="Y936">
        <v>9.0399999999999991</v>
      </c>
      <c r="Z936">
        <v>0</v>
      </c>
      <c r="AA936">
        <v>0</v>
      </c>
      <c r="AB936">
        <v>0</v>
      </c>
      <c r="AC936">
        <v>0</v>
      </c>
      <c r="AD936">
        <v>1</v>
      </c>
      <c r="AE936">
        <v>0</v>
      </c>
      <c r="AF936" t="s">
        <v>22</v>
      </c>
      <c r="AG936">
        <v>0</v>
      </c>
      <c r="AH936">
        <v>2</v>
      </c>
      <c r="AI936">
        <v>144045168</v>
      </c>
      <c r="AJ936">
        <v>938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</row>
    <row r="937" spans="1:44" x14ac:dyDescent="0.2">
      <c r="A937">
        <f>ROW(Source!A699)</f>
        <v>699</v>
      </c>
      <c r="B937">
        <v>144045178</v>
      </c>
      <c r="C937">
        <v>144045162</v>
      </c>
      <c r="D937">
        <v>130261266</v>
      </c>
      <c r="E937">
        <v>1</v>
      </c>
      <c r="F937">
        <v>1</v>
      </c>
      <c r="G937">
        <v>1</v>
      </c>
      <c r="H937">
        <v>3</v>
      </c>
      <c r="I937" t="s">
        <v>1637</v>
      </c>
      <c r="J937" t="s">
        <v>1638</v>
      </c>
      <c r="K937" t="s">
        <v>1639</v>
      </c>
      <c r="L937">
        <v>1348</v>
      </c>
      <c r="N937">
        <v>1009</v>
      </c>
      <c r="O937" t="s">
        <v>31</v>
      </c>
      <c r="P937" t="s">
        <v>31</v>
      </c>
      <c r="Q937">
        <v>1000</v>
      </c>
      <c r="X937">
        <v>1.6000000000000001E-3</v>
      </c>
      <c r="Y937">
        <v>17555.75</v>
      </c>
      <c r="Z937">
        <v>0</v>
      </c>
      <c r="AA937">
        <v>0</v>
      </c>
      <c r="AB937">
        <v>0</v>
      </c>
      <c r="AC937">
        <v>0</v>
      </c>
      <c r="AD937">
        <v>1</v>
      </c>
      <c r="AE937">
        <v>0</v>
      </c>
      <c r="AF937" t="s">
        <v>22</v>
      </c>
      <c r="AG937">
        <v>0</v>
      </c>
      <c r="AH937">
        <v>2</v>
      </c>
      <c r="AI937">
        <v>144045169</v>
      </c>
      <c r="AJ937">
        <v>939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</row>
    <row r="938" spans="1:44" x14ac:dyDescent="0.2">
      <c r="A938">
        <f>ROW(Source!A699)</f>
        <v>699</v>
      </c>
      <c r="B938">
        <v>144045179</v>
      </c>
      <c r="C938">
        <v>144045162</v>
      </c>
      <c r="D938">
        <v>130263611</v>
      </c>
      <c r="E938">
        <v>1</v>
      </c>
      <c r="F938">
        <v>1</v>
      </c>
      <c r="G938">
        <v>1</v>
      </c>
      <c r="H938">
        <v>3</v>
      </c>
      <c r="I938" t="s">
        <v>1376</v>
      </c>
      <c r="J938" t="s">
        <v>1377</v>
      </c>
      <c r="K938" t="s">
        <v>1378</v>
      </c>
      <c r="L938">
        <v>1339</v>
      </c>
      <c r="N938">
        <v>1007</v>
      </c>
      <c r="O938" t="s">
        <v>50</v>
      </c>
      <c r="P938" t="s">
        <v>50</v>
      </c>
      <c r="Q938">
        <v>1</v>
      </c>
      <c r="X938">
        <v>0.16700000000000001</v>
      </c>
      <c r="Y938">
        <v>458</v>
      </c>
      <c r="Z938">
        <v>0</v>
      </c>
      <c r="AA938">
        <v>0</v>
      </c>
      <c r="AB938">
        <v>0</v>
      </c>
      <c r="AC938">
        <v>0</v>
      </c>
      <c r="AD938">
        <v>1</v>
      </c>
      <c r="AE938">
        <v>0</v>
      </c>
      <c r="AF938" t="s">
        <v>22</v>
      </c>
      <c r="AG938">
        <v>0</v>
      </c>
      <c r="AH938">
        <v>2</v>
      </c>
      <c r="AI938">
        <v>144045170</v>
      </c>
      <c r="AJ938">
        <v>940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</row>
    <row r="939" spans="1:44" x14ac:dyDescent="0.2">
      <c r="A939">
        <f>ROW(Source!A699)</f>
        <v>699</v>
      </c>
      <c r="B939">
        <v>144045180</v>
      </c>
      <c r="C939">
        <v>144045162</v>
      </c>
      <c r="D939">
        <v>128865662</v>
      </c>
      <c r="E939">
        <v>28876687</v>
      </c>
      <c r="F939">
        <v>1</v>
      </c>
      <c r="G939">
        <v>1</v>
      </c>
      <c r="H939">
        <v>3</v>
      </c>
      <c r="I939" t="s">
        <v>1828</v>
      </c>
      <c r="J939" t="s">
        <v>3</v>
      </c>
      <c r="K939" t="s">
        <v>1829</v>
      </c>
      <c r="L939">
        <v>1327</v>
      </c>
      <c r="N939">
        <v>1005</v>
      </c>
      <c r="O939" t="s">
        <v>269</v>
      </c>
      <c r="P939" t="s">
        <v>269</v>
      </c>
      <c r="Q939">
        <v>1</v>
      </c>
      <c r="X939">
        <v>100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 t="s">
        <v>22</v>
      </c>
      <c r="AG939">
        <v>0</v>
      </c>
      <c r="AH939">
        <v>3</v>
      </c>
      <c r="AI939">
        <v>-1</v>
      </c>
      <c r="AJ939" t="s">
        <v>3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</row>
    <row r="940" spans="1:44" x14ac:dyDescent="0.2">
      <c r="A940">
        <f>ROW(Source!A700)</f>
        <v>700</v>
      </c>
      <c r="B940">
        <v>144045184</v>
      </c>
      <c r="C940">
        <v>144045181</v>
      </c>
      <c r="D940">
        <v>128862197</v>
      </c>
      <c r="E940">
        <v>28876687</v>
      </c>
      <c r="F940">
        <v>1</v>
      </c>
      <c r="G940">
        <v>1</v>
      </c>
      <c r="H940">
        <v>1</v>
      </c>
      <c r="I940" t="s">
        <v>1276</v>
      </c>
      <c r="J940" t="s">
        <v>3</v>
      </c>
      <c r="K940" t="s">
        <v>1277</v>
      </c>
      <c r="L940">
        <v>1191</v>
      </c>
      <c r="N940">
        <v>1013</v>
      </c>
      <c r="O940" t="s">
        <v>1125</v>
      </c>
      <c r="P940" t="s">
        <v>1125</v>
      </c>
      <c r="Q940">
        <v>1</v>
      </c>
      <c r="X940">
        <v>36.28</v>
      </c>
      <c r="Y940">
        <v>0</v>
      </c>
      <c r="Z940">
        <v>0</v>
      </c>
      <c r="AA940">
        <v>0</v>
      </c>
      <c r="AB940">
        <v>7.94</v>
      </c>
      <c r="AC940">
        <v>0</v>
      </c>
      <c r="AD940">
        <v>1</v>
      </c>
      <c r="AE940">
        <v>1</v>
      </c>
      <c r="AF940" t="s">
        <v>3</v>
      </c>
      <c r="AG940">
        <v>36.28</v>
      </c>
      <c r="AH940">
        <v>2</v>
      </c>
      <c r="AI940">
        <v>144045182</v>
      </c>
      <c r="AJ940">
        <v>941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</row>
    <row r="941" spans="1:44" x14ac:dyDescent="0.2">
      <c r="A941">
        <f>ROW(Source!A700)</f>
        <v>700</v>
      </c>
      <c r="B941">
        <v>144045185</v>
      </c>
      <c r="C941">
        <v>144045181</v>
      </c>
      <c r="D941">
        <v>128862661</v>
      </c>
      <c r="E941">
        <v>28876687</v>
      </c>
      <c r="F941">
        <v>1</v>
      </c>
      <c r="G941">
        <v>1</v>
      </c>
      <c r="H941">
        <v>3</v>
      </c>
      <c r="I941" t="s">
        <v>29</v>
      </c>
      <c r="J941" t="s">
        <v>3</v>
      </c>
      <c r="K941" t="s">
        <v>30</v>
      </c>
      <c r="L941">
        <v>1348</v>
      </c>
      <c r="N941">
        <v>1009</v>
      </c>
      <c r="O941" t="s">
        <v>31</v>
      </c>
      <c r="P941" t="s">
        <v>31</v>
      </c>
      <c r="Q941">
        <v>1000</v>
      </c>
      <c r="X941">
        <v>1.18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 t="s">
        <v>3</v>
      </c>
      <c r="AG941">
        <v>1.18</v>
      </c>
      <c r="AH941">
        <v>2</v>
      </c>
      <c r="AI941">
        <v>144045183</v>
      </c>
      <c r="AJ941">
        <v>942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</row>
    <row r="942" spans="1:44" x14ac:dyDescent="0.2">
      <c r="A942">
        <f>ROW(Source!A702)</f>
        <v>702</v>
      </c>
      <c r="B942">
        <v>144045192</v>
      </c>
      <c r="C942">
        <v>144045187</v>
      </c>
      <c r="D942">
        <v>128862205</v>
      </c>
      <c r="E942">
        <v>28876687</v>
      </c>
      <c r="F942">
        <v>1</v>
      </c>
      <c r="G942">
        <v>1</v>
      </c>
      <c r="H942">
        <v>1</v>
      </c>
      <c r="I942" t="s">
        <v>1240</v>
      </c>
      <c r="J942" t="s">
        <v>3</v>
      </c>
      <c r="K942" t="s">
        <v>1241</v>
      </c>
      <c r="L942">
        <v>1191</v>
      </c>
      <c r="N942">
        <v>1013</v>
      </c>
      <c r="O942" t="s">
        <v>1125</v>
      </c>
      <c r="P942" t="s">
        <v>1125</v>
      </c>
      <c r="Q942">
        <v>1</v>
      </c>
      <c r="X942">
        <v>449.6</v>
      </c>
      <c r="Y942">
        <v>0</v>
      </c>
      <c r="Z942">
        <v>0</v>
      </c>
      <c r="AA942">
        <v>0</v>
      </c>
      <c r="AB942">
        <v>8.02</v>
      </c>
      <c r="AC942">
        <v>0</v>
      </c>
      <c r="AD942">
        <v>1</v>
      </c>
      <c r="AE942">
        <v>1</v>
      </c>
      <c r="AF942" t="s">
        <v>3</v>
      </c>
      <c r="AG942">
        <v>449.6</v>
      </c>
      <c r="AH942">
        <v>2</v>
      </c>
      <c r="AI942">
        <v>144045188</v>
      </c>
      <c r="AJ942">
        <v>943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</row>
    <row r="943" spans="1:44" x14ac:dyDescent="0.2">
      <c r="A943">
        <f>ROW(Source!A702)</f>
        <v>702</v>
      </c>
      <c r="B943">
        <v>144045193</v>
      </c>
      <c r="C943">
        <v>144045187</v>
      </c>
      <c r="D943">
        <v>130405346</v>
      </c>
      <c r="E943">
        <v>1</v>
      </c>
      <c r="F943">
        <v>1</v>
      </c>
      <c r="G943">
        <v>1</v>
      </c>
      <c r="H943">
        <v>2</v>
      </c>
      <c r="I943" t="s">
        <v>1133</v>
      </c>
      <c r="J943" t="s">
        <v>1134</v>
      </c>
      <c r="K943" t="s">
        <v>1135</v>
      </c>
      <c r="L943">
        <v>1368</v>
      </c>
      <c r="N943">
        <v>1011</v>
      </c>
      <c r="O943" t="s">
        <v>550</v>
      </c>
      <c r="P943" t="s">
        <v>550</v>
      </c>
      <c r="Q943">
        <v>1</v>
      </c>
      <c r="X943">
        <v>3.97</v>
      </c>
      <c r="Y943">
        <v>0</v>
      </c>
      <c r="Z943">
        <v>48.81</v>
      </c>
      <c r="AA943">
        <v>0</v>
      </c>
      <c r="AB943">
        <v>0</v>
      </c>
      <c r="AC943">
        <v>0</v>
      </c>
      <c r="AD943">
        <v>1</v>
      </c>
      <c r="AE943">
        <v>0</v>
      </c>
      <c r="AF943" t="s">
        <v>3</v>
      </c>
      <c r="AG943">
        <v>3.97</v>
      </c>
      <c r="AH943">
        <v>2</v>
      </c>
      <c r="AI943">
        <v>144045189</v>
      </c>
      <c r="AJ943">
        <v>944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</row>
    <row r="944" spans="1:44" x14ac:dyDescent="0.2">
      <c r="A944">
        <f>ROW(Source!A702)</f>
        <v>702</v>
      </c>
      <c r="B944">
        <v>144045194</v>
      </c>
      <c r="C944">
        <v>144045187</v>
      </c>
      <c r="D944">
        <v>130405700</v>
      </c>
      <c r="E944">
        <v>1</v>
      </c>
      <c r="F944">
        <v>1</v>
      </c>
      <c r="G944">
        <v>1</v>
      </c>
      <c r="H944">
        <v>2</v>
      </c>
      <c r="I944" t="s">
        <v>1136</v>
      </c>
      <c r="J944" t="s">
        <v>1137</v>
      </c>
      <c r="K944" t="s">
        <v>1138</v>
      </c>
      <c r="L944">
        <v>1368</v>
      </c>
      <c r="N944">
        <v>1011</v>
      </c>
      <c r="O944" t="s">
        <v>550</v>
      </c>
      <c r="P944" t="s">
        <v>550</v>
      </c>
      <c r="Q944">
        <v>1</v>
      </c>
      <c r="X944">
        <v>7.93</v>
      </c>
      <c r="Y944">
        <v>0</v>
      </c>
      <c r="Z944">
        <v>1.53</v>
      </c>
      <c r="AA944">
        <v>0</v>
      </c>
      <c r="AB944">
        <v>0</v>
      </c>
      <c r="AC944">
        <v>0</v>
      </c>
      <c r="AD944">
        <v>1</v>
      </c>
      <c r="AE944">
        <v>0</v>
      </c>
      <c r="AF944" t="s">
        <v>3</v>
      </c>
      <c r="AG944">
        <v>7.93</v>
      </c>
      <c r="AH944">
        <v>2</v>
      </c>
      <c r="AI944">
        <v>144045190</v>
      </c>
      <c r="AJ944">
        <v>945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</row>
    <row r="945" spans="1:44" x14ac:dyDescent="0.2">
      <c r="A945">
        <f>ROW(Source!A702)</f>
        <v>702</v>
      </c>
      <c r="B945">
        <v>144045195</v>
      </c>
      <c r="C945">
        <v>144045187</v>
      </c>
      <c r="D945">
        <v>128862661</v>
      </c>
      <c r="E945">
        <v>28876687</v>
      </c>
      <c r="F945">
        <v>1</v>
      </c>
      <c r="G945">
        <v>1</v>
      </c>
      <c r="H945">
        <v>3</v>
      </c>
      <c r="I945" t="s">
        <v>29</v>
      </c>
      <c r="J945" t="s">
        <v>3</v>
      </c>
      <c r="K945" t="s">
        <v>30</v>
      </c>
      <c r="L945">
        <v>1348</v>
      </c>
      <c r="N945">
        <v>1009</v>
      </c>
      <c r="O945" t="s">
        <v>31</v>
      </c>
      <c r="P945" t="s">
        <v>31</v>
      </c>
      <c r="Q945">
        <v>1000</v>
      </c>
      <c r="X945">
        <v>10.6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 t="s">
        <v>3</v>
      </c>
      <c r="AG945">
        <v>10.6</v>
      </c>
      <c r="AH945">
        <v>2</v>
      </c>
      <c r="AI945">
        <v>144045191</v>
      </c>
      <c r="AJ945">
        <v>946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</row>
    <row r="946" spans="1:44" x14ac:dyDescent="0.2">
      <c r="A946">
        <f>ROW(Source!A704)</f>
        <v>704</v>
      </c>
      <c r="B946">
        <v>144045200</v>
      </c>
      <c r="C946">
        <v>144045197</v>
      </c>
      <c r="D946">
        <v>128862111</v>
      </c>
      <c r="E946">
        <v>28876687</v>
      </c>
      <c r="F946">
        <v>1</v>
      </c>
      <c r="G946">
        <v>1</v>
      </c>
      <c r="H946">
        <v>1</v>
      </c>
      <c r="I946" t="s">
        <v>1299</v>
      </c>
      <c r="J946" t="s">
        <v>3</v>
      </c>
      <c r="K946" t="s">
        <v>1300</v>
      </c>
      <c r="L946">
        <v>1191</v>
      </c>
      <c r="N946">
        <v>1013</v>
      </c>
      <c r="O946" t="s">
        <v>1125</v>
      </c>
      <c r="P946" t="s">
        <v>1125</v>
      </c>
      <c r="Q946">
        <v>1</v>
      </c>
      <c r="X946">
        <v>1.03</v>
      </c>
      <c r="Y946">
        <v>0</v>
      </c>
      <c r="Z946">
        <v>0</v>
      </c>
      <c r="AA946">
        <v>0</v>
      </c>
      <c r="AB946">
        <v>7.19</v>
      </c>
      <c r="AC946">
        <v>0</v>
      </c>
      <c r="AD946">
        <v>1</v>
      </c>
      <c r="AE946">
        <v>1</v>
      </c>
      <c r="AF946" t="s">
        <v>3</v>
      </c>
      <c r="AG946">
        <v>1.03</v>
      </c>
      <c r="AH946">
        <v>2</v>
      </c>
      <c r="AI946">
        <v>144045198</v>
      </c>
      <c r="AJ946">
        <v>947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</row>
    <row r="947" spans="1:44" x14ac:dyDescent="0.2">
      <c r="A947">
        <f>ROW(Source!A704)</f>
        <v>704</v>
      </c>
      <c r="B947">
        <v>144045201</v>
      </c>
      <c r="C947">
        <v>144045197</v>
      </c>
      <c r="D947">
        <v>130261811</v>
      </c>
      <c r="E947">
        <v>1</v>
      </c>
      <c r="F947">
        <v>1</v>
      </c>
      <c r="G947">
        <v>1</v>
      </c>
      <c r="H947">
        <v>3</v>
      </c>
      <c r="I947" t="s">
        <v>1301</v>
      </c>
      <c r="J947" t="s">
        <v>1302</v>
      </c>
      <c r="K947" t="s">
        <v>1303</v>
      </c>
      <c r="L947">
        <v>1425</v>
      </c>
      <c r="N947">
        <v>1013</v>
      </c>
      <c r="O947" t="s">
        <v>88</v>
      </c>
      <c r="P947" t="s">
        <v>88</v>
      </c>
      <c r="Q947">
        <v>1</v>
      </c>
      <c r="X947">
        <v>0.2</v>
      </c>
      <c r="Y947">
        <v>82</v>
      </c>
      <c r="Z947">
        <v>0</v>
      </c>
      <c r="AA947">
        <v>0</v>
      </c>
      <c r="AB947">
        <v>0</v>
      </c>
      <c r="AC947">
        <v>0</v>
      </c>
      <c r="AD947">
        <v>1</v>
      </c>
      <c r="AE947">
        <v>0</v>
      </c>
      <c r="AF947" t="s">
        <v>3</v>
      </c>
      <c r="AG947">
        <v>0.2</v>
      </c>
      <c r="AH947">
        <v>2</v>
      </c>
      <c r="AI947">
        <v>144045199</v>
      </c>
      <c r="AJ947">
        <v>948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</row>
    <row r="948" spans="1:44" x14ac:dyDescent="0.2">
      <c r="A948">
        <f>ROW(Source!A742)</f>
        <v>742</v>
      </c>
      <c r="B948">
        <v>144045211</v>
      </c>
      <c r="C948">
        <v>144045204</v>
      </c>
      <c r="D948">
        <v>128862298</v>
      </c>
      <c r="E948">
        <v>28876687</v>
      </c>
      <c r="F948">
        <v>1</v>
      </c>
      <c r="G948">
        <v>1</v>
      </c>
      <c r="H948">
        <v>1</v>
      </c>
      <c r="I948" t="s">
        <v>1280</v>
      </c>
      <c r="J948" t="s">
        <v>3</v>
      </c>
      <c r="K948" t="s">
        <v>1281</v>
      </c>
      <c r="L948">
        <v>1191</v>
      </c>
      <c r="N948">
        <v>1013</v>
      </c>
      <c r="O948" t="s">
        <v>1125</v>
      </c>
      <c r="P948" t="s">
        <v>1125</v>
      </c>
      <c r="Q948">
        <v>1</v>
      </c>
      <c r="X948">
        <v>16.32</v>
      </c>
      <c r="Y948">
        <v>0</v>
      </c>
      <c r="Z948">
        <v>0</v>
      </c>
      <c r="AA948">
        <v>0</v>
      </c>
      <c r="AB948">
        <v>9.6199999999999992</v>
      </c>
      <c r="AC948">
        <v>0</v>
      </c>
      <c r="AD948">
        <v>1</v>
      </c>
      <c r="AE948">
        <v>1</v>
      </c>
      <c r="AF948" t="s">
        <v>264</v>
      </c>
      <c r="AG948">
        <v>18.767999999999997</v>
      </c>
      <c r="AH948">
        <v>2</v>
      </c>
      <c r="AI948">
        <v>144045205</v>
      </c>
      <c r="AJ948">
        <v>949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</row>
    <row r="949" spans="1:44" x14ac:dyDescent="0.2">
      <c r="A949">
        <f>ROW(Source!A742)</f>
        <v>742</v>
      </c>
      <c r="B949">
        <v>144045212</v>
      </c>
      <c r="C949">
        <v>144045204</v>
      </c>
      <c r="D949">
        <v>128862608</v>
      </c>
      <c r="E949">
        <v>28876687</v>
      </c>
      <c r="F949">
        <v>1</v>
      </c>
      <c r="G949">
        <v>1</v>
      </c>
      <c r="H949">
        <v>1</v>
      </c>
      <c r="I949" t="s">
        <v>1128</v>
      </c>
      <c r="J949" t="s">
        <v>3</v>
      </c>
      <c r="K949" t="s">
        <v>1129</v>
      </c>
      <c r="L949">
        <v>1191</v>
      </c>
      <c r="N949">
        <v>1013</v>
      </c>
      <c r="O949" t="s">
        <v>1125</v>
      </c>
      <c r="P949" t="s">
        <v>1125</v>
      </c>
      <c r="Q949">
        <v>1</v>
      </c>
      <c r="X949">
        <v>0.03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1</v>
      </c>
      <c r="AE949">
        <v>2</v>
      </c>
      <c r="AF949" t="s">
        <v>279</v>
      </c>
      <c r="AG949">
        <v>3.7499999999999999E-2</v>
      </c>
      <c r="AH949">
        <v>2</v>
      </c>
      <c r="AI949">
        <v>144045206</v>
      </c>
      <c r="AJ949">
        <v>950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</row>
    <row r="950" spans="1:44" x14ac:dyDescent="0.2">
      <c r="A950">
        <f>ROW(Source!A742)</f>
        <v>742</v>
      </c>
      <c r="B950">
        <v>144045213</v>
      </c>
      <c r="C950">
        <v>144045204</v>
      </c>
      <c r="D950">
        <v>130404565</v>
      </c>
      <c r="E950">
        <v>1</v>
      </c>
      <c r="F950">
        <v>1</v>
      </c>
      <c r="G950">
        <v>1</v>
      </c>
      <c r="H950">
        <v>2</v>
      </c>
      <c r="I950" t="s">
        <v>1130</v>
      </c>
      <c r="J950" t="s">
        <v>1131</v>
      </c>
      <c r="K950" t="s">
        <v>1132</v>
      </c>
      <c r="L950">
        <v>1368</v>
      </c>
      <c r="N950">
        <v>1011</v>
      </c>
      <c r="O950" t="s">
        <v>550</v>
      </c>
      <c r="P950" t="s">
        <v>550</v>
      </c>
      <c r="Q950">
        <v>1</v>
      </c>
      <c r="X950">
        <v>0.01</v>
      </c>
      <c r="Y950">
        <v>0</v>
      </c>
      <c r="Z950">
        <v>31.26</v>
      </c>
      <c r="AA950">
        <v>13.5</v>
      </c>
      <c r="AB950">
        <v>0</v>
      </c>
      <c r="AC950">
        <v>0</v>
      </c>
      <c r="AD950">
        <v>1</v>
      </c>
      <c r="AE950">
        <v>0</v>
      </c>
      <c r="AF950" t="s">
        <v>279</v>
      </c>
      <c r="AG950">
        <v>1.2500000000000001E-2</v>
      </c>
      <c r="AH950">
        <v>2</v>
      </c>
      <c r="AI950">
        <v>144045207</v>
      </c>
      <c r="AJ950">
        <v>951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</row>
    <row r="951" spans="1:44" x14ac:dyDescent="0.2">
      <c r="A951">
        <f>ROW(Source!A742)</f>
        <v>742</v>
      </c>
      <c r="B951">
        <v>144045214</v>
      </c>
      <c r="C951">
        <v>144045204</v>
      </c>
      <c r="D951">
        <v>130405149</v>
      </c>
      <c r="E951">
        <v>1</v>
      </c>
      <c r="F951">
        <v>1</v>
      </c>
      <c r="G951">
        <v>1</v>
      </c>
      <c r="H951">
        <v>2</v>
      </c>
      <c r="I951" t="s">
        <v>1144</v>
      </c>
      <c r="J951" t="s">
        <v>1145</v>
      </c>
      <c r="K951" t="s">
        <v>1146</v>
      </c>
      <c r="L951">
        <v>1368</v>
      </c>
      <c r="N951">
        <v>1011</v>
      </c>
      <c r="O951" t="s">
        <v>550</v>
      </c>
      <c r="P951" t="s">
        <v>550</v>
      </c>
      <c r="Q951">
        <v>1</v>
      </c>
      <c r="X951">
        <v>0.02</v>
      </c>
      <c r="Y951">
        <v>0</v>
      </c>
      <c r="Z951">
        <v>65.709999999999994</v>
      </c>
      <c r="AA951">
        <v>11.6</v>
      </c>
      <c r="AB951">
        <v>0</v>
      </c>
      <c r="AC951">
        <v>0</v>
      </c>
      <c r="AD951">
        <v>1</v>
      </c>
      <c r="AE951">
        <v>0</v>
      </c>
      <c r="AF951" t="s">
        <v>279</v>
      </c>
      <c r="AG951">
        <v>2.5000000000000001E-2</v>
      </c>
      <c r="AH951">
        <v>2</v>
      </c>
      <c r="AI951">
        <v>144045208</v>
      </c>
      <c r="AJ951">
        <v>952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</row>
    <row r="952" spans="1:44" x14ac:dyDescent="0.2">
      <c r="A952">
        <f>ROW(Source!A742)</f>
        <v>742</v>
      </c>
      <c r="B952">
        <v>144045215</v>
      </c>
      <c r="C952">
        <v>144045204</v>
      </c>
      <c r="D952">
        <v>130261846</v>
      </c>
      <c r="E952">
        <v>1</v>
      </c>
      <c r="F952">
        <v>1</v>
      </c>
      <c r="G952">
        <v>1</v>
      </c>
      <c r="H952">
        <v>3</v>
      </c>
      <c r="I952" t="s">
        <v>1312</v>
      </c>
      <c r="J952" t="s">
        <v>1313</v>
      </c>
      <c r="K952" t="s">
        <v>1314</v>
      </c>
      <c r="L952">
        <v>1346</v>
      </c>
      <c r="N952">
        <v>1009</v>
      </c>
      <c r="O952" t="s">
        <v>598</v>
      </c>
      <c r="P952" t="s">
        <v>598</v>
      </c>
      <c r="Q952">
        <v>1</v>
      </c>
      <c r="X952">
        <v>0.2</v>
      </c>
      <c r="Y952">
        <v>1.82</v>
      </c>
      <c r="Z952">
        <v>0</v>
      </c>
      <c r="AA952">
        <v>0</v>
      </c>
      <c r="AB952">
        <v>0</v>
      </c>
      <c r="AC952">
        <v>0</v>
      </c>
      <c r="AD952">
        <v>1</v>
      </c>
      <c r="AE952">
        <v>0</v>
      </c>
      <c r="AF952" t="s">
        <v>3</v>
      </c>
      <c r="AG952">
        <v>0.2</v>
      </c>
      <c r="AH952">
        <v>2</v>
      </c>
      <c r="AI952">
        <v>144045209</v>
      </c>
      <c r="AJ952">
        <v>953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</row>
    <row r="953" spans="1:44" x14ac:dyDescent="0.2">
      <c r="A953">
        <f>ROW(Source!A742)</f>
        <v>742</v>
      </c>
      <c r="B953">
        <v>144045216</v>
      </c>
      <c r="C953">
        <v>144045204</v>
      </c>
      <c r="D953">
        <v>128864557</v>
      </c>
      <c r="E953">
        <v>28876687</v>
      </c>
      <c r="F953">
        <v>1</v>
      </c>
      <c r="G953">
        <v>1</v>
      </c>
      <c r="H953">
        <v>3</v>
      </c>
      <c r="I953" t="s">
        <v>1800</v>
      </c>
      <c r="J953" t="s">
        <v>3</v>
      </c>
      <c r="K953" t="s">
        <v>1801</v>
      </c>
      <c r="L953">
        <v>1348</v>
      </c>
      <c r="N953">
        <v>1009</v>
      </c>
      <c r="O953" t="s">
        <v>31</v>
      </c>
      <c r="P953" t="s">
        <v>31</v>
      </c>
      <c r="Q953">
        <v>1000</v>
      </c>
      <c r="X953">
        <v>0.02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 t="s">
        <v>3</v>
      </c>
      <c r="AG953">
        <v>0.02</v>
      </c>
      <c r="AH953">
        <v>3</v>
      </c>
      <c r="AI953">
        <v>-1</v>
      </c>
      <c r="AJ953" t="s">
        <v>3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</row>
    <row r="954" spans="1:44" x14ac:dyDescent="0.2">
      <c r="A954">
        <f>ROW(Source!A744)</f>
        <v>744</v>
      </c>
      <c r="B954">
        <v>144045227</v>
      </c>
      <c r="C954">
        <v>144045218</v>
      </c>
      <c r="D954">
        <v>128862276</v>
      </c>
      <c r="E954">
        <v>28876687</v>
      </c>
      <c r="F954">
        <v>1</v>
      </c>
      <c r="G954">
        <v>1</v>
      </c>
      <c r="H954">
        <v>1</v>
      </c>
      <c r="I954" t="s">
        <v>1341</v>
      </c>
      <c r="J954" t="s">
        <v>3</v>
      </c>
      <c r="K954" t="s">
        <v>1342</v>
      </c>
      <c r="L954">
        <v>1191</v>
      </c>
      <c r="N954">
        <v>1013</v>
      </c>
      <c r="O954" t="s">
        <v>1125</v>
      </c>
      <c r="P954" t="s">
        <v>1125</v>
      </c>
      <c r="Q954">
        <v>1</v>
      </c>
      <c r="X954">
        <v>23.1</v>
      </c>
      <c r="Y954">
        <v>0</v>
      </c>
      <c r="Z954">
        <v>0</v>
      </c>
      <c r="AA954">
        <v>0</v>
      </c>
      <c r="AB954">
        <v>8.9700000000000006</v>
      </c>
      <c r="AC954">
        <v>0</v>
      </c>
      <c r="AD954">
        <v>1</v>
      </c>
      <c r="AE954">
        <v>1</v>
      </c>
      <c r="AF954" t="s">
        <v>3</v>
      </c>
      <c r="AG954">
        <v>23.1</v>
      </c>
      <c r="AH954">
        <v>2</v>
      </c>
      <c r="AI954">
        <v>144045219</v>
      </c>
      <c r="AJ954">
        <v>955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</row>
    <row r="955" spans="1:44" x14ac:dyDescent="0.2">
      <c r="A955">
        <f>ROW(Source!A744)</f>
        <v>744</v>
      </c>
      <c r="B955">
        <v>144045228</v>
      </c>
      <c r="C955">
        <v>144045218</v>
      </c>
      <c r="D955">
        <v>128862608</v>
      </c>
      <c r="E955">
        <v>28876687</v>
      </c>
      <c r="F955">
        <v>1</v>
      </c>
      <c r="G955">
        <v>1</v>
      </c>
      <c r="H955">
        <v>1</v>
      </c>
      <c r="I955" t="s">
        <v>1128</v>
      </c>
      <c r="J955" t="s">
        <v>3</v>
      </c>
      <c r="K955" t="s">
        <v>1129</v>
      </c>
      <c r="L955">
        <v>1191</v>
      </c>
      <c r="N955">
        <v>1013</v>
      </c>
      <c r="O955" t="s">
        <v>1125</v>
      </c>
      <c r="P955" t="s">
        <v>1125</v>
      </c>
      <c r="Q955">
        <v>1</v>
      </c>
      <c r="X955">
        <v>0.11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1</v>
      </c>
      <c r="AE955">
        <v>2</v>
      </c>
      <c r="AF955" t="s">
        <v>3</v>
      </c>
      <c r="AG955">
        <v>0.11</v>
      </c>
      <c r="AH955">
        <v>2</v>
      </c>
      <c r="AI955">
        <v>144045220</v>
      </c>
      <c r="AJ955">
        <v>956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</row>
    <row r="956" spans="1:44" x14ac:dyDescent="0.2">
      <c r="A956">
        <f>ROW(Source!A744)</f>
        <v>744</v>
      </c>
      <c r="B956">
        <v>144045229</v>
      </c>
      <c r="C956">
        <v>144045218</v>
      </c>
      <c r="D956">
        <v>130404565</v>
      </c>
      <c r="E956">
        <v>1</v>
      </c>
      <c r="F956">
        <v>1</v>
      </c>
      <c r="G956">
        <v>1</v>
      </c>
      <c r="H956">
        <v>2</v>
      </c>
      <c r="I956" t="s">
        <v>1130</v>
      </c>
      <c r="J956" t="s">
        <v>1131</v>
      </c>
      <c r="K956" t="s">
        <v>1132</v>
      </c>
      <c r="L956">
        <v>1368</v>
      </c>
      <c r="N956">
        <v>1011</v>
      </c>
      <c r="O956" t="s">
        <v>550</v>
      </c>
      <c r="P956" t="s">
        <v>550</v>
      </c>
      <c r="Q956">
        <v>1</v>
      </c>
      <c r="X956">
        <v>0.01</v>
      </c>
      <c r="Y956">
        <v>0</v>
      </c>
      <c r="Z956">
        <v>31.26</v>
      </c>
      <c r="AA956">
        <v>13.5</v>
      </c>
      <c r="AB956">
        <v>0</v>
      </c>
      <c r="AC956">
        <v>0</v>
      </c>
      <c r="AD956">
        <v>1</v>
      </c>
      <c r="AE956">
        <v>0</v>
      </c>
      <c r="AF956" t="s">
        <v>3</v>
      </c>
      <c r="AG956">
        <v>0.01</v>
      </c>
      <c r="AH956">
        <v>2</v>
      </c>
      <c r="AI956">
        <v>144045221</v>
      </c>
      <c r="AJ956">
        <v>957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</row>
    <row r="957" spans="1:44" x14ac:dyDescent="0.2">
      <c r="A957">
        <f>ROW(Source!A744)</f>
        <v>744</v>
      </c>
      <c r="B957">
        <v>144045230</v>
      </c>
      <c r="C957">
        <v>144045218</v>
      </c>
      <c r="D957">
        <v>130405149</v>
      </c>
      <c r="E957">
        <v>1</v>
      </c>
      <c r="F957">
        <v>1</v>
      </c>
      <c r="G957">
        <v>1</v>
      </c>
      <c r="H957">
        <v>2</v>
      </c>
      <c r="I957" t="s">
        <v>1144</v>
      </c>
      <c r="J957" t="s">
        <v>1145</v>
      </c>
      <c r="K957" t="s">
        <v>1146</v>
      </c>
      <c r="L957">
        <v>1368</v>
      </c>
      <c r="N957">
        <v>1011</v>
      </c>
      <c r="O957" t="s">
        <v>550</v>
      </c>
      <c r="P957" t="s">
        <v>550</v>
      </c>
      <c r="Q957">
        <v>1</v>
      </c>
      <c r="X957">
        <v>0.1</v>
      </c>
      <c r="Y957">
        <v>0</v>
      </c>
      <c r="Z957">
        <v>65.709999999999994</v>
      </c>
      <c r="AA957">
        <v>11.6</v>
      </c>
      <c r="AB957">
        <v>0</v>
      </c>
      <c r="AC957">
        <v>0</v>
      </c>
      <c r="AD957">
        <v>1</v>
      </c>
      <c r="AE957">
        <v>0</v>
      </c>
      <c r="AF957" t="s">
        <v>3</v>
      </c>
      <c r="AG957">
        <v>0.1</v>
      </c>
      <c r="AH957">
        <v>2</v>
      </c>
      <c r="AI957">
        <v>144045222</v>
      </c>
      <c r="AJ957">
        <v>958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</row>
    <row r="958" spans="1:44" x14ac:dyDescent="0.2">
      <c r="A958">
        <f>ROW(Source!A744)</f>
        <v>744</v>
      </c>
      <c r="B958">
        <v>144045231</v>
      </c>
      <c r="C958">
        <v>144045218</v>
      </c>
      <c r="D958">
        <v>130261510</v>
      </c>
      <c r="E958">
        <v>1</v>
      </c>
      <c r="F958">
        <v>1</v>
      </c>
      <c r="G958">
        <v>1</v>
      </c>
      <c r="H958">
        <v>3</v>
      </c>
      <c r="I958" t="s">
        <v>1582</v>
      </c>
      <c r="J958" t="s">
        <v>1583</v>
      </c>
      <c r="K958" t="s">
        <v>1584</v>
      </c>
      <c r="L958">
        <v>1327</v>
      </c>
      <c r="N958">
        <v>1005</v>
      </c>
      <c r="O958" t="s">
        <v>269</v>
      </c>
      <c r="P958" t="s">
        <v>269</v>
      </c>
      <c r="Q958">
        <v>1</v>
      </c>
      <c r="X958">
        <v>0.84</v>
      </c>
      <c r="Y958">
        <v>72.319999999999993</v>
      </c>
      <c r="Z958">
        <v>0</v>
      </c>
      <c r="AA958">
        <v>0</v>
      </c>
      <c r="AB958">
        <v>0</v>
      </c>
      <c r="AC958">
        <v>0</v>
      </c>
      <c r="AD958">
        <v>1</v>
      </c>
      <c r="AE958">
        <v>0</v>
      </c>
      <c r="AF958" t="s">
        <v>3</v>
      </c>
      <c r="AG958">
        <v>0.84</v>
      </c>
      <c r="AH958">
        <v>2</v>
      </c>
      <c r="AI958">
        <v>144045223</v>
      </c>
      <c r="AJ958">
        <v>959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</row>
    <row r="959" spans="1:44" x14ac:dyDescent="0.2">
      <c r="A959">
        <f>ROW(Source!A744)</f>
        <v>744</v>
      </c>
      <c r="B959">
        <v>144045232</v>
      </c>
      <c r="C959">
        <v>144045218</v>
      </c>
      <c r="D959">
        <v>130261846</v>
      </c>
      <c r="E959">
        <v>1</v>
      </c>
      <c r="F959">
        <v>1</v>
      </c>
      <c r="G959">
        <v>1</v>
      </c>
      <c r="H959">
        <v>3</v>
      </c>
      <c r="I959" t="s">
        <v>1312</v>
      </c>
      <c r="J959" t="s">
        <v>1313</v>
      </c>
      <c r="K959" t="s">
        <v>1314</v>
      </c>
      <c r="L959">
        <v>1346</v>
      </c>
      <c r="N959">
        <v>1009</v>
      </c>
      <c r="O959" t="s">
        <v>598</v>
      </c>
      <c r="P959" t="s">
        <v>598</v>
      </c>
      <c r="Q959">
        <v>1</v>
      </c>
      <c r="X959">
        <v>0.31</v>
      </c>
      <c r="Y959">
        <v>1.82</v>
      </c>
      <c r="Z959">
        <v>0</v>
      </c>
      <c r="AA959">
        <v>0</v>
      </c>
      <c r="AB959">
        <v>0</v>
      </c>
      <c r="AC959">
        <v>0</v>
      </c>
      <c r="AD959">
        <v>1</v>
      </c>
      <c r="AE959">
        <v>0</v>
      </c>
      <c r="AF959" t="s">
        <v>3</v>
      </c>
      <c r="AG959">
        <v>0.31</v>
      </c>
      <c r="AH959">
        <v>2</v>
      </c>
      <c r="AI959">
        <v>144045224</v>
      </c>
      <c r="AJ959">
        <v>960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</row>
    <row r="960" spans="1:44" x14ac:dyDescent="0.2">
      <c r="A960">
        <f>ROW(Source!A744)</f>
        <v>744</v>
      </c>
      <c r="B960">
        <v>144045233</v>
      </c>
      <c r="C960">
        <v>144045218</v>
      </c>
      <c r="D960">
        <v>128864562</v>
      </c>
      <c r="E960">
        <v>28876687</v>
      </c>
      <c r="F960">
        <v>1</v>
      </c>
      <c r="G960">
        <v>1</v>
      </c>
      <c r="H960">
        <v>3</v>
      </c>
      <c r="I960" t="s">
        <v>1807</v>
      </c>
      <c r="J960" t="s">
        <v>3</v>
      </c>
      <c r="K960" t="s">
        <v>1808</v>
      </c>
      <c r="L960">
        <v>1348</v>
      </c>
      <c r="N960">
        <v>1009</v>
      </c>
      <c r="O960" t="s">
        <v>31</v>
      </c>
      <c r="P960" t="s">
        <v>31</v>
      </c>
      <c r="Q960">
        <v>1000</v>
      </c>
      <c r="X960">
        <v>6.3E-2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 t="s">
        <v>3</v>
      </c>
      <c r="AG960">
        <v>6.3E-2</v>
      </c>
      <c r="AH960">
        <v>3</v>
      </c>
      <c r="AI960">
        <v>-1</v>
      </c>
      <c r="AJ960" t="s">
        <v>3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</row>
    <row r="961" spans="1:44" x14ac:dyDescent="0.2">
      <c r="A961">
        <f>ROW(Source!A744)</f>
        <v>744</v>
      </c>
      <c r="B961">
        <v>144045234</v>
      </c>
      <c r="C961">
        <v>144045218</v>
      </c>
      <c r="D961">
        <v>130289765</v>
      </c>
      <c r="E961">
        <v>1</v>
      </c>
      <c r="F961">
        <v>1</v>
      </c>
      <c r="G961">
        <v>1</v>
      </c>
      <c r="H961">
        <v>3</v>
      </c>
      <c r="I961" t="s">
        <v>1585</v>
      </c>
      <c r="J961" t="s">
        <v>1586</v>
      </c>
      <c r="K961" t="s">
        <v>1587</v>
      </c>
      <c r="L961">
        <v>1348</v>
      </c>
      <c r="N961">
        <v>1009</v>
      </c>
      <c r="O961" t="s">
        <v>31</v>
      </c>
      <c r="P961" t="s">
        <v>31</v>
      </c>
      <c r="Q961">
        <v>1000</v>
      </c>
      <c r="X961">
        <v>5.0000000000000001E-3</v>
      </c>
      <c r="Y961">
        <v>4294</v>
      </c>
      <c r="Z961">
        <v>0</v>
      </c>
      <c r="AA961">
        <v>0</v>
      </c>
      <c r="AB961">
        <v>0</v>
      </c>
      <c r="AC961">
        <v>0</v>
      </c>
      <c r="AD961">
        <v>1</v>
      </c>
      <c r="AE961">
        <v>0</v>
      </c>
      <c r="AF961" t="s">
        <v>3</v>
      </c>
      <c r="AG961">
        <v>5.0000000000000001E-3</v>
      </c>
      <c r="AH961">
        <v>2</v>
      </c>
      <c r="AI961">
        <v>144045226</v>
      </c>
      <c r="AJ961">
        <v>962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</row>
    <row r="962" spans="1:44" x14ac:dyDescent="0.2">
      <c r="A962">
        <f>ROW(Source!A746)</f>
        <v>746</v>
      </c>
      <c r="B962">
        <v>144045244</v>
      </c>
      <c r="C962">
        <v>144045236</v>
      </c>
      <c r="D962">
        <v>128862237</v>
      </c>
      <c r="E962">
        <v>28876687</v>
      </c>
      <c r="F962">
        <v>1</v>
      </c>
      <c r="G962">
        <v>1</v>
      </c>
      <c r="H962">
        <v>1</v>
      </c>
      <c r="I962" t="s">
        <v>1591</v>
      </c>
      <c r="J962" t="s">
        <v>3</v>
      </c>
      <c r="K962" t="s">
        <v>1592</v>
      </c>
      <c r="L962">
        <v>1191</v>
      </c>
      <c r="N962">
        <v>1013</v>
      </c>
      <c r="O962" t="s">
        <v>1125</v>
      </c>
      <c r="P962" t="s">
        <v>1125</v>
      </c>
      <c r="Q962">
        <v>1</v>
      </c>
      <c r="X962">
        <v>97.3</v>
      </c>
      <c r="Y962">
        <v>0</v>
      </c>
      <c r="Z962">
        <v>0</v>
      </c>
      <c r="AA962">
        <v>0</v>
      </c>
      <c r="AB962">
        <v>8.3800000000000008</v>
      </c>
      <c r="AC962">
        <v>0</v>
      </c>
      <c r="AD962">
        <v>1</v>
      </c>
      <c r="AE962">
        <v>1</v>
      </c>
      <c r="AF962" t="s">
        <v>264</v>
      </c>
      <c r="AG962">
        <v>111.89499999999998</v>
      </c>
      <c r="AH962">
        <v>2</v>
      </c>
      <c r="AI962">
        <v>144045237</v>
      </c>
      <c r="AJ962">
        <v>963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</row>
    <row r="963" spans="1:44" x14ac:dyDescent="0.2">
      <c r="A963">
        <f>ROW(Source!A746)</f>
        <v>746</v>
      </c>
      <c r="B963">
        <v>144045245</v>
      </c>
      <c r="C963">
        <v>144045236</v>
      </c>
      <c r="D963">
        <v>128862608</v>
      </c>
      <c r="E963">
        <v>28876687</v>
      </c>
      <c r="F963">
        <v>1</v>
      </c>
      <c r="G963">
        <v>1</v>
      </c>
      <c r="H963">
        <v>1</v>
      </c>
      <c r="I963" t="s">
        <v>1128</v>
      </c>
      <c r="J963" t="s">
        <v>3</v>
      </c>
      <c r="K963" t="s">
        <v>1129</v>
      </c>
      <c r="L963">
        <v>1191</v>
      </c>
      <c r="N963">
        <v>1013</v>
      </c>
      <c r="O963" t="s">
        <v>1125</v>
      </c>
      <c r="P963" t="s">
        <v>1125</v>
      </c>
      <c r="Q963">
        <v>1</v>
      </c>
      <c r="X963">
        <v>2.5499999999999998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1</v>
      </c>
      <c r="AE963">
        <v>2</v>
      </c>
      <c r="AF963" t="s">
        <v>279</v>
      </c>
      <c r="AG963">
        <v>3.1875</v>
      </c>
      <c r="AH963">
        <v>2</v>
      </c>
      <c r="AI963">
        <v>144045238</v>
      </c>
      <c r="AJ963">
        <v>964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</row>
    <row r="964" spans="1:44" x14ac:dyDescent="0.2">
      <c r="A964">
        <f>ROW(Source!A746)</f>
        <v>746</v>
      </c>
      <c r="B964">
        <v>144045246</v>
      </c>
      <c r="C964">
        <v>144045236</v>
      </c>
      <c r="D964">
        <v>130404404</v>
      </c>
      <c r="E964">
        <v>1</v>
      </c>
      <c r="F964">
        <v>1</v>
      </c>
      <c r="G964">
        <v>1</v>
      </c>
      <c r="H964">
        <v>2</v>
      </c>
      <c r="I964" t="s">
        <v>1141</v>
      </c>
      <c r="J964" t="s">
        <v>1142</v>
      </c>
      <c r="K964" t="s">
        <v>1143</v>
      </c>
      <c r="L964">
        <v>1368</v>
      </c>
      <c r="N964">
        <v>1011</v>
      </c>
      <c r="O964" t="s">
        <v>550</v>
      </c>
      <c r="P964" t="s">
        <v>550</v>
      </c>
      <c r="Q964">
        <v>1</v>
      </c>
      <c r="X964">
        <v>1.03</v>
      </c>
      <c r="Y964">
        <v>0</v>
      </c>
      <c r="Z964">
        <v>115.4</v>
      </c>
      <c r="AA964">
        <v>13.5</v>
      </c>
      <c r="AB964">
        <v>0</v>
      </c>
      <c r="AC964">
        <v>0</v>
      </c>
      <c r="AD964">
        <v>1</v>
      </c>
      <c r="AE964">
        <v>0</v>
      </c>
      <c r="AF964" t="s">
        <v>279</v>
      </c>
      <c r="AG964">
        <v>1.2875000000000001</v>
      </c>
      <c r="AH964">
        <v>2</v>
      </c>
      <c r="AI964">
        <v>144045239</v>
      </c>
      <c r="AJ964">
        <v>965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</row>
    <row r="965" spans="1:44" x14ac:dyDescent="0.2">
      <c r="A965">
        <f>ROW(Source!A746)</f>
        <v>746</v>
      </c>
      <c r="B965">
        <v>144045247</v>
      </c>
      <c r="C965">
        <v>144045236</v>
      </c>
      <c r="D965">
        <v>130405149</v>
      </c>
      <c r="E965">
        <v>1</v>
      </c>
      <c r="F965">
        <v>1</v>
      </c>
      <c r="G965">
        <v>1</v>
      </c>
      <c r="H965">
        <v>2</v>
      </c>
      <c r="I965" t="s">
        <v>1144</v>
      </c>
      <c r="J965" t="s">
        <v>1145</v>
      </c>
      <c r="K965" t="s">
        <v>1146</v>
      </c>
      <c r="L965">
        <v>1368</v>
      </c>
      <c r="N965">
        <v>1011</v>
      </c>
      <c r="O965" t="s">
        <v>550</v>
      </c>
      <c r="P965" t="s">
        <v>550</v>
      </c>
      <c r="Q965">
        <v>1</v>
      </c>
      <c r="X965">
        <v>1.52</v>
      </c>
      <c r="Y965">
        <v>0</v>
      </c>
      <c r="Z965">
        <v>65.709999999999994</v>
      </c>
      <c r="AA965">
        <v>11.6</v>
      </c>
      <c r="AB965">
        <v>0</v>
      </c>
      <c r="AC965">
        <v>0</v>
      </c>
      <c r="AD965">
        <v>1</v>
      </c>
      <c r="AE965">
        <v>0</v>
      </c>
      <c r="AF965" t="s">
        <v>279</v>
      </c>
      <c r="AG965">
        <v>1.9</v>
      </c>
      <c r="AH965">
        <v>2</v>
      </c>
      <c r="AI965">
        <v>144045240</v>
      </c>
      <c r="AJ965">
        <v>966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</row>
    <row r="966" spans="1:44" x14ac:dyDescent="0.2">
      <c r="A966">
        <f>ROW(Source!A746)</f>
        <v>746</v>
      </c>
      <c r="B966">
        <v>144045248</v>
      </c>
      <c r="C966">
        <v>144045236</v>
      </c>
      <c r="D966">
        <v>130260847</v>
      </c>
      <c r="E966">
        <v>1</v>
      </c>
      <c r="F966">
        <v>1</v>
      </c>
      <c r="G966">
        <v>1</v>
      </c>
      <c r="H966">
        <v>3</v>
      </c>
      <c r="I966" t="s">
        <v>1373</v>
      </c>
      <c r="J966" t="s">
        <v>1374</v>
      </c>
      <c r="K966" t="s">
        <v>1375</v>
      </c>
      <c r="L966">
        <v>1348</v>
      </c>
      <c r="N966">
        <v>1009</v>
      </c>
      <c r="O966" t="s">
        <v>31</v>
      </c>
      <c r="P966" t="s">
        <v>31</v>
      </c>
      <c r="Q966">
        <v>1000</v>
      </c>
      <c r="X966">
        <v>1.4999999999999999E-2</v>
      </c>
      <c r="Y966">
        <v>11978</v>
      </c>
      <c r="Z966">
        <v>0</v>
      </c>
      <c r="AA966">
        <v>0</v>
      </c>
      <c r="AB966">
        <v>0</v>
      </c>
      <c r="AC966">
        <v>0</v>
      </c>
      <c r="AD966">
        <v>1</v>
      </c>
      <c r="AE966">
        <v>0</v>
      </c>
      <c r="AF966" t="s">
        <v>3</v>
      </c>
      <c r="AG966">
        <v>1.4999999999999999E-2</v>
      </c>
      <c r="AH966">
        <v>2</v>
      </c>
      <c r="AI966">
        <v>144045241</v>
      </c>
      <c r="AJ966">
        <v>967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</row>
    <row r="967" spans="1:44" x14ac:dyDescent="0.2">
      <c r="A967">
        <f>ROW(Source!A749)</f>
        <v>749</v>
      </c>
      <c r="B967">
        <v>144045257</v>
      </c>
      <c r="C967">
        <v>144045251</v>
      </c>
      <c r="D967">
        <v>128862253</v>
      </c>
      <c r="E967">
        <v>28876687</v>
      </c>
      <c r="F967">
        <v>1</v>
      </c>
      <c r="G967">
        <v>1</v>
      </c>
      <c r="H967">
        <v>1</v>
      </c>
      <c r="I967" t="s">
        <v>1123</v>
      </c>
      <c r="J967" t="s">
        <v>3</v>
      </c>
      <c r="K967" t="s">
        <v>1124</v>
      </c>
      <c r="L967">
        <v>1191</v>
      </c>
      <c r="N967">
        <v>1013</v>
      </c>
      <c r="O967" t="s">
        <v>1125</v>
      </c>
      <c r="P967" t="s">
        <v>1125</v>
      </c>
      <c r="Q967">
        <v>1</v>
      </c>
      <c r="X967">
        <v>2.78</v>
      </c>
      <c r="Y967">
        <v>0</v>
      </c>
      <c r="Z967">
        <v>0</v>
      </c>
      <c r="AA967">
        <v>0</v>
      </c>
      <c r="AB967">
        <v>8.5299999999999994</v>
      </c>
      <c r="AC967">
        <v>0</v>
      </c>
      <c r="AD967">
        <v>1</v>
      </c>
      <c r="AE967">
        <v>1</v>
      </c>
      <c r="AF967" t="s">
        <v>264</v>
      </c>
      <c r="AG967">
        <v>3.1969999999999996</v>
      </c>
      <c r="AH967">
        <v>2</v>
      </c>
      <c r="AI967">
        <v>144045252</v>
      </c>
      <c r="AJ967">
        <v>970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</row>
    <row r="968" spans="1:44" x14ac:dyDescent="0.2">
      <c r="A968">
        <f>ROW(Source!A749)</f>
        <v>749</v>
      </c>
      <c r="B968">
        <v>144045258</v>
      </c>
      <c r="C968">
        <v>144045251</v>
      </c>
      <c r="D968">
        <v>130404530</v>
      </c>
      <c r="E968">
        <v>1</v>
      </c>
      <c r="F968">
        <v>1</v>
      </c>
      <c r="G968">
        <v>1</v>
      </c>
      <c r="H968">
        <v>2</v>
      </c>
      <c r="I968" t="s">
        <v>1602</v>
      </c>
      <c r="J968" t="s">
        <v>1603</v>
      </c>
      <c r="K968" t="s">
        <v>1604</v>
      </c>
      <c r="L968">
        <v>1368</v>
      </c>
      <c r="N968">
        <v>1011</v>
      </c>
      <c r="O968" t="s">
        <v>550</v>
      </c>
      <c r="P968" t="s">
        <v>550</v>
      </c>
      <c r="Q968">
        <v>1</v>
      </c>
      <c r="X968">
        <v>1E-3</v>
      </c>
      <c r="Y968">
        <v>0</v>
      </c>
      <c r="Z968">
        <v>76.7</v>
      </c>
      <c r="AA968">
        <v>10.06</v>
      </c>
      <c r="AB968">
        <v>0</v>
      </c>
      <c r="AC968">
        <v>0</v>
      </c>
      <c r="AD968">
        <v>1</v>
      </c>
      <c r="AE968">
        <v>0</v>
      </c>
      <c r="AF968" t="s">
        <v>279</v>
      </c>
      <c r="AG968">
        <v>1.25E-3</v>
      </c>
      <c r="AH968">
        <v>2</v>
      </c>
      <c r="AI968">
        <v>144045253</v>
      </c>
      <c r="AJ968">
        <v>971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</row>
    <row r="969" spans="1:44" x14ac:dyDescent="0.2">
      <c r="A969">
        <f>ROW(Source!A749)</f>
        <v>749</v>
      </c>
      <c r="B969">
        <v>144045259</v>
      </c>
      <c r="C969">
        <v>144045251</v>
      </c>
      <c r="D969">
        <v>130404562</v>
      </c>
      <c r="E969">
        <v>1</v>
      </c>
      <c r="F969">
        <v>1</v>
      </c>
      <c r="G969">
        <v>1</v>
      </c>
      <c r="H969">
        <v>2</v>
      </c>
      <c r="I969" t="s">
        <v>1605</v>
      </c>
      <c r="J969" t="s">
        <v>1606</v>
      </c>
      <c r="K969" t="s">
        <v>1607</v>
      </c>
      <c r="L969">
        <v>1368</v>
      </c>
      <c r="N969">
        <v>1011</v>
      </c>
      <c r="O969" t="s">
        <v>550</v>
      </c>
      <c r="P969" t="s">
        <v>550</v>
      </c>
      <c r="Q969">
        <v>1</v>
      </c>
      <c r="X969">
        <v>3.0000000000000001E-3</v>
      </c>
      <c r="Y969">
        <v>0</v>
      </c>
      <c r="Z969">
        <v>24.33</v>
      </c>
      <c r="AA969">
        <v>10.06</v>
      </c>
      <c r="AB969">
        <v>0</v>
      </c>
      <c r="AC969">
        <v>0</v>
      </c>
      <c r="AD969">
        <v>1</v>
      </c>
      <c r="AE969">
        <v>0</v>
      </c>
      <c r="AF969" t="s">
        <v>279</v>
      </c>
      <c r="AG969">
        <v>3.7499999999999999E-3</v>
      </c>
      <c r="AH969">
        <v>2</v>
      </c>
      <c r="AI969">
        <v>144045254</v>
      </c>
      <c r="AJ969">
        <v>972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</row>
    <row r="970" spans="1:44" x14ac:dyDescent="0.2">
      <c r="A970">
        <f>ROW(Source!A749)</f>
        <v>749</v>
      </c>
      <c r="B970">
        <v>144045260</v>
      </c>
      <c r="C970">
        <v>144045251</v>
      </c>
      <c r="D970">
        <v>130405670</v>
      </c>
      <c r="E970">
        <v>1</v>
      </c>
      <c r="F970">
        <v>1</v>
      </c>
      <c r="G970">
        <v>1</v>
      </c>
      <c r="H970">
        <v>2</v>
      </c>
      <c r="I970" t="s">
        <v>1327</v>
      </c>
      <c r="J970" t="s">
        <v>1328</v>
      </c>
      <c r="K970" t="s">
        <v>1329</v>
      </c>
      <c r="L970">
        <v>1368</v>
      </c>
      <c r="N970">
        <v>1011</v>
      </c>
      <c r="O970" t="s">
        <v>550</v>
      </c>
      <c r="P970" t="s">
        <v>550</v>
      </c>
      <c r="Q970">
        <v>1</v>
      </c>
      <c r="X970">
        <v>1.34</v>
      </c>
      <c r="Y970">
        <v>0</v>
      </c>
      <c r="Z970">
        <v>6.82</v>
      </c>
      <c r="AA970">
        <v>0</v>
      </c>
      <c r="AB970">
        <v>0</v>
      </c>
      <c r="AC970">
        <v>0</v>
      </c>
      <c r="AD970">
        <v>1</v>
      </c>
      <c r="AE970">
        <v>0</v>
      </c>
      <c r="AF970" t="s">
        <v>279</v>
      </c>
      <c r="AG970">
        <v>1.675</v>
      </c>
      <c r="AH970">
        <v>2</v>
      </c>
      <c r="AI970">
        <v>144045255</v>
      </c>
      <c r="AJ970">
        <v>973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</row>
    <row r="971" spans="1:44" x14ac:dyDescent="0.2">
      <c r="A971">
        <f>ROW(Source!A749)</f>
        <v>749</v>
      </c>
      <c r="B971">
        <v>144045261</v>
      </c>
      <c r="C971">
        <v>144045251</v>
      </c>
      <c r="D971">
        <v>128863666</v>
      </c>
      <c r="E971">
        <v>28876687</v>
      </c>
      <c r="F971">
        <v>1</v>
      </c>
      <c r="G971">
        <v>1</v>
      </c>
      <c r="H971">
        <v>3</v>
      </c>
      <c r="I971" t="s">
        <v>1819</v>
      </c>
      <c r="J971" t="s">
        <v>3</v>
      </c>
      <c r="K971" t="s">
        <v>1820</v>
      </c>
      <c r="L971">
        <v>1348</v>
      </c>
      <c r="N971">
        <v>1009</v>
      </c>
      <c r="O971" t="s">
        <v>31</v>
      </c>
      <c r="P971" t="s">
        <v>31</v>
      </c>
      <c r="Q971">
        <v>1000</v>
      </c>
      <c r="X971">
        <v>3.09E-2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 t="s">
        <v>3</v>
      </c>
      <c r="AG971">
        <v>3.09E-2</v>
      </c>
      <c r="AH971">
        <v>3</v>
      </c>
      <c r="AI971">
        <v>-1</v>
      </c>
      <c r="AJ971" t="s">
        <v>3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</row>
    <row r="972" spans="1:44" x14ac:dyDescent="0.2">
      <c r="A972">
        <f>ROW(Source!A751)</f>
        <v>751</v>
      </c>
      <c r="B972">
        <v>144045271</v>
      </c>
      <c r="C972">
        <v>144045263</v>
      </c>
      <c r="D972">
        <v>128862290</v>
      </c>
      <c r="E972">
        <v>28876687</v>
      </c>
      <c r="F972">
        <v>1</v>
      </c>
      <c r="G972">
        <v>1</v>
      </c>
      <c r="H972">
        <v>1</v>
      </c>
      <c r="I972" t="s">
        <v>1484</v>
      </c>
      <c r="J972" t="s">
        <v>3</v>
      </c>
      <c r="K972" t="s">
        <v>1485</v>
      </c>
      <c r="L972">
        <v>1191</v>
      </c>
      <c r="N972">
        <v>1013</v>
      </c>
      <c r="O972" t="s">
        <v>1125</v>
      </c>
      <c r="P972" t="s">
        <v>1125</v>
      </c>
      <c r="Q972">
        <v>1</v>
      </c>
      <c r="X972">
        <v>5.22</v>
      </c>
      <c r="Y972">
        <v>0</v>
      </c>
      <c r="Z972">
        <v>0</v>
      </c>
      <c r="AA972">
        <v>0</v>
      </c>
      <c r="AB972">
        <v>9.2899999999999991</v>
      </c>
      <c r="AC972">
        <v>0</v>
      </c>
      <c r="AD972">
        <v>1</v>
      </c>
      <c r="AE972">
        <v>1</v>
      </c>
      <c r="AF972" t="s">
        <v>264</v>
      </c>
      <c r="AG972">
        <v>6.0029999999999992</v>
      </c>
      <c r="AH972">
        <v>2</v>
      </c>
      <c r="AI972">
        <v>144045264</v>
      </c>
      <c r="AJ972">
        <v>975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</row>
    <row r="973" spans="1:44" x14ac:dyDescent="0.2">
      <c r="A973">
        <f>ROW(Source!A751)</f>
        <v>751</v>
      </c>
      <c r="B973">
        <v>144045272</v>
      </c>
      <c r="C973">
        <v>144045263</v>
      </c>
      <c r="D973">
        <v>128862608</v>
      </c>
      <c r="E973">
        <v>28876687</v>
      </c>
      <c r="F973">
        <v>1</v>
      </c>
      <c r="G973">
        <v>1</v>
      </c>
      <c r="H973">
        <v>1</v>
      </c>
      <c r="I973" t="s">
        <v>1128</v>
      </c>
      <c r="J973" t="s">
        <v>3</v>
      </c>
      <c r="K973" t="s">
        <v>1129</v>
      </c>
      <c r="L973">
        <v>1191</v>
      </c>
      <c r="N973">
        <v>1013</v>
      </c>
      <c r="O973" t="s">
        <v>1125</v>
      </c>
      <c r="P973" t="s">
        <v>1125</v>
      </c>
      <c r="Q973">
        <v>1</v>
      </c>
      <c r="X973">
        <v>0.4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1</v>
      </c>
      <c r="AE973">
        <v>2</v>
      </c>
      <c r="AF973" t="s">
        <v>279</v>
      </c>
      <c r="AG973">
        <v>0.5</v>
      </c>
      <c r="AH973">
        <v>2</v>
      </c>
      <c r="AI973">
        <v>144045265</v>
      </c>
      <c r="AJ973">
        <v>976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</row>
    <row r="974" spans="1:44" x14ac:dyDescent="0.2">
      <c r="A974">
        <f>ROW(Source!A751)</f>
        <v>751</v>
      </c>
      <c r="B974">
        <v>144045273</v>
      </c>
      <c r="C974">
        <v>144045263</v>
      </c>
      <c r="D974">
        <v>130404356</v>
      </c>
      <c r="E974">
        <v>1</v>
      </c>
      <c r="F974">
        <v>1</v>
      </c>
      <c r="G974">
        <v>1</v>
      </c>
      <c r="H974">
        <v>2</v>
      </c>
      <c r="I974" t="s">
        <v>1267</v>
      </c>
      <c r="J974" t="s">
        <v>1268</v>
      </c>
      <c r="K974" t="s">
        <v>1269</v>
      </c>
      <c r="L974">
        <v>1368</v>
      </c>
      <c r="N974">
        <v>1011</v>
      </c>
      <c r="O974" t="s">
        <v>550</v>
      </c>
      <c r="P974" t="s">
        <v>550</v>
      </c>
      <c r="Q974">
        <v>1</v>
      </c>
      <c r="X974">
        <v>0.4</v>
      </c>
      <c r="Y974">
        <v>0</v>
      </c>
      <c r="Z974">
        <v>86.4</v>
      </c>
      <c r="AA974">
        <v>13.5</v>
      </c>
      <c r="AB974">
        <v>0</v>
      </c>
      <c r="AC974">
        <v>0</v>
      </c>
      <c r="AD974">
        <v>1</v>
      </c>
      <c r="AE974">
        <v>0</v>
      </c>
      <c r="AF974" t="s">
        <v>279</v>
      </c>
      <c r="AG974">
        <v>0.5</v>
      </c>
      <c r="AH974">
        <v>2</v>
      </c>
      <c r="AI974">
        <v>144045266</v>
      </c>
      <c r="AJ974">
        <v>977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</row>
    <row r="975" spans="1:44" x14ac:dyDescent="0.2">
      <c r="A975">
        <f>ROW(Source!A751)</f>
        <v>751</v>
      </c>
      <c r="B975">
        <v>144045274</v>
      </c>
      <c r="C975">
        <v>144045263</v>
      </c>
      <c r="D975">
        <v>130258534</v>
      </c>
      <c r="E975">
        <v>1</v>
      </c>
      <c r="F975">
        <v>1</v>
      </c>
      <c r="G975">
        <v>1</v>
      </c>
      <c r="H975">
        <v>3</v>
      </c>
      <c r="I975" t="s">
        <v>1150</v>
      </c>
      <c r="J975" t="s">
        <v>1151</v>
      </c>
      <c r="K975" t="s">
        <v>1152</v>
      </c>
      <c r="L975">
        <v>1339</v>
      </c>
      <c r="N975">
        <v>1007</v>
      </c>
      <c r="O975" t="s">
        <v>50</v>
      </c>
      <c r="P975" t="s">
        <v>50</v>
      </c>
      <c r="Q975">
        <v>1</v>
      </c>
      <c r="X975">
        <v>0.44</v>
      </c>
      <c r="Y975">
        <v>2.44</v>
      </c>
      <c r="Z975">
        <v>0</v>
      </c>
      <c r="AA975">
        <v>0</v>
      </c>
      <c r="AB975">
        <v>0</v>
      </c>
      <c r="AC975">
        <v>0</v>
      </c>
      <c r="AD975">
        <v>1</v>
      </c>
      <c r="AE975">
        <v>0</v>
      </c>
      <c r="AF975" t="s">
        <v>3</v>
      </c>
      <c r="AG975">
        <v>0.44</v>
      </c>
      <c r="AH975">
        <v>2</v>
      </c>
      <c r="AI975">
        <v>144045267</v>
      </c>
      <c r="AJ975">
        <v>978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</row>
    <row r="976" spans="1:44" x14ac:dyDescent="0.2">
      <c r="A976">
        <f>ROW(Source!A751)</f>
        <v>751</v>
      </c>
      <c r="B976">
        <v>144045275</v>
      </c>
      <c r="C976">
        <v>144045263</v>
      </c>
      <c r="D976">
        <v>128865599</v>
      </c>
      <c r="E976">
        <v>28876687</v>
      </c>
      <c r="F976">
        <v>1</v>
      </c>
      <c r="G976">
        <v>1</v>
      </c>
      <c r="H976">
        <v>3</v>
      </c>
      <c r="I976" t="s">
        <v>1823</v>
      </c>
      <c r="J976" t="s">
        <v>3</v>
      </c>
      <c r="K976" t="s">
        <v>1824</v>
      </c>
      <c r="L976">
        <v>1339</v>
      </c>
      <c r="N976">
        <v>1007</v>
      </c>
      <c r="O976" t="s">
        <v>50</v>
      </c>
      <c r="P976" t="s">
        <v>50</v>
      </c>
      <c r="Q976">
        <v>1</v>
      </c>
      <c r="X976">
        <v>0.24199999999999999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 t="s">
        <v>3</v>
      </c>
      <c r="AG976">
        <v>0.24199999999999999</v>
      </c>
      <c r="AH976">
        <v>3</v>
      </c>
      <c r="AI976">
        <v>-1</v>
      </c>
      <c r="AJ976" t="s">
        <v>3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</row>
    <row r="977" spans="1:44" x14ac:dyDescent="0.2">
      <c r="A977">
        <f>ROW(Source!A751)</f>
        <v>751</v>
      </c>
      <c r="B977">
        <v>144045276</v>
      </c>
      <c r="C977">
        <v>144045263</v>
      </c>
      <c r="D977">
        <v>128865630</v>
      </c>
      <c r="E977">
        <v>28876687</v>
      </c>
      <c r="F977">
        <v>1</v>
      </c>
      <c r="G977">
        <v>1</v>
      </c>
      <c r="H977">
        <v>3</v>
      </c>
      <c r="I977" t="s">
        <v>1825</v>
      </c>
      <c r="J977" t="s">
        <v>3</v>
      </c>
      <c r="K977" t="s">
        <v>1826</v>
      </c>
      <c r="L977">
        <v>1407</v>
      </c>
      <c r="N977">
        <v>1013</v>
      </c>
      <c r="O977" t="s">
        <v>940</v>
      </c>
      <c r="P977" t="s">
        <v>940</v>
      </c>
      <c r="Q977">
        <v>1</v>
      </c>
      <c r="X977">
        <v>0.39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 t="s">
        <v>3</v>
      </c>
      <c r="AG977">
        <v>0.39</v>
      </c>
      <c r="AH977">
        <v>3</v>
      </c>
      <c r="AI977">
        <v>-1</v>
      </c>
      <c r="AJ977" t="s">
        <v>3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</row>
    <row r="978" spans="1:44" x14ac:dyDescent="0.2">
      <c r="A978">
        <f>ROW(Source!A751)</f>
        <v>751</v>
      </c>
      <c r="B978">
        <v>144045277</v>
      </c>
      <c r="C978">
        <v>144045263</v>
      </c>
      <c r="D978">
        <v>130281142</v>
      </c>
      <c r="E978">
        <v>1</v>
      </c>
      <c r="F978">
        <v>1</v>
      </c>
      <c r="G978">
        <v>1</v>
      </c>
      <c r="H978">
        <v>3</v>
      </c>
      <c r="I978" t="s">
        <v>1640</v>
      </c>
      <c r="J978" t="s">
        <v>1641</v>
      </c>
      <c r="K978" t="s">
        <v>1642</v>
      </c>
      <c r="L978">
        <v>1339</v>
      </c>
      <c r="N978">
        <v>1007</v>
      </c>
      <c r="O978" t="s">
        <v>50</v>
      </c>
      <c r="P978" t="s">
        <v>50</v>
      </c>
      <c r="Q978">
        <v>1</v>
      </c>
      <c r="X978">
        <v>5.0000000000000001E-4</v>
      </c>
      <c r="Y978">
        <v>1056</v>
      </c>
      <c r="Z978">
        <v>0</v>
      </c>
      <c r="AA978">
        <v>0</v>
      </c>
      <c r="AB978">
        <v>0</v>
      </c>
      <c r="AC978">
        <v>0</v>
      </c>
      <c r="AD978">
        <v>1</v>
      </c>
      <c r="AE978">
        <v>0</v>
      </c>
      <c r="AF978" t="s">
        <v>3</v>
      </c>
      <c r="AG978">
        <v>5.0000000000000001E-4</v>
      </c>
      <c r="AH978">
        <v>2</v>
      </c>
      <c r="AI978">
        <v>144045270</v>
      </c>
      <c r="AJ978">
        <v>981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</row>
    <row r="979" spans="1:44" x14ac:dyDescent="0.2">
      <c r="A979">
        <f>ROW(Source!A754)</f>
        <v>754</v>
      </c>
      <c r="B979">
        <v>144045290</v>
      </c>
      <c r="C979">
        <v>144045280</v>
      </c>
      <c r="D979">
        <v>128862245</v>
      </c>
      <c r="E979">
        <v>28876687</v>
      </c>
      <c r="F979">
        <v>1</v>
      </c>
      <c r="G979">
        <v>1</v>
      </c>
      <c r="H979">
        <v>1</v>
      </c>
      <c r="I979" t="s">
        <v>1516</v>
      </c>
      <c r="J979" t="s">
        <v>3</v>
      </c>
      <c r="K979" t="s">
        <v>1517</v>
      </c>
      <c r="L979">
        <v>1191</v>
      </c>
      <c r="N979">
        <v>1013</v>
      </c>
      <c r="O979" t="s">
        <v>1125</v>
      </c>
      <c r="P979" t="s">
        <v>1125</v>
      </c>
      <c r="Q979">
        <v>1</v>
      </c>
      <c r="X979">
        <v>121.67</v>
      </c>
      <c r="Y979">
        <v>0</v>
      </c>
      <c r="Z979">
        <v>0</v>
      </c>
      <c r="AA979">
        <v>0</v>
      </c>
      <c r="AB979">
        <v>8.4600000000000009</v>
      </c>
      <c r="AC979">
        <v>0</v>
      </c>
      <c r="AD979">
        <v>1</v>
      </c>
      <c r="AE979">
        <v>1</v>
      </c>
      <c r="AF979" t="s">
        <v>264</v>
      </c>
      <c r="AG979">
        <v>139.9205</v>
      </c>
      <c r="AH979">
        <v>2</v>
      </c>
      <c r="AI979">
        <v>144045281</v>
      </c>
      <c r="AJ979">
        <v>982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</row>
    <row r="980" spans="1:44" x14ac:dyDescent="0.2">
      <c r="A980">
        <f>ROW(Source!A754)</f>
        <v>754</v>
      </c>
      <c r="B980">
        <v>144045291</v>
      </c>
      <c r="C980">
        <v>144045280</v>
      </c>
      <c r="D980">
        <v>128862608</v>
      </c>
      <c r="E980">
        <v>28876687</v>
      </c>
      <c r="F980">
        <v>1</v>
      </c>
      <c r="G980">
        <v>1</v>
      </c>
      <c r="H980">
        <v>1</v>
      </c>
      <c r="I980" t="s">
        <v>1128</v>
      </c>
      <c r="J980" t="s">
        <v>3</v>
      </c>
      <c r="K980" t="s">
        <v>1129</v>
      </c>
      <c r="L980">
        <v>1191</v>
      </c>
      <c r="N980">
        <v>1013</v>
      </c>
      <c r="O980" t="s">
        <v>1125</v>
      </c>
      <c r="P980" t="s">
        <v>1125</v>
      </c>
      <c r="Q980">
        <v>1</v>
      </c>
      <c r="X980">
        <v>12.51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1</v>
      </c>
      <c r="AE980">
        <v>2</v>
      </c>
      <c r="AF980" t="s">
        <v>279</v>
      </c>
      <c r="AG980">
        <v>15.637499999999999</v>
      </c>
      <c r="AH980">
        <v>2</v>
      </c>
      <c r="AI980">
        <v>144045282</v>
      </c>
      <c r="AJ980">
        <v>983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</row>
    <row r="981" spans="1:44" x14ac:dyDescent="0.2">
      <c r="A981">
        <f>ROW(Source!A754)</f>
        <v>754</v>
      </c>
      <c r="B981">
        <v>144045292</v>
      </c>
      <c r="C981">
        <v>144045280</v>
      </c>
      <c r="D981">
        <v>130404356</v>
      </c>
      <c r="E981">
        <v>1</v>
      </c>
      <c r="F981">
        <v>1</v>
      </c>
      <c r="G981">
        <v>1</v>
      </c>
      <c r="H981">
        <v>2</v>
      </c>
      <c r="I981" t="s">
        <v>1267</v>
      </c>
      <c r="J981" t="s">
        <v>1268</v>
      </c>
      <c r="K981" t="s">
        <v>1269</v>
      </c>
      <c r="L981">
        <v>1368</v>
      </c>
      <c r="N981">
        <v>1011</v>
      </c>
      <c r="O981" t="s">
        <v>550</v>
      </c>
      <c r="P981" t="s">
        <v>550</v>
      </c>
      <c r="Q981">
        <v>1</v>
      </c>
      <c r="X981">
        <v>9.69</v>
      </c>
      <c r="Y981">
        <v>0</v>
      </c>
      <c r="Z981">
        <v>86.4</v>
      </c>
      <c r="AA981">
        <v>13.5</v>
      </c>
      <c r="AB981">
        <v>0</v>
      </c>
      <c r="AC981">
        <v>0</v>
      </c>
      <c r="AD981">
        <v>1</v>
      </c>
      <c r="AE981">
        <v>0</v>
      </c>
      <c r="AF981" t="s">
        <v>279</v>
      </c>
      <c r="AG981">
        <v>12.112499999999999</v>
      </c>
      <c r="AH981">
        <v>2</v>
      </c>
      <c r="AI981">
        <v>144045283</v>
      </c>
      <c r="AJ981">
        <v>984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</row>
    <row r="982" spans="1:44" x14ac:dyDescent="0.2">
      <c r="A982">
        <f>ROW(Source!A754)</f>
        <v>754</v>
      </c>
      <c r="B982">
        <v>144045293</v>
      </c>
      <c r="C982">
        <v>144045280</v>
      </c>
      <c r="D982">
        <v>130404404</v>
      </c>
      <c r="E982">
        <v>1</v>
      </c>
      <c r="F982">
        <v>1</v>
      </c>
      <c r="G982">
        <v>1</v>
      </c>
      <c r="H982">
        <v>2</v>
      </c>
      <c r="I982" t="s">
        <v>1141</v>
      </c>
      <c r="J982" t="s">
        <v>1142</v>
      </c>
      <c r="K982" t="s">
        <v>1143</v>
      </c>
      <c r="L982">
        <v>1368</v>
      </c>
      <c r="N982">
        <v>1011</v>
      </c>
      <c r="O982" t="s">
        <v>550</v>
      </c>
      <c r="P982" t="s">
        <v>550</v>
      </c>
      <c r="Q982">
        <v>1</v>
      </c>
      <c r="X982">
        <v>1.1299999999999999</v>
      </c>
      <c r="Y982">
        <v>0</v>
      </c>
      <c r="Z982">
        <v>115.4</v>
      </c>
      <c r="AA982">
        <v>13.5</v>
      </c>
      <c r="AB982">
        <v>0</v>
      </c>
      <c r="AC982">
        <v>0</v>
      </c>
      <c r="AD982">
        <v>1</v>
      </c>
      <c r="AE982">
        <v>0</v>
      </c>
      <c r="AF982" t="s">
        <v>279</v>
      </c>
      <c r="AG982">
        <v>1.4124999999999999</v>
      </c>
      <c r="AH982">
        <v>2</v>
      </c>
      <c r="AI982">
        <v>144045284</v>
      </c>
      <c r="AJ982">
        <v>985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</row>
    <row r="983" spans="1:44" x14ac:dyDescent="0.2">
      <c r="A983">
        <f>ROW(Source!A754)</f>
        <v>754</v>
      </c>
      <c r="B983">
        <v>144045294</v>
      </c>
      <c r="C983">
        <v>144045280</v>
      </c>
      <c r="D983">
        <v>130405149</v>
      </c>
      <c r="E983">
        <v>1</v>
      </c>
      <c r="F983">
        <v>1</v>
      </c>
      <c r="G983">
        <v>1</v>
      </c>
      <c r="H983">
        <v>2</v>
      </c>
      <c r="I983" t="s">
        <v>1144</v>
      </c>
      <c r="J983" t="s">
        <v>1145</v>
      </c>
      <c r="K983" t="s">
        <v>1146</v>
      </c>
      <c r="L983">
        <v>1368</v>
      </c>
      <c r="N983">
        <v>1011</v>
      </c>
      <c r="O983" t="s">
        <v>550</v>
      </c>
      <c r="P983" t="s">
        <v>550</v>
      </c>
      <c r="Q983">
        <v>1</v>
      </c>
      <c r="X983">
        <v>1.69</v>
      </c>
      <c r="Y983">
        <v>0</v>
      </c>
      <c r="Z983">
        <v>65.709999999999994</v>
      </c>
      <c r="AA983">
        <v>11.6</v>
      </c>
      <c r="AB983">
        <v>0</v>
      </c>
      <c r="AC983">
        <v>0</v>
      </c>
      <c r="AD983">
        <v>1</v>
      </c>
      <c r="AE983">
        <v>0</v>
      </c>
      <c r="AF983" t="s">
        <v>279</v>
      </c>
      <c r="AG983">
        <v>2.1124999999999998</v>
      </c>
      <c r="AH983">
        <v>2</v>
      </c>
      <c r="AI983">
        <v>144045285</v>
      </c>
      <c r="AJ983">
        <v>986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</row>
    <row r="984" spans="1:44" x14ac:dyDescent="0.2">
      <c r="A984">
        <f>ROW(Source!A754)</f>
        <v>754</v>
      </c>
      <c r="B984">
        <v>144045295</v>
      </c>
      <c r="C984">
        <v>144045280</v>
      </c>
      <c r="D984">
        <v>128865354</v>
      </c>
      <c r="E984">
        <v>28876687</v>
      </c>
      <c r="F984">
        <v>1</v>
      </c>
      <c r="G984">
        <v>1</v>
      </c>
      <c r="H984">
        <v>3</v>
      </c>
      <c r="I984" t="s">
        <v>1774</v>
      </c>
      <c r="J984" t="s">
        <v>3</v>
      </c>
      <c r="K984" t="s">
        <v>1775</v>
      </c>
      <c r="L984">
        <v>1377</v>
      </c>
      <c r="N984">
        <v>1013</v>
      </c>
      <c r="O984" t="s">
        <v>395</v>
      </c>
      <c r="P984" t="s">
        <v>395</v>
      </c>
      <c r="Q984">
        <v>1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1</v>
      </c>
      <c r="AD984">
        <v>0</v>
      </c>
      <c r="AE984">
        <v>0</v>
      </c>
      <c r="AF984" t="s">
        <v>3</v>
      </c>
      <c r="AG984">
        <v>0</v>
      </c>
      <c r="AH984">
        <v>3</v>
      </c>
      <c r="AI984">
        <v>-1</v>
      </c>
      <c r="AJ984" t="s">
        <v>3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</row>
    <row r="985" spans="1:44" x14ac:dyDescent="0.2">
      <c r="A985">
        <f>ROW(Source!A754)</f>
        <v>754</v>
      </c>
      <c r="B985">
        <v>144045296</v>
      </c>
      <c r="C985">
        <v>144045280</v>
      </c>
      <c r="D985">
        <v>130259177</v>
      </c>
      <c r="E985">
        <v>1</v>
      </c>
      <c r="F985">
        <v>1</v>
      </c>
      <c r="G985">
        <v>1</v>
      </c>
      <c r="H985">
        <v>3</v>
      </c>
      <c r="I985" t="s">
        <v>1538</v>
      </c>
      <c r="J985" t="s">
        <v>1539</v>
      </c>
      <c r="K985" t="s">
        <v>1540</v>
      </c>
      <c r="L985">
        <v>1346</v>
      </c>
      <c r="N985">
        <v>1009</v>
      </c>
      <c r="O985" t="s">
        <v>598</v>
      </c>
      <c r="P985" t="s">
        <v>598</v>
      </c>
      <c r="Q985">
        <v>1</v>
      </c>
      <c r="X985">
        <v>173</v>
      </c>
      <c r="Y985">
        <v>9.0399999999999991</v>
      </c>
      <c r="Z985">
        <v>0</v>
      </c>
      <c r="AA985">
        <v>0</v>
      </c>
      <c r="AB985">
        <v>0</v>
      </c>
      <c r="AC985">
        <v>0</v>
      </c>
      <c r="AD985">
        <v>1</v>
      </c>
      <c r="AE985">
        <v>0</v>
      </c>
      <c r="AF985" t="s">
        <v>3</v>
      </c>
      <c r="AG985">
        <v>173</v>
      </c>
      <c r="AH985">
        <v>2</v>
      </c>
      <c r="AI985">
        <v>144045286</v>
      </c>
      <c r="AJ985">
        <v>987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</row>
    <row r="986" spans="1:44" x14ac:dyDescent="0.2">
      <c r="A986">
        <f>ROW(Source!A754)</f>
        <v>754</v>
      </c>
      <c r="B986">
        <v>144045297</v>
      </c>
      <c r="C986">
        <v>144045280</v>
      </c>
      <c r="D986">
        <v>130261266</v>
      </c>
      <c r="E986">
        <v>1</v>
      </c>
      <c r="F986">
        <v>1</v>
      </c>
      <c r="G986">
        <v>1</v>
      </c>
      <c r="H986">
        <v>3</v>
      </c>
      <c r="I986" t="s">
        <v>1637</v>
      </c>
      <c r="J986" t="s">
        <v>1638</v>
      </c>
      <c r="K986" t="s">
        <v>1639</v>
      </c>
      <c r="L986">
        <v>1348</v>
      </c>
      <c r="N986">
        <v>1009</v>
      </c>
      <c r="O986" t="s">
        <v>31</v>
      </c>
      <c r="P986" t="s">
        <v>31</v>
      </c>
      <c r="Q986">
        <v>1000</v>
      </c>
      <c r="X986">
        <v>1.6000000000000001E-3</v>
      </c>
      <c r="Y986">
        <v>17555.75</v>
      </c>
      <c r="Z986">
        <v>0</v>
      </c>
      <c r="AA986">
        <v>0</v>
      </c>
      <c r="AB986">
        <v>0</v>
      </c>
      <c r="AC986">
        <v>0</v>
      </c>
      <c r="AD986">
        <v>1</v>
      </c>
      <c r="AE986">
        <v>0</v>
      </c>
      <c r="AF986" t="s">
        <v>3</v>
      </c>
      <c r="AG986">
        <v>1.6000000000000001E-3</v>
      </c>
      <c r="AH986">
        <v>2</v>
      </c>
      <c r="AI986">
        <v>144045287</v>
      </c>
      <c r="AJ986">
        <v>988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</row>
    <row r="987" spans="1:44" x14ac:dyDescent="0.2">
      <c r="A987">
        <f>ROW(Source!A754)</f>
        <v>754</v>
      </c>
      <c r="B987">
        <v>144045298</v>
      </c>
      <c r="C987">
        <v>144045280</v>
      </c>
      <c r="D987">
        <v>130263611</v>
      </c>
      <c r="E987">
        <v>1</v>
      </c>
      <c r="F987">
        <v>1</v>
      </c>
      <c r="G987">
        <v>1</v>
      </c>
      <c r="H987">
        <v>3</v>
      </c>
      <c r="I987" t="s">
        <v>1376</v>
      </c>
      <c r="J987" t="s">
        <v>1377</v>
      </c>
      <c r="K987" t="s">
        <v>1378</v>
      </c>
      <c r="L987">
        <v>1339</v>
      </c>
      <c r="N987">
        <v>1007</v>
      </c>
      <c r="O987" t="s">
        <v>50</v>
      </c>
      <c r="P987" t="s">
        <v>50</v>
      </c>
      <c r="Q987">
        <v>1</v>
      </c>
      <c r="X987">
        <v>0.16700000000000001</v>
      </c>
      <c r="Y987">
        <v>458</v>
      </c>
      <c r="Z987">
        <v>0</v>
      </c>
      <c r="AA987">
        <v>0</v>
      </c>
      <c r="AB987">
        <v>0</v>
      </c>
      <c r="AC987">
        <v>0</v>
      </c>
      <c r="AD987">
        <v>1</v>
      </c>
      <c r="AE987">
        <v>0</v>
      </c>
      <c r="AF987" t="s">
        <v>3</v>
      </c>
      <c r="AG987">
        <v>0.16700000000000001</v>
      </c>
      <c r="AH987">
        <v>2</v>
      </c>
      <c r="AI987">
        <v>144045288</v>
      </c>
      <c r="AJ987">
        <v>989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</row>
    <row r="988" spans="1:44" x14ac:dyDescent="0.2">
      <c r="A988">
        <f>ROW(Source!A754)</f>
        <v>754</v>
      </c>
      <c r="B988">
        <v>144045299</v>
      </c>
      <c r="C988">
        <v>144045280</v>
      </c>
      <c r="D988">
        <v>128865662</v>
      </c>
      <c r="E988">
        <v>28876687</v>
      </c>
      <c r="F988">
        <v>1</v>
      </c>
      <c r="G988">
        <v>1</v>
      </c>
      <c r="H988">
        <v>3</v>
      </c>
      <c r="I988" t="s">
        <v>1828</v>
      </c>
      <c r="J988" t="s">
        <v>3</v>
      </c>
      <c r="K988" t="s">
        <v>1829</v>
      </c>
      <c r="L988">
        <v>1327</v>
      </c>
      <c r="N988">
        <v>1005</v>
      </c>
      <c r="O988" t="s">
        <v>269</v>
      </c>
      <c r="P988" t="s">
        <v>269</v>
      </c>
      <c r="Q988">
        <v>1</v>
      </c>
      <c r="X988">
        <v>100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 t="s">
        <v>3</v>
      </c>
      <c r="AG988">
        <v>100</v>
      </c>
      <c r="AH988">
        <v>3</v>
      </c>
      <c r="AI988">
        <v>-1</v>
      </c>
      <c r="AJ988" t="s">
        <v>3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</row>
    <row r="989" spans="1:44" x14ac:dyDescent="0.2">
      <c r="A989">
        <f>ROW(Source!A756)</f>
        <v>756</v>
      </c>
      <c r="B989">
        <v>144045312</v>
      </c>
      <c r="C989">
        <v>144045301</v>
      </c>
      <c r="D989">
        <v>128862283</v>
      </c>
      <c r="E989">
        <v>28876687</v>
      </c>
      <c r="F989">
        <v>1</v>
      </c>
      <c r="G989">
        <v>1</v>
      </c>
      <c r="H989">
        <v>1</v>
      </c>
      <c r="I989" t="s">
        <v>1139</v>
      </c>
      <c r="J989" t="s">
        <v>3</v>
      </c>
      <c r="K989" t="s">
        <v>1140</v>
      </c>
      <c r="L989">
        <v>1191</v>
      </c>
      <c r="N989">
        <v>1013</v>
      </c>
      <c r="O989" t="s">
        <v>1125</v>
      </c>
      <c r="P989" t="s">
        <v>1125</v>
      </c>
      <c r="Q989">
        <v>1</v>
      </c>
      <c r="X989">
        <v>6.05</v>
      </c>
      <c r="Y989">
        <v>0</v>
      </c>
      <c r="Z989">
        <v>0</v>
      </c>
      <c r="AA989">
        <v>0</v>
      </c>
      <c r="AB989">
        <v>9.07</v>
      </c>
      <c r="AC989">
        <v>0</v>
      </c>
      <c r="AD989">
        <v>1</v>
      </c>
      <c r="AE989">
        <v>1</v>
      </c>
      <c r="AF989" t="s">
        <v>264</v>
      </c>
      <c r="AG989">
        <v>6.9574999999999996</v>
      </c>
      <c r="AH989">
        <v>2</v>
      </c>
      <c r="AI989">
        <v>144045302</v>
      </c>
      <c r="AJ989">
        <v>991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</row>
    <row r="990" spans="1:44" x14ac:dyDescent="0.2">
      <c r="A990">
        <f>ROW(Source!A756)</f>
        <v>756</v>
      </c>
      <c r="B990">
        <v>144045313</v>
      </c>
      <c r="C990">
        <v>144045301</v>
      </c>
      <c r="D990">
        <v>128862608</v>
      </c>
      <c r="E990">
        <v>28876687</v>
      </c>
      <c r="F990">
        <v>1</v>
      </c>
      <c r="G990">
        <v>1</v>
      </c>
      <c r="H990">
        <v>1</v>
      </c>
      <c r="I990" t="s">
        <v>1128</v>
      </c>
      <c r="J990" t="s">
        <v>3</v>
      </c>
      <c r="K990" t="s">
        <v>1129</v>
      </c>
      <c r="L990">
        <v>1191</v>
      </c>
      <c r="N990">
        <v>1013</v>
      </c>
      <c r="O990" t="s">
        <v>1125</v>
      </c>
      <c r="P990" t="s">
        <v>1125</v>
      </c>
      <c r="Q990">
        <v>1</v>
      </c>
      <c r="X990">
        <v>0.09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1</v>
      </c>
      <c r="AE990">
        <v>2</v>
      </c>
      <c r="AF990" t="s">
        <v>279</v>
      </c>
      <c r="AG990">
        <v>0.11249999999999999</v>
      </c>
      <c r="AH990">
        <v>2</v>
      </c>
      <c r="AI990">
        <v>144045303</v>
      </c>
      <c r="AJ990">
        <v>992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</row>
    <row r="991" spans="1:44" x14ac:dyDescent="0.2">
      <c r="A991">
        <f>ROW(Source!A756)</f>
        <v>756</v>
      </c>
      <c r="B991">
        <v>144045314</v>
      </c>
      <c r="C991">
        <v>144045301</v>
      </c>
      <c r="D991">
        <v>130404356</v>
      </c>
      <c r="E991">
        <v>1</v>
      </c>
      <c r="F991">
        <v>1</v>
      </c>
      <c r="G991">
        <v>1</v>
      </c>
      <c r="H991">
        <v>2</v>
      </c>
      <c r="I991" t="s">
        <v>1267</v>
      </c>
      <c r="J991" t="s">
        <v>1268</v>
      </c>
      <c r="K991" t="s">
        <v>1269</v>
      </c>
      <c r="L991">
        <v>1368</v>
      </c>
      <c r="N991">
        <v>1011</v>
      </c>
      <c r="O991" t="s">
        <v>550</v>
      </c>
      <c r="P991" t="s">
        <v>550</v>
      </c>
      <c r="Q991">
        <v>1</v>
      </c>
      <c r="X991">
        <v>0.02</v>
      </c>
      <c r="Y991">
        <v>0</v>
      </c>
      <c r="Z991">
        <v>86.4</v>
      </c>
      <c r="AA991">
        <v>13.5</v>
      </c>
      <c r="AB991">
        <v>0</v>
      </c>
      <c r="AC991">
        <v>0</v>
      </c>
      <c r="AD991">
        <v>1</v>
      </c>
      <c r="AE991">
        <v>0</v>
      </c>
      <c r="AF991" t="s">
        <v>279</v>
      </c>
      <c r="AG991">
        <v>2.5000000000000001E-2</v>
      </c>
      <c r="AH991">
        <v>2</v>
      </c>
      <c r="AI991">
        <v>144045304</v>
      </c>
      <c r="AJ991">
        <v>993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</row>
    <row r="992" spans="1:44" x14ac:dyDescent="0.2">
      <c r="A992">
        <f>ROW(Source!A756)</f>
        <v>756</v>
      </c>
      <c r="B992">
        <v>144045315</v>
      </c>
      <c r="C992">
        <v>144045301</v>
      </c>
      <c r="D992">
        <v>130404404</v>
      </c>
      <c r="E992">
        <v>1</v>
      </c>
      <c r="F992">
        <v>1</v>
      </c>
      <c r="G992">
        <v>1</v>
      </c>
      <c r="H992">
        <v>2</v>
      </c>
      <c r="I992" t="s">
        <v>1141</v>
      </c>
      <c r="J992" t="s">
        <v>1142</v>
      </c>
      <c r="K992" t="s">
        <v>1143</v>
      </c>
      <c r="L992">
        <v>1368</v>
      </c>
      <c r="N992">
        <v>1011</v>
      </c>
      <c r="O992" t="s">
        <v>550</v>
      </c>
      <c r="P992" t="s">
        <v>550</v>
      </c>
      <c r="Q992">
        <v>1</v>
      </c>
      <c r="X992">
        <v>0.02</v>
      </c>
      <c r="Y992">
        <v>0</v>
      </c>
      <c r="Z992">
        <v>115.4</v>
      </c>
      <c r="AA992">
        <v>13.5</v>
      </c>
      <c r="AB992">
        <v>0</v>
      </c>
      <c r="AC992">
        <v>0</v>
      </c>
      <c r="AD992">
        <v>1</v>
      </c>
      <c r="AE992">
        <v>0</v>
      </c>
      <c r="AF992" t="s">
        <v>279</v>
      </c>
      <c r="AG992">
        <v>2.5000000000000001E-2</v>
      </c>
      <c r="AH992">
        <v>2</v>
      </c>
      <c r="AI992">
        <v>144045305</v>
      </c>
      <c r="AJ992">
        <v>994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</row>
    <row r="993" spans="1:44" x14ac:dyDescent="0.2">
      <c r="A993">
        <f>ROW(Source!A756)</f>
        <v>756</v>
      </c>
      <c r="B993">
        <v>144045316</v>
      </c>
      <c r="C993">
        <v>144045301</v>
      </c>
      <c r="D993">
        <v>130405149</v>
      </c>
      <c r="E993">
        <v>1</v>
      </c>
      <c r="F993">
        <v>1</v>
      </c>
      <c r="G993">
        <v>1</v>
      </c>
      <c r="H993">
        <v>2</v>
      </c>
      <c r="I993" t="s">
        <v>1144</v>
      </c>
      <c r="J993" t="s">
        <v>1145</v>
      </c>
      <c r="K993" t="s">
        <v>1146</v>
      </c>
      <c r="L993">
        <v>1368</v>
      </c>
      <c r="N993">
        <v>1011</v>
      </c>
      <c r="O993" t="s">
        <v>550</v>
      </c>
      <c r="P993" t="s">
        <v>550</v>
      </c>
      <c r="Q993">
        <v>1</v>
      </c>
      <c r="X993">
        <v>0.05</v>
      </c>
      <c r="Y993">
        <v>0</v>
      </c>
      <c r="Z993">
        <v>65.709999999999994</v>
      </c>
      <c r="AA993">
        <v>11.6</v>
      </c>
      <c r="AB993">
        <v>0</v>
      </c>
      <c r="AC993">
        <v>0</v>
      </c>
      <c r="AD993">
        <v>1</v>
      </c>
      <c r="AE993">
        <v>0</v>
      </c>
      <c r="AF993" t="s">
        <v>279</v>
      </c>
      <c r="AG993">
        <v>6.25E-2</v>
      </c>
      <c r="AH993">
        <v>2</v>
      </c>
      <c r="AI993">
        <v>144045306</v>
      </c>
      <c r="AJ993">
        <v>995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</row>
    <row r="994" spans="1:44" x14ac:dyDescent="0.2">
      <c r="A994">
        <f>ROW(Source!A756)</f>
        <v>756</v>
      </c>
      <c r="B994">
        <v>144045317</v>
      </c>
      <c r="C994">
        <v>144045301</v>
      </c>
      <c r="D994">
        <v>130405328</v>
      </c>
      <c r="E994">
        <v>1</v>
      </c>
      <c r="F994">
        <v>1</v>
      </c>
      <c r="G994">
        <v>1</v>
      </c>
      <c r="H994">
        <v>2</v>
      </c>
      <c r="I994" t="s">
        <v>1343</v>
      </c>
      <c r="J994" t="s">
        <v>1344</v>
      </c>
      <c r="K994" t="s">
        <v>1345</v>
      </c>
      <c r="L994">
        <v>1368</v>
      </c>
      <c r="N994">
        <v>1011</v>
      </c>
      <c r="O994" t="s">
        <v>550</v>
      </c>
      <c r="P994" t="s">
        <v>550</v>
      </c>
      <c r="Q994">
        <v>1</v>
      </c>
      <c r="X994">
        <v>0.86</v>
      </c>
      <c r="Y994">
        <v>0</v>
      </c>
      <c r="Z994">
        <v>8.1</v>
      </c>
      <c r="AA994">
        <v>0</v>
      </c>
      <c r="AB994">
        <v>0</v>
      </c>
      <c r="AC994">
        <v>0</v>
      </c>
      <c r="AD994">
        <v>1</v>
      </c>
      <c r="AE994">
        <v>0</v>
      </c>
      <c r="AF994" t="s">
        <v>279</v>
      </c>
      <c r="AG994">
        <v>1.075</v>
      </c>
      <c r="AH994">
        <v>2</v>
      </c>
      <c r="AI994">
        <v>144045307</v>
      </c>
      <c r="AJ994">
        <v>996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</row>
    <row r="995" spans="1:44" x14ac:dyDescent="0.2">
      <c r="A995">
        <f>ROW(Source!A756)</f>
        <v>756</v>
      </c>
      <c r="B995">
        <v>144045318</v>
      </c>
      <c r="C995">
        <v>144045301</v>
      </c>
      <c r="D995">
        <v>130256680</v>
      </c>
      <c r="E995">
        <v>1</v>
      </c>
      <c r="F995">
        <v>1</v>
      </c>
      <c r="G995">
        <v>1</v>
      </c>
      <c r="H995">
        <v>3</v>
      </c>
      <c r="I995" t="s">
        <v>1643</v>
      </c>
      <c r="J995" t="s">
        <v>1644</v>
      </c>
      <c r="K995" t="s">
        <v>1645</v>
      </c>
      <c r="L995">
        <v>1407</v>
      </c>
      <c r="N995">
        <v>1013</v>
      </c>
      <c r="O995" t="s">
        <v>940</v>
      </c>
      <c r="P995" t="s">
        <v>940</v>
      </c>
      <c r="Q995">
        <v>1</v>
      </c>
      <c r="X995">
        <v>2E-3</v>
      </c>
      <c r="Y995">
        <v>7980</v>
      </c>
      <c r="Z995">
        <v>0</v>
      </c>
      <c r="AA995">
        <v>0</v>
      </c>
      <c r="AB995">
        <v>0</v>
      </c>
      <c r="AC995">
        <v>0</v>
      </c>
      <c r="AD995">
        <v>1</v>
      </c>
      <c r="AE995">
        <v>0</v>
      </c>
      <c r="AF995" t="s">
        <v>3</v>
      </c>
      <c r="AG995">
        <v>2E-3</v>
      </c>
      <c r="AH995">
        <v>2</v>
      </c>
      <c r="AI995">
        <v>144045308</v>
      </c>
      <c r="AJ995">
        <v>997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</row>
    <row r="996" spans="1:44" x14ac:dyDescent="0.2">
      <c r="A996">
        <f>ROW(Source!A756)</f>
        <v>756</v>
      </c>
      <c r="B996">
        <v>144045319</v>
      </c>
      <c r="C996">
        <v>144045301</v>
      </c>
      <c r="D996">
        <v>130259619</v>
      </c>
      <c r="E996">
        <v>1</v>
      </c>
      <c r="F996">
        <v>1</v>
      </c>
      <c r="G996">
        <v>1</v>
      </c>
      <c r="H996">
        <v>3</v>
      </c>
      <c r="I996" t="s">
        <v>1346</v>
      </c>
      <c r="J996" t="s">
        <v>1347</v>
      </c>
      <c r="K996" t="s">
        <v>1348</v>
      </c>
      <c r="L996">
        <v>1348</v>
      </c>
      <c r="N996">
        <v>1009</v>
      </c>
      <c r="O996" t="s">
        <v>31</v>
      </c>
      <c r="P996" t="s">
        <v>31</v>
      </c>
      <c r="Q996">
        <v>1000</v>
      </c>
      <c r="X996">
        <v>5.5999999999999995E-4</v>
      </c>
      <c r="Y996">
        <v>10362</v>
      </c>
      <c r="Z996">
        <v>0</v>
      </c>
      <c r="AA996">
        <v>0</v>
      </c>
      <c r="AB996">
        <v>0</v>
      </c>
      <c r="AC996">
        <v>0</v>
      </c>
      <c r="AD996">
        <v>1</v>
      </c>
      <c r="AE996">
        <v>0</v>
      </c>
      <c r="AF996" t="s">
        <v>3</v>
      </c>
      <c r="AG996">
        <v>5.5999999999999995E-4</v>
      </c>
      <c r="AH996">
        <v>2</v>
      </c>
      <c r="AI996">
        <v>144045309</v>
      </c>
      <c r="AJ996">
        <v>998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</row>
    <row r="997" spans="1:44" x14ac:dyDescent="0.2">
      <c r="A997">
        <f>ROW(Source!A756)</f>
        <v>756</v>
      </c>
      <c r="B997">
        <v>144045320</v>
      </c>
      <c r="C997">
        <v>144045301</v>
      </c>
      <c r="D997">
        <v>130260734</v>
      </c>
      <c r="E997">
        <v>1</v>
      </c>
      <c r="F997">
        <v>1</v>
      </c>
      <c r="G997">
        <v>1</v>
      </c>
      <c r="H997">
        <v>3</v>
      </c>
      <c r="I997" t="s">
        <v>1270</v>
      </c>
      <c r="J997" t="s">
        <v>1271</v>
      </c>
      <c r="K997" t="s">
        <v>1272</v>
      </c>
      <c r="L997">
        <v>1348</v>
      </c>
      <c r="N997">
        <v>1009</v>
      </c>
      <c r="O997" t="s">
        <v>31</v>
      </c>
      <c r="P997" t="s">
        <v>31</v>
      </c>
      <c r="Q997">
        <v>1000</v>
      </c>
      <c r="X997">
        <v>5.0400000000000002E-3</v>
      </c>
      <c r="Y997">
        <v>14830</v>
      </c>
      <c r="Z997">
        <v>0</v>
      </c>
      <c r="AA997">
        <v>0</v>
      </c>
      <c r="AB997">
        <v>0</v>
      </c>
      <c r="AC997">
        <v>0</v>
      </c>
      <c r="AD997">
        <v>1</v>
      </c>
      <c r="AE997">
        <v>0</v>
      </c>
      <c r="AF997" t="s">
        <v>3</v>
      </c>
      <c r="AG997">
        <v>5.0400000000000002E-3</v>
      </c>
      <c r="AH997">
        <v>2</v>
      </c>
      <c r="AI997">
        <v>144045310</v>
      </c>
      <c r="AJ997">
        <v>999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</row>
    <row r="998" spans="1:44" x14ac:dyDescent="0.2">
      <c r="A998">
        <f>ROW(Source!A756)</f>
        <v>756</v>
      </c>
      <c r="B998">
        <v>144045321</v>
      </c>
      <c r="C998">
        <v>144045301</v>
      </c>
      <c r="D998">
        <v>128866528</v>
      </c>
      <c r="E998">
        <v>28876687</v>
      </c>
      <c r="F998">
        <v>1</v>
      </c>
      <c r="G998">
        <v>1</v>
      </c>
      <c r="H998">
        <v>3</v>
      </c>
      <c r="I998" t="s">
        <v>1744</v>
      </c>
      <c r="J998" t="s">
        <v>3</v>
      </c>
      <c r="K998" t="s">
        <v>1830</v>
      </c>
      <c r="L998">
        <v>1371</v>
      </c>
      <c r="N998">
        <v>1013</v>
      </c>
      <c r="O998" t="s">
        <v>171</v>
      </c>
      <c r="P998" t="s">
        <v>171</v>
      </c>
      <c r="Q998">
        <v>1</v>
      </c>
      <c r="X998">
        <v>1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 t="s">
        <v>3</v>
      </c>
      <c r="AG998">
        <v>1</v>
      </c>
      <c r="AH998">
        <v>3</v>
      </c>
      <c r="AI998">
        <v>-1</v>
      </c>
      <c r="AJ998" t="s">
        <v>3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</row>
    <row r="999" spans="1:44" x14ac:dyDescent="0.2">
      <c r="A999">
        <f>ROW(Source!A756)</f>
        <v>756</v>
      </c>
      <c r="B999">
        <v>144045322</v>
      </c>
      <c r="C999">
        <v>144045301</v>
      </c>
      <c r="D999">
        <v>128864435</v>
      </c>
      <c r="E999">
        <v>28876687</v>
      </c>
      <c r="F999">
        <v>1</v>
      </c>
      <c r="G999">
        <v>1</v>
      </c>
      <c r="H999">
        <v>3</v>
      </c>
      <c r="I999" t="s">
        <v>1831</v>
      </c>
      <c r="J999" t="s">
        <v>3</v>
      </c>
      <c r="K999" t="s">
        <v>1832</v>
      </c>
      <c r="L999">
        <v>1371</v>
      </c>
      <c r="N999">
        <v>1013</v>
      </c>
      <c r="O999" t="s">
        <v>171</v>
      </c>
      <c r="P999" t="s">
        <v>171</v>
      </c>
      <c r="Q999">
        <v>1</v>
      </c>
      <c r="X999">
        <v>2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 t="s">
        <v>3</v>
      </c>
      <c r="AG999">
        <v>2</v>
      </c>
      <c r="AH999">
        <v>3</v>
      </c>
      <c r="AI999">
        <v>-1</v>
      </c>
      <c r="AJ999" t="s">
        <v>3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</row>
    <row r="1000" spans="1:44" x14ac:dyDescent="0.2">
      <c r="A1000">
        <f>ROW(Source!A758)</f>
        <v>758</v>
      </c>
      <c r="B1000">
        <v>144045331</v>
      </c>
      <c r="C1000">
        <v>144045324</v>
      </c>
      <c r="D1000">
        <v>128862298</v>
      </c>
      <c r="E1000">
        <v>28876687</v>
      </c>
      <c r="F1000">
        <v>1</v>
      </c>
      <c r="G1000">
        <v>1</v>
      </c>
      <c r="H1000">
        <v>1</v>
      </c>
      <c r="I1000" t="s">
        <v>1280</v>
      </c>
      <c r="J1000" t="s">
        <v>3</v>
      </c>
      <c r="K1000" t="s">
        <v>1281</v>
      </c>
      <c r="L1000">
        <v>1191</v>
      </c>
      <c r="N1000">
        <v>1013</v>
      </c>
      <c r="O1000" t="s">
        <v>1125</v>
      </c>
      <c r="P1000" t="s">
        <v>1125</v>
      </c>
      <c r="Q1000">
        <v>1</v>
      </c>
      <c r="X1000">
        <v>64</v>
      </c>
      <c r="Y1000">
        <v>0</v>
      </c>
      <c r="Z1000">
        <v>0</v>
      </c>
      <c r="AA1000">
        <v>0</v>
      </c>
      <c r="AB1000">
        <v>9.6199999999999992</v>
      </c>
      <c r="AC1000">
        <v>0</v>
      </c>
      <c r="AD1000">
        <v>1</v>
      </c>
      <c r="AE1000">
        <v>1</v>
      </c>
      <c r="AF1000" t="s">
        <v>3</v>
      </c>
      <c r="AG1000">
        <v>64</v>
      </c>
      <c r="AH1000">
        <v>2</v>
      </c>
      <c r="AI1000">
        <v>144045325</v>
      </c>
      <c r="AJ1000">
        <v>1001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</row>
    <row r="1001" spans="1:44" x14ac:dyDescent="0.2">
      <c r="A1001">
        <f>ROW(Source!A758)</f>
        <v>758</v>
      </c>
      <c r="B1001">
        <v>144045332</v>
      </c>
      <c r="C1001">
        <v>144045324</v>
      </c>
      <c r="D1001">
        <v>128862608</v>
      </c>
      <c r="E1001">
        <v>28876687</v>
      </c>
      <c r="F1001">
        <v>1</v>
      </c>
      <c r="G1001">
        <v>1</v>
      </c>
      <c r="H1001">
        <v>1</v>
      </c>
      <c r="I1001" t="s">
        <v>1128</v>
      </c>
      <c r="J1001" t="s">
        <v>3</v>
      </c>
      <c r="K1001" t="s">
        <v>1129</v>
      </c>
      <c r="L1001">
        <v>1191</v>
      </c>
      <c r="N1001">
        <v>1013</v>
      </c>
      <c r="O1001" t="s">
        <v>1125</v>
      </c>
      <c r="P1001" t="s">
        <v>1125</v>
      </c>
      <c r="Q1001">
        <v>1</v>
      </c>
      <c r="X1001">
        <v>61.8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1</v>
      </c>
      <c r="AE1001">
        <v>2</v>
      </c>
      <c r="AF1001" t="s">
        <v>3</v>
      </c>
      <c r="AG1001">
        <v>61.8</v>
      </c>
      <c r="AH1001">
        <v>2</v>
      </c>
      <c r="AI1001">
        <v>144045326</v>
      </c>
      <c r="AJ1001">
        <v>1002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</row>
    <row r="1002" spans="1:44" x14ac:dyDescent="0.2">
      <c r="A1002">
        <f>ROW(Source!A758)</f>
        <v>758</v>
      </c>
      <c r="B1002">
        <v>144045333</v>
      </c>
      <c r="C1002">
        <v>144045324</v>
      </c>
      <c r="D1002">
        <v>130405149</v>
      </c>
      <c r="E1002">
        <v>1</v>
      </c>
      <c r="F1002">
        <v>1</v>
      </c>
      <c r="G1002">
        <v>1</v>
      </c>
      <c r="H1002">
        <v>2</v>
      </c>
      <c r="I1002" t="s">
        <v>1144</v>
      </c>
      <c r="J1002" t="s">
        <v>1145</v>
      </c>
      <c r="K1002" t="s">
        <v>1146</v>
      </c>
      <c r="L1002">
        <v>1368</v>
      </c>
      <c r="N1002">
        <v>1011</v>
      </c>
      <c r="O1002" t="s">
        <v>550</v>
      </c>
      <c r="P1002" t="s">
        <v>550</v>
      </c>
      <c r="Q1002">
        <v>1</v>
      </c>
      <c r="X1002">
        <v>1.8</v>
      </c>
      <c r="Y1002">
        <v>0</v>
      </c>
      <c r="Z1002">
        <v>65.709999999999994</v>
      </c>
      <c r="AA1002">
        <v>11.6</v>
      </c>
      <c r="AB1002">
        <v>0</v>
      </c>
      <c r="AC1002">
        <v>0</v>
      </c>
      <c r="AD1002">
        <v>1</v>
      </c>
      <c r="AE1002">
        <v>0</v>
      </c>
      <c r="AF1002" t="s">
        <v>3</v>
      </c>
      <c r="AG1002">
        <v>1.8</v>
      </c>
      <c r="AH1002">
        <v>2</v>
      </c>
      <c r="AI1002">
        <v>144045327</v>
      </c>
      <c r="AJ1002">
        <v>1003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</row>
    <row r="1003" spans="1:44" x14ac:dyDescent="0.2">
      <c r="A1003">
        <f>ROW(Source!A758)</f>
        <v>758</v>
      </c>
      <c r="B1003">
        <v>144045334</v>
      </c>
      <c r="C1003">
        <v>144045324</v>
      </c>
      <c r="D1003">
        <v>130405770</v>
      </c>
      <c r="E1003">
        <v>1</v>
      </c>
      <c r="F1003">
        <v>1</v>
      </c>
      <c r="G1003">
        <v>1</v>
      </c>
      <c r="H1003">
        <v>2</v>
      </c>
      <c r="I1003" t="s">
        <v>1646</v>
      </c>
      <c r="J1003" t="s">
        <v>1647</v>
      </c>
      <c r="K1003" t="s">
        <v>1648</v>
      </c>
      <c r="L1003">
        <v>1368</v>
      </c>
      <c r="N1003">
        <v>1011</v>
      </c>
      <c r="O1003" t="s">
        <v>550</v>
      </c>
      <c r="P1003" t="s">
        <v>550</v>
      </c>
      <c r="Q1003">
        <v>1</v>
      </c>
      <c r="X1003">
        <v>60</v>
      </c>
      <c r="Y1003">
        <v>0</v>
      </c>
      <c r="Z1003">
        <v>34.549999999999997</v>
      </c>
      <c r="AA1003">
        <v>11.6</v>
      </c>
      <c r="AB1003">
        <v>0</v>
      </c>
      <c r="AC1003">
        <v>0</v>
      </c>
      <c r="AD1003">
        <v>1</v>
      </c>
      <c r="AE1003">
        <v>0</v>
      </c>
      <c r="AF1003" t="s">
        <v>3</v>
      </c>
      <c r="AG1003">
        <v>60</v>
      </c>
      <c r="AH1003">
        <v>2</v>
      </c>
      <c r="AI1003">
        <v>144045328</v>
      </c>
      <c r="AJ1003">
        <v>1004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</row>
    <row r="1004" spans="1:44" x14ac:dyDescent="0.2">
      <c r="A1004">
        <f>ROW(Source!A758)</f>
        <v>758</v>
      </c>
      <c r="B1004">
        <v>144045335</v>
      </c>
      <c r="C1004">
        <v>144045324</v>
      </c>
      <c r="D1004">
        <v>130258534</v>
      </c>
      <c r="E1004">
        <v>1</v>
      </c>
      <c r="F1004">
        <v>1</v>
      </c>
      <c r="G1004">
        <v>1</v>
      </c>
      <c r="H1004">
        <v>3</v>
      </c>
      <c r="I1004" t="s">
        <v>1150</v>
      </c>
      <c r="J1004" t="s">
        <v>1151</v>
      </c>
      <c r="K1004" t="s">
        <v>1152</v>
      </c>
      <c r="L1004">
        <v>1339</v>
      </c>
      <c r="N1004">
        <v>1007</v>
      </c>
      <c r="O1004" t="s">
        <v>50</v>
      </c>
      <c r="P1004" t="s">
        <v>50</v>
      </c>
      <c r="Q1004">
        <v>1</v>
      </c>
      <c r="X1004">
        <v>11.4</v>
      </c>
      <c r="Y1004">
        <v>2.44</v>
      </c>
      <c r="Z1004">
        <v>0</v>
      </c>
      <c r="AA1004">
        <v>0</v>
      </c>
      <c r="AB1004">
        <v>0</v>
      </c>
      <c r="AC1004">
        <v>0</v>
      </c>
      <c r="AD1004">
        <v>1</v>
      </c>
      <c r="AE1004">
        <v>0</v>
      </c>
      <c r="AF1004" t="s">
        <v>3</v>
      </c>
      <c r="AG1004">
        <v>11.4</v>
      </c>
      <c r="AH1004">
        <v>2</v>
      </c>
      <c r="AI1004">
        <v>144045329</v>
      </c>
      <c r="AJ1004">
        <v>1005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</row>
    <row r="1005" spans="1:44" x14ac:dyDescent="0.2">
      <c r="A1005">
        <f>ROW(Source!A758)</f>
        <v>758</v>
      </c>
      <c r="B1005">
        <v>144045336</v>
      </c>
      <c r="C1005">
        <v>144045324</v>
      </c>
      <c r="D1005">
        <v>130261480</v>
      </c>
      <c r="E1005">
        <v>1</v>
      </c>
      <c r="F1005">
        <v>1</v>
      </c>
      <c r="G1005">
        <v>1</v>
      </c>
      <c r="H1005">
        <v>3</v>
      </c>
      <c r="I1005" t="s">
        <v>958</v>
      </c>
      <c r="J1005" t="s">
        <v>960</v>
      </c>
      <c r="K1005" t="s">
        <v>959</v>
      </c>
      <c r="L1005">
        <v>1371</v>
      </c>
      <c r="N1005">
        <v>1013</v>
      </c>
      <c r="O1005" t="s">
        <v>171</v>
      </c>
      <c r="P1005" t="s">
        <v>171</v>
      </c>
      <c r="Q1005">
        <v>1</v>
      </c>
      <c r="X1005">
        <v>0</v>
      </c>
      <c r="Y1005">
        <v>3046.2</v>
      </c>
      <c r="Z1005">
        <v>0</v>
      </c>
      <c r="AA1005">
        <v>0</v>
      </c>
      <c r="AB1005">
        <v>0</v>
      </c>
      <c r="AC1005">
        <v>1</v>
      </c>
      <c r="AD1005">
        <v>0</v>
      </c>
      <c r="AE1005">
        <v>0</v>
      </c>
      <c r="AF1005" t="s">
        <v>3</v>
      </c>
      <c r="AG1005">
        <v>0</v>
      </c>
      <c r="AH1005">
        <v>2</v>
      </c>
      <c r="AI1005">
        <v>144045330</v>
      </c>
      <c r="AJ1005">
        <v>1006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</row>
    <row r="1006" spans="1:44" x14ac:dyDescent="0.2">
      <c r="A1006">
        <f>ROW(Source!A760)</f>
        <v>760</v>
      </c>
      <c r="B1006">
        <v>144045343</v>
      </c>
      <c r="C1006">
        <v>144045338</v>
      </c>
      <c r="D1006">
        <v>128862298</v>
      </c>
      <c r="E1006">
        <v>28876687</v>
      </c>
      <c r="F1006">
        <v>1</v>
      </c>
      <c r="G1006">
        <v>1</v>
      </c>
      <c r="H1006">
        <v>1</v>
      </c>
      <c r="I1006" t="s">
        <v>1280</v>
      </c>
      <c r="J1006" t="s">
        <v>3</v>
      </c>
      <c r="K1006" t="s">
        <v>1281</v>
      </c>
      <c r="L1006">
        <v>1191</v>
      </c>
      <c r="N1006">
        <v>1013</v>
      </c>
      <c r="O1006" t="s">
        <v>1125</v>
      </c>
      <c r="P1006" t="s">
        <v>1125</v>
      </c>
      <c r="Q1006">
        <v>1</v>
      </c>
      <c r="X1006">
        <v>0.94</v>
      </c>
      <c r="Y1006">
        <v>0</v>
      </c>
      <c r="Z1006">
        <v>0</v>
      </c>
      <c r="AA1006">
        <v>0</v>
      </c>
      <c r="AB1006">
        <v>9.6199999999999992</v>
      </c>
      <c r="AC1006">
        <v>0</v>
      </c>
      <c r="AD1006">
        <v>1</v>
      </c>
      <c r="AE1006">
        <v>1</v>
      </c>
      <c r="AF1006" t="s">
        <v>717</v>
      </c>
      <c r="AG1006">
        <v>3.76</v>
      </c>
      <c r="AH1006">
        <v>2</v>
      </c>
      <c r="AI1006">
        <v>144045339</v>
      </c>
      <c r="AJ1006">
        <v>1007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</row>
    <row r="1007" spans="1:44" x14ac:dyDescent="0.2">
      <c r="A1007">
        <f>ROW(Source!A760)</f>
        <v>760</v>
      </c>
      <c r="B1007">
        <v>144045344</v>
      </c>
      <c r="C1007">
        <v>144045338</v>
      </c>
      <c r="D1007">
        <v>128862608</v>
      </c>
      <c r="E1007">
        <v>28876687</v>
      </c>
      <c r="F1007">
        <v>1</v>
      </c>
      <c r="G1007">
        <v>1</v>
      </c>
      <c r="H1007">
        <v>1</v>
      </c>
      <c r="I1007" t="s">
        <v>1128</v>
      </c>
      <c r="J1007" t="s">
        <v>3</v>
      </c>
      <c r="K1007" t="s">
        <v>1129</v>
      </c>
      <c r="L1007">
        <v>1191</v>
      </c>
      <c r="N1007">
        <v>1013</v>
      </c>
      <c r="O1007" t="s">
        <v>1125</v>
      </c>
      <c r="P1007" t="s">
        <v>1125</v>
      </c>
      <c r="Q1007">
        <v>1</v>
      </c>
      <c r="X1007">
        <v>3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1</v>
      </c>
      <c r="AE1007">
        <v>2</v>
      </c>
      <c r="AF1007" t="s">
        <v>717</v>
      </c>
      <c r="AG1007">
        <v>12</v>
      </c>
      <c r="AH1007">
        <v>2</v>
      </c>
      <c r="AI1007">
        <v>144045340</v>
      </c>
      <c r="AJ1007">
        <v>1008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</row>
    <row r="1008" spans="1:44" x14ac:dyDescent="0.2">
      <c r="A1008">
        <f>ROW(Source!A760)</f>
        <v>760</v>
      </c>
      <c r="B1008">
        <v>144045345</v>
      </c>
      <c r="C1008">
        <v>144045338</v>
      </c>
      <c r="D1008">
        <v>130405770</v>
      </c>
      <c r="E1008">
        <v>1</v>
      </c>
      <c r="F1008">
        <v>1</v>
      </c>
      <c r="G1008">
        <v>1</v>
      </c>
      <c r="H1008">
        <v>2</v>
      </c>
      <c r="I1008" t="s">
        <v>1646</v>
      </c>
      <c r="J1008" t="s">
        <v>1647</v>
      </c>
      <c r="K1008" t="s">
        <v>1648</v>
      </c>
      <c r="L1008">
        <v>1368</v>
      </c>
      <c r="N1008">
        <v>1011</v>
      </c>
      <c r="O1008" t="s">
        <v>550</v>
      </c>
      <c r="P1008" t="s">
        <v>550</v>
      </c>
      <c r="Q1008">
        <v>1</v>
      </c>
      <c r="X1008">
        <v>3</v>
      </c>
      <c r="Y1008">
        <v>0</v>
      </c>
      <c r="Z1008">
        <v>34.549999999999997</v>
      </c>
      <c r="AA1008">
        <v>11.6</v>
      </c>
      <c r="AB1008">
        <v>0</v>
      </c>
      <c r="AC1008">
        <v>0</v>
      </c>
      <c r="AD1008">
        <v>1</v>
      </c>
      <c r="AE1008">
        <v>0</v>
      </c>
      <c r="AF1008" t="s">
        <v>717</v>
      </c>
      <c r="AG1008">
        <v>12</v>
      </c>
      <c r="AH1008">
        <v>2</v>
      </c>
      <c r="AI1008">
        <v>144045341</v>
      </c>
      <c r="AJ1008">
        <v>1009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</row>
    <row r="1009" spans="1:44" x14ac:dyDescent="0.2">
      <c r="A1009">
        <f>ROW(Source!A760)</f>
        <v>760</v>
      </c>
      <c r="B1009">
        <v>144045346</v>
      </c>
      <c r="C1009">
        <v>144045338</v>
      </c>
      <c r="D1009">
        <v>130258534</v>
      </c>
      <c r="E1009">
        <v>1</v>
      </c>
      <c r="F1009">
        <v>1</v>
      </c>
      <c r="G1009">
        <v>1</v>
      </c>
      <c r="H1009">
        <v>3</v>
      </c>
      <c r="I1009" t="s">
        <v>1150</v>
      </c>
      <c r="J1009" t="s">
        <v>1151</v>
      </c>
      <c r="K1009" t="s">
        <v>1152</v>
      </c>
      <c r="L1009">
        <v>1339</v>
      </c>
      <c r="N1009">
        <v>1007</v>
      </c>
      <c r="O1009" t="s">
        <v>50</v>
      </c>
      <c r="P1009" t="s">
        <v>50</v>
      </c>
      <c r="Q1009">
        <v>1</v>
      </c>
      <c r="X1009">
        <v>0.56999999999999995</v>
      </c>
      <c r="Y1009">
        <v>2.44</v>
      </c>
      <c r="Z1009">
        <v>0</v>
      </c>
      <c r="AA1009">
        <v>0</v>
      </c>
      <c r="AB1009">
        <v>0</v>
      </c>
      <c r="AC1009">
        <v>0</v>
      </c>
      <c r="AD1009">
        <v>1</v>
      </c>
      <c r="AE1009">
        <v>0</v>
      </c>
      <c r="AF1009" t="s">
        <v>3</v>
      </c>
      <c r="AG1009">
        <v>0.56999999999999995</v>
      </c>
      <c r="AH1009">
        <v>2</v>
      </c>
      <c r="AI1009">
        <v>144045342</v>
      </c>
      <c r="AJ1009">
        <v>1010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</row>
    <row r="1010" spans="1:44" x14ac:dyDescent="0.2">
      <c r="A1010">
        <f>ROW(Source!A760)</f>
        <v>760</v>
      </c>
      <c r="B1010">
        <v>144045347</v>
      </c>
      <c r="C1010">
        <v>144045338</v>
      </c>
      <c r="D1010">
        <v>130261480</v>
      </c>
      <c r="E1010">
        <v>1</v>
      </c>
      <c r="F1010">
        <v>1</v>
      </c>
      <c r="G1010">
        <v>1</v>
      </c>
      <c r="H1010">
        <v>3</v>
      </c>
      <c r="I1010" t="s">
        <v>958</v>
      </c>
      <c r="J1010" t="s">
        <v>960</v>
      </c>
      <c r="K1010" t="s">
        <v>959</v>
      </c>
      <c r="L1010">
        <v>1371</v>
      </c>
      <c r="N1010">
        <v>1013</v>
      </c>
      <c r="O1010" t="s">
        <v>171</v>
      </c>
      <c r="P1010" t="s">
        <v>171</v>
      </c>
      <c r="Q1010">
        <v>1</v>
      </c>
      <c r="X1010">
        <v>0</v>
      </c>
      <c r="Y1010">
        <v>3046.2</v>
      </c>
      <c r="Z1010">
        <v>0</v>
      </c>
      <c r="AA1010">
        <v>0</v>
      </c>
      <c r="AB1010">
        <v>0</v>
      </c>
      <c r="AC1010">
        <v>1</v>
      </c>
      <c r="AD1010">
        <v>0</v>
      </c>
      <c r="AE1010">
        <v>0</v>
      </c>
      <c r="AF1010" t="s">
        <v>3</v>
      </c>
      <c r="AG1010">
        <v>0</v>
      </c>
      <c r="AH1010">
        <v>3</v>
      </c>
      <c r="AI1010">
        <v>-1</v>
      </c>
      <c r="AJ1010" t="s">
        <v>3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</row>
    <row r="1011" spans="1:44" x14ac:dyDescent="0.2">
      <c r="A1011">
        <f>ROW(Source!A761)</f>
        <v>761</v>
      </c>
      <c r="B1011">
        <v>144045360</v>
      </c>
      <c r="C1011">
        <v>144045348</v>
      </c>
      <c r="D1011">
        <v>128862288</v>
      </c>
      <c r="E1011">
        <v>28876687</v>
      </c>
      <c r="F1011">
        <v>1</v>
      </c>
      <c r="G1011">
        <v>1</v>
      </c>
      <c r="H1011">
        <v>1</v>
      </c>
      <c r="I1011" t="s">
        <v>1304</v>
      </c>
      <c r="J1011" t="s">
        <v>3</v>
      </c>
      <c r="K1011" t="s">
        <v>1305</v>
      </c>
      <c r="L1011">
        <v>1191</v>
      </c>
      <c r="N1011">
        <v>1013</v>
      </c>
      <c r="O1011" t="s">
        <v>1125</v>
      </c>
      <c r="P1011" t="s">
        <v>1125</v>
      </c>
      <c r="Q1011">
        <v>1</v>
      </c>
      <c r="X1011">
        <v>89.53</v>
      </c>
      <c r="Y1011">
        <v>0</v>
      </c>
      <c r="Z1011">
        <v>0</v>
      </c>
      <c r="AA1011">
        <v>0</v>
      </c>
      <c r="AB1011">
        <v>9.18</v>
      </c>
      <c r="AC1011">
        <v>0</v>
      </c>
      <c r="AD1011">
        <v>1</v>
      </c>
      <c r="AE1011">
        <v>1</v>
      </c>
      <c r="AF1011" t="s">
        <v>264</v>
      </c>
      <c r="AG1011">
        <v>102.95949999999999</v>
      </c>
      <c r="AH1011">
        <v>2</v>
      </c>
      <c r="AI1011">
        <v>144045350</v>
      </c>
      <c r="AJ1011">
        <v>1011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</row>
    <row r="1012" spans="1:44" x14ac:dyDescent="0.2">
      <c r="A1012">
        <f>ROW(Source!A761)</f>
        <v>761</v>
      </c>
      <c r="B1012">
        <v>144045361</v>
      </c>
      <c r="C1012">
        <v>144045348</v>
      </c>
      <c r="D1012">
        <v>128862608</v>
      </c>
      <c r="E1012">
        <v>28876687</v>
      </c>
      <c r="F1012">
        <v>1</v>
      </c>
      <c r="G1012">
        <v>1</v>
      </c>
      <c r="H1012">
        <v>1</v>
      </c>
      <c r="I1012" t="s">
        <v>1128</v>
      </c>
      <c r="J1012" t="s">
        <v>3</v>
      </c>
      <c r="K1012" t="s">
        <v>1129</v>
      </c>
      <c r="L1012">
        <v>1191</v>
      </c>
      <c r="N1012">
        <v>1013</v>
      </c>
      <c r="O1012" t="s">
        <v>1125</v>
      </c>
      <c r="P1012" t="s">
        <v>1125</v>
      </c>
      <c r="Q1012">
        <v>1</v>
      </c>
      <c r="X1012">
        <v>13.04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1</v>
      </c>
      <c r="AE1012">
        <v>2</v>
      </c>
      <c r="AF1012" t="s">
        <v>279</v>
      </c>
      <c r="AG1012">
        <v>16.299999999999997</v>
      </c>
      <c r="AH1012">
        <v>2</v>
      </c>
      <c r="AI1012">
        <v>144045351</v>
      </c>
      <c r="AJ1012">
        <v>1012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</row>
    <row r="1013" spans="1:44" x14ac:dyDescent="0.2">
      <c r="A1013">
        <f>ROW(Source!A761)</f>
        <v>761</v>
      </c>
      <c r="B1013">
        <v>144045362</v>
      </c>
      <c r="C1013">
        <v>144045348</v>
      </c>
      <c r="D1013">
        <v>130404356</v>
      </c>
      <c r="E1013">
        <v>1</v>
      </c>
      <c r="F1013">
        <v>1</v>
      </c>
      <c r="G1013">
        <v>1</v>
      </c>
      <c r="H1013">
        <v>2</v>
      </c>
      <c r="I1013" t="s">
        <v>1267</v>
      </c>
      <c r="J1013" t="s">
        <v>1268</v>
      </c>
      <c r="K1013" t="s">
        <v>1269</v>
      </c>
      <c r="L1013">
        <v>1368</v>
      </c>
      <c r="N1013">
        <v>1011</v>
      </c>
      <c r="O1013" t="s">
        <v>550</v>
      </c>
      <c r="P1013" t="s">
        <v>550</v>
      </c>
      <c r="Q1013">
        <v>1</v>
      </c>
      <c r="X1013">
        <v>9.69</v>
      </c>
      <c r="Y1013">
        <v>0</v>
      </c>
      <c r="Z1013">
        <v>86.4</v>
      </c>
      <c r="AA1013">
        <v>13.5</v>
      </c>
      <c r="AB1013">
        <v>0</v>
      </c>
      <c r="AC1013">
        <v>0</v>
      </c>
      <c r="AD1013">
        <v>1</v>
      </c>
      <c r="AE1013">
        <v>0</v>
      </c>
      <c r="AF1013" t="s">
        <v>279</v>
      </c>
      <c r="AG1013">
        <v>12.112499999999999</v>
      </c>
      <c r="AH1013">
        <v>2</v>
      </c>
      <c r="AI1013">
        <v>144045352</v>
      </c>
      <c r="AJ1013">
        <v>1013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</row>
    <row r="1014" spans="1:44" x14ac:dyDescent="0.2">
      <c r="A1014">
        <f>ROW(Source!A761)</f>
        <v>761</v>
      </c>
      <c r="B1014">
        <v>144045363</v>
      </c>
      <c r="C1014">
        <v>144045348</v>
      </c>
      <c r="D1014">
        <v>130404404</v>
      </c>
      <c r="E1014">
        <v>1</v>
      </c>
      <c r="F1014">
        <v>1</v>
      </c>
      <c r="G1014">
        <v>1</v>
      </c>
      <c r="H1014">
        <v>2</v>
      </c>
      <c r="I1014" t="s">
        <v>1141</v>
      </c>
      <c r="J1014" t="s">
        <v>1142</v>
      </c>
      <c r="K1014" t="s">
        <v>1143</v>
      </c>
      <c r="L1014">
        <v>1368</v>
      </c>
      <c r="N1014">
        <v>1011</v>
      </c>
      <c r="O1014" t="s">
        <v>550</v>
      </c>
      <c r="P1014" t="s">
        <v>550</v>
      </c>
      <c r="Q1014">
        <v>1</v>
      </c>
      <c r="X1014">
        <v>1.52</v>
      </c>
      <c r="Y1014">
        <v>0</v>
      </c>
      <c r="Z1014">
        <v>115.4</v>
      </c>
      <c r="AA1014">
        <v>13.5</v>
      </c>
      <c r="AB1014">
        <v>0</v>
      </c>
      <c r="AC1014">
        <v>0</v>
      </c>
      <c r="AD1014">
        <v>1</v>
      </c>
      <c r="AE1014">
        <v>0</v>
      </c>
      <c r="AF1014" t="s">
        <v>279</v>
      </c>
      <c r="AG1014">
        <v>1.9</v>
      </c>
      <c r="AH1014">
        <v>2</v>
      </c>
      <c r="AI1014">
        <v>144045353</v>
      </c>
      <c r="AJ1014">
        <v>1014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</row>
    <row r="1015" spans="1:44" x14ac:dyDescent="0.2">
      <c r="A1015">
        <f>ROW(Source!A761)</f>
        <v>761</v>
      </c>
      <c r="B1015">
        <v>144045364</v>
      </c>
      <c r="C1015">
        <v>144045348</v>
      </c>
      <c r="D1015">
        <v>130405149</v>
      </c>
      <c r="E1015">
        <v>1</v>
      </c>
      <c r="F1015">
        <v>1</v>
      </c>
      <c r="G1015">
        <v>1</v>
      </c>
      <c r="H1015">
        <v>2</v>
      </c>
      <c r="I1015" t="s">
        <v>1144</v>
      </c>
      <c r="J1015" t="s">
        <v>1145</v>
      </c>
      <c r="K1015" t="s">
        <v>1146</v>
      </c>
      <c r="L1015">
        <v>1368</v>
      </c>
      <c r="N1015">
        <v>1011</v>
      </c>
      <c r="O1015" t="s">
        <v>550</v>
      </c>
      <c r="P1015" t="s">
        <v>550</v>
      </c>
      <c r="Q1015">
        <v>1</v>
      </c>
      <c r="X1015">
        <v>1.83</v>
      </c>
      <c r="Y1015">
        <v>0</v>
      </c>
      <c r="Z1015">
        <v>65.709999999999994</v>
      </c>
      <c r="AA1015">
        <v>11.6</v>
      </c>
      <c r="AB1015">
        <v>0</v>
      </c>
      <c r="AC1015">
        <v>0</v>
      </c>
      <c r="AD1015">
        <v>1</v>
      </c>
      <c r="AE1015">
        <v>0</v>
      </c>
      <c r="AF1015" t="s">
        <v>279</v>
      </c>
      <c r="AG1015">
        <v>2.2875000000000001</v>
      </c>
      <c r="AH1015">
        <v>2</v>
      </c>
      <c r="AI1015">
        <v>144045354</v>
      </c>
      <c r="AJ1015">
        <v>1015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</row>
    <row r="1016" spans="1:44" x14ac:dyDescent="0.2">
      <c r="A1016">
        <f>ROW(Source!A761)</f>
        <v>761</v>
      </c>
      <c r="B1016">
        <v>144045365</v>
      </c>
      <c r="C1016">
        <v>144045348</v>
      </c>
      <c r="D1016">
        <v>128865354</v>
      </c>
      <c r="E1016">
        <v>28876687</v>
      </c>
      <c r="F1016">
        <v>1</v>
      </c>
      <c r="G1016">
        <v>1</v>
      </c>
      <c r="H1016">
        <v>3</v>
      </c>
      <c r="I1016" t="s">
        <v>1774</v>
      </c>
      <c r="J1016" t="s">
        <v>3</v>
      </c>
      <c r="K1016" t="s">
        <v>1775</v>
      </c>
      <c r="L1016">
        <v>1377</v>
      </c>
      <c r="N1016">
        <v>1013</v>
      </c>
      <c r="O1016" t="s">
        <v>395</v>
      </c>
      <c r="P1016" t="s">
        <v>395</v>
      </c>
      <c r="Q1016">
        <v>1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1</v>
      </c>
      <c r="AD1016">
        <v>0</v>
      </c>
      <c r="AE1016">
        <v>0</v>
      </c>
      <c r="AF1016" t="s">
        <v>3</v>
      </c>
      <c r="AG1016">
        <v>0</v>
      </c>
      <c r="AH1016">
        <v>3</v>
      </c>
      <c r="AI1016">
        <v>-1</v>
      </c>
      <c r="AJ1016" t="s">
        <v>3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</row>
    <row r="1017" spans="1:44" x14ac:dyDescent="0.2">
      <c r="A1017">
        <f>ROW(Source!A761)</f>
        <v>761</v>
      </c>
      <c r="B1017">
        <v>144045366</v>
      </c>
      <c r="C1017">
        <v>144045348</v>
      </c>
      <c r="D1017">
        <v>130260847</v>
      </c>
      <c r="E1017">
        <v>1</v>
      </c>
      <c r="F1017">
        <v>1</v>
      </c>
      <c r="G1017">
        <v>1</v>
      </c>
      <c r="H1017">
        <v>3</v>
      </c>
      <c r="I1017" t="s">
        <v>1373</v>
      </c>
      <c r="J1017" t="s">
        <v>1374</v>
      </c>
      <c r="K1017" t="s">
        <v>1375</v>
      </c>
      <c r="L1017">
        <v>1348</v>
      </c>
      <c r="N1017">
        <v>1009</v>
      </c>
      <c r="O1017" t="s">
        <v>31</v>
      </c>
      <c r="P1017" t="s">
        <v>31</v>
      </c>
      <c r="Q1017">
        <v>1000</v>
      </c>
      <c r="X1017">
        <v>4.13E-3</v>
      </c>
      <c r="Y1017">
        <v>11978</v>
      </c>
      <c r="Z1017">
        <v>0</v>
      </c>
      <c r="AA1017">
        <v>0</v>
      </c>
      <c r="AB1017">
        <v>0</v>
      </c>
      <c r="AC1017">
        <v>0</v>
      </c>
      <c r="AD1017">
        <v>1</v>
      </c>
      <c r="AE1017">
        <v>0</v>
      </c>
      <c r="AF1017" t="s">
        <v>3</v>
      </c>
      <c r="AG1017">
        <v>4.13E-3</v>
      </c>
      <c r="AH1017">
        <v>2</v>
      </c>
      <c r="AI1017">
        <v>144045355</v>
      </c>
      <c r="AJ1017">
        <v>1016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</row>
    <row r="1018" spans="1:44" x14ac:dyDescent="0.2">
      <c r="A1018">
        <f>ROW(Source!A761)</f>
        <v>761</v>
      </c>
      <c r="B1018">
        <v>144045367</v>
      </c>
      <c r="C1018">
        <v>144045348</v>
      </c>
      <c r="D1018">
        <v>130263611</v>
      </c>
      <c r="E1018">
        <v>1</v>
      </c>
      <c r="F1018">
        <v>1</v>
      </c>
      <c r="G1018">
        <v>1</v>
      </c>
      <c r="H1018">
        <v>3</v>
      </c>
      <c r="I1018" t="s">
        <v>1376</v>
      </c>
      <c r="J1018" t="s">
        <v>1377</v>
      </c>
      <c r="K1018" t="s">
        <v>1378</v>
      </c>
      <c r="L1018">
        <v>1339</v>
      </c>
      <c r="N1018">
        <v>1007</v>
      </c>
      <c r="O1018" t="s">
        <v>50</v>
      </c>
      <c r="P1018" t="s">
        <v>50</v>
      </c>
      <c r="Q1018">
        <v>1</v>
      </c>
      <c r="X1018">
        <v>0.105</v>
      </c>
      <c r="Y1018">
        <v>458</v>
      </c>
      <c r="Z1018">
        <v>0</v>
      </c>
      <c r="AA1018">
        <v>0</v>
      </c>
      <c r="AB1018">
        <v>0</v>
      </c>
      <c r="AC1018">
        <v>0</v>
      </c>
      <c r="AD1018">
        <v>1</v>
      </c>
      <c r="AE1018">
        <v>0</v>
      </c>
      <c r="AF1018" t="s">
        <v>3</v>
      </c>
      <c r="AG1018">
        <v>0.105</v>
      </c>
      <c r="AH1018">
        <v>2</v>
      </c>
      <c r="AI1018">
        <v>144045356</v>
      </c>
      <c r="AJ1018">
        <v>1017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</row>
    <row r="1019" spans="1:44" x14ac:dyDescent="0.2">
      <c r="A1019">
        <f>ROW(Source!A761)</f>
        <v>761</v>
      </c>
      <c r="B1019">
        <v>144045368</v>
      </c>
      <c r="C1019">
        <v>144045348</v>
      </c>
      <c r="D1019">
        <v>130276538</v>
      </c>
      <c r="E1019">
        <v>1</v>
      </c>
      <c r="F1019">
        <v>1</v>
      </c>
      <c r="G1019">
        <v>1</v>
      </c>
      <c r="H1019">
        <v>3</v>
      </c>
      <c r="I1019" t="s">
        <v>1379</v>
      </c>
      <c r="J1019" t="s">
        <v>1380</v>
      </c>
      <c r="K1019" t="s">
        <v>1381</v>
      </c>
      <c r="L1019">
        <v>1346</v>
      </c>
      <c r="N1019">
        <v>1009</v>
      </c>
      <c r="O1019" t="s">
        <v>598</v>
      </c>
      <c r="P1019" t="s">
        <v>598</v>
      </c>
      <c r="Q1019">
        <v>1</v>
      </c>
      <c r="X1019">
        <v>37.5</v>
      </c>
      <c r="Y1019">
        <v>10.26</v>
      </c>
      <c r="Z1019">
        <v>0</v>
      </c>
      <c r="AA1019">
        <v>0</v>
      </c>
      <c r="AB1019">
        <v>0</v>
      </c>
      <c r="AC1019">
        <v>0</v>
      </c>
      <c r="AD1019">
        <v>1</v>
      </c>
      <c r="AE1019">
        <v>0</v>
      </c>
      <c r="AF1019" t="s">
        <v>3</v>
      </c>
      <c r="AG1019">
        <v>37.5</v>
      </c>
      <c r="AH1019">
        <v>2</v>
      </c>
      <c r="AI1019">
        <v>144045357</v>
      </c>
      <c r="AJ1019">
        <v>1018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</row>
    <row r="1020" spans="1:44" x14ac:dyDescent="0.2">
      <c r="A1020">
        <f>ROW(Source!A761)</f>
        <v>761</v>
      </c>
      <c r="B1020">
        <v>144045369</v>
      </c>
      <c r="C1020">
        <v>144045348</v>
      </c>
      <c r="D1020">
        <v>130281321</v>
      </c>
      <c r="E1020">
        <v>1</v>
      </c>
      <c r="F1020">
        <v>1</v>
      </c>
      <c r="G1020">
        <v>1</v>
      </c>
      <c r="H1020">
        <v>3</v>
      </c>
      <c r="I1020" t="s">
        <v>1382</v>
      </c>
      <c r="J1020" t="s">
        <v>1383</v>
      </c>
      <c r="K1020" t="s">
        <v>1384</v>
      </c>
      <c r="L1020">
        <v>1339</v>
      </c>
      <c r="N1020">
        <v>1007</v>
      </c>
      <c r="O1020" t="s">
        <v>50</v>
      </c>
      <c r="P1020" t="s">
        <v>50</v>
      </c>
      <c r="Q1020">
        <v>1</v>
      </c>
      <c r="X1020">
        <v>0.08</v>
      </c>
      <c r="Y1020">
        <v>1100</v>
      </c>
      <c r="Z1020">
        <v>0</v>
      </c>
      <c r="AA1020">
        <v>0</v>
      </c>
      <c r="AB1020">
        <v>0</v>
      </c>
      <c r="AC1020">
        <v>0</v>
      </c>
      <c r="AD1020">
        <v>1</v>
      </c>
      <c r="AE1020">
        <v>0</v>
      </c>
      <c r="AF1020" t="s">
        <v>3</v>
      </c>
      <c r="AG1020">
        <v>0.08</v>
      </c>
      <c r="AH1020">
        <v>2</v>
      </c>
      <c r="AI1020">
        <v>144045358</v>
      </c>
      <c r="AJ1020">
        <v>1019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</row>
    <row r="1021" spans="1:44" x14ac:dyDescent="0.2">
      <c r="A1021">
        <f>ROW(Source!A761)</f>
        <v>761</v>
      </c>
      <c r="B1021">
        <v>144045370</v>
      </c>
      <c r="C1021">
        <v>144045348</v>
      </c>
      <c r="D1021">
        <v>128865203</v>
      </c>
      <c r="E1021">
        <v>28876687</v>
      </c>
      <c r="F1021">
        <v>1</v>
      </c>
      <c r="G1021">
        <v>1</v>
      </c>
      <c r="H1021">
        <v>3</v>
      </c>
      <c r="I1021" t="s">
        <v>1776</v>
      </c>
      <c r="J1021" t="s">
        <v>3</v>
      </c>
      <c r="K1021" t="s">
        <v>1777</v>
      </c>
      <c r="L1021">
        <v>1327</v>
      </c>
      <c r="N1021">
        <v>1005</v>
      </c>
      <c r="O1021" t="s">
        <v>269</v>
      </c>
      <c r="P1021" t="s">
        <v>269</v>
      </c>
      <c r="Q1021">
        <v>1</v>
      </c>
      <c r="X1021">
        <v>100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 t="s">
        <v>3</v>
      </c>
      <c r="AG1021">
        <v>100</v>
      </c>
      <c r="AH1021">
        <v>3</v>
      </c>
      <c r="AI1021">
        <v>-1</v>
      </c>
      <c r="AJ1021" t="s">
        <v>3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</row>
    <row r="1022" spans="1:44" x14ac:dyDescent="0.2">
      <c r="A1022">
        <f>ROW(Source!A761)</f>
        <v>761</v>
      </c>
      <c r="B1022">
        <v>144045371</v>
      </c>
      <c r="C1022">
        <v>144045348</v>
      </c>
      <c r="D1022">
        <v>130289372</v>
      </c>
      <c r="E1022">
        <v>1</v>
      </c>
      <c r="F1022">
        <v>1</v>
      </c>
      <c r="G1022">
        <v>1</v>
      </c>
      <c r="H1022">
        <v>3</v>
      </c>
      <c r="I1022" t="s">
        <v>763</v>
      </c>
      <c r="J1022" t="s">
        <v>765</v>
      </c>
      <c r="K1022" t="s">
        <v>764</v>
      </c>
      <c r="L1022">
        <v>1296</v>
      </c>
      <c r="N1022">
        <v>1002</v>
      </c>
      <c r="O1022" t="s">
        <v>695</v>
      </c>
      <c r="P1022" t="s">
        <v>695</v>
      </c>
      <c r="Q1022">
        <v>1</v>
      </c>
      <c r="X1022">
        <v>32.4</v>
      </c>
      <c r="Y1022">
        <v>46.86</v>
      </c>
      <c r="Z1022">
        <v>0</v>
      </c>
      <c r="AA1022">
        <v>0</v>
      </c>
      <c r="AB1022">
        <v>0</v>
      </c>
      <c r="AC1022">
        <v>0</v>
      </c>
      <c r="AD1022">
        <v>1</v>
      </c>
      <c r="AE1022">
        <v>0</v>
      </c>
      <c r="AF1022" t="s">
        <v>3</v>
      </c>
      <c r="AG1022">
        <v>32.4</v>
      </c>
      <c r="AH1022">
        <v>2</v>
      </c>
      <c r="AI1022">
        <v>144045359</v>
      </c>
      <c r="AJ1022">
        <v>1021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</row>
    <row r="1023" spans="1:44" x14ac:dyDescent="0.2">
      <c r="A1023">
        <f>ROW(Source!A763)</f>
        <v>763</v>
      </c>
      <c r="B1023">
        <v>144045384</v>
      </c>
      <c r="C1023">
        <v>144045373</v>
      </c>
      <c r="D1023">
        <v>128862307</v>
      </c>
      <c r="E1023">
        <v>28876687</v>
      </c>
      <c r="F1023">
        <v>1</v>
      </c>
      <c r="G1023">
        <v>1</v>
      </c>
      <c r="H1023">
        <v>1</v>
      </c>
      <c r="I1023" t="s">
        <v>1291</v>
      </c>
      <c r="J1023" t="s">
        <v>3</v>
      </c>
      <c r="K1023" t="s">
        <v>1292</v>
      </c>
      <c r="L1023">
        <v>1191</v>
      </c>
      <c r="N1023">
        <v>1013</v>
      </c>
      <c r="O1023" t="s">
        <v>1125</v>
      </c>
      <c r="P1023" t="s">
        <v>1125</v>
      </c>
      <c r="Q1023">
        <v>1</v>
      </c>
      <c r="X1023">
        <v>50.08</v>
      </c>
      <c r="Y1023">
        <v>0</v>
      </c>
      <c r="Z1023">
        <v>0</v>
      </c>
      <c r="AA1023">
        <v>0</v>
      </c>
      <c r="AB1023">
        <v>9.92</v>
      </c>
      <c r="AC1023">
        <v>0</v>
      </c>
      <c r="AD1023">
        <v>1</v>
      </c>
      <c r="AE1023">
        <v>1</v>
      </c>
      <c r="AF1023" t="s">
        <v>3</v>
      </c>
      <c r="AG1023">
        <v>50.08</v>
      </c>
      <c r="AH1023">
        <v>2</v>
      </c>
      <c r="AI1023">
        <v>144045374</v>
      </c>
      <c r="AJ1023">
        <v>1022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</row>
    <row r="1024" spans="1:44" x14ac:dyDescent="0.2">
      <c r="A1024">
        <f>ROW(Source!A763)</f>
        <v>763</v>
      </c>
      <c r="B1024">
        <v>144045385</v>
      </c>
      <c r="C1024">
        <v>144045373</v>
      </c>
      <c r="D1024">
        <v>128862608</v>
      </c>
      <c r="E1024">
        <v>28876687</v>
      </c>
      <c r="F1024">
        <v>1</v>
      </c>
      <c r="G1024">
        <v>1</v>
      </c>
      <c r="H1024">
        <v>1</v>
      </c>
      <c r="I1024" t="s">
        <v>1128</v>
      </c>
      <c r="J1024" t="s">
        <v>3</v>
      </c>
      <c r="K1024" t="s">
        <v>1129</v>
      </c>
      <c r="L1024">
        <v>1191</v>
      </c>
      <c r="N1024">
        <v>1013</v>
      </c>
      <c r="O1024" t="s">
        <v>1125</v>
      </c>
      <c r="P1024" t="s">
        <v>1125</v>
      </c>
      <c r="Q1024">
        <v>1</v>
      </c>
      <c r="X1024">
        <v>0.12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1</v>
      </c>
      <c r="AE1024">
        <v>2</v>
      </c>
      <c r="AF1024" t="s">
        <v>3</v>
      </c>
      <c r="AG1024">
        <v>0.12</v>
      </c>
      <c r="AH1024">
        <v>2</v>
      </c>
      <c r="AI1024">
        <v>144045375</v>
      </c>
      <c r="AJ1024">
        <v>1023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</row>
    <row r="1025" spans="1:44" x14ac:dyDescent="0.2">
      <c r="A1025">
        <f>ROW(Source!A763)</f>
        <v>763</v>
      </c>
      <c r="B1025">
        <v>144045386</v>
      </c>
      <c r="C1025">
        <v>144045373</v>
      </c>
      <c r="D1025">
        <v>130404404</v>
      </c>
      <c r="E1025">
        <v>1</v>
      </c>
      <c r="F1025">
        <v>1</v>
      </c>
      <c r="G1025">
        <v>1</v>
      </c>
      <c r="H1025">
        <v>2</v>
      </c>
      <c r="I1025" t="s">
        <v>1141</v>
      </c>
      <c r="J1025" t="s">
        <v>1142</v>
      </c>
      <c r="K1025" t="s">
        <v>1143</v>
      </c>
      <c r="L1025">
        <v>1368</v>
      </c>
      <c r="N1025">
        <v>1011</v>
      </c>
      <c r="O1025" t="s">
        <v>550</v>
      </c>
      <c r="P1025" t="s">
        <v>550</v>
      </c>
      <c r="Q1025">
        <v>1</v>
      </c>
      <c r="X1025">
        <v>0.06</v>
      </c>
      <c r="Y1025">
        <v>0</v>
      </c>
      <c r="Z1025">
        <v>115.4</v>
      </c>
      <c r="AA1025">
        <v>13.5</v>
      </c>
      <c r="AB1025">
        <v>0</v>
      </c>
      <c r="AC1025">
        <v>0</v>
      </c>
      <c r="AD1025">
        <v>1</v>
      </c>
      <c r="AE1025">
        <v>0</v>
      </c>
      <c r="AF1025" t="s">
        <v>3</v>
      </c>
      <c r="AG1025">
        <v>0.06</v>
      </c>
      <c r="AH1025">
        <v>2</v>
      </c>
      <c r="AI1025">
        <v>144045376</v>
      </c>
      <c r="AJ1025">
        <v>1024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</row>
    <row r="1026" spans="1:44" x14ac:dyDescent="0.2">
      <c r="A1026">
        <f>ROW(Source!A763)</f>
        <v>763</v>
      </c>
      <c r="B1026">
        <v>144045387</v>
      </c>
      <c r="C1026">
        <v>144045373</v>
      </c>
      <c r="D1026">
        <v>130405149</v>
      </c>
      <c r="E1026">
        <v>1</v>
      </c>
      <c r="F1026">
        <v>1</v>
      </c>
      <c r="G1026">
        <v>1</v>
      </c>
      <c r="H1026">
        <v>2</v>
      </c>
      <c r="I1026" t="s">
        <v>1144</v>
      </c>
      <c r="J1026" t="s">
        <v>1145</v>
      </c>
      <c r="K1026" t="s">
        <v>1146</v>
      </c>
      <c r="L1026">
        <v>1368</v>
      </c>
      <c r="N1026">
        <v>1011</v>
      </c>
      <c r="O1026" t="s">
        <v>550</v>
      </c>
      <c r="P1026" t="s">
        <v>550</v>
      </c>
      <c r="Q1026">
        <v>1</v>
      </c>
      <c r="X1026">
        <v>0.06</v>
      </c>
      <c r="Y1026">
        <v>0</v>
      </c>
      <c r="Z1026">
        <v>65.709999999999994</v>
      </c>
      <c r="AA1026">
        <v>11.6</v>
      </c>
      <c r="AB1026">
        <v>0</v>
      </c>
      <c r="AC1026">
        <v>0</v>
      </c>
      <c r="AD1026">
        <v>1</v>
      </c>
      <c r="AE1026">
        <v>0</v>
      </c>
      <c r="AF1026" t="s">
        <v>3</v>
      </c>
      <c r="AG1026">
        <v>0.06</v>
      </c>
      <c r="AH1026">
        <v>2</v>
      </c>
      <c r="AI1026">
        <v>144045377</v>
      </c>
      <c r="AJ1026">
        <v>1025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</row>
    <row r="1027" spans="1:44" x14ac:dyDescent="0.2">
      <c r="A1027">
        <f>ROW(Source!A763)</f>
        <v>763</v>
      </c>
      <c r="B1027">
        <v>144045388</v>
      </c>
      <c r="C1027">
        <v>144045373</v>
      </c>
      <c r="D1027">
        <v>130258803</v>
      </c>
      <c r="E1027">
        <v>1</v>
      </c>
      <c r="F1027">
        <v>1</v>
      </c>
      <c r="G1027">
        <v>1</v>
      </c>
      <c r="H1027">
        <v>3</v>
      </c>
      <c r="I1027" t="s">
        <v>1388</v>
      </c>
      <c r="J1027" t="s">
        <v>1389</v>
      </c>
      <c r="K1027" t="s">
        <v>1390</v>
      </c>
      <c r="L1027">
        <v>1346</v>
      </c>
      <c r="N1027">
        <v>1009</v>
      </c>
      <c r="O1027" t="s">
        <v>598</v>
      </c>
      <c r="P1027" t="s">
        <v>598</v>
      </c>
      <c r="Q1027">
        <v>1</v>
      </c>
      <c r="X1027">
        <v>0.31</v>
      </c>
      <c r="Y1027">
        <v>30.4</v>
      </c>
      <c r="Z1027">
        <v>0</v>
      </c>
      <c r="AA1027">
        <v>0</v>
      </c>
      <c r="AB1027">
        <v>0</v>
      </c>
      <c r="AC1027">
        <v>0</v>
      </c>
      <c r="AD1027">
        <v>1</v>
      </c>
      <c r="AE1027">
        <v>0</v>
      </c>
      <c r="AF1027" t="s">
        <v>3</v>
      </c>
      <c r="AG1027">
        <v>0.31</v>
      </c>
      <c r="AH1027">
        <v>2</v>
      </c>
      <c r="AI1027">
        <v>144045378</v>
      </c>
      <c r="AJ1027">
        <v>1026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</row>
    <row r="1028" spans="1:44" x14ac:dyDescent="0.2">
      <c r="A1028">
        <f>ROW(Source!A763)</f>
        <v>763</v>
      </c>
      <c r="B1028">
        <v>144045389</v>
      </c>
      <c r="C1028">
        <v>144045373</v>
      </c>
      <c r="D1028">
        <v>130262790</v>
      </c>
      <c r="E1028">
        <v>1</v>
      </c>
      <c r="F1028">
        <v>1</v>
      </c>
      <c r="G1028">
        <v>1</v>
      </c>
      <c r="H1028">
        <v>3</v>
      </c>
      <c r="I1028" t="s">
        <v>1649</v>
      </c>
      <c r="J1028" t="s">
        <v>1650</v>
      </c>
      <c r="K1028" t="s">
        <v>1651</v>
      </c>
      <c r="L1028">
        <v>1348</v>
      </c>
      <c r="N1028">
        <v>1009</v>
      </c>
      <c r="O1028" t="s">
        <v>31</v>
      </c>
      <c r="P1028" t="s">
        <v>31</v>
      </c>
      <c r="Q1028">
        <v>1000</v>
      </c>
      <c r="X1028">
        <v>3.15E-3</v>
      </c>
      <c r="Y1028">
        <v>729.98</v>
      </c>
      <c r="Z1028">
        <v>0</v>
      </c>
      <c r="AA1028">
        <v>0</v>
      </c>
      <c r="AB1028">
        <v>0</v>
      </c>
      <c r="AC1028">
        <v>0</v>
      </c>
      <c r="AD1028">
        <v>1</v>
      </c>
      <c r="AE1028">
        <v>0</v>
      </c>
      <c r="AF1028" t="s">
        <v>3</v>
      </c>
      <c r="AG1028">
        <v>3.15E-3</v>
      </c>
      <c r="AH1028">
        <v>2</v>
      </c>
      <c r="AI1028">
        <v>144045379</v>
      </c>
      <c r="AJ1028">
        <v>1027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</row>
    <row r="1029" spans="1:44" x14ac:dyDescent="0.2">
      <c r="A1029">
        <f>ROW(Source!A763)</f>
        <v>763</v>
      </c>
      <c r="B1029">
        <v>144045390</v>
      </c>
      <c r="C1029">
        <v>144045373</v>
      </c>
      <c r="D1029">
        <v>130305762</v>
      </c>
      <c r="E1029">
        <v>1</v>
      </c>
      <c r="F1029">
        <v>1</v>
      </c>
      <c r="G1029">
        <v>1</v>
      </c>
      <c r="H1029">
        <v>3</v>
      </c>
      <c r="I1029" t="s">
        <v>1385</v>
      </c>
      <c r="J1029" t="s">
        <v>1386</v>
      </c>
      <c r="K1029" t="s">
        <v>1387</v>
      </c>
      <c r="L1029">
        <v>1425</v>
      </c>
      <c r="N1029">
        <v>1013</v>
      </c>
      <c r="O1029" t="s">
        <v>88</v>
      </c>
      <c r="P1029" t="s">
        <v>88</v>
      </c>
      <c r="Q1029">
        <v>1</v>
      </c>
      <c r="X1029">
        <v>1.02</v>
      </c>
      <c r="Y1029">
        <v>100</v>
      </c>
      <c r="Z1029">
        <v>0</v>
      </c>
      <c r="AA1029">
        <v>0</v>
      </c>
      <c r="AB1029">
        <v>0</v>
      </c>
      <c r="AC1029">
        <v>0</v>
      </c>
      <c r="AD1029">
        <v>1</v>
      </c>
      <c r="AE1029">
        <v>0</v>
      </c>
      <c r="AF1029" t="s">
        <v>3</v>
      </c>
      <c r="AG1029">
        <v>1.02</v>
      </c>
      <c r="AH1029">
        <v>2</v>
      </c>
      <c r="AI1029">
        <v>144045380</v>
      </c>
      <c r="AJ1029">
        <v>1029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</row>
    <row r="1030" spans="1:44" x14ac:dyDescent="0.2">
      <c r="A1030">
        <f>ROW(Source!A763)</f>
        <v>763</v>
      </c>
      <c r="B1030">
        <v>144045391</v>
      </c>
      <c r="C1030">
        <v>144045373</v>
      </c>
      <c r="D1030">
        <v>130317089</v>
      </c>
      <c r="E1030">
        <v>1</v>
      </c>
      <c r="F1030">
        <v>1</v>
      </c>
      <c r="G1030">
        <v>1</v>
      </c>
      <c r="H1030">
        <v>3</v>
      </c>
      <c r="I1030" t="s">
        <v>1652</v>
      </c>
      <c r="J1030" t="s">
        <v>1653</v>
      </c>
      <c r="K1030" t="s">
        <v>1654</v>
      </c>
      <c r="L1030">
        <v>1346</v>
      </c>
      <c r="N1030">
        <v>1009</v>
      </c>
      <c r="O1030" t="s">
        <v>598</v>
      </c>
      <c r="P1030" t="s">
        <v>598</v>
      </c>
      <c r="Q1030">
        <v>1</v>
      </c>
      <c r="X1030">
        <v>1.02</v>
      </c>
      <c r="Y1030">
        <v>35.700000000000003</v>
      </c>
      <c r="Z1030">
        <v>0</v>
      </c>
      <c r="AA1030">
        <v>0</v>
      </c>
      <c r="AB1030">
        <v>0</v>
      </c>
      <c r="AC1030">
        <v>0</v>
      </c>
      <c r="AD1030">
        <v>1</v>
      </c>
      <c r="AE1030">
        <v>0</v>
      </c>
      <c r="AF1030" t="s">
        <v>3</v>
      </c>
      <c r="AG1030">
        <v>1.02</v>
      </c>
      <c r="AH1030">
        <v>2</v>
      </c>
      <c r="AI1030">
        <v>144045381</v>
      </c>
      <c r="AJ1030">
        <v>1030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</row>
    <row r="1031" spans="1:44" x14ac:dyDescent="0.2">
      <c r="A1031">
        <f>ROW(Source!A763)</f>
        <v>763</v>
      </c>
      <c r="B1031">
        <v>144045392</v>
      </c>
      <c r="C1031">
        <v>144045373</v>
      </c>
      <c r="D1031">
        <v>128862548</v>
      </c>
      <c r="E1031">
        <v>28876687</v>
      </c>
      <c r="F1031">
        <v>1</v>
      </c>
      <c r="G1031">
        <v>1</v>
      </c>
      <c r="H1031">
        <v>3</v>
      </c>
      <c r="I1031" t="s">
        <v>1296</v>
      </c>
      <c r="J1031" t="s">
        <v>3</v>
      </c>
      <c r="K1031" t="s">
        <v>1297</v>
      </c>
      <c r="L1031">
        <v>1374</v>
      </c>
      <c r="N1031">
        <v>1013</v>
      </c>
      <c r="O1031" t="s">
        <v>1298</v>
      </c>
      <c r="P1031" t="s">
        <v>1298</v>
      </c>
      <c r="Q1031">
        <v>1</v>
      </c>
      <c r="X1031">
        <v>9.94</v>
      </c>
      <c r="Y1031">
        <v>1</v>
      </c>
      <c r="Z1031">
        <v>0</v>
      </c>
      <c r="AA1031">
        <v>0</v>
      </c>
      <c r="AB1031">
        <v>0</v>
      </c>
      <c r="AC1031">
        <v>0</v>
      </c>
      <c r="AD1031">
        <v>1</v>
      </c>
      <c r="AE1031">
        <v>0</v>
      </c>
      <c r="AF1031" t="s">
        <v>3</v>
      </c>
      <c r="AG1031">
        <v>9.94</v>
      </c>
      <c r="AH1031">
        <v>2</v>
      </c>
      <c r="AI1031">
        <v>144045382</v>
      </c>
      <c r="AJ1031">
        <v>1031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</row>
    <row r="1032" spans="1:44" x14ac:dyDescent="0.2">
      <c r="A1032">
        <f>ROW(Source!A765)</f>
        <v>765</v>
      </c>
      <c r="B1032">
        <v>144045408</v>
      </c>
      <c r="C1032">
        <v>144045394</v>
      </c>
      <c r="D1032">
        <v>128862307</v>
      </c>
      <c r="E1032">
        <v>28876687</v>
      </c>
      <c r="F1032">
        <v>1</v>
      </c>
      <c r="G1032">
        <v>1</v>
      </c>
      <c r="H1032">
        <v>1</v>
      </c>
      <c r="I1032" t="s">
        <v>1291</v>
      </c>
      <c r="J1032" t="s">
        <v>3</v>
      </c>
      <c r="K1032" t="s">
        <v>1292</v>
      </c>
      <c r="L1032">
        <v>1191</v>
      </c>
      <c r="N1032">
        <v>1013</v>
      </c>
      <c r="O1032" t="s">
        <v>1125</v>
      </c>
      <c r="P1032" t="s">
        <v>1125</v>
      </c>
      <c r="Q1032">
        <v>1</v>
      </c>
      <c r="X1032">
        <v>276.8</v>
      </c>
      <c r="Y1032">
        <v>0</v>
      </c>
      <c r="Z1032">
        <v>0</v>
      </c>
      <c r="AA1032">
        <v>0</v>
      </c>
      <c r="AB1032">
        <v>9.92</v>
      </c>
      <c r="AC1032">
        <v>0</v>
      </c>
      <c r="AD1032">
        <v>1</v>
      </c>
      <c r="AE1032">
        <v>1</v>
      </c>
      <c r="AF1032" t="s">
        <v>3</v>
      </c>
      <c r="AG1032">
        <v>276.8</v>
      </c>
      <c r="AH1032">
        <v>2</v>
      </c>
      <c r="AI1032">
        <v>144045395</v>
      </c>
      <c r="AJ1032">
        <v>1032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</row>
    <row r="1033" spans="1:44" x14ac:dyDescent="0.2">
      <c r="A1033">
        <f>ROW(Source!A765)</f>
        <v>765</v>
      </c>
      <c r="B1033">
        <v>144045409</v>
      </c>
      <c r="C1033">
        <v>144045394</v>
      </c>
      <c r="D1033">
        <v>128862608</v>
      </c>
      <c r="E1033">
        <v>28876687</v>
      </c>
      <c r="F1033">
        <v>1</v>
      </c>
      <c r="G1033">
        <v>1</v>
      </c>
      <c r="H1033">
        <v>1</v>
      </c>
      <c r="I1033" t="s">
        <v>1128</v>
      </c>
      <c r="J1033" t="s">
        <v>3</v>
      </c>
      <c r="K1033" t="s">
        <v>1129</v>
      </c>
      <c r="L1033">
        <v>1191</v>
      </c>
      <c r="N1033">
        <v>1013</v>
      </c>
      <c r="O1033" t="s">
        <v>1125</v>
      </c>
      <c r="P1033" t="s">
        <v>1125</v>
      </c>
      <c r="Q1033">
        <v>1</v>
      </c>
      <c r="X1033">
        <v>92.58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1</v>
      </c>
      <c r="AE1033">
        <v>2</v>
      </c>
      <c r="AF1033" t="s">
        <v>3</v>
      </c>
      <c r="AG1033">
        <v>92.58</v>
      </c>
      <c r="AH1033">
        <v>2</v>
      </c>
      <c r="AI1033">
        <v>144045396</v>
      </c>
      <c r="AJ1033">
        <v>1033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</row>
    <row r="1034" spans="1:44" x14ac:dyDescent="0.2">
      <c r="A1034">
        <f>ROW(Source!A765)</f>
        <v>765</v>
      </c>
      <c r="B1034">
        <v>144045410</v>
      </c>
      <c r="C1034">
        <v>144045394</v>
      </c>
      <c r="D1034">
        <v>130404404</v>
      </c>
      <c r="E1034">
        <v>1</v>
      </c>
      <c r="F1034">
        <v>1</v>
      </c>
      <c r="G1034">
        <v>1</v>
      </c>
      <c r="H1034">
        <v>2</v>
      </c>
      <c r="I1034" t="s">
        <v>1141</v>
      </c>
      <c r="J1034" t="s">
        <v>1142</v>
      </c>
      <c r="K1034" t="s">
        <v>1143</v>
      </c>
      <c r="L1034">
        <v>1368</v>
      </c>
      <c r="N1034">
        <v>1011</v>
      </c>
      <c r="O1034" t="s">
        <v>550</v>
      </c>
      <c r="P1034" t="s">
        <v>550</v>
      </c>
      <c r="Q1034">
        <v>1</v>
      </c>
      <c r="X1034">
        <v>1.81</v>
      </c>
      <c r="Y1034">
        <v>0</v>
      </c>
      <c r="Z1034">
        <v>115.4</v>
      </c>
      <c r="AA1034">
        <v>13.5</v>
      </c>
      <c r="AB1034">
        <v>0</v>
      </c>
      <c r="AC1034">
        <v>0</v>
      </c>
      <c r="AD1034">
        <v>1</v>
      </c>
      <c r="AE1034">
        <v>0</v>
      </c>
      <c r="AF1034" t="s">
        <v>3</v>
      </c>
      <c r="AG1034">
        <v>1.81</v>
      </c>
      <c r="AH1034">
        <v>2</v>
      </c>
      <c r="AI1034">
        <v>144045397</v>
      </c>
      <c r="AJ1034">
        <v>1034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</row>
    <row r="1035" spans="1:44" x14ac:dyDescent="0.2">
      <c r="A1035">
        <f>ROW(Source!A765)</f>
        <v>765</v>
      </c>
      <c r="B1035">
        <v>144045411</v>
      </c>
      <c r="C1035">
        <v>144045394</v>
      </c>
      <c r="D1035">
        <v>130404589</v>
      </c>
      <c r="E1035">
        <v>1</v>
      </c>
      <c r="F1035">
        <v>1</v>
      </c>
      <c r="G1035">
        <v>1</v>
      </c>
      <c r="H1035">
        <v>2</v>
      </c>
      <c r="I1035" t="s">
        <v>1655</v>
      </c>
      <c r="J1035" t="s">
        <v>1656</v>
      </c>
      <c r="K1035" t="s">
        <v>1657</v>
      </c>
      <c r="L1035">
        <v>1368</v>
      </c>
      <c r="N1035">
        <v>1011</v>
      </c>
      <c r="O1035" t="s">
        <v>550</v>
      </c>
      <c r="P1035" t="s">
        <v>550</v>
      </c>
      <c r="Q1035">
        <v>1</v>
      </c>
      <c r="X1035">
        <v>88.96</v>
      </c>
      <c r="Y1035">
        <v>0</v>
      </c>
      <c r="Z1035">
        <v>142.69999999999999</v>
      </c>
      <c r="AA1035">
        <v>13.5</v>
      </c>
      <c r="AB1035">
        <v>0</v>
      </c>
      <c r="AC1035">
        <v>0</v>
      </c>
      <c r="AD1035">
        <v>1</v>
      </c>
      <c r="AE1035">
        <v>0</v>
      </c>
      <c r="AF1035" t="s">
        <v>3</v>
      </c>
      <c r="AG1035">
        <v>88.96</v>
      </c>
      <c r="AH1035">
        <v>2</v>
      </c>
      <c r="AI1035">
        <v>144045398</v>
      </c>
      <c r="AJ1035">
        <v>1035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</row>
    <row r="1036" spans="1:44" x14ac:dyDescent="0.2">
      <c r="A1036">
        <f>ROW(Source!A765)</f>
        <v>765</v>
      </c>
      <c r="B1036">
        <v>144045412</v>
      </c>
      <c r="C1036">
        <v>144045394</v>
      </c>
      <c r="D1036">
        <v>130405149</v>
      </c>
      <c r="E1036">
        <v>1</v>
      </c>
      <c r="F1036">
        <v>1</v>
      </c>
      <c r="G1036">
        <v>1</v>
      </c>
      <c r="H1036">
        <v>2</v>
      </c>
      <c r="I1036" t="s">
        <v>1144</v>
      </c>
      <c r="J1036" t="s">
        <v>1145</v>
      </c>
      <c r="K1036" t="s">
        <v>1146</v>
      </c>
      <c r="L1036">
        <v>1368</v>
      </c>
      <c r="N1036">
        <v>1011</v>
      </c>
      <c r="O1036" t="s">
        <v>550</v>
      </c>
      <c r="P1036" t="s">
        <v>550</v>
      </c>
      <c r="Q1036">
        <v>1</v>
      </c>
      <c r="X1036">
        <v>1.81</v>
      </c>
      <c r="Y1036">
        <v>0</v>
      </c>
      <c r="Z1036">
        <v>65.709999999999994</v>
      </c>
      <c r="AA1036">
        <v>11.6</v>
      </c>
      <c r="AB1036">
        <v>0</v>
      </c>
      <c r="AC1036">
        <v>0</v>
      </c>
      <c r="AD1036">
        <v>1</v>
      </c>
      <c r="AE1036">
        <v>0</v>
      </c>
      <c r="AF1036" t="s">
        <v>3</v>
      </c>
      <c r="AG1036">
        <v>1.81</v>
      </c>
      <c r="AH1036">
        <v>2</v>
      </c>
      <c r="AI1036">
        <v>144045399</v>
      </c>
      <c r="AJ1036">
        <v>1036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</row>
    <row r="1037" spans="1:44" x14ac:dyDescent="0.2">
      <c r="A1037">
        <f>ROW(Source!A765)</f>
        <v>765</v>
      </c>
      <c r="B1037">
        <v>144045413</v>
      </c>
      <c r="C1037">
        <v>144045394</v>
      </c>
      <c r="D1037">
        <v>130405328</v>
      </c>
      <c r="E1037">
        <v>1</v>
      </c>
      <c r="F1037">
        <v>1</v>
      </c>
      <c r="G1037">
        <v>1</v>
      </c>
      <c r="H1037">
        <v>2</v>
      </c>
      <c r="I1037" t="s">
        <v>1343</v>
      </c>
      <c r="J1037" t="s">
        <v>1344</v>
      </c>
      <c r="K1037" t="s">
        <v>1345</v>
      </c>
      <c r="L1037">
        <v>1368</v>
      </c>
      <c r="N1037">
        <v>1011</v>
      </c>
      <c r="O1037" t="s">
        <v>550</v>
      </c>
      <c r="P1037" t="s">
        <v>550</v>
      </c>
      <c r="Q1037">
        <v>1</v>
      </c>
      <c r="X1037">
        <v>8.51</v>
      </c>
      <c r="Y1037">
        <v>0</v>
      </c>
      <c r="Z1037">
        <v>8.1</v>
      </c>
      <c r="AA1037">
        <v>0</v>
      </c>
      <c r="AB1037">
        <v>0</v>
      </c>
      <c r="AC1037">
        <v>0</v>
      </c>
      <c r="AD1037">
        <v>1</v>
      </c>
      <c r="AE1037">
        <v>0</v>
      </c>
      <c r="AF1037" t="s">
        <v>3</v>
      </c>
      <c r="AG1037">
        <v>8.51</v>
      </c>
      <c r="AH1037">
        <v>2</v>
      </c>
      <c r="AI1037">
        <v>144045400</v>
      </c>
      <c r="AJ1037">
        <v>1037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</row>
    <row r="1038" spans="1:44" x14ac:dyDescent="0.2">
      <c r="A1038">
        <f>ROW(Source!A765)</f>
        <v>765</v>
      </c>
      <c r="B1038">
        <v>144045414</v>
      </c>
      <c r="C1038">
        <v>144045394</v>
      </c>
      <c r="D1038">
        <v>130258803</v>
      </c>
      <c r="E1038">
        <v>1</v>
      </c>
      <c r="F1038">
        <v>1</v>
      </c>
      <c r="G1038">
        <v>1</v>
      </c>
      <c r="H1038">
        <v>3</v>
      </c>
      <c r="I1038" t="s">
        <v>1388</v>
      </c>
      <c r="J1038" t="s">
        <v>1389</v>
      </c>
      <c r="K1038" t="s">
        <v>1390</v>
      </c>
      <c r="L1038">
        <v>1346</v>
      </c>
      <c r="N1038">
        <v>1009</v>
      </c>
      <c r="O1038" t="s">
        <v>598</v>
      </c>
      <c r="P1038" t="s">
        <v>598</v>
      </c>
      <c r="Q1038">
        <v>1</v>
      </c>
      <c r="X1038">
        <v>0.5</v>
      </c>
      <c r="Y1038">
        <v>30.4</v>
      </c>
      <c r="Z1038">
        <v>0</v>
      </c>
      <c r="AA1038">
        <v>0</v>
      </c>
      <c r="AB1038">
        <v>0</v>
      </c>
      <c r="AC1038">
        <v>0</v>
      </c>
      <c r="AD1038">
        <v>1</v>
      </c>
      <c r="AE1038">
        <v>0</v>
      </c>
      <c r="AF1038" t="s">
        <v>3</v>
      </c>
      <c r="AG1038">
        <v>0.5</v>
      </c>
      <c r="AH1038">
        <v>2</v>
      </c>
      <c r="AI1038">
        <v>144045401</v>
      </c>
      <c r="AJ1038">
        <v>1038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</row>
    <row r="1039" spans="1:44" x14ac:dyDescent="0.2">
      <c r="A1039">
        <f>ROW(Source!A765)</f>
        <v>765</v>
      </c>
      <c r="B1039">
        <v>144045415</v>
      </c>
      <c r="C1039">
        <v>144045394</v>
      </c>
      <c r="D1039">
        <v>130259608</v>
      </c>
      <c r="E1039">
        <v>1</v>
      </c>
      <c r="F1039">
        <v>1</v>
      </c>
      <c r="G1039">
        <v>1</v>
      </c>
      <c r="H1039">
        <v>3</v>
      </c>
      <c r="I1039" t="s">
        <v>1400</v>
      </c>
      <c r="J1039" t="s">
        <v>1401</v>
      </c>
      <c r="K1039" t="s">
        <v>1402</v>
      </c>
      <c r="L1039">
        <v>1346</v>
      </c>
      <c r="N1039">
        <v>1009</v>
      </c>
      <c r="O1039" t="s">
        <v>598</v>
      </c>
      <c r="P1039" t="s">
        <v>598</v>
      </c>
      <c r="Q1039">
        <v>1</v>
      </c>
      <c r="X1039">
        <v>5.2</v>
      </c>
      <c r="Y1039">
        <v>10.57</v>
      </c>
      <c r="Z1039">
        <v>0</v>
      </c>
      <c r="AA1039">
        <v>0</v>
      </c>
      <c r="AB1039">
        <v>0</v>
      </c>
      <c r="AC1039">
        <v>0</v>
      </c>
      <c r="AD1039">
        <v>1</v>
      </c>
      <c r="AE1039">
        <v>0</v>
      </c>
      <c r="AF1039" t="s">
        <v>3</v>
      </c>
      <c r="AG1039">
        <v>5.2</v>
      </c>
      <c r="AH1039">
        <v>2</v>
      </c>
      <c r="AI1039">
        <v>144045402</v>
      </c>
      <c r="AJ1039">
        <v>1039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</row>
    <row r="1040" spans="1:44" x14ac:dyDescent="0.2">
      <c r="A1040">
        <f>ROW(Source!A765)</f>
        <v>765</v>
      </c>
      <c r="B1040">
        <v>144045416</v>
      </c>
      <c r="C1040">
        <v>144045394</v>
      </c>
      <c r="D1040">
        <v>130260751</v>
      </c>
      <c r="E1040">
        <v>1</v>
      </c>
      <c r="F1040">
        <v>1</v>
      </c>
      <c r="G1040">
        <v>1</v>
      </c>
      <c r="H1040">
        <v>3</v>
      </c>
      <c r="I1040" t="s">
        <v>1349</v>
      </c>
      <c r="J1040" t="s">
        <v>1350</v>
      </c>
      <c r="K1040" t="s">
        <v>1351</v>
      </c>
      <c r="L1040">
        <v>1346</v>
      </c>
      <c r="N1040">
        <v>1009</v>
      </c>
      <c r="O1040" t="s">
        <v>598</v>
      </c>
      <c r="P1040" t="s">
        <v>598</v>
      </c>
      <c r="Q1040">
        <v>1</v>
      </c>
      <c r="X1040">
        <v>38</v>
      </c>
      <c r="Y1040">
        <v>9.0399999999999991</v>
      </c>
      <c r="Z1040">
        <v>0</v>
      </c>
      <c r="AA1040">
        <v>0</v>
      </c>
      <c r="AB1040">
        <v>0</v>
      </c>
      <c r="AC1040">
        <v>0</v>
      </c>
      <c r="AD1040">
        <v>1</v>
      </c>
      <c r="AE1040">
        <v>0</v>
      </c>
      <c r="AF1040" t="s">
        <v>3</v>
      </c>
      <c r="AG1040">
        <v>38</v>
      </c>
      <c r="AH1040">
        <v>2</v>
      </c>
      <c r="AI1040">
        <v>144045403</v>
      </c>
      <c r="AJ1040">
        <v>1040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</row>
    <row r="1041" spans="1:44" x14ac:dyDescent="0.2">
      <c r="A1041">
        <f>ROW(Source!A765)</f>
        <v>765</v>
      </c>
      <c r="B1041">
        <v>144045417</v>
      </c>
      <c r="C1041">
        <v>144045394</v>
      </c>
      <c r="D1041">
        <v>130289062</v>
      </c>
      <c r="E1041">
        <v>1</v>
      </c>
      <c r="F1041">
        <v>1</v>
      </c>
      <c r="G1041">
        <v>1</v>
      </c>
      <c r="H1041">
        <v>3</v>
      </c>
      <c r="I1041" t="s">
        <v>1658</v>
      </c>
      <c r="J1041" t="s">
        <v>1659</v>
      </c>
      <c r="K1041" t="s">
        <v>1660</v>
      </c>
      <c r="L1041">
        <v>1348</v>
      </c>
      <c r="N1041">
        <v>1009</v>
      </c>
      <c r="O1041" t="s">
        <v>31</v>
      </c>
      <c r="P1041" t="s">
        <v>31</v>
      </c>
      <c r="Q1041">
        <v>1000</v>
      </c>
      <c r="X1041">
        <v>4.0000000000000001E-3</v>
      </c>
      <c r="Y1041">
        <v>70200</v>
      </c>
      <c r="Z1041">
        <v>0</v>
      </c>
      <c r="AA1041">
        <v>0</v>
      </c>
      <c r="AB1041">
        <v>0</v>
      </c>
      <c r="AC1041">
        <v>0</v>
      </c>
      <c r="AD1041">
        <v>1</v>
      </c>
      <c r="AE1041">
        <v>0</v>
      </c>
      <c r="AF1041" t="s">
        <v>3</v>
      </c>
      <c r="AG1041">
        <v>4.0000000000000001E-3</v>
      </c>
      <c r="AH1041">
        <v>2</v>
      </c>
      <c r="AI1041">
        <v>144045404</v>
      </c>
      <c r="AJ1041">
        <v>1041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</row>
    <row r="1042" spans="1:44" x14ac:dyDescent="0.2">
      <c r="A1042">
        <f>ROW(Source!A765)</f>
        <v>765</v>
      </c>
      <c r="B1042">
        <v>144045418</v>
      </c>
      <c r="C1042">
        <v>144045394</v>
      </c>
      <c r="D1042">
        <v>130305750</v>
      </c>
      <c r="E1042">
        <v>1</v>
      </c>
      <c r="F1042">
        <v>1</v>
      </c>
      <c r="G1042">
        <v>1</v>
      </c>
      <c r="H1042">
        <v>3</v>
      </c>
      <c r="I1042" t="s">
        <v>1661</v>
      </c>
      <c r="J1042" t="s">
        <v>1662</v>
      </c>
      <c r="K1042" t="s">
        <v>1663</v>
      </c>
      <c r="L1042">
        <v>1425</v>
      </c>
      <c r="N1042">
        <v>1013</v>
      </c>
      <c r="O1042" t="s">
        <v>88</v>
      </c>
      <c r="P1042" t="s">
        <v>88</v>
      </c>
      <c r="Q1042">
        <v>1</v>
      </c>
      <c r="X1042">
        <v>1.02</v>
      </c>
      <c r="Y1042">
        <v>528</v>
      </c>
      <c r="Z1042">
        <v>0</v>
      </c>
      <c r="AA1042">
        <v>0</v>
      </c>
      <c r="AB1042">
        <v>0</v>
      </c>
      <c r="AC1042">
        <v>0</v>
      </c>
      <c r="AD1042">
        <v>1</v>
      </c>
      <c r="AE1042">
        <v>0</v>
      </c>
      <c r="AF1042" t="s">
        <v>3</v>
      </c>
      <c r="AG1042">
        <v>1.02</v>
      </c>
      <c r="AH1042">
        <v>2</v>
      </c>
      <c r="AI1042">
        <v>144045405</v>
      </c>
      <c r="AJ1042">
        <v>1043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</row>
    <row r="1043" spans="1:44" x14ac:dyDescent="0.2">
      <c r="A1043">
        <f>ROW(Source!A765)</f>
        <v>765</v>
      </c>
      <c r="B1043">
        <v>144045419</v>
      </c>
      <c r="C1043">
        <v>144045394</v>
      </c>
      <c r="D1043">
        <v>128862548</v>
      </c>
      <c r="E1043">
        <v>28876687</v>
      </c>
      <c r="F1043">
        <v>1</v>
      </c>
      <c r="G1043">
        <v>1</v>
      </c>
      <c r="H1043">
        <v>3</v>
      </c>
      <c r="I1043" t="s">
        <v>1296</v>
      </c>
      <c r="J1043" t="s">
        <v>3</v>
      </c>
      <c r="K1043" t="s">
        <v>1297</v>
      </c>
      <c r="L1043">
        <v>1374</v>
      </c>
      <c r="N1043">
        <v>1013</v>
      </c>
      <c r="O1043" t="s">
        <v>1298</v>
      </c>
      <c r="P1043" t="s">
        <v>1298</v>
      </c>
      <c r="Q1043">
        <v>1</v>
      </c>
      <c r="X1043">
        <v>54.92</v>
      </c>
      <c r="Y1043">
        <v>1</v>
      </c>
      <c r="Z1043">
        <v>0</v>
      </c>
      <c r="AA1043">
        <v>0</v>
      </c>
      <c r="AB1043">
        <v>0</v>
      </c>
      <c r="AC1043">
        <v>0</v>
      </c>
      <c r="AD1043">
        <v>1</v>
      </c>
      <c r="AE1043">
        <v>0</v>
      </c>
      <c r="AF1043" t="s">
        <v>3</v>
      </c>
      <c r="AG1043">
        <v>54.92</v>
      </c>
      <c r="AH1043">
        <v>2</v>
      </c>
      <c r="AI1043">
        <v>144045406</v>
      </c>
      <c r="AJ1043">
        <v>1044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</row>
    <row r="1044" spans="1:44" x14ac:dyDescent="0.2">
      <c r="A1044">
        <f>ROW(Source!A767)</f>
        <v>767</v>
      </c>
      <c r="B1044">
        <v>144045438</v>
      </c>
      <c r="C1044">
        <v>144045421</v>
      </c>
      <c r="D1044">
        <v>128862293</v>
      </c>
      <c r="E1044">
        <v>28876687</v>
      </c>
      <c r="F1044">
        <v>1</v>
      </c>
      <c r="G1044">
        <v>1</v>
      </c>
      <c r="H1044">
        <v>1</v>
      </c>
      <c r="I1044" t="s">
        <v>1265</v>
      </c>
      <c r="J1044" t="s">
        <v>3</v>
      </c>
      <c r="K1044" t="s">
        <v>1266</v>
      </c>
      <c r="L1044">
        <v>1191</v>
      </c>
      <c r="N1044">
        <v>1013</v>
      </c>
      <c r="O1044" t="s">
        <v>1125</v>
      </c>
      <c r="P1044" t="s">
        <v>1125</v>
      </c>
      <c r="Q1044">
        <v>1</v>
      </c>
      <c r="X1044">
        <v>27.76</v>
      </c>
      <c r="Y1044">
        <v>0</v>
      </c>
      <c r="Z1044">
        <v>0</v>
      </c>
      <c r="AA1044">
        <v>0</v>
      </c>
      <c r="AB1044">
        <v>9.4</v>
      </c>
      <c r="AC1044">
        <v>0</v>
      </c>
      <c r="AD1044">
        <v>1</v>
      </c>
      <c r="AE1044">
        <v>1</v>
      </c>
      <c r="AF1044" t="s">
        <v>3</v>
      </c>
      <c r="AG1044">
        <v>27.76</v>
      </c>
      <c r="AH1044">
        <v>2</v>
      </c>
      <c r="AI1044">
        <v>144045422</v>
      </c>
      <c r="AJ1044">
        <v>1045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</row>
    <row r="1045" spans="1:44" x14ac:dyDescent="0.2">
      <c r="A1045">
        <f>ROW(Source!A767)</f>
        <v>767</v>
      </c>
      <c r="B1045">
        <v>144045439</v>
      </c>
      <c r="C1045">
        <v>144045421</v>
      </c>
      <c r="D1045">
        <v>128862608</v>
      </c>
      <c r="E1045">
        <v>28876687</v>
      </c>
      <c r="F1045">
        <v>1</v>
      </c>
      <c r="G1045">
        <v>1</v>
      </c>
      <c r="H1045">
        <v>1</v>
      </c>
      <c r="I1045" t="s">
        <v>1128</v>
      </c>
      <c r="J1045" t="s">
        <v>3</v>
      </c>
      <c r="K1045" t="s">
        <v>1129</v>
      </c>
      <c r="L1045">
        <v>1191</v>
      </c>
      <c r="N1045">
        <v>1013</v>
      </c>
      <c r="O1045" t="s">
        <v>1125</v>
      </c>
      <c r="P1045" t="s">
        <v>1125</v>
      </c>
      <c r="Q1045">
        <v>1</v>
      </c>
      <c r="X1045">
        <v>0.36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1</v>
      </c>
      <c r="AE1045">
        <v>2</v>
      </c>
      <c r="AF1045" t="s">
        <v>3</v>
      </c>
      <c r="AG1045">
        <v>0.36</v>
      </c>
      <c r="AH1045">
        <v>2</v>
      </c>
      <c r="AI1045">
        <v>144045423</v>
      </c>
      <c r="AJ1045">
        <v>1046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</row>
    <row r="1046" spans="1:44" x14ac:dyDescent="0.2">
      <c r="A1046">
        <f>ROW(Source!A767)</f>
        <v>767</v>
      </c>
      <c r="B1046">
        <v>144045440</v>
      </c>
      <c r="C1046">
        <v>144045421</v>
      </c>
      <c r="D1046">
        <v>130404404</v>
      </c>
      <c r="E1046">
        <v>1</v>
      </c>
      <c r="F1046">
        <v>1</v>
      </c>
      <c r="G1046">
        <v>1</v>
      </c>
      <c r="H1046">
        <v>2</v>
      </c>
      <c r="I1046" t="s">
        <v>1141</v>
      </c>
      <c r="J1046" t="s">
        <v>1142</v>
      </c>
      <c r="K1046" t="s">
        <v>1143</v>
      </c>
      <c r="L1046">
        <v>1368</v>
      </c>
      <c r="N1046">
        <v>1011</v>
      </c>
      <c r="O1046" t="s">
        <v>550</v>
      </c>
      <c r="P1046" t="s">
        <v>550</v>
      </c>
      <c r="Q1046">
        <v>1</v>
      </c>
      <c r="X1046">
        <v>0.18</v>
      </c>
      <c r="Y1046">
        <v>0</v>
      </c>
      <c r="Z1046">
        <v>115.4</v>
      </c>
      <c r="AA1046">
        <v>13.5</v>
      </c>
      <c r="AB1046">
        <v>0</v>
      </c>
      <c r="AC1046">
        <v>0</v>
      </c>
      <c r="AD1046">
        <v>1</v>
      </c>
      <c r="AE1046">
        <v>0</v>
      </c>
      <c r="AF1046" t="s">
        <v>3</v>
      </c>
      <c r="AG1046">
        <v>0.18</v>
      </c>
      <c r="AH1046">
        <v>2</v>
      </c>
      <c r="AI1046">
        <v>144045424</v>
      </c>
      <c r="AJ1046">
        <v>1047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</row>
    <row r="1047" spans="1:44" x14ac:dyDescent="0.2">
      <c r="A1047">
        <f>ROW(Source!A767)</f>
        <v>767</v>
      </c>
      <c r="B1047">
        <v>144045441</v>
      </c>
      <c r="C1047">
        <v>144045421</v>
      </c>
      <c r="D1047">
        <v>130405149</v>
      </c>
      <c r="E1047">
        <v>1</v>
      </c>
      <c r="F1047">
        <v>1</v>
      </c>
      <c r="G1047">
        <v>1</v>
      </c>
      <c r="H1047">
        <v>2</v>
      </c>
      <c r="I1047" t="s">
        <v>1144</v>
      </c>
      <c r="J1047" t="s">
        <v>1145</v>
      </c>
      <c r="K1047" t="s">
        <v>1146</v>
      </c>
      <c r="L1047">
        <v>1368</v>
      </c>
      <c r="N1047">
        <v>1011</v>
      </c>
      <c r="O1047" t="s">
        <v>550</v>
      </c>
      <c r="P1047" t="s">
        <v>550</v>
      </c>
      <c r="Q1047">
        <v>1</v>
      </c>
      <c r="X1047">
        <v>0.18</v>
      </c>
      <c r="Y1047">
        <v>0</v>
      </c>
      <c r="Z1047">
        <v>65.709999999999994</v>
      </c>
      <c r="AA1047">
        <v>11.6</v>
      </c>
      <c r="AB1047">
        <v>0</v>
      </c>
      <c r="AC1047">
        <v>0</v>
      </c>
      <c r="AD1047">
        <v>1</v>
      </c>
      <c r="AE1047">
        <v>0</v>
      </c>
      <c r="AF1047" t="s">
        <v>3</v>
      </c>
      <c r="AG1047">
        <v>0.18</v>
      </c>
      <c r="AH1047">
        <v>2</v>
      </c>
      <c r="AI1047">
        <v>144045425</v>
      </c>
      <c r="AJ1047">
        <v>1048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</row>
    <row r="1048" spans="1:44" x14ac:dyDescent="0.2">
      <c r="A1048">
        <f>ROW(Source!A767)</f>
        <v>767</v>
      </c>
      <c r="B1048">
        <v>144045442</v>
      </c>
      <c r="C1048">
        <v>144045421</v>
      </c>
      <c r="D1048">
        <v>130405328</v>
      </c>
      <c r="E1048">
        <v>1</v>
      </c>
      <c r="F1048">
        <v>1</v>
      </c>
      <c r="G1048">
        <v>1</v>
      </c>
      <c r="H1048">
        <v>2</v>
      </c>
      <c r="I1048" t="s">
        <v>1343</v>
      </c>
      <c r="J1048" t="s">
        <v>1344</v>
      </c>
      <c r="K1048" t="s">
        <v>1345</v>
      </c>
      <c r="L1048">
        <v>1368</v>
      </c>
      <c r="N1048">
        <v>1011</v>
      </c>
      <c r="O1048" t="s">
        <v>550</v>
      </c>
      <c r="P1048" t="s">
        <v>550</v>
      </c>
      <c r="Q1048">
        <v>1</v>
      </c>
      <c r="X1048">
        <v>14.32</v>
      </c>
      <c r="Y1048">
        <v>0</v>
      </c>
      <c r="Z1048">
        <v>8.1</v>
      </c>
      <c r="AA1048">
        <v>0</v>
      </c>
      <c r="AB1048">
        <v>0</v>
      </c>
      <c r="AC1048">
        <v>0</v>
      </c>
      <c r="AD1048">
        <v>1</v>
      </c>
      <c r="AE1048">
        <v>0</v>
      </c>
      <c r="AF1048" t="s">
        <v>3</v>
      </c>
      <c r="AG1048">
        <v>14.32</v>
      </c>
      <c r="AH1048">
        <v>2</v>
      </c>
      <c r="AI1048">
        <v>144045426</v>
      </c>
      <c r="AJ1048">
        <v>1049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</row>
    <row r="1049" spans="1:44" x14ac:dyDescent="0.2">
      <c r="A1049">
        <f>ROW(Source!A767)</f>
        <v>767</v>
      </c>
      <c r="B1049">
        <v>144045443</v>
      </c>
      <c r="C1049">
        <v>144045421</v>
      </c>
      <c r="D1049">
        <v>130259608</v>
      </c>
      <c r="E1049">
        <v>1</v>
      </c>
      <c r="F1049">
        <v>1</v>
      </c>
      <c r="G1049">
        <v>1</v>
      </c>
      <c r="H1049">
        <v>3</v>
      </c>
      <c r="I1049" t="s">
        <v>1400</v>
      </c>
      <c r="J1049" t="s">
        <v>1401</v>
      </c>
      <c r="K1049" t="s">
        <v>1402</v>
      </c>
      <c r="L1049">
        <v>1346</v>
      </c>
      <c r="N1049">
        <v>1009</v>
      </c>
      <c r="O1049" t="s">
        <v>598</v>
      </c>
      <c r="P1049" t="s">
        <v>598</v>
      </c>
      <c r="Q1049">
        <v>1</v>
      </c>
      <c r="X1049">
        <v>1.05</v>
      </c>
      <c r="Y1049">
        <v>10.57</v>
      </c>
      <c r="Z1049">
        <v>0</v>
      </c>
      <c r="AA1049">
        <v>0</v>
      </c>
      <c r="AB1049">
        <v>0</v>
      </c>
      <c r="AC1049">
        <v>0</v>
      </c>
      <c r="AD1049">
        <v>1</v>
      </c>
      <c r="AE1049">
        <v>0</v>
      </c>
      <c r="AF1049" t="s">
        <v>3</v>
      </c>
      <c r="AG1049">
        <v>1.05</v>
      </c>
      <c r="AH1049">
        <v>2</v>
      </c>
      <c r="AI1049">
        <v>144045427</v>
      </c>
      <c r="AJ1049">
        <v>1051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</row>
    <row r="1050" spans="1:44" x14ac:dyDescent="0.2">
      <c r="A1050">
        <f>ROW(Source!A767)</f>
        <v>767</v>
      </c>
      <c r="B1050">
        <v>144045444</v>
      </c>
      <c r="C1050">
        <v>144045421</v>
      </c>
      <c r="D1050">
        <v>130260760</v>
      </c>
      <c r="E1050">
        <v>1</v>
      </c>
      <c r="F1050">
        <v>1</v>
      </c>
      <c r="G1050">
        <v>1</v>
      </c>
      <c r="H1050">
        <v>3</v>
      </c>
      <c r="I1050" t="s">
        <v>1664</v>
      </c>
      <c r="J1050" t="s">
        <v>1665</v>
      </c>
      <c r="K1050" t="s">
        <v>1666</v>
      </c>
      <c r="L1050">
        <v>1348</v>
      </c>
      <c r="N1050">
        <v>1009</v>
      </c>
      <c r="O1050" t="s">
        <v>31</v>
      </c>
      <c r="P1050" t="s">
        <v>31</v>
      </c>
      <c r="Q1050">
        <v>1000</v>
      </c>
      <c r="X1050">
        <v>2.1800000000000001E-3</v>
      </c>
      <c r="Y1050">
        <v>12430</v>
      </c>
      <c r="Z1050">
        <v>0</v>
      </c>
      <c r="AA1050">
        <v>0</v>
      </c>
      <c r="AB1050">
        <v>0</v>
      </c>
      <c r="AC1050">
        <v>0</v>
      </c>
      <c r="AD1050">
        <v>1</v>
      </c>
      <c r="AE1050">
        <v>0</v>
      </c>
      <c r="AF1050" t="s">
        <v>3</v>
      </c>
      <c r="AG1050">
        <v>2.1800000000000001E-3</v>
      </c>
      <c r="AH1050">
        <v>2</v>
      </c>
      <c r="AI1050">
        <v>144045428</v>
      </c>
      <c r="AJ1050">
        <v>1052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</row>
    <row r="1051" spans="1:44" x14ac:dyDescent="0.2">
      <c r="A1051">
        <f>ROW(Source!A767)</f>
        <v>767</v>
      </c>
      <c r="B1051">
        <v>144045445</v>
      </c>
      <c r="C1051">
        <v>144045421</v>
      </c>
      <c r="D1051">
        <v>130278000</v>
      </c>
      <c r="E1051">
        <v>1</v>
      </c>
      <c r="F1051">
        <v>1</v>
      </c>
      <c r="G1051">
        <v>1</v>
      </c>
      <c r="H1051">
        <v>3</v>
      </c>
      <c r="I1051" t="s">
        <v>1667</v>
      </c>
      <c r="J1051" t="s">
        <v>1668</v>
      </c>
      <c r="K1051" t="s">
        <v>1669</v>
      </c>
      <c r="L1051">
        <v>1348</v>
      </c>
      <c r="N1051">
        <v>1009</v>
      </c>
      <c r="O1051" t="s">
        <v>31</v>
      </c>
      <c r="P1051" t="s">
        <v>31</v>
      </c>
      <c r="Q1051">
        <v>1000</v>
      </c>
      <c r="X1051">
        <v>5.1499999999999997E-2</v>
      </c>
      <c r="Y1051">
        <v>5000</v>
      </c>
      <c r="Z1051">
        <v>0</v>
      </c>
      <c r="AA1051">
        <v>0</v>
      </c>
      <c r="AB1051">
        <v>0</v>
      </c>
      <c r="AC1051">
        <v>0</v>
      </c>
      <c r="AD1051">
        <v>1</v>
      </c>
      <c r="AE1051">
        <v>0</v>
      </c>
      <c r="AF1051" t="s">
        <v>3</v>
      </c>
      <c r="AG1051">
        <v>5.1499999999999997E-2</v>
      </c>
      <c r="AH1051">
        <v>2</v>
      </c>
      <c r="AI1051">
        <v>144045429</v>
      </c>
      <c r="AJ1051">
        <v>1055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</row>
    <row r="1052" spans="1:44" x14ac:dyDescent="0.2">
      <c r="A1052">
        <f>ROW(Source!A767)</f>
        <v>767</v>
      </c>
      <c r="B1052">
        <v>144045446</v>
      </c>
      <c r="C1052">
        <v>144045421</v>
      </c>
      <c r="D1052">
        <v>130297668</v>
      </c>
      <c r="E1052">
        <v>1</v>
      </c>
      <c r="F1052">
        <v>1</v>
      </c>
      <c r="G1052">
        <v>1</v>
      </c>
      <c r="H1052">
        <v>3</v>
      </c>
      <c r="I1052" t="s">
        <v>1670</v>
      </c>
      <c r="J1052" t="s">
        <v>1671</v>
      </c>
      <c r="K1052" t="s">
        <v>1672</v>
      </c>
      <c r="L1052">
        <v>1455</v>
      </c>
      <c r="N1052">
        <v>1013</v>
      </c>
      <c r="O1052" t="s">
        <v>163</v>
      </c>
      <c r="P1052" t="s">
        <v>163</v>
      </c>
      <c r="Q1052">
        <v>1</v>
      </c>
      <c r="X1052">
        <v>1</v>
      </c>
      <c r="Y1052">
        <v>277.5</v>
      </c>
      <c r="Z1052">
        <v>0</v>
      </c>
      <c r="AA1052">
        <v>0</v>
      </c>
      <c r="AB1052">
        <v>0</v>
      </c>
      <c r="AC1052">
        <v>0</v>
      </c>
      <c r="AD1052">
        <v>1</v>
      </c>
      <c r="AE1052">
        <v>0</v>
      </c>
      <c r="AF1052" t="s">
        <v>3</v>
      </c>
      <c r="AG1052">
        <v>1</v>
      </c>
      <c r="AH1052">
        <v>2</v>
      </c>
      <c r="AI1052">
        <v>144045430</v>
      </c>
      <c r="AJ1052">
        <v>1056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</row>
    <row r="1053" spans="1:44" x14ac:dyDescent="0.2">
      <c r="A1053">
        <f>ROW(Source!A767)</f>
        <v>767</v>
      </c>
      <c r="B1053">
        <v>144045447</v>
      </c>
      <c r="C1053">
        <v>144045421</v>
      </c>
      <c r="D1053">
        <v>130302122</v>
      </c>
      <c r="E1053">
        <v>1</v>
      </c>
      <c r="F1053">
        <v>1</v>
      </c>
      <c r="G1053">
        <v>1</v>
      </c>
      <c r="H1053">
        <v>3</v>
      </c>
      <c r="I1053" t="s">
        <v>1673</v>
      </c>
      <c r="J1053" t="s">
        <v>1674</v>
      </c>
      <c r="K1053" t="s">
        <v>1675</v>
      </c>
      <c r="L1053">
        <v>1455</v>
      </c>
      <c r="N1053">
        <v>1013</v>
      </c>
      <c r="O1053" t="s">
        <v>163</v>
      </c>
      <c r="P1053" t="s">
        <v>163</v>
      </c>
      <c r="Q1053">
        <v>1</v>
      </c>
      <c r="X1053">
        <v>0.5</v>
      </c>
      <c r="Y1053">
        <v>39</v>
      </c>
      <c r="Z1053">
        <v>0</v>
      </c>
      <c r="AA1053">
        <v>0</v>
      </c>
      <c r="AB1053">
        <v>0</v>
      </c>
      <c r="AC1053">
        <v>0</v>
      </c>
      <c r="AD1053">
        <v>1</v>
      </c>
      <c r="AE1053">
        <v>0</v>
      </c>
      <c r="AF1053" t="s">
        <v>3</v>
      </c>
      <c r="AG1053">
        <v>0.5</v>
      </c>
      <c r="AH1053">
        <v>2</v>
      </c>
      <c r="AI1053">
        <v>144045431</v>
      </c>
      <c r="AJ1053">
        <v>1057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</row>
    <row r="1054" spans="1:44" x14ac:dyDescent="0.2">
      <c r="A1054">
        <f>ROW(Source!A767)</f>
        <v>767</v>
      </c>
      <c r="B1054">
        <v>144045448</v>
      </c>
      <c r="C1054">
        <v>144045421</v>
      </c>
      <c r="D1054">
        <v>130302243</v>
      </c>
      <c r="E1054">
        <v>1</v>
      </c>
      <c r="F1054">
        <v>1</v>
      </c>
      <c r="G1054">
        <v>1</v>
      </c>
      <c r="H1054">
        <v>3</v>
      </c>
      <c r="I1054" t="s">
        <v>1676</v>
      </c>
      <c r="J1054" t="s">
        <v>1677</v>
      </c>
      <c r="K1054" t="s">
        <v>1678</v>
      </c>
      <c r="L1054">
        <v>1407</v>
      </c>
      <c r="N1054">
        <v>1013</v>
      </c>
      <c r="O1054" t="s">
        <v>940</v>
      </c>
      <c r="P1054" t="s">
        <v>940</v>
      </c>
      <c r="Q1054">
        <v>1</v>
      </c>
      <c r="X1054">
        <v>0.01</v>
      </c>
      <c r="Y1054">
        <v>270</v>
      </c>
      <c r="Z1054">
        <v>0</v>
      </c>
      <c r="AA1054">
        <v>0</v>
      </c>
      <c r="AB1054">
        <v>0</v>
      </c>
      <c r="AC1054">
        <v>0</v>
      </c>
      <c r="AD1054">
        <v>1</v>
      </c>
      <c r="AE1054">
        <v>0</v>
      </c>
      <c r="AF1054" t="s">
        <v>3</v>
      </c>
      <c r="AG1054">
        <v>0.01</v>
      </c>
      <c r="AH1054">
        <v>2</v>
      </c>
      <c r="AI1054">
        <v>144045432</v>
      </c>
      <c r="AJ1054">
        <v>1058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</row>
    <row r="1055" spans="1:44" x14ac:dyDescent="0.2">
      <c r="A1055">
        <f>ROW(Source!A767)</f>
        <v>767</v>
      </c>
      <c r="B1055">
        <v>144045449</v>
      </c>
      <c r="C1055">
        <v>144045421</v>
      </c>
      <c r="D1055">
        <v>128862548</v>
      </c>
      <c r="E1055">
        <v>28876687</v>
      </c>
      <c r="F1055">
        <v>1</v>
      </c>
      <c r="G1055">
        <v>1</v>
      </c>
      <c r="H1055">
        <v>3</v>
      </c>
      <c r="I1055" t="s">
        <v>1296</v>
      </c>
      <c r="J1055" t="s">
        <v>3</v>
      </c>
      <c r="K1055" t="s">
        <v>1297</v>
      </c>
      <c r="L1055">
        <v>1374</v>
      </c>
      <c r="N1055">
        <v>1013</v>
      </c>
      <c r="O1055" t="s">
        <v>1298</v>
      </c>
      <c r="P1055" t="s">
        <v>1298</v>
      </c>
      <c r="Q1055">
        <v>1</v>
      </c>
      <c r="X1055">
        <v>5.22</v>
      </c>
      <c r="Y1055">
        <v>1</v>
      </c>
      <c r="Z1055">
        <v>0</v>
      </c>
      <c r="AA1055">
        <v>0</v>
      </c>
      <c r="AB1055">
        <v>0</v>
      </c>
      <c r="AC1055">
        <v>0</v>
      </c>
      <c r="AD1055">
        <v>1</v>
      </c>
      <c r="AE1055">
        <v>0</v>
      </c>
      <c r="AF1055" t="s">
        <v>3</v>
      </c>
      <c r="AG1055">
        <v>5.22</v>
      </c>
      <c r="AH1055">
        <v>2</v>
      </c>
      <c r="AI1055">
        <v>144045433</v>
      </c>
      <c r="AJ1055">
        <v>1060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</row>
    <row r="1056" spans="1:44" x14ac:dyDescent="0.2">
      <c r="A1056">
        <f>ROW(Source!A772)</f>
        <v>772</v>
      </c>
      <c r="B1056">
        <v>144045467</v>
      </c>
      <c r="C1056">
        <v>144045454</v>
      </c>
      <c r="D1056">
        <v>128862293</v>
      </c>
      <c r="E1056">
        <v>28876687</v>
      </c>
      <c r="F1056">
        <v>1</v>
      </c>
      <c r="G1056">
        <v>1</v>
      </c>
      <c r="H1056">
        <v>1</v>
      </c>
      <c r="I1056" t="s">
        <v>1265</v>
      </c>
      <c r="J1056" t="s">
        <v>3</v>
      </c>
      <c r="K1056" t="s">
        <v>1266</v>
      </c>
      <c r="L1056">
        <v>1191</v>
      </c>
      <c r="N1056">
        <v>1013</v>
      </c>
      <c r="O1056" t="s">
        <v>1125</v>
      </c>
      <c r="P1056" t="s">
        <v>1125</v>
      </c>
      <c r="Q1056">
        <v>1</v>
      </c>
      <c r="X1056">
        <v>4.49</v>
      </c>
      <c r="Y1056">
        <v>0</v>
      </c>
      <c r="Z1056">
        <v>0</v>
      </c>
      <c r="AA1056">
        <v>0</v>
      </c>
      <c r="AB1056">
        <v>9.4</v>
      </c>
      <c r="AC1056">
        <v>0</v>
      </c>
      <c r="AD1056">
        <v>1</v>
      </c>
      <c r="AE1056">
        <v>1</v>
      </c>
      <c r="AF1056" t="s">
        <v>3</v>
      </c>
      <c r="AG1056">
        <v>4.49</v>
      </c>
      <c r="AH1056">
        <v>2</v>
      </c>
      <c r="AI1056">
        <v>144045455</v>
      </c>
      <c r="AJ1056">
        <v>1061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</row>
    <row r="1057" spans="1:44" x14ac:dyDescent="0.2">
      <c r="A1057">
        <f>ROW(Source!A772)</f>
        <v>772</v>
      </c>
      <c r="B1057">
        <v>144045468</v>
      </c>
      <c r="C1057">
        <v>144045454</v>
      </c>
      <c r="D1057">
        <v>128862608</v>
      </c>
      <c r="E1057">
        <v>28876687</v>
      </c>
      <c r="F1057">
        <v>1</v>
      </c>
      <c r="G1057">
        <v>1</v>
      </c>
      <c r="H1057">
        <v>1</v>
      </c>
      <c r="I1057" t="s">
        <v>1128</v>
      </c>
      <c r="J1057" t="s">
        <v>3</v>
      </c>
      <c r="K1057" t="s">
        <v>1129</v>
      </c>
      <c r="L1057">
        <v>1191</v>
      </c>
      <c r="N1057">
        <v>1013</v>
      </c>
      <c r="O1057" t="s">
        <v>1125</v>
      </c>
      <c r="P1057" t="s">
        <v>1125</v>
      </c>
      <c r="Q1057">
        <v>1</v>
      </c>
      <c r="X1057">
        <v>0.02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1</v>
      </c>
      <c r="AE1057">
        <v>2</v>
      </c>
      <c r="AF1057" t="s">
        <v>3</v>
      </c>
      <c r="AG1057">
        <v>0.02</v>
      </c>
      <c r="AH1057">
        <v>2</v>
      </c>
      <c r="AI1057">
        <v>144045456</v>
      </c>
      <c r="AJ1057">
        <v>1062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</row>
    <row r="1058" spans="1:44" x14ac:dyDescent="0.2">
      <c r="A1058">
        <f>ROW(Source!A772)</f>
        <v>772</v>
      </c>
      <c r="B1058">
        <v>144045469</v>
      </c>
      <c r="C1058">
        <v>144045454</v>
      </c>
      <c r="D1058">
        <v>130404404</v>
      </c>
      <c r="E1058">
        <v>1</v>
      </c>
      <c r="F1058">
        <v>1</v>
      </c>
      <c r="G1058">
        <v>1</v>
      </c>
      <c r="H1058">
        <v>2</v>
      </c>
      <c r="I1058" t="s">
        <v>1141</v>
      </c>
      <c r="J1058" t="s">
        <v>1142</v>
      </c>
      <c r="K1058" t="s">
        <v>1143</v>
      </c>
      <c r="L1058">
        <v>1368</v>
      </c>
      <c r="N1058">
        <v>1011</v>
      </c>
      <c r="O1058" t="s">
        <v>550</v>
      </c>
      <c r="P1058" t="s">
        <v>550</v>
      </c>
      <c r="Q1058">
        <v>1</v>
      </c>
      <c r="X1058">
        <v>0.01</v>
      </c>
      <c r="Y1058">
        <v>0</v>
      </c>
      <c r="Z1058">
        <v>115.4</v>
      </c>
      <c r="AA1058">
        <v>13.5</v>
      </c>
      <c r="AB1058">
        <v>0</v>
      </c>
      <c r="AC1058">
        <v>0</v>
      </c>
      <c r="AD1058">
        <v>1</v>
      </c>
      <c r="AE1058">
        <v>0</v>
      </c>
      <c r="AF1058" t="s">
        <v>3</v>
      </c>
      <c r="AG1058">
        <v>0.01</v>
      </c>
      <c r="AH1058">
        <v>2</v>
      </c>
      <c r="AI1058">
        <v>144045457</v>
      </c>
      <c r="AJ1058">
        <v>1063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</row>
    <row r="1059" spans="1:44" x14ac:dyDescent="0.2">
      <c r="A1059">
        <f>ROW(Source!A772)</f>
        <v>772</v>
      </c>
      <c r="B1059">
        <v>144045470</v>
      </c>
      <c r="C1059">
        <v>144045454</v>
      </c>
      <c r="D1059">
        <v>130405149</v>
      </c>
      <c r="E1059">
        <v>1</v>
      </c>
      <c r="F1059">
        <v>1</v>
      </c>
      <c r="G1059">
        <v>1</v>
      </c>
      <c r="H1059">
        <v>2</v>
      </c>
      <c r="I1059" t="s">
        <v>1144</v>
      </c>
      <c r="J1059" t="s">
        <v>1145</v>
      </c>
      <c r="K1059" t="s">
        <v>1146</v>
      </c>
      <c r="L1059">
        <v>1368</v>
      </c>
      <c r="N1059">
        <v>1011</v>
      </c>
      <c r="O1059" t="s">
        <v>550</v>
      </c>
      <c r="P1059" t="s">
        <v>550</v>
      </c>
      <c r="Q1059">
        <v>1</v>
      </c>
      <c r="X1059">
        <v>0.01</v>
      </c>
      <c r="Y1059">
        <v>0</v>
      </c>
      <c r="Z1059">
        <v>65.709999999999994</v>
      </c>
      <c r="AA1059">
        <v>11.6</v>
      </c>
      <c r="AB1059">
        <v>0</v>
      </c>
      <c r="AC1059">
        <v>0</v>
      </c>
      <c r="AD1059">
        <v>1</v>
      </c>
      <c r="AE1059">
        <v>0</v>
      </c>
      <c r="AF1059" t="s">
        <v>3</v>
      </c>
      <c r="AG1059">
        <v>0.01</v>
      </c>
      <c r="AH1059">
        <v>2</v>
      </c>
      <c r="AI1059">
        <v>144045458</v>
      </c>
      <c r="AJ1059">
        <v>1064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</row>
    <row r="1060" spans="1:44" x14ac:dyDescent="0.2">
      <c r="A1060">
        <f>ROW(Source!A772)</f>
        <v>772</v>
      </c>
      <c r="B1060">
        <v>144045471</v>
      </c>
      <c r="C1060">
        <v>144045454</v>
      </c>
      <c r="D1060">
        <v>130258803</v>
      </c>
      <c r="E1060">
        <v>1</v>
      </c>
      <c r="F1060">
        <v>1</v>
      </c>
      <c r="G1060">
        <v>1</v>
      </c>
      <c r="H1060">
        <v>3</v>
      </c>
      <c r="I1060" t="s">
        <v>1388</v>
      </c>
      <c r="J1060" t="s">
        <v>1389</v>
      </c>
      <c r="K1060" t="s">
        <v>1390</v>
      </c>
      <c r="L1060">
        <v>1346</v>
      </c>
      <c r="N1060">
        <v>1009</v>
      </c>
      <c r="O1060" t="s">
        <v>598</v>
      </c>
      <c r="P1060" t="s">
        <v>598</v>
      </c>
      <c r="Q1060">
        <v>1</v>
      </c>
      <c r="X1060">
        <v>0.16</v>
      </c>
      <c r="Y1060">
        <v>30.4</v>
      </c>
      <c r="Z1060">
        <v>0</v>
      </c>
      <c r="AA1060">
        <v>0</v>
      </c>
      <c r="AB1060">
        <v>0</v>
      </c>
      <c r="AC1060">
        <v>0</v>
      </c>
      <c r="AD1060">
        <v>1</v>
      </c>
      <c r="AE1060">
        <v>0</v>
      </c>
      <c r="AF1060" t="s">
        <v>3</v>
      </c>
      <c r="AG1060">
        <v>0.16</v>
      </c>
      <c r="AH1060">
        <v>2</v>
      </c>
      <c r="AI1060">
        <v>144045459</v>
      </c>
      <c r="AJ1060">
        <v>1065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</row>
    <row r="1061" spans="1:44" x14ac:dyDescent="0.2">
      <c r="A1061">
        <f>ROW(Source!A772)</f>
        <v>772</v>
      </c>
      <c r="B1061">
        <v>144045472</v>
      </c>
      <c r="C1061">
        <v>144045454</v>
      </c>
      <c r="D1061">
        <v>130259082</v>
      </c>
      <c r="E1061">
        <v>1</v>
      </c>
      <c r="F1061">
        <v>1</v>
      </c>
      <c r="G1061">
        <v>1</v>
      </c>
      <c r="H1061">
        <v>3</v>
      </c>
      <c r="I1061" t="s">
        <v>1679</v>
      </c>
      <c r="J1061" t="s">
        <v>1680</v>
      </c>
      <c r="K1061" t="s">
        <v>1681</v>
      </c>
      <c r="L1061">
        <v>1348</v>
      </c>
      <c r="N1061">
        <v>1009</v>
      </c>
      <c r="O1061" t="s">
        <v>31</v>
      </c>
      <c r="P1061" t="s">
        <v>31</v>
      </c>
      <c r="Q1061">
        <v>1000</v>
      </c>
      <c r="X1061">
        <v>4.2999999999999999E-4</v>
      </c>
      <c r="Y1061">
        <v>1820</v>
      </c>
      <c r="Z1061">
        <v>0</v>
      </c>
      <c r="AA1061">
        <v>0</v>
      </c>
      <c r="AB1061">
        <v>0</v>
      </c>
      <c r="AC1061">
        <v>0</v>
      </c>
      <c r="AD1061">
        <v>1</v>
      </c>
      <c r="AE1061">
        <v>0</v>
      </c>
      <c r="AF1061" t="s">
        <v>3</v>
      </c>
      <c r="AG1061">
        <v>4.2999999999999999E-4</v>
      </c>
      <c r="AH1061">
        <v>2</v>
      </c>
      <c r="AI1061">
        <v>144045460</v>
      </c>
      <c r="AJ1061">
        <v>1066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</row>
    <row r="1062" spans="1:44" x14ac:dyDescent="0.2">
      <c r="A1062">
        <f>ROW(Source!A772)</f>
        <v>772</v>
      </c>
      <c r="B1062">
        <v>144045473</v>
      </c>
      <c r="C1062">
        <v>144045454</v>
      </c>
      <c r="D1062">
        <v>130288917</v>
      </c>
      <c r="E1062">
        <v>1</v>
      </c>
      <c r="F1062">
        <v>1</v>
      </c>
      <c r="G1062">
        <v>1</v>
      </c>
      <c r="H1062">
        <v>3</v>
      </c>
      <c r="I1062" t="s">
        <v>1406</v>
      </c>
      <c r="J1062" t="s">
        <v>1407</v>
      </c>
      <c r="K1062" t="s">
        <v>1408</v>
      </c>
      <c r="L1062">
        <v>1346</v>
      </c>
      <c r="N1062">
        <v>1009</v>
      </c>
      <c r="O1062" t="s">
        <v>598</v>
      </c>
      <c r="P1062" t="s">
        <v>598</v>
      </c>
      <c r="Q1062">
        <v>1</v>
      </c>
      <c r="X1062">
        <v>0.02</v>
      </c>
      <c r="Y1062">
        <v>28.6</v>
      </c>
      <c r="Z1062">
        <v>0</v>
      </c>
      <c r="AA1062">
        <v>0</v>
      </c>
      <c r="AB1062">
        <v>0</v>
      </c>
      <c r="AC1062">
        <v>0</v>
      </c>
      <c r="AD1062">
        <v>1</v>
      </c>
      <c r="AE1062">
        <v>0</v>
      </c>
      <c r="AF1062" t="s">
        <v>3</v>
      </c>
      <c r="AG1062">
        <v>0.02</v>
      </c>
      <c r="AH1062">
        <v>2</v>
      </c>
      <c r="AI1062">
        <v>144045461</v>
      </c>
      <c r="AJ1062">
        <v>1067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</row>
    <row r="1063" spans="1:44" x14ac:dyDescent="0.2">
      <c r="A1063">
        <f>ROW(Source!A772)</f>
        <v>772</v>
      </c>
      <c r="B1063">
        <v>144045474</v>
      </c>
      <c r="C1063">
        <v>144045454</v>
      </c>
      <c r="D1063">
        <v>130302183</v>
      </c>
      <c r="E1063">
        <v>1</v>
      </c>
      <c r="F1063">
        <v>1</v>
      </c>
      <c r="G1063">
        <v>1</v>
      </c>
      <c r="H1063">
        <v>3</v>
      </c>
      <c r="I1063" t="s">
        <v>1682</v>
      </c>
      <c r="J1063" t="s">
        <v>1683</v>
      </c>
      <c r="K1063" t="s">
        <v>1684</v>
      </c>
      <c r="L1063">
        <v>1425</v>
      </c>
      <c r="N1063">
        <v>1013</v>
      </c>
      <c r="O1063" t="s">
        <v>88</v>
      </c>
      <c r="P1063" t="s">
        <v>88</v>
      </c>
      <c r="Q1063">
        <v>1</v>
      </c>
      <c r="X1063">
        <v>0.05</v>
      </c>
      <c r="Y1063">
        <v>66</v>
      </c>
      <c r="Z1063">
        <v>0</v>
      </c>
      <c r="AA1063">
        <v>0</v>
      </c>
      <c r="AB1063">
        <v>0</v>
      </c>
      <c r="AC1063">
        <v>0</v>
      </c>
      <c r="AD1063">
        <v>1</v>
      </c>
      <c r="AE1063">
        <v>0</v>
      </c>
      <c r="AF1063" t="s">
        <v>3</v>
      </c>
      <c r="AG1063">
        <v>0.05</v>
      </c>
      <c r="AH1063">
        <v>2</v>
      </c>
      <c r="AI1063">
        <v>144045462</v>
      </c>
      <c r="AJ1063">
        <v>1068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</row>
    <row r="1064" spans="1:44" x14ac:dyDescent="0.2">
      <c r="A1064">
        <f>ROW(Source!A772)</f>
        <v>772</v>
      </c>
      <c r="B1064">
        <v>144045475</v>
      </c>
      <c r="C1064">
        <v>144045454</v>
      </c>
      <c r="D1064">
        <v>130302235</v>
      </c>
      <c r="E1064">
        <v>1</v>
      </c>
      <c r="F1064">
        <v>1</v>
      </c>
      <c r="G1064">
        <v>1</v>
      </c>
      <c r="H1064">
        <v>3</v>
      </c>
      <c r="I1064" t="s">
        <v>1685</v>
      </c>
      <c r="J1064" t="s">
        <v>1686</v>
      </c>
      <c r="K1064" t="s">
        <v>1687</v>
      </c>
      <c r="L1064">
        <v>1407</v>
      </c>
      <c r="N1064">
        <v>1013</v>
      </c>
      <c r="O1064" t="s">
        <v>940</v>
      </c>
      <c r="P1064" t="s">
        <v>940</v>
      </c>
      <c r="Q1064">
        <v>1</v>
      </c>
      <c r="X1064">
        <v>1.2200000000000001E-2</v>
      </c>
      <c r="Y1064">
        <v>75.400000000000006</v>
      </c>
      <c r="Z1064">
        <v>0</v>
      </c>
      <c r="AA1064">
        <v>0</v>
      </c>
      <c r="AB1064">
        <v>0</v>
      </c>
      <c r="AC1064">
        <v>0</v>
      </c>
      <c r="AD1064">
        <v>1</v>
      </c>
      <c r="AE1064">
        <v>0</v>
      </c>
      <c r="AF1064" t="s">
        <v>3</v>
      </c>
      <c r="AG1064">
        <v>1.2200000000000001E-2</v>
      </c>
      <c r="AH1064">
        <v>2</v>
      </c>
      <c r="AI1064">
        <v>144045463</v>
      </c>
      <c r="AJ1064">
        <v>1069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</row>
    <row r="1065" spans="1:44" x14ac:dyDescent="0.2">
      <c r="A1065">
        <f>ROW(Source!A772)</f>
        <v>772</v>
      </c>
      <c r="B1065">
        <v>144045476</v>
      </c>
      <c r="C1065">
        <v>144045454</v>
      </c>
      <c r="D1065">
        <v>128862548</v>
      </c>
      <c r="E1065">
        <v>28876687</v>
      </c>
      <c r="F1065">
        <v>1</v>
      </c>
      <c r="G1065">
        <v>1</v>
      </c>
      <c r="H1065">
        <v>3</v>
      </c>
      <c r="I1065" t="s">
        <v>1296</v>
      </c>
      <c r="J1065" t="s">
        <v>3</v>
      </c>
      <c r="K1065" t="s">
        <v>1297</v>
      </c>
      <c r="L1065">
        <v>1374</v>
      </c>
      <c r="N1065">
        <v>1013</v>
      </c>
      <c r="O1065" t="s">
        <v>1298</v>
      </c>
      <c r="P1065" t="s">
        <v>1298</v>
      </c>
      <c r="Q1065">
        <v>1</v>
      </c>
      <c r="X1065">
        <v>0.84</v>
      </c>
      <c r="Y1065">
        <v>1</v>
      </c>
      <c r="Z1065">
        <v>0</v>
      </c>
      <c r="AA1065">
        <v>0</v>
      </c>
      <c r="AB1065">
        <v>0</v>
      </c>
      <c r="AC1065">
        <v>0</v>
      </c>
      <c r="AD1065">
        <v>1</v>
      </c>
      <c r="AE1065">
        <v>0</v>
      </c>
      <c r="AF1065" t="s">
        <v>3</v>
      </c>
      <c r="AG1065">
        <v>0.84</v>
      </c>
      <c r="AH1065">
        <v>2</v>
      </c>
      <c r="AI1065">
        <v>144045464</v>
      </c>
      <c r="AJ1065">
        <v>1072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</row>
    <row r="1066" spans="1:44" x14ac:dyDescent="0.2">
      <c r="A1066">
        <f>ROW(Source!A775)</f>
        <v>775</v>
      </c>
      <c r="B1066">
        <v>144045491</v>
      </c>
      <c r="C1066">
        <v>144045479</v>
      </c>
      <c r="D1066">
        <v>128862293</v>
      </c>
      <c r="E1066">
        <v>28876687</v>
      </c>
      <c r="F1066">
        <v>1</v>
      </c>
      <c r="G1066">
        <v>1</v>
      </c>
      <c r="H1066">
        <v>1</v>
      </c>
      <c r="I1066" t="s">
        <v>1265</v>
      </c>
      <c r="J1066" t="s">
        <v>3</v>
      </c>
      <c r="K1066" t="s">
        <v>1266</v>
      </c>
      <c r="L1066">
        <v>1191</v>
      </c>
      <c r="N1066">
        <v>1013</v>
      </c>
      <c r="O1066" t="s">
        <v>1125</v>
      </c>
      <c r="P1066" t="s">
        <v>1125</v>
      </c>
      <c r="Q1066">
        <v>1</v>
      </c>
      <c r="X1066">
        <v>5.39</v>
      </c>
      <c r="Y1066">
        <v>0</v>
      </c>
      <c r="Z1066">
        <v>0</v>
      </c>
      <c r="AA1066">
        <v>0</v>
      </c>
      <c r="AB1066">
        <v>9.4</v>
      </c>
      <c r="AC1066">
        <v>0</v>
      </c>
      <c r="AD1066">
        <v>1</v>
      </c>
      <c r="AE1066">
        <v>1</v>
      </c>
      <c r="AF1066" t="s">
        <v>3</v>
      </c>
      <c r="AG1066">
        <v>5.39</v>
      </c>
      <c r="AH1066">
        <v>2</v>
      </c>
      <c r="AI1066">
        <v>144045480</v>
      </c>
      <c r="AJ1066">
        <v>1073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</row>
    <row r="1067" spans="1:44" x14ac:dyDescent="0.2">
      <c r="A1067">
        <f>ROW(Source!A775)</f>
        <v>775</v>
      </c>
      <c r="B1067">
        <v>144045492</v>
      </c>
      <c r="C1067">
        <v>144045479</v>
      </c>
      <c r="D1067">
        <v>128862608</v>
      </c>
      <c r="E1067">
        <v>28876687</v>
      </c>
      <c r="F1067">
        <v>1</v>
      </c>
      <c r="G1067">
        <v>1</v>
      </c>
      <c r="H1067">
        <v>1</v>
      </c>
      <c r="I1067" t="s">
        <v>1128</v>
      </c>
      <c r="J1067" t="s">
        <v>3</v>
      </c>
      <c r="K1067" t="s">
        <v>1129</v>
      </c>
      <c r="L1067">
        <v>1191</v>
      </c>
      <c r="N1067">
        <v>1013</v>
      </c>
      <c r="O1067" t="s">
        <v>1125</v>
      </c>
      <c r="P1067" t="s">
        <v>1125</v>
      </c>
      <c r="Q1067">
        <v>1</v>
      </c>
      <c r="X1067">
        <v>0.04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1</v>
      </c>
      <c r="AE1067">
        <v>2</v>
      </c>
      <c r="AF1067" t="s">
        <v>3</v>
      </c>
      <c r="AG1067">
        <v>0.04</v>
      </c>
      <c r="AH1067">
        <v>2</v>
      </c>
      <c r="AI1067">
        <v>144045481</v>
      </c>
      <c r="AJ1067">
        <v>1074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</row>
    <row r="1068" spans="1:44" x14ac:dyDescent="0.2">
      <c r="A1068">
        <f>ROW(Source!A775)</f>
        <v>775</v>
      </c>
      <c r="B1068">
        <v>144045493</v>
      </c>
      <c r="C1068">
        <v>144045479</v>
      </c>
      <c r="D1068">
        <v>130404404</v>
      </c>
      <c r="E1068">
        <v>1</v>
      </c>
      <c r="F1068">
        <v>1</v>
      </c>
      <c r="G1068">
        <v>1</v>
      </c>
      <c r="H1068">
        <v>2</v>
      </c>
      <c r="I1068" t="s">
        <v>1141</v>
      </c>
      <c r="J1068" t="s">
        <v>1142</v>
      </c>
      <c r="K1068" t="s">
        <v>1143</v>
      </c>
      <c r="L1068">
        <v>1368</v>
      </c>
      <c r="N1068">
        <v>1011</v>
      </c>
      <c r="O1068" t="s">
        <v>550</v>
      </c>
      <c r="P1068" t="s">
        <v>550</v>
      </c>
      <c r="Q1068">
        <v>1</v>
      </c>
      <c r="X1068">
        <v>0.02</v>
      </c>
      <c r="Y1068">
        <v>0</v>
      </c>
      <c r="Z1068">
        <v>115.4</v>
      </c>
      <c r="AA1068">
        <v>13.5</v>
      </c>
      <c r="AB1068">
        <v>0</v>
      </c>
      <c r="AC1068">
        <v>0</v>
      </c>
      <c r="AD1068">
        <v>1</v>
      </c>
      <c r="AE1068">
        <v>0</v>
      </c>
      <c r="AF1068" t="s">
        <v>3</v>
      </c>
      <c r="AG1068">
        <v>0.02</v>
      </c>
      <c r="AH1068">
        <v>2</v>
      </c>
      <c r="AI1068">
        <v>144045482</v>
      </c>
      <c r="AJ1068">
        <v>1075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</row>
    <row r="1069" spans="1:44" x14ac:dyDescent="0.2">
      <c r="A1069">
        <f>ROW(Source!A775)</f>
        <v>775</v>
      </c>
      <c r="B1069">
        <v>144045494</v>
      </c>
      <c r="C1069">
        <v>144045479</v>
      </c>
      <c r="D1069">
        <v>130405149</v>
      </c>
      <c r="E1069">
        <v>1</v>
      </c>
      <c r="F1069">
        <v>1</v>
      </c>
      <c r="G1069">
        <v>1</v>
      </c>
      <c r="H1069">
        <v>2</v>
      </c>
      <c r="I1069" t="s">
        <v>1144</v>
      </c>
      <c r="J1069" t="s">
        <v>1145</v>
      </c>
      <c r="K1069" t="s">
        <v>1146</v>
      </c>
      <c r="L1069">
        <v>1368</v>
      </c>
      <c r="N1069">
        <v>1011</v>
      </c>
      <c r="O1069" t="s">
        <v>550</v>
      </c>
      <c r="P1069" t="s">
        <v>550</v>
      </c>
      <c r="Q1069">
        <v>1</v>
      </c>
      <c r="X1069">
        <v>0.02</v>
      </c>
      <c r="Y1069">
        <v>0</v>
      </c>
      <c r="Z1069">
        <v>65.709999999999994</v>
      </c>
      <c r="AA1069">
        <v>11.6</v>
      </c>
      <c r="AB1069">
        <v>0</v>
      </c>
      <c r="AC1069">
        <v>0</v>
      </c>
      <c r="AD1069">
        <v>1</v>
      </c>
      <c r="AE1069">
        <v>0</v>
      </c>
      <c r="AF1069" t="s">
        <v>3</v>
      </c>
      <c r="AG1069">
        <v>0.02</v>
      </c>
      <c r="AH1069">
        <v>2</v>
      </c>
      <c r="AI1069">
        <v>144045483</v>
      </c>
      <c r="AJ1069">
        <v>1076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</row>
    <row r="1070" spans="1:44" x14ac:dyDescent="0.2">
      <c r="A1070">
        <f>ROW(Source!A775)</f>
        <v>775</v>
      </c>
      <c r="B1070">
        <v>144045495</v>
      </c>
      <c r="C1070">
        <v>144045479</v>
      </c>
      <c r="D1070">
        <v>130258803</v>
      </c>
      <c r="E1070">
        <v>1</v>
      </c>
      <c r="F1070">
        <v>1</v>
      </c>
      <c r="G1070">
        <v>1</v>
      </c>
      <c r="H1070">
        <v>3</v>
      </c>
      <c r="I1070" t="s">
        <v>1388</v>
      </c>
      <c r="J1070" t="s">
        <v>1389</v>
      </c>
      <c r="K1070" t="s">
        <v>1390</v>
      </c>
      <c r="L1070">
        <v>1346</v>
      </c>
      <c r="N1070">
        <v>1009</v>
      </c>
      <c r="O1070" t="s">
        <v>598</v>
      </c>
      <c r="P1070" t="s">
        <v>598</v>
      </c>
      <c r="Q1070">
        <v>1</v>
      </c>
      <c r="X1070">
        <v>0.16</v>
      </c>
      <c r="Y1070">
        <v>30.4</v>
      </c>
      <c r="Z1070">
        <v>0</v>
      </c>
      <c r="AA1070">
        <v>0</v>
      </c>
      <c r="AB1070">
        <v>0</v>
      </c>
      <c r="AC1070">
        <v>0</v>
      </c>
      <c r="AD1070">
        <v>1</v>
      </c>
      <c r="AE1070">
        <v>0</v>
      </c>
      <c r="AF1070" t="s">
        <v>3</v>
      </c>
      <c r="AG1070">
        <v>0.16</v>
      </c>
      <c r="AH1070">
        <v>2</v>
      </c>
      <c r="AI1070">
        <v>144045484</v>
      </c>
      <c r="AJ1070">
        <v>1077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</row>
    <row r="1071" spans="1:44" x14ac:dyDescent="0.2">
      <c r="A1071">
        <f>ROW(Source!A775)</f>
        <v>775</v>
      </c>
      <c r="B1071">
        <v>144045496</v>
      </c>
      <c r="C1071">
        <v>144045479</v>
      </c>
      <c r="D1071">
        <v>130259082</v>
      </c>
      <c r="E1071">
        <v>1</v>
      </c>
      <c r="F1071">
        <v>1</v>
      </c>
      <c r="G1071">
        <v>1</v>
      </c>
      <c r="H1071">
        <v>3</v>
      </c>
      <c r="I1071" t="s">
        <v>1679</v>
      </c>
      <c r="J1071" t="s">
        <v>1680</v>
      </c>
      <c r="K1071" t="s">
        <v>1681</v>
      </c>
      <c r="L1071">
        <v>1348</v>
      </c>
      <c r="N1071">
        <v>1009</v>
      </c>
      <c r="O1071" t="s">
        <v>31</v>
      </c>
      <c r="P1071" t="s">
        <v>31</v>
      </c>
      <c r="Q1071">
        <v>1000</v>
      </c>
      <c r="X1071">
        <v>5.9999999999999995E-4</v>
      </c>
      <c r="Y1071">
        <v>1820</v>
      </c>
      <c r="Z1071">
        <v>0</v>
      </c>
      <c r="AA1071">
        <v>0</v>
      </c>
      <c r="AB1071">
        <v>0</v>
      </c>
      <c r="AC1071">
        <v>0</v>
      </c>
      <c r="AD1071">
        <v>1</v>
      </c>
      <c r="AE1071">
        <v>0</v>
      </c>
      <c r="AF1071" t="s">
        <v>3</v>
      </c>
      <c r="AG1071">
        <v>5.9999999999999995E-4</v>
      </c>
      <c r="AH1071">
        <v>2</v>
      </c>
      <c r="AI1071">
        <v>144045485</v>
      </c>
      <c r="AJ1071">
        <v>1078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</row>
    <row r="1072" spans="1:44" x14ac:dyDescent="0.2">
      <c r="A1072">
        <f>ROW(Source!A775)</f>
        <v>775</v>
      </c>
      <c r="B1072">
        <v>144045497</v>
      </c>
      <c r="C1072">
        <v>144045479</v>
      </c>
      <c r="D1072">
        <v>130288917</v>
      </c>
      <c r="E1072">
        <v>1</v>
      </c>
      <c r="F1072">
        <v>1</v>
      </c>
      <c r="G1072">
        <v>1</v>
      </c>
      <c r="H1072">
        <v>3</v>
      </c>
      <c r="I1072" t="s">
        <v>1406</v>
      </c>
      <c r="J1072" t="s">
        <v>1407</v>
      </c>
      <c r="K1072" t="s">
        <v>1408</v>
      </c>
      <c r="L1072">
        <v>1346</v>
      </c>
      <c r="N1072">
        <v>1009</v>
      </c>
      <c r="O1072" t="s">
        <v>598</v>
      </c>
      <c r="P1072" t="s">
        <v>598</v>
      </c>
      <c r="Q1072">
        <v>1</v>
      </c>
      <c r="X1072">
        <v>0.02</v>
      </c>
      <c r="Y1072">
        <v>28.6</v>
      </c>
      <c r="Z1072">
        <v>0</v>
      </c>
      <c r="AA1072">
        <v>0</v>
      </c>
      <c r="AB1072">
        <v>0</v>
      </c>
      <c r="AC1072">
        <v>0</v>
      </c>
      <c r="AD1072">
        <v>1</v>
      </c>
      <c r="AE1072">
        <v>0</v>
      </c>
      <c r="AF1072" t="s">
        <v>3</v>
      </c>
      <c r="AG1072">
        <v>0.02</v>
      </c>
      <c r="AH1072">
        <v>2</v>
      </c>
      <c r="AI1072">
        <v>144045486</v>
      </c>
      <c r="AJ1072">
        <v>1079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</row>
    <row r="1073" spans="1:44" x14ac:dyDescent="0.2">
      <c r="A1073">
        <f>ROW(Source!A775)</f>
        <v>775</v>
      </c>
      <c r="B1073">
        <v>144045498</v>
      </c>
      <c r="C1073">
        <v>144045479</v>
      </c>
      <c r="D1073">
        <v>130302185</v>
      </c>
      <c r="E1073">
        <v>1</v>
      </c>
      <c r="F1073">
        <v>1</v>
      </c>
      <c r="G1073">
        <v>1</v>
      </c>
      <c r="H1073">
        <v>3</v>
      </c>
      <c r="I1073" t="s">
        <v>1688</v>
      </c>
      <c r="J1073" t="s">
        <v>1689</v>
      </c>
      <c r="K1073" t="s">
        <v>1690</v>
      </c>
      <c r="L1073">
        <v>1425</v>
      </c>
      <c r="N1073">
        <v>1013</v>
      </c>
      <c r="O1073" t="s">
        <v>88</v>
      </c>
      <c r="P1073" t="s">
        <v>88</v>
      </c>
      <c r="Q1073">
        <v>1</v>
      </c>
      <c r="X1073">
        <v>0.05</v>
      </c>
      <c r="Y1073">
        <v>110</v>
      </c>
      <c r="Z1073">
        <v>0</v>
      </c>
      <c r="AA1073">
        <v>0</v>
      </c>
      <c r="AB1073">
        <v>0</v>
      </c>
      <c r="AC1073">
        <v>0</v>
      </c>
      <c r="AD1073">
        <v>1</v>
      </c>
      <c r="AE1073">
        <v>0</v>
      </c>
      <c r="AF1073" t="s">
        <v>3</v>
      </c>
      <c r="AG1073">
        <v>0.05</v>
      </c>
      <c r="AH1073">
        <v>2</v>
      </c>
      <c r="AI1073">
        <v>144045487</v>
      </c>
      <c r="AJ1073">
        <v>1080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</row>
    <row r="1074" spans="1:44" x14ac:dyDescent="0.2">
      <c r="A1074">
        <f>ROW(Source!A775)</f>
        <v>775</v>
      </c>
      <c r="B1074">
        <v>144045499</v>
      </c>
      <c r="C1074">
        <v>144045479</v>
      </c>
      <c r="D1074">
        <v>130302236</v>
      </c>
      <c r="E1074">
        <v>1</v>
      </c>
      <c r="F1074">
        <v>1</v>
      </c>
      <c r="G1074">
        <v>1</v>
      </c>
      <c r="H1074">
        <v>3</v>
      </c>
      <c r="I1074" t="s">
        <v>1691</v>
      </c>
      <c r="J1074" t="s">
        <v>1692</v>
      </c>
      <c r="K1074" t="s">
        <v>1693</v>
      </c>
      <c r="L1074">
        <v>1407</v>
      </c>
      <c r="N1074">
        <v>1013</v>
      </c>
      <c r="O1074" t="s">
        <v>940</v>
      </c>
      <c r="P1074" t="s">
        <v>940</v>
      </c>
      <c r="Q1074">
        <v>1</v>
      </c>
      <c r="X1074">
        <v>1.2200000000000001E-2</v>
      </c>
      <c r="Y1074">
        <v>119</v>
      </c>
      <c r="Z1074">
        <v>0</v>
      </c>
      <c r="AA1074">
        <v>0</v>
      </c>
      <c r="AB1074">
        <v>0</v>
      </c>
      <c r="AC1074">
        <v>0</v>
      </c>
      <c r="AD1074">
        <v>1</v>
      </c>
      <c r="AE1074">
        <v>0</v>
      </c>
      <c r="AF1074" t="s">
        <v>3</v>
      </c>
      <c r="AG1074">
        <v>1.2200000000000001E-2</v>
      </c>
      <c r="AH1074">
        <v>2</v>
      </c>
      <c r="AI1074">
        <v>144045488</v>
      </c>
      <c r="AJ1074">
        <v>1081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</row>
    <row r="1075" spans="1:44" x14ac:dyDescent="0.2">
      <c r="A1075">
        <f>ROW(Source!A775)</f>
        <v>775</v>
      </c>
      <c r="B1075">
        <v>144045500</v>
      </c>
      <c r="C1075">
        <v>144045479</v>
      </c>
      <c r="D1075">
        <v>128862548</v>
      </c>
      <c r="E1075">
        <v>28876687</v>
      </c>
      <c r="F1075">
        <v>1</v>
      </c>
      <c r="G1075">
        <v>1</v>
      </c>
      <c r="H1075">
        <v>3</v>
      </c>
      <c r="I1075" t="s">
        <v>1296</v>
      </c>
      <c r="J1075" t="s">
        <v>3</v>
      </c>
      <c r="K1075" t="s">
        <v>1297</v>
      </c>
      <c r="L1075">
        <v>1374</v>
      </c>
      <c r="N1075">
        <v>1013</v>
      </c>
      <c r="O1075" t="s">
        <v>1298</v>
      </c>
      <c r="P1075" t="s">
        <v>1298</v>
      </c>
      <c r="Q1075">
        <v>1</v>
      </c>
      <c r="X1075">
        <v>1.01</v>
      </c>
      <c r="Y1075">
        <v>1</v>
      </c>
      <c r="Z1075">
        <v>0</v>
      </c>
      <c r="AA1075">
        <v>0</v>
      </c>
      <c r="AB1075">
        <v>0</v>
      </c>
      <c r="AC1075">
        <v>0</v>
      </c>
      <c r="AD1075">
        <v>1</v>
      </c>
      <c r="AE1075">
        <v>0</v>
      </c>
      <c r="AF1075" t="s">
        <v>3</v>
      </c>
      <c r="AG1075">
        <v>1.01</v>
      </c>
      <c r="AH1075">
        <v>2</v>
      </c>
      <c r="AI1075">
        <v>144045489</v>
      </c>
      <c r="AJ1075">
        <v>1083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</row>
    <row r="1076" spans="1:44" x14ac:dyDescent="0.2">
      <c r="A1076">
        <f>ROW(Source!A777)</f>
        <v>777</v>
      </c>
      <c r="B1076">
        <v>144045513</v>
      </c>
      <c r="C1076">
        <v>144045502</v>
      </c>
      <c r="D1076">
        <v>128862307</v>
      </c>
      <c r="E1076">
        <v>28876687</v>
      </c>
      <c r="F1076">
        <v>1</v>
      </c>
      <c r="G1076">
        <v>1</v>
      </c>
      <c r="H1076">
        <v>1</v>
      </c>
      <c r="I1076" t="s">
        <v>1291</v>
      </c>
      <c r="J1076" t="s">
        <v>3</v>
      </c>
      <c r="K1076" t="s">
        <v>1292</v>
      </c>
      <c r="L1076">
        <v>1191</v>
      </c>
      <c r="N1076">
        <v>1013</v>
      </c>
      <c r="O1076" t="s">
        <v>1125</v>
      </c>
      <c r="P1076" t="s">
        <v>1125</v>
      </c>
      <c r="Q1076">
        <v>1</v>
      </c>
      <c r="X1076">
        <v>34.56</v>
      </c>
      <c r="Y1076">
        <v>0</v>
      </c>
      <c r="Z1076">
        <v>0</v>
      </c>
      <c r="AA1076">
        <v>0</v>
      </c>
      <c r="AB1076">
        <v>9.92</v>
      </c>
      <c r="AC1076">
        <v>0</v>
      </c>
      <c r="AD1076">
        <v>1</v>
      </c>
      <c r="AE1076">
        <v>1</v>
      </c>
      <c r="AF1076" t="s">
        <v>3</v>
      </c>
      <c r="AG1076">
        <v>34.56</v>
      </c>
      <c r="AH1076">
        <v>2</v>
      </c>
      <c r="AI1076">
        <v>144045503</v>
      </c>
      <c r="AJ1076">
        <v>1084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</row>
    <row r="1077" spans="1:44" x14ac:dyDescent="0.2">
      <c r="A1077">
        <f>ROW(Source!A777)</f>
        <v>777</v>
      </c>
      <c r="B1077">
        <v>144045514</v>
      </c>
      <c r="C1077">
        <v>144045502</v>
      </c>
      <c r="D1077">
        <v>128862608</v>
      </c>
      <c r="E1077">
        <v>28876687</v>
      </c>
      <c r="F1077">
        <v>1</v>
      </c>
      <c r="G1077">
        <v>1</v>
      </c>
      <c r="H1077">
        <v>1</v>
      </c>
      <c r="I1077" t="s">
        <v>1128</v>
      </c>
      <c r="J1077" t="s">
        <v>3</v>
      </c>
      <c r="K1077" t="s">
        <v>1129</v>
      </c>
      <c r="L1077">
        <v>1191</v>
      </c>
      <c r="N1077">
        <v>1013</v>
      </c>
      <c r="O1077" t="s">
        <v>1125</v>
      </c>
      <c r="P1077" t="s">
        <v>1125</v>
      </c>
      <c r="Q1077">
        <v>1</v>
      </c>
      <c r="X1077">
        <v>0.05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1</v>
      </c>
      <c r="AE1077">
        <v>2</v>
      </c>
      <c r="AF1077" t="s">
        <v>3</v>
      </c>
      <c r="AG1077">
        <v>0.05</v>
      </c>
      <c r="AH1077">
        <v>2</v>
      </c>
      <c r="AI1077">
        <v>144045504</v>
      </c>
      <c r="AJ1077">
        <v>1085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</row>
    <row r="1078" spans="1:44" x14ac:dyDescent="0.2">
      <c r="A1078">
        <f>ROW(Source!A777)</f>
        <v>777</v>
      </c>
      <c r="B1078">
        <v>144045515</v>
      </c>
      <c r="C1078">
        <v>144045502</v>
      </c>
      <c r="D1078">
        <v>130404404</v>
      </c>
      <c r="E1078">
        <v>1</v>
      </c>
      <c r="F1078">
        <v>1</v>
      </c>
      <c r="G1078">
        <v>1</v>
      </c>
      <c r="H1078">
        <v>2</v>
      </c>
      <c r="I1078" t="s">
        <v>1141</v>
      </c>
      <c r="J1078" t="s">
        <v>1142</v>
      </c>
      <c r="K1078" t="s">
        <v>1143</v>
      </c>
      <c r="L1078">
        <v>1368</v>
      </c>
      <c r="N1078">
        <v>1011</v>
      </c>
      <c r="O1078" t="s">
        <v>550</v>
      </c>
      <c r="P1078" t="s">
        <v>550</v>
      </c>
      <c r="Q1078">
        <v>1</v>
      </c>
      <c r="X1078">
        <v>0.03</v>
      </c>
      <c r="Y1078">
        <v>0</v>
      </c>
      <c r="Z1078">
        <v>115.4</v>
      </c>
      <c r="AA1078">
        <v>13.5</v>
      </c>
      <c r="AB1078">
        <v>0</v>
      </c>
      <c r="AC1078">
        <v>0</v>
      </c>
      <c r="AD1078">
        <v>1</v>
      </c>
      <c r="AE1078">
        <v>0</v>
      </c>
      <c r="AF1078" t="s">
        <v>3</v>
      </c>
      <c r="AG1078">
        <v>0.03</v>
      </c>
      <c r="AH1078">
        <v>2</v>
      </c>
      <c r="AI1078">
        <v>144045505</v>
      </c>
      <c r="AJ1078">
        <v>1086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</row>
    <row r="1079" spans="1:44" x14ac:dyDescent="0.2">
      <c r="A1079">
        <f>ROW(Source!A777)</f>
        <v>777</v>
      </c>
      <c r="B1079">
        <v>144045516</v>
      </c>
      <c r="C1079">
        <v>144045502</v>
      </c>
      <c r="D1079">
        <v>130405149</v>
      </c>
      <c r="E1079">
        <v>1</v>
      </c>
      <c r="F1079">
        <v>1</v>
      </c>
      <c r="G1079">
        <v>1</v>
      </c>
      <c r="H1079">
        <v>2</v>
      </c>
      <c r="I1079" t="s">
        <v>1144</v>
      </c>
      <c r="J1079" t="s">
        <v>1145</v>
      </c>
      <c r="K1079" t="s">
        <v>1146</v>
      </c>
      <c r="L1079">
        <v>1368</v>
      </c>
      <c r="N1079">
        <v>1011</v>
      </c>
      <c r="O1079" t="s">
        <v>550</v>
      </c>
      <c r="P1079" t="s">
        <v>550</v>
      </c>
      <c r="Q1079">
        <v>1</v>
      </c>
      <c r="X1079">
        <v>0.02</v>
      </c>
      <c r="Y1079">
        <v>0</v>
      </c>
      <c r="Z1079">
        <v>65.709999999999994</v>
      </c>
      <c r="AA1079">
        <v>11.6</v>
      </c>
      <c r="AB1079">
        <v>0</v>
      </c>
      <c r="AC1079">
        <v>0</v>
      </c>
      <c r="AD1079">
        <v>1</v>
      </c>
      <c r="AE1079">
        <v>0</v>
      </c>
      <c r="AF1079" t="s">
        <v>3</v>
      </c>
      <c r="AG1079">
        <v>0.02</v>
      </c>
      <c r="AH1079">
        <v>2</v>
      </c>
      <c r="AI1079">
        <v>144045506</v>
      </c>
      <c r="AJ1079">
        <v>1087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</row>
    <row r="1080" spans="1:44" x14ac:dyDescent="0.2">
      <c r="A1080">
        <f>ROW(Source!A777)</f>
        <v>777</v>
      </c>
      <c r="B1080">
        <v>144045517</v>
      </c>
      <c r="C1080">
        <v>144045502</v>
      </c>
      <c r="D1080">
        <v>130258803</v>
      </c>
      <c r="E1080">
        <v>1</v>
      </c>
      <c r="F1080">
        <v>1</v>
      </c>
      <c r="G1080">
        <v>1</v>
      </c>
      <c r="H1080">
        <v>3</v>
      </c>
      <c r="I1080" t="s">
        <v>1388</v>
      </c>
      <c r="J1080" t="s">
        <v>1389</v>
      </c>
      <c r="K1080" t="s">
        <v>1390</v>
      </c>
      <c r="L1080">
        <v>1346</v>
      </c>
      <c r="N1080">
        <v>1009</v>
      </c>
      <c r="O1080" t="s">
        <v>598</v>
      </c>
      <c r="P1080" t="s">
        <v>598</v>
      </c>
      <c r="Q1080">
        <v>1</v>
      </c>
      <c r="X1080">
        <v>0.11</v>
      </c>
      <c r="Y1080">
        <v>30.4</v>
      </c>
      <c r="Z1080">
        <v>0</v>
      </c>
      <c r="AA1080">
        <v>0</v>
      </c>
      <c r="AB1080">
        <v>0</v>
      </c>
      <c r="AC1080">
        <v>0</v>
      </c>
      <c r="AD1080">
        <v>1</v>
      </c>
      <c r="AE1080">
        <v>0</v>
      </c>
      <c r="AF1080" t="s">
        <v>3</v>
      </c>
      <c r="AG1080">
        <v>0.11</v>
      </c>
      <c r="AH1080">
        <v>2</v>
      </c>
      <c r="AI1080">
        <v>144045507</v>
      </c>
      <c r="AJ1080">
        <v>1088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</row>
    <row r="1081" spans="1:44" x14ac:dyDescent="0.2">
      <c r="A1081">
        <f>ROW(Source!A777)</f>
        <v>777</v>
      </c>
      <c r="B1081">
        <v>144045518</v>
      </c>
      <c r="C1081">
        <v>144045502</v>
      </c>
      <c r="D1081">
        <v>130260880</v>
      </c>
      <c r="E1081">
        <v>1</v>
      </c>
      <c r="F1081">
        <v>1</v>
      </c>
      <c r="G1081">
        <v>1</v>
      </c>
      <c r="H1081">
        <v>3</v>
      </c>
      <c r="I1081" t="s">
        <v>1293</v>
      </c>
      <c r="J1081" t="s">
        <v>1294</v>
      </c>
      <c r="K1081" t="s">
        <v>1295</v>
      </c>
      <c r="L1081">
        <v>1425</v>
      </c>
      <c r="N1081">
        <v>1013</v>
      </c>
      <c r="O1081" t="s">
        <v>88</v>
      </c>
      <c r="P1081" t="s">
        <v>88</v>
      </c>
      <c r="Q1081">
        <v>1</v>
      </c>
      <c r="X1081">
        <v>1.02</v>
      </c>
      <c r="Y1081">
        <v>86</v>
      </c>
      <c r="Z1081">
        <v>0</v>
      </c>
      <c r="AA1081">
        <v>0</v>
      </c>
      <c r="AB1081">
        <v>0</v>
      </c>
      <c r="AC1081">
        <v>0</v>
      </c>
      <c r="AD1081">
        <v>1</v>
      </c>
      <c r="AE1081">
        <v>0</v>
      </c>
      <c r="AF1081" t="s">
        <v>3</v>
      </c>
      <c r="AG1081">
        <v>1.02</v>
      </c>
      <c r="AH1081">
        <v>2</v>
      </c>
      <c r="AI1081">
        <v>144045508</v>
      </c>
      <c r="AJ1081">
        <v>1089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</row>
    <row r="1082" spans="1:44" x14ac:dyDescent="0.2">
      <c r="A1082">
        <f>ROW(Source!A777)</f>
        <v>777</v>
      </c>
      <c r="B1082">
        <v>144045519</v>
      </c>
      <c r="C1082">
        <v>144045502</v>
      </c>
      <c r="D1082">
        <v>130261247</v>
      </c>
      <c r="E1082">
        <v>1</v>
      </c>
      <c r="F1082">
        <v>1</v>
      </c>
      <c r="G1082">
        <v>1</v>
      </c>
      <c r="H1082">
        <v>3</v>
      </c>
      <c r="I1082" t="s">
        <v>1391</v>
      </c>
      <c r="J1082" t="s">
        <v>1392</v>
      </c>
      <c r="K1082" t="s">
        <v>1393</v>
      </c>
      <c r="L1082">
        <v>1348</v>
      </c>
      <c r="N1082">
        <v>1009</v>
      </c>
      <c r="O1082" t="s">
        <v>31</v>
      </c>
      <c r="P1082" t="s">
        <v>31</v>
      </c>
      <c r="Q1082">
        <v>1000</v>
      </c>
      <c r="X1082">
        <v>1.6000000000000001E-4</v>
      </c>
      <c r="Y1082">
        <v>29800</v>
      </c>
      <c r="Z1082">
        <v>0</v>
      </c>
      <c r="AA1082">
        <v>0</v>
      </c>
      <c r="AB1082">
        <v>0</v>
      </c>
      <c r="AC1082">
        <v>0</v>
      </c>
      <c r="AD1082">
        <v>1</v>
      </c>
      <c r="AE1082">
        <v>0</v>
      </c>
      <c r="AF1082" t="s">
        <v>3</v>
      </c>
      <c r="AG1082">
        <v>1.6000000000000001E-4</v>
      </c>
      <c r="AH1082">
        <v>2</v>
      </c>
      <c r="AI1082">
        <v>144045509</v>
      </c>
      <c r="AJ1082">
        <v>1090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</row>
    <row r="1083" spans="1:44" x14ac:dyDescent="0.2">
      <c r="A1083">
        <f>ROW(Source!A777)</f>
        <v>777</v>
      </c>
      <c r="B1083">
        <v>144045520</v>
      </c>
      <c r="C1083">
        <v>144045502</v>
      </c>
      <c r="D1083">
        <v>130261251</v>
      </c>
      <c r="E1083">
        <v>1</v>
      </c>
      <c r="F1083">
        <v>1</v>
      </c>
      <c r="G1083">
        <v>1</v>
      </c>
      <c r="H1083">
        <v>3</v>
      </c>
      <c r="I1083" t="s">
        <v>1394</v>
      </c>
      <c r="J1083" t="s">
        <v>1395</v>
      </c>
      <c r="K1083" t="s">
        <v>1396</v>
      </c>
      <c r="L1083">
        <v>1348</v>
      </c>
      <c r="N1083">
        <v>1009</v>
      </c>
      <c r="O1083" t="s">
        <v>31</v>
      </c>
      <c r="P1083" t="s">
        <v>31</v>
      </c>
      <c r="Q1083">
        <v>1000</v>
      </c>
      <c r="X1083">
        <v>2.9999999999999997E-4</v>
      </c>
      <c r="Y1083">
        <v>12430</v>
      </c>
      <c r="Z1083">
        <v>0</v>
      </c>
      <c r="AA1083">
        <v>0</v>
      </c>
      <c r="AB1083">
        <v>0</v>
      </c>
      <c r="AC1083">
        <v>0</v>
      </c>
      <c r="AD1083">
        <v>1</v>
      </c>
      <c r="AE1083">
        <v>0</v>
      </c>
      <c r="AF1083" t="s">
        <v>3</v>
      </c>
      <c r="AG1083">
        <v>2.9999999999999997E-4</v>
      </c>
      <c r="AH1083">
        <v>2</v>
      </c>
      <c r="AI1083">
        <v>144045510</v>
      </c>
      <c r="AJ1083">
        <v>1091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</row>
    <row r="1084" spans="1:44" x14ac:dyDescent="0.2">
      <c r="A1084">
        <f>ROW(Source!A777)</f>
        <v>777</v>
      </c>
      <c r="B1084">
        <v>144045521</v>
      </c>
      <c r="C1084">
        <v>144045502</v>
      </c>
      <c r="D1084">
        <v>128862548</v>
      </c>
      <c r="E1084">
        <v>28876687</v>
      </c>
      <c r="F1084">
        <v>1</v>
      </c>
      <c r="G1084">
        <v>1</v>
      </c>
      <c r="H1084">
        <v>3</v>
      </c>
      <c r="I1084" t="s">
        <v>1296</v>
      </c>
      <c r="J1084" t="s">
        <v>3</v>
      </c>
      <c r="K1084" t="s">
        <v>1297</v>
      </c>
      <c r="L1084">
        <v>1374</v>
      </c>
      <c r="N1084">
        <v>1013</v>
      </c>
      <c r="O1084" t="s">
        <v>1298</v>
      </c>
      <c r="P1084" t="s">
        <v>1298</v>
      </c>
      <c r="Q1084">
        <v>1</v>
      </c>
      <c r="X1084">
        <v>6.86</v>
      </c>
      <c r="Y1084">
        <v>1</v>
      </c>
      <c r="Z1084">
        <v>0</v>
      </c>
      <c r="AA1084">
        <v>0</v>
      </c>
      <c r="AB1084">
        <v>0</v>
      </c>
      <c r="AC1084">
        <v>0</v>
      </c>
      <c r="AD1084">
        <v>1</v>
      </c>
      <c r="AE1084">
        <v>0</v>
      </c>
      <c r="AF1084" t="s">
        <v>3</v>
      </c>
      <c r="AG1084">
        <v>6.86</v>
      </c>
      <c r="AH1084">
        <v>2</v>
      </c>
      <c r="AI1084">
        <v>144045511</v>
      </c>
      <c r="AJ1084">
        <v>1093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</row>
    <row r="1085" spans="1:44" x14ac:dyDescent="0.2">
      <c r="A1085">
        <f>ROW(Source!A779)</f>
        <v>779</v>
      </c>
      <c r="B1085">
        <v>144045541</v>
      </c>
      <c r="C1085">
        <v>144045523</v>
      </c>
      <c r="D1085">
        <v>128862269</v>
      </c>
      <c r="E1085">
        <v>28876687</v>
      </c>
      <c r="F1085">
        <v>1</v>
      </c>
      <c r="G1085">
        <v>1</v>
      </c>
      <c r="H1085">
        <v>1</v>
      </c>
      <c r="I1085" t="s">
        <v>1694</v>
      </c>
      <c r="J1085" t="s">
        <v>3</v>
      </c>
      <c r="K1085" t="s">
        <v>1695</v>
      </c>
      <c r="L1085">
        <v>1191</v>
      </c>
      <c r="N1085">
        <v>1013</v>
      </c>
      <c r="O1085" t="s">
        <v>1125</v>
      </c>
      <c r="P1085" t="s">
        <v>1125</v>
      </c>
      <c r="Q1085">
        <v>1</v>
      </c>
      <c r="X1085">
        <v>5.15</v>
      </c>
      <c r="Y1085">
        <v>0</v>
      </c>
      <c r="Z1085">
        <v>0</v>
      </c>
      <c r="AA1085">
        <v>0</v>
      </c>
      <c r="AB1085">
        <v>8.86</v>
      </c>
      <c r="AC1085">
        <v>0</v>
      </c>
      <c r="AD1085">
        <v>1</v>
      </c>
      <c r="AE1085">
        <v>1</v>
      </c>
      <c r="AF1085" t="s">
        <v>3</v>
      </c>
      <c r="AG1085">
        <v>5.15</v>
      </c>
      <c r="AH1085">
        <v>2</v>
      </c>
      <c r="AI1085">
        <v>144045524</v>
      </c>
      <c r="AJ1085">
        <v>1094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</row>
    <row r="1086" spans="1:44" x14ac:dyDescent="0.2">
      <c r="A1086">
        <f>ROW(Source!A779)</f>
        <v>779</v>
      </c>
      <c r="B1086">
        <v>144045542</v>
      </c>
      <c r="C1086">
        <v>144045523</v>
      </c>
      <c r="D1086">
        <v>128862608</v>
      </c>
      <c r="E1086">
        <v>28876687</v>
      </c>
      <c r="F1086">
        <v>1</v>
      </c>
      <c r="G1086">
        <v>1</v>
      </c>
      <c r="H1086">
        <v>1</v>
      </c>
      <c r="I1086" t="s">
        <v>1128</v>
      </c>
      <c r="J1086" t="s">
        <v>3</v>
      </c>
      <c r="K1086" t="s">
        <v>1129</v>
      </c>
      <c r="L1086">
        <v>1191</v>
      </c>
      <c r="N1086">
        <v>1013</v>
      </c>
      <c r="O1086" t="s">
        <v>1125</v>
      </c>
      <c r="P1086" t="s">
        <v>1125</v>
      </c>
      <c r="Q1086">
        <v>1</v>
      </c>
      <c r="X1086">
        <v>7.0000000000000007E-2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1</v>
      </c>
      <c r="AE1086">
        <v>2</v>
      </c>
      <c r="AF1086" t="s">
        <v>3</v>
      </c>
      <c r="AG1086">
        <v>7.0000000000000007E-2</v>
      </c>
      <c r="AH1086">
        <v>2</v>
      </c>
      <c r="AI1086">
        <v>144045525</v>
      </c>
      <c r="AJ1086">
        <v>1095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</row>
    <row r="1087" spans="1:44" x14ac:dyDescent="0.2">
      <c r="A1087">
        <f>ROW(Source!A779)</f>
        <v>779</v>
      </c>
      <c r="B1087">
        <v>144045543</v>
      </c>
      <c r="C1087">
        <v>144045523</v>
      </c>
      <c r="D1087">
        <v>130404404</v>
      </c>
      <c r="E1087">
        <v>1</v>
      </c>
      <c r="F1087">
        <v>1</v>
      </c>
      <c r="G1087">
        <v>1</v>
      </c>
      <c r="H1087">
        <v>2</v>
      </c>
      <c r="I1087" t="s">
        <v>1141</v>
      </c>
      <c r="J1087" t="s">
        <v>1142</v>
      </c>
      <c r="K1087" t="s">
        <v>1143</v>
      </c>
      <c r="L1087">
        <v>1368</v>
      </c>
      <c r="N1087">
        <v>1011</v>
      </c>
      <c r="O1087" t="s">
        <v>550</v>
      </c>
      <c r="P1087" t="s">
        <v>550</v>
      </c>
      <c r="Q1087">
        <v>1</v>
      </c>
      <c r="X1087">
        <v>0.04</v>
      </c>
      <c r="Y1087">
        <v>0</v>
      </c>
      <c r="Z1087">
        <v>115.4</v>
      </c>
      <c r="AA1087">
        <v>13.5</v>
      </c>
      <c r="AB1087">
        <v>0</v>
      </c>
      <c r="AC1087">
        <v>0</v>
      </c>
      <c r="AD1087">
        <v>1</v>
      </c>
      <c r="AE1087">
        <v>0</v>
      </c>
      <c r="AF1087" t="s">
        <v>3</v>
      </c>
      <c r="AG1087">
        <v>0.04</v>
      </c>
      <c r="AH1087">
        <v>2</v>
      </c>
      <c r="AI1087">
        <v>144045526</v>
      </c>
      <c r="AJ1087">
        <v>1096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</row>
    <row r="1088" spans="1:44" x14ac:dyDescent="0.2">
      <c r="A1088">
        <f>ROW(Source!A779)</f>
        <v>779</v>
      </c>
      <c r="B1088">
        <v>144045544</v>
      </c>
      <c r="C1088">
        <v>144045523</v>
      </c>
      <c r="D1088">
        <v>130405149</v>
      </c>
      <c r="E1088">
        <v>1</v>
      </c>
      <c r="F1088">
        <v>1</v>
      </c>
      <c r="G1088">
        <v>1</v>
      </c>
      <c r="H1088">
        <v>2</v>
      </c>
      <c r="I1088" t="s">
        <v>1144</v>
      </c>
      <c r="J1088" t="s">
        <v>1145</v>
      </c>
      <c r="K1088" t="s">
        <v>1146</v>
      </c>
      <c r="L1088">
        <v>1368</v>
      </c>
      <c r="N1088">
        <v>1011</v>
      </c>
      <c r="O1088" t="s">
        <v>550</v>
      </c>
      <c r="P1088" t="s">
        <v>550</v>
      </c>
      <c r="Q1088">
        <v>1</v>
      </c>
      <c r="X1088">
        <v>0.03</v>
      </c>
      <c r="Y1088">
        <v>0</v>
      </c>
      <c r="Z1088">
        <v>65.709999999999994</v>
      </c>
      <c r="AA1088">
        <v>11.6</v>
      </c>
      <c r="AB1088">
        <v>0</v>
      </c>
      <c r="AC1088">
        <v>0</v>
      </c>
      <c r="AD1088">
        <v>1</v>
      </c>
      <c r="AE1088">
        <v>0</v>
      </c>
      <c r="AF1088" t="s">
        <v>3</v>
      </c>
      <c r="AG1088">
        <v>0.03</v>
      </c>
      <c r="AH1088">
        <v>2</v>
      </c>
      <c r="AI1088">
        <v>144045527</v>
      </c>
      <c r="AJ1088">
        <v>1097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</row>
    <row r="1089" spans="1:44" x14ac:dyDescent="0.2">
      <c r="A1089">
        <f>ROW(Source!A779)</f>
        <v>779</v>
      </c>
      <c r="B1089">
        <v>144045545</v>
      </c>
      <c r="C1089">
        <v>144045523</v>
      </c>
      <c r="D1089">
        <v>130405328</v>
      </c>
      <c r="E1089">
        <v>1</v>
      </c>
      <c r="F1089">
        <v>1</v>
      </c>
      <c r="G1089">
        <v>1</v>
      </c>
      <c r="H1089">
        <v>2</v>
      </c>
      <c r="I1089" t="s">
        <v>1343</v>
      </c>
      <c r="J1089" t="s">
        <v>1344</v>
      </c>
      <c r="K1089" t="s">
        <v>1345</v>
      </c>
      <c r="L1089">
        <v>1368</v>
      </c>
      <c r="N1089">
        <v>1011</v>
      </c>
      <c r="O1089" t="s">
        <v>550</v>
      </c>
      <c r="P1089" t="s">
        <v>550</v>
      </c>
      <c r="Q1089">
        <v>1</v>
      </c>
      <c r="X1089">
        <v>0.2</v>
      </c>
      <c r="Y1089">
        <v>0</v>
      </c>
      <c r="Z1089">
        <v>8.1</v>
      </c>
      <c r="AA1089">
        <v>0</v>
      </c>
      <c r="AB1089">
        <v>0</v>
      </c>
      <c r="AC1089">
        <v>0</v>
      </c>
      <c r="AD1089">
        <v>1</v>
      </c>
      <c r="AE1089">
        <v>0</v>
      </c>
      <c r="AF1089" t="s">
        <v>3</v>
      </c>
      <c r="AG1089">
        <v>0.2</v>
      </c>
      <c r="AH1089">
        <v>2</v>
      </c>
      <c r="AI1089">
        <v>144045528</v>
      </c>
      <c r="AJ1089">
        <v>1098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</row>
    <row r="1090" spans="1:44" x14ac:dyDescent="0.2">
      <c r="A1090">
        <f>ROW(Source!A779)</f>
        <v>779</v>
      </c>
      <c r="B1090">
        <v>144045546</v>
      </c>
      <c r="C1090">
        <v>144045523</v>
      </c>
      <c r="D1090">
        <v>130405758</v>
      </c>
      <c r="E1090">
        <v>1</v>
      </c>
      <c r="F1090">
        <v>1</v>
      </c>
      <c r="G1090">
        <v>1</v>
      </c>
      <c r="H1090">
        <v>2</v>
      </c>
      <c r="I1090" t="s">
        <v>1696</v>
      </c>
      <c r="J1090" t="s">
        <v>1697</v>
      </c>
      <c r="K1090" t="s">
        <v>1698</v>
      </c>
      <c r="L1090">
        <v>1368</v>
      </c>
      <c r="N1090">
        <v>1011</v>
      </c>
      <c r="O1090" t="s">
        <v>550</v>
      </c>
      <c r="P1090" t="s">
        <v>550</v>
      </c>
      <c r="Q1090">
        <v>1</v>
      </c>
      <c r="X1090">
        <v>0.46</v>
      </c>
      <c r="Y1090">
        <v>0</v>
      </c>
      <c r="Z1090">
        <v>2.36</v>
      </c>
      <c r="AA1090">
        <v>0</v>
      </c>
      <c r="AB1090">
        <v>0</v>
      </c>
      <c r="AC1090">
        <v>0</v>
      </c>
      <c r="AD1090">
        <v>1</v>
      </c>
      <c r="AE1090">
        <v>0</v>
      </c>
      <c r="AF1090" t="s">
        <v>3</v>
      </c>
      <c r="AG1090">
        <v>0.46</v>
      </c>
      <c r="AH1090">
        <v>2</v>
      </c>
      <c r="AI1090">
        <v>144045529</v>
      </c>
      <c r="AJ1090">
        <v>1099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</row>
    <row r="1091" spans="1:44" x14ac:dyDescent="0.2">
      <c r="A1091">
        <f>ROW(Source!A779)</f>
        <v>779</v>
      </c>
      <c r="B1091">
        <v>144045547</v>
      </c>
      <c r="C1091">
        <v>144045523</v>
      </c>
      <c r="D1091">
        <v>130259606</v>
      </c>
      <c r="E1091">
        <v>1</v>
      </c>
      <c r="F1091">
        <v>1</v>
      </c>
      <c r="G1091">
        <v>1</v>
      </c>
      <c r="H1091">
        <v>3</v>
      </c>
      <c r="I1091" t="s">
        <v>1549</v>
      </c>
      <c r="J1091" t="s">
        <v>1550</v>
      </c>
      <c r="K1091" t="s">
        <v>1551</v>
      </c>
      <c r="L1091">
        <v>1348</v>
      </c>
      <c r="N1091">
        <v>1009</v>
      </c>
      <c r="O1091" t="s">
        <v>31</v>
      </c>
      <c r="P1091" t="s">
        <v>31</v>
      </c>
      <c r="Q1091">
        <v>1000</v>
      </c>
      <c r="X1091">
        <v>1.2E-4</v>
      </c>
      <c r="Y1091">
        <v>10315.01</v>
      </c>
      <c r="Z1091">
        <v>0</v>
      </c>
      <c r="AA1091">
        <v>0</v>
      </c>
      <c r="AB1091">
        <v>0</v>
      </c>
      <c r="AC1091">
        <v>0</v>
      </c>
      <c r="AD1091">
        <v>1</v>
      </c>
      <c r="AE1091">
        <v>0</v>
      </c>
      <c r="AF1091" t="s">
        <v>3</v>
      </c>
      <c r="AG1091">
        <v>1.2E-4</v>
      </c>
      <c r="AH1091">
        <v>2</v>
      </c>
      <c r="AI1091">
        <v>144045530</v>
      </c>
      <c r="AJ1091">
        <v>1100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</row>
    <row r="1092" spans="1:44" x14ac:dyDescent="0.2">
      <c r="A1092">
        <f>ROW(Source!A779)</f>
        <v>779</v>
      </c>
      <c r="B1092">
        <v>144045548</v>
      </c>
      <c r="C1092">
        <v>144045523</v>
      </c>
      <c r="D1092">
        <v>130260745</v>
      </c>
      <c r="E1092">
        <v>1</v>
      </c>
      <c r="F1092">
        <v>1</v>
      </c>
      <c r="G1092">
        <v>1</v>
      </c>
      <c r="H1092">
        <v>3</v>
      </c>
      <c r="I1092" t="s">
        <v>1699</v>
      </c>
      <c r="J1092" t="s">
        <v>1700</v>
      </c>
      <c r="K1092" t="s">
        <v>1701</v>
      </c>
      <c r="L1092">
        <v>1346</v>
      </c>
      <c r="N1092">
        <v>1009</v>
      </c>
      <c r="O1092" t="s">
        <v>598</v>
      </c>
      <c r="P1092" t="s">
        <v>598</v>
      </c>
      <c r="Q1092">
        <v>1</v>
      </c>
      <c r="X1092">
        <v>0.23780000000000001</v>
      </c>
      <c r="Y1092">
        <v>25.76</v>
      </c>
      <c r="Z1092">
        <v>0</v>
      </c>
      <c r="AA1092">
        <v>0</v>
      </c>
      <c r="AB1092">
        <v>0</v>
      </c>
      <c r="AC1092">
        <v>0</v>
      </c>
      <c r="AD1092">
        <v>1</v>
      </c>
      <c r="AE1092">
        <v>0</v>
      </c>
      <c r="AF1092" t="s">
        <v>3</v>
      </c>
      <c r="AG1092">
        <v>0.23780000000000001</v>
      </c>
      <c r="AH1092">
        <v>2</v>
      </c>
      <c r="AI1092">
        <v>144045531</v>
      </c>
      <c r="AJ1092">
        <v>1101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</row>
    <row r="1093" spans="1:44" x14ac:dyDescent="0.2">
      <c r="A1093">
        <f>ROW(Source!A779)</f>
        <v>779</v>
      </c>
      <c r="B1093">
        <v>144045549</v>
      </c>
      <c r="C1093">
        <v>144045523</v>
      </c>
      <c r="D1093">
        <v>130275341</v>
      </c>
      <c r="E1093">
        <v>1</v>
      </c>
      <c r="F1093">
        <v>1</v>
      </c>
      <c r="G1093">
        <v>1</v>
      </c>
      <c r="H1093">
        <v>3</v>
      </c>
      <c r="I1093" t="s">
        <v>1702</v>
      </c>
      <c r="J1093" t="s">
        <v>1703</v>
      </c>
      <c r="K1093" t="s">
        <v>1704</v>
      </c>
      <c r="L1093">
        <v>1346</v>
      </c>
      <c r="N1093">
        <v>1009</v>
      </c>
      <c r="O1093" t="s">
        <v>598</v>
      </c>
      <c r="P1093" t="s">
        <v>598</v>
      </c>
      <c r="Q1093">
        <v>1</v>
      </c>
      <c r="X1093">
        <v>3</v>
      </c>
      <c r="Y1093">
        <v>12.6</v>
      </c>
      <c r="Z1093">
        <v>0</v>
      </c>
      <c r="AA1093">
        <v>0</v>
      </c>
      <c r="AB1093">
        <v>0</v>
      </c>
      <c r="AC1093">
        <v>0</v>
      </c>
      <c r="AD1093">
        <v>1</v>
      </c>
      <c r="AE1093">
        <v>0</v>
      </c>
      <c r="AF1093" t="s">
        <v>3</v>
      </c>
      <c r="AG1093">
        <v>3</v>
      </c>
      <c r="AH1093">
        <v>2</v>
      </c>
      <c r="AI1093">
        <v>144045532</v>
      </c>
      <c r="AJ1093">
        <v>1102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</row>
    <row r="1094" spans="1:44" x14ac:dyDescent="0.2">
      <c r="A1094">
        <f>ROW(Source!A779)</f>
        <v>779</v>
      </c>
      <c r="B1094">
        <v>144045550</v>
      </c>
      <c r="C1094">
        <v>144045523</v>
      </c>
      <c r="D1094">
        <v>130277931</v>
      </c>
      <c r="E1094">
        <v>1</v>
      </c>
      <c r="F1094">
        <v>1</v>
      </c>
      <c r="G1094">
        <v>1</v>
      </c>
      <c r="H1094">
        <v>3</v>
      </c>
      <c r="I1094" t="s">
        <v>1705</v>
      </c>
      <c r="J1094" t="s">
        <v>1706</v>
      </c>
      <c r="K1094" t="s">
        <v>1707</v>
      </c>
      <c r="L1094">
        <v>1348</v>
      </c>
      <c r="N1094">
        <v>1009</v>
      </c>
      <c r="O1094" t="s">
        <v>31</v>
      </c>
      <c r="P1094" t="s">
        <v>31</v>
      </c>
      <c r="Q1094">
        <v>1000</v>
      </c>
      <c r="X1094">
        <v>7.0000000000000001E-3</v>
      </c>
      <c r="Y1094">
        <v>6834.81</v>
      </c>
      <c r="Z1094">
        <v>0</v>
      </c>
      <c r="AA1094">
        <v>0</v>
      </c>
      <c r="AB1094">
        <v>0</v>
      </c>
      <c r="AC1094">
        <v>0</v>
      </c>
      <c r="AD1094">
        <v>1</v>
      </c>
      <c r="AE1094">
        <v>0</v>
      </c>
      <c r="AF1094" t="s">
        <v>3</v>
      </c>
      <c r="AG1094">
        <v>7.0000000000000001E-3</v>
      </c>
      <c r="AH1094">
        <v>2</v>
      </c>
      <c r="AI1094">
        <v>144045533</v>
      </c>
      <c r="AJ1094">
        <v>1103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</row>
    <row r="1095" spans="1:44" x14ac:dyDescent="0.2">
      <c r="A1095">
        <f>ROW(Source!A779)</f>
        <v>779</v>
      </c>
      <c r="B1095">
        <v>144045551</v>
      </c>
      <c r="C1095">
        <v>144045523</v>
      </c>
      <c r="D1095">
        <v>130288583</v>
      </c>
      <c r="E1095">
        <v>1</v>
      </c>
      <c r="F1095">
        <v>1</v>
      </c>
      <c r="G1095">
        <v>1</v>
      </c>
      <c r="H1095">
        <v>3</v>
      </c>
      <c r="I1095" t="s">
        <v>1619</v>
      </c>
      <c r="J1095" t="s">
        <v>1620</v>
      </c>
      <c r="K1095" t="s">
        <v>1621</v>
      </c>
      <c r="L1095">
        <v>1348</v>
      </c>
      <c r="N1095">
        <v>1009</v>
      </c>
      <c r="O1095" t="s">
        <v>31</v>
      </c>
      <c r="P1095" t="s">
        <v>31</v>
      </c>
      <c r="Q1095">
        <v>1000</v>
      </c>
      <c r="X1095">
        <v>1.0000000000000001E-5</v>
      </c>
      <c r="Y1095">
        <v>15620</v>
      </c>
      <c r="Z1095">
        <v>0</v>
      </c>
      <c r="AA1095">
        <v>0</v>
      </c>
      <c r="AB1095">
        <v>0</v>
      </c>
      <c r="AC1095">
        <v>0</v>
      </c>
      <c r="AD1095">
        <v>1</v>
      </c>
      <c r="AE1095">
        <v>0</v>
      </c>
      <c r="AF1095" t="s">
        <v>3</v>
      </c>
      <c r="AG1095">
        <v>1.0000000000000001E-5</v>
      </c>
      <c r="AH1095">
        <v>2</v>
      </c>
      <c r="AI1095">
        <v>144045534</v>
      </c>
      <c r="AJ1095">
        <v>1104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</row>
    <row r="1096" spans="1:44" x14ac:dyDescent="0.2">
      <c r="A1096">
        <f>ROW(Source!A779)</f>
        <v>779</v>
      </c>
      <c r="B1096">
        <v>144045552</v>
      </c>
      <c r="C1096">
        <v>144045523</v>
      </c>
      <c r="D1096">
        <v>130289162</v>
      </c>
      <c r="E1096">
        <v>1</v>
      </c>
      <c r="F1096">
        <v>1</v>
      </c>
      <c r="G1096">
        <v>1</v>
      </c>
      <c r="H1096">
        <v>3</v>
      </c>
      <c r="I1096" t="s">
        <v>1708</v>
      </c>
      <c r="J1096" t="s">
        <v>1709</v>
      </c>
      <c r="K1096" t="s">
        <v>1710</v>
      </c>
      <c r="L1096">
        <v>1348</v>
      </c>
      <c r="N1096">
        <v>1009</v>
      </c>
      <c r="O1096" t="s">
        <v>31</v>
      </c>
      <c r="P1096" t="s">
        <v>31</v>
      </c>
      <c r="Q1096">
        <v>1000</v>
      </c>
      <c r="X1096">
        <v>2.0000000000000002E-5</v>
      </c>
      <c r="Y1096">
        <v>28300.400000000001</v>
      </c>
      <c r="Z1096">
        <v>0</v>
      </c>
      <c r="AA1096">
        <v>0</v>
      </c>
      <c r="AB1096">
        <v>0</v>
      </c>
      <c r="AC1096">
        <v>0</v>
      </c>
      <c r="AD1096">
        <v>1</v>
      </c>
      <c r="AE1096">
        <v>0</v>
      </c>
      <c r="AF1096" t="s">
        <v>3</v>
      </c>
      <c r="AG1096">
        <v>2.0000000000000002E-5</v>
      </c>
      <c r="AH1096">
        <v>2</v>
      </c>
      <c r="AI1096">
        <v>144045535</v>
      </c>
      <c r="AJ1096">
        <v>1105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</row>
    <row r="1097" spans="1:44" x14ac:dyDescent="0.2">
      <c r="A1097">
        <f>ROW(Source!A779)</f>
        <v>779</v>
      </c>
      <c r="B1097">
        <v>144045553</v>
      </c>
      <c r="C1097">
        <v>144045523</v>
      </c>
      <c r="D1097">
        <v>130289703</v>
      </c>
      <c r="E1097">
        <v>1</v>
      </c>
      <c r="F1097">
        <v>1</v>
      </c>
      <c r="G1097">
        <v>1</v>
      </c>
      <c r="H1097">
        <v>3</v>
      </c>
      <c r="I1097" t="s">
        <v>1711</v>
      </c>
      <c r="J1097" t="s">
        <v>1712</v>
      </c>
      <c r="K1097" t="s">
        <v>1713</v>
      </c>
      <c r="L1097">
        <v>1346</v>
      </c>
      <c r="N1097">
        <v>1009</v>
      </c>
      <c r="O1097" t="s">
        <v>598</v>
      </c>
      <c r="P1097" t="s">
        <v>598</v>
      </c>
      <c r="Q1097">
        <v>1</v>
      </c>
      <c r="X1097">
        <v>0.01</v>
      </c>
      <c r="Y1097">
        <v>9.42</v>
      </c>
      <c r="Z1097">
        <v>0</v>
      </c>
      <c r="AA1097">
        <v>0</v>
      </c>
      <c r="AB1097">
        <v>0</v>
      </c>
      <c r="AC1097">
        <v>0</v>
      </c>
      <c r="AD1097">
        <v>1</v>
      </c>
      <c r="AE1097">
        <v>0</v>
      </c>
      <c r="AF1097" t="s">
        <v>3</v>
      </c>
      <c r="AG1097">
        <v>0.01</v>
      </c>
      <c r="AH1097">
        <v>2</v>
      </c>
      <c r="AI1097">
        <v>144045536</v>
      </c>
      <c r="AJ1097">
        <v>1106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</row>
    <row r="1098" spans="1:44" x14ac:dyDescent="0.2">
      <c r="A1098">
        <f>ROW(Source!A779)</f>
        <v>779</v>
      </c>
      <c r="B1098">
        <v>144045554</v>
      </c>
      <c r="C1098">
        <v>144045523</v>
      </c>
      <c r="D1098">
        <v>130289742</v>
      </c>
      <c r="E1098">
        <v>1</v>
      </c>
      <c r="F1098">
        <v>1</v>
      </c>
      <c r="G1098">
        <v>1</v>
      </c>
      <c r="H1098">
        <v>3</v>
      </c>
      <c r="I1098" t="s">
        <v>1628</v>
      </c>
      <c r="J1098" t="s">
        <v>1629</v>
      </c>
      <c r="K1098" t="s">
        <v>1630</v>
      </c>
      <c r="L1098">
        <v>1346</v>
      </c>
      <c r="N1098">
        <v>1009</v>
      </c>
      <c r="O1098" t="s">
        <v>598</v>
      </c>
      <c r="P1098" t="s">
        <v>598</v>
      </c>
      <c r="Q1098">
        <v>1</v>
      </c>
      <c r="X1098">
        <v>0.01</v>
      </c>
      <c r="Y1098">
        <v>6.67</v>
      </c>
      <c r="Z1098">
        <v>0</v>
      </c>
      <c r="AA1098">
        <v>0</v>
      </c>
      <c r="AB1098">
        <v>0</v>
      </c>
      <c r="AC1098">
        <v>0</v>
      </c>
      <c r="AD1098">
        <v>1</v>
      </c>
      <c r="AE1098">
        <v>0</v>
      </c>
      <c r="AF1098" t="s">
        <v>3</v>
      </c>
      <c r="AG1098">
        <v>0.01</v>
      </c>
      <c r="AH1098">
        <v>2</v>
      </c>
      <c r="AI1098">
        <v>144045537</v>
      </c>
      <c r="AJ1098">
        <v>1107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</row>
    <row r="1099" spans="1:44" x14ac:dyDescent="0.2">
      <c r="A1099">
        <f>ROW(Source!A779)</f>
        <v>779</v>
      </c>
      <c r="B1099">
        <v>144045555</v>
      </c>
      <c r="C1099">
        <v>144045523</v>
      </c>
      <c r="D1099">
        <v>130320386</v>
      </c>
      <c r="E1099">
        <v>1</v>
      </c>
      <c r="F1099">
        <v>1</v>
      </c>
      <c r="G1099">
        <v>1</v>
      </c>
      <c r="H1099">
        <v>3</v>
      </c>
      <c r="I1099" t="s">
        <v>1714</v>
      </c>
      <c r="J1099" t="s">
        <v>1715</v>
      </c>
      <c r="K1099" t="s">
        <v>1716</v>
      </c>
      <c r="L1099">
        <v>1371</v>
      </c>
      <c r="N1099">
        <v>1013</v>
      </c>
      <c r="O1099" t="s">
        <v>171</v>
      </c>
      <c r="P1099" t="s">
        <v>171</v>
      </c>
      <c r="Q1099">
        <v>1</v>
      </c>
      <c r="X1099">
        <v>10</v>
      </c>
      <c r="Y1099">
        <v>0.27</v>
      </c>
      <c r="Z1099">
        <v>0</v>
      </c>
      <c r="AA1099">
        <v>0</v>
      </c>
      <c r="AB1099">
        <v>0</v>
      </c>
      <c r="AC1099">
        <v>0</v>
      </c>
      <c r="AD1099">
        <v>1</v>
      </c>
      <c r="AE1099">
        <v>0</v>
      </c>
      <c r="AF1099" t="s">
        <v>3</v>
      </c>
      <c r="AG1099">
        <v>10</v>
      </c>
      <c r="AH1099">
        <v>2</v>
      </c>
      <c r="AI1099">
        <v>144045538</v>
      </c>
      <c r="AJ1099">
        <v>1109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</row>
    <row r="1100" spans="1:44" x14ac:dyDescent="0.2">
      <c r="A1100">
        <f>ROW(Source!A779)</f>
        <v>779</v>
      </c>
      <c r="B1100">
        <v>144045556</v>
      </c>
      <c r="C1100">
        <v>144045523</v>
      </c>
      <c r="D1100">
        <v>128862548</v>
      </c>
      <c r="E1100">
        <v>28876687</v>
      </c>
      <c r="F1100">
        <v>1</v>
      </c>
      <c r="G1100">
        <v>1</v>
      </c>
      <c r="H1100">
        <v>3</v>
      </c>
      <c r="I1100" t="s">
        <v>1296</v>
      </c>
      <c r="J1100" t="s">
        <v>3</v>
      </c>
      <c r="K1100" t="s">
        <v>1297</v>
      </c>
      <c r="L1100">
        <v>1374</v>
      </c>
      <c r="N1100">
        <v>1013</v>
      </c>
      <c r="O1100" t="s">
        <v>1298</v>
      </c>
      <c r="P1100" t="s">
        <v>1298</v>
      </c>
      <c r="Q1100">
        <v>1</v>
      </c>
      <c r="X1100">
        <v>0.91</v>
      </c>
      <c r="Y1100">
        <v>1</v>
      </c>
      <c r="Z1100">
        <v>0</v>
      </c>
      <c r="AA1100">
        <v>0</v>
      </c>
      <c r="AB1100">
        <v>0</v>
      </c>
      <c r="AC1100">
        <v>0</v>
      </c>
      <c r="AD1100">
        <v>1</v>
      </c>
      <c r="AE1100">
        <v>0</v>
      </c>
      <c r="AF1100" t="s">
        <v>3</v>
      </c>
      <c r="AG1100">
        <v>0.91</v>
      </c>
      <c r="AH1100">
        <v>2</v>
      </c>
      <c r="AI1100">
        <v>144045539</v>
      </c>
      <c r="AJ1100">
        <v>1110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</row>
    <row r="1101" spans="1:44" x14ac:dyDescent="0.2">
      <c r="A1101">
        <f>ROW(Source!A781)</f>
        <v>781</v>
      </c>
      <c r="B1101">
        <v>144045576</v>
      </c>
      <c r="C1101">
        <v>144045558</v>
      </c>
      <c r="D1101">
        <v>128862296</v>
      </c>
      <c r="E1101">
        <v>28876687</v>
      </c>
      <c r="F1101">
        <v>1</v>
      </c>
      <c r="G1101">
        <v>1</v>
      </c>
      <c r="H1101">
        <v>1</v>
      </c>
      <c r="I1101" t="s">
        <v>1242</v>
      </c>
      <c r="J1101" t="s">
        <v>3</v>
      </c>
      <c r="K1101" t="s">
        <v>1243</v>
      </c>
      <c r="L1101">
        <v>1191</v>
      </c>
      <c r="N1101">
        <v>1013</v>
      </c>
      <c r="O1101" t="s">
        <v>1125</v>
      </c>
      <c r="P1101" t="s">
        <v>1125</v>
      </c>
      <c r="Q1101">
        <v>1</v>
      </c>
      <c r="X1101">
        <v>1.34</v>
      </c>
      <c r="Y1101">
        <v>0</v>
      </c>
      <c r="Z1101">
        <v>0</v>
      </c>
      <c r="AA1101">
        <v>0</v>
      </c>
      <c r="AB1101">
        <v>9.51</v>
      </c>
      <c r="AC1101">
        <v>0</v>
      </c>
      <c r="AD1101">
        <v>1</v>
      </c>
      <c r="AE1101">
        <v>1</v>
      </c>
      <c r="AF1101" t="s">
        <v>3</v>
      </c>
      <c r="AG1101">
        <v>1.34</v>
      </c>
      <c r="AH1101">
        <v>2</v>
      </c>
      <c r="AI1101">
        <v>144045559</v>
      </c>
      <c r="AJ1101">
        <v>1111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</row>
    <row r="1102" spans="1:44" x14ac:dyDescent="0.2">
      <c r="A1102">
        <f>ROW(Source!A781)</f>
        <v>781</v>
      </c>
      <c r="B1102">
        <v>144045577</v>
      </c>
      <c r="C1102">
        <v>144045558</v>
      </c>
      <c r="D1102">
        <v>130405328</v>
      </c>
      <c r="E1102">
        <v>1</v>
      </c>
      <c r="F1102">
        <v>1</v>
      </c>
      <c r="G1102">
        <v>1</v>
      </c>
      <c r="H1102">
        <v>2</v>
      </c>
      <c r="I1102" t="s">
        <v>1343</v>
      </c>
      <c r="J1102" t="s">
        <v>1344</v>
      </c>
      <c r="K1102" t="s">
        <v>1345</v>
      </c>
      <c r="L1102">
        <v>1368</v>
      </c>
      <c r="N1102">
        <v>1011</v>
      </c>
      <c r="O1102" t="s">
        <v>550</v>
      </c>
      <c r="P1102" t="s">
        <v>550</v>
      </c>
      <c r="Q1102">
        <v>1</v>
      </c>
      <c r="X1102">
        <v>0.108</v>
      </c>
      <c r="Y1102">
        <v>0</v>
      </c>
      <c r="Z1102">
        <v>8.1</v>
      </c>
      <c r="AA1102">
        <v>0</v>
      </c>
      <c r="AB1102">
        <v>0</v>
      </c>
      <c r="AC1102">
        <v>0</v>
      </c>
      <c r="AD1102">
        <v>1</v>
      </c>
      <c r="AE1102">
        <v>0</v>
      </c>
      <c r="AF1102" t="s">
        <v>3</v>
      </c>
      <c r="AG1102">
        <v>0.108</v>
      </c>
      <c r="AH1102">
        <v>2</v>
      </c>
      <c r="AI1102">
        <v>144045560</v>
      </c>
      <c r="AJ1102">
        <v>1112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</row>
    <row r="1103" spans="1:44" x14ac:dyDescent="0.2">
      <c r="A1103">
        <f>ROW(Source!A781)</f>
        <v>781</v>
      </c>
      <c r="B1103">
        <v>144045578</v>
      </c>
      <c r="C1103">
        <v>144045558</v>
      </c>
      <c r="D1103">
        <v>130256933</v>
      </c>
      <c r="E1103">
        <v>1</v>
      </c>
      <c r="F1103">
        <v>1</v>
      </c>
      <c r="G1103">
        <v>1</v>
      </c>
      <c r="H1103">
        <v>3</v>
      </c>
      <c r="I1103" t="s">
        <v>1717</v>
      </c>
      <c r="J1103" t="s">
        <v>1718</v>
      </c>
      <c r="K1103" t="s">
        <v>1719</v>
      </c>
      <c r="L1103">
        <v>1346</v>
      </c>
      <c r="N1103">
        <v>1009</v>
      </c>
      <c r="O1103" t="s">
        <v>598</v>
      </c>
      <c r="P1103" t="s">
        <v>598</v>
      </c>
      <c r="Q1103">
        <v>1</v>
      </c>
      <c r="X1103">
        <v>6.0000000000000001E-3</v>
      </c>
      <c r="Y1103">
        <v>44.97</v>
      </c>
      <c r="Z1103">
        <v>0</v>
      </c>
      <c r="AA1103">
        <v>0</v>
      </c>
      <c r="AB1103">
        <v>0</v>
      </c>
      <c r="AC1103">
        <v>0</v>
      </c>
      <c r="AD1103">
        <v>1</v>
      </c>
      <c r="AE1103">
        <v>0</v>
      </c>
      <c r="AF1103" t="s">
        <v>3</v>
      </c>
      <c r="AG1103">
        <v>6.0000000000000001E-3</v>
      </c>
      <c r="AH1103">
        <v>2</v>
      </c>
      <c r="AI1103">
        <v>144045561</v>
      </c>
      <c r="AJ1103">
        <v>1113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</row>
    <row r="1104" spans="1:44" x14ac:dyDescent="0.2">
      <c r="A1104">
        <f>ROW(Source!A781)</f>
        <v>781</v>
      </c>
      <c r="B1104">
        <v>144045579</v>
      </c>
      <c r="C1104">
        <v>144045558</v>
      </c>
      <c r="D1104">
        <v>130258517</v>
      </c>
      <c r="E1104">
        <v>1</v>
      </c>
      <c r="F1104">
        <v>1</v>
      </c>
      <c r="G1104">
        <v>1</v>
      </c>
      <c r="H1104">
        <v>3</v>
      </c>
      <c r="I1104" t="s">
        <v>1720</v>
      </c>
      <c r="J1104" t="s">
        <v>1721</v>
      </c>
      <c r="K1104" t="s">
        <v>1722</v>
      </c>
      <c r="L1104">
        <v>1346</v>
      </c>
      <c r="N1104">
        <v>1009</v>
      </c>
      <c r="O1104" t="s">
        <v>598</v>
      </c>
      <c r="P1104" t="s">
        <v>598</v>
      </c>
      <c r="Q1104">
        <v>1</v>
      </c>
      <c r="X1104">
        <v>1E-3</v>
      </c>
      <c r="Y1104">
        <v>11.5</v>
      </c>
      <c r="Z1104">
        <v>0</v>
      </c>
      <c r="AA1104">
        <v>0</v>
      </c>
      <c r="AB1104">
        <v>0</v>
      </c>
      <c r="AC1104">
        <v>0</v>
      </c>
      <c r="AD1104">
        <v>1</v>
      </c>
      <c r="AE1104">
        <v>0</v>
      </c>
      <c r="AF1104" t="s">
        <v>3</v>
      </c>
      <c r="AG1104">
        <v>1E-3</v>
      </c>
      <c r="AH1104">
        <v>2</v>
      </c>
      <c r="AI1104">
        <v>144045562</v>
      </c>
      <c r="AJ1104">
        <v>1114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</row>
    <row r="1105" spans="1:44" x14ac:dyDescent="0.2">
      <c r="A1105">
        <f>ROW(Source!A781)</f>
        <v>781</v>
      </c>
      <c r="B1105">
        <v>144045580</v>
      </c>
      <c r="C1105">
        <v>144045558</v>
      </c>
      <c r="D1105">
        <v>130258803</v>
      </c>
      <c r="E1105">
        <v>1</v>
      </c>
      <c r="F1105">
        <v>1</v>
      </c>
      <c r="G1105">
        <v>1</v>
      </c>
      <c r="H1105">
        <v>3</v>
      </c>
      <c r="I1105" t="s">
        <v>1388</v>
      </c>
      <c r="J1105" t="s">
        <v>1389</v>
      </c>
      <c r="K1105" t="s">
        <v>1390</v>
      </c>
      <c r="L1105">
        <v>1346</v>
      </c>
      <c r="N1105">
        <v>1009</v>
      </c>
      <c r="O1105" t="s">
        <v>598</v>
      </c>
      <c r="P1105" t="s">
        <v>598</v>
      </c>
      <c r="Q1105">
        <v>1</v>
      </c>
      <c r="X1105">
        <v>1.2E-2</v>
      </c>
      <c r="Y1105">
        <v>30.4</v>
      </c>
      <c r="Z1105">
        <v>0</v>
      </c>
      <c r="AA1105">
        <v>0</v>
      </c>
      <c r="AB1105">
        <v>0</v>
      </c>
      <c r="AC1105">
        <v>0</v>
      </c>
      <c r="AD1105">
        <v>1</v>
      </c>
      <c r="AE1105">
        <v>0</v>
      </c>
      <c r="AF1105" t="s">
        <v>3</v>
      </c>
      <c r="AG1105">
        <v>1.2E-2</v>
      </c>
      <c r="AH1105">
        <v>2</v>
      </c>
      <c r="AI1105">
        <v>144045563</v>
      </c>
      <c r="AJ1105">
        <v>1115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</row>
    <row r="1106" spans="1:44" x14ac:dyDescent="0.2">
      <c r="A1106">
        <f>ROW(Source!A781)</f>
        <v>781</v>
      </c>
      <c r="B1106">
        <v>144045581</v>
      </c>
      <c r="C1106">
        <v>144045558</v>
      </c>
      <c r="D1106">
        <v>130259608</v>
      </c>
      <c r="E1106">
        <v>1</v>
      </c>
      <c r="F1106">
        <v>1</v>
      </c>
      <c r="G1106">
        <v>1</v>
      </c>
      <c r="H1106">
        <v>3</v>
      </c>
      <c r="I1106" t="s">
        <v>1400</v>
      </c>
      <c r="J1106" t="s">
        <v>1401</v>
      </c>
      <c r="K1106" t="s">
        <v>1402</v>
      </c>
      <c r="L1106">
        <v>1346</v>
      </c>
      <c r="N1106">
        <v>1009</v>
      </c>
      <c r="O1106" t="s">
        <v>598</v>
      </c>
      <c r="P1106" t="s">
        <v>598</v>
      </c>
      <c r="Q1106">
        <v>1</v>
      </c>
      <c r="X1106">
        <v>7.0000000000000007E-2</v>
      </c>
      <c r="Y1106">
        <v>10.57</v>
      </c>
      <c r="Z1106">
        <v>0</v>
      </c>
      <c r="AA1106">
        <v>0</v>
      </c>
      <c r="AB1106">
        <v>0</v>
      </c>
      <c r="AC1106">
        <v>0</v>
      </c>
      <c r="AD1106">
        <v>1</v>
      </c>
      <c r="AE1106">
        <v>0</v>
      </c>
      <c r="AF1106" t="s">
        <v>3</v>
      </c>
      <c r="AG1106">
        <v>7.0000000000000007E-2</v>
      </c>
      <c r="AH1106">
        <v>2</v>
      </c>
      <c r="AI1106">
        <v>144045564</v>
      </c>
      <c r="AJ1106">
        <v>1116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</row>
    <row r="1107" spans="1:44" x14ac:dyDescent="0.2">
      <c r="A1107">
        <f>ROW(Source!A781)</f>
        <v>781</v>
      </c>
      <c r="B1107">
        <v>144045582</v>
      </c>
      <c r="C1107">
        <v>144045558</v>
      </c>
      <c r="D1107">
        <v>130260751</v>
      </c>
      <c r="E1107">
        <v>1</v>
      </c>
      <c r="F1107">
        <v>1</v>
      </c>
      <c r="G1107">
        <v>1</v>
      </c>
      <c r="H1107">
        <v>3</v>
      </c>
      <c r="I1107" t="s">
        <v>1349</v>
      </c>
      <c r="J1107" t="s">
        <v>1350</v>
      </c>
      <c r="K1107" t="s">
        <v>1351</v>
      </c>
      <c r="L1107">
        <v>1346</v>
      </c>
      <c r="N1107">
        <v>1009</v>
      </c>
      <c r="O1107" t="s">
        <v>598</v>
      </c>
      <c r="P1107" t="s">
        <v>598</v>
      </c>
      <c r="Q1107">
        <v>1</v>
      </c>
      <c r="X1107">
        <v>4.9000000000000002E-2</v>
      </c>
      <c r="Y1107">
        <v>9.0399999999999991</v>
      </c>
      <c r="Z1107">
        <v>0</v>
      </c>
      <c r="AA1107">
        <v>0</v>
      </c>
      <c r="AB1107">
        <v>0</v>
      </c>
      <c r="AC1107">
        <v>0</v>
      </c>
      <c r="AD1107">
        <v>1</v>
      </c>
      <c r="AE1107">
        <v>0</v>
      </c>
      <c r="AF1107" t="s">
        <v>3</v>
      </c>
      <c r="AG1107">
        <v>4.9000000000000002E-2</v>
      </c>
      <c r="AH1107">
        <v>2</v>
      </c>
      <c r="AI1107">
        <v>144045565</v>
      </c>
      <c r="AJ1107">
        <v>1117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</row>
    <row r="1108" spans="1:44" x14ac:dyDescent="0.2">
      <c r="A1108">
        <f>ROW(Source!A781)</f>
        <v>781</v>
      </c>
      <c r="B1108">
        <v>144045583</v>
      </c>
      <c r="C1108">
        <v>144045558</v>
      </c>
      <c r="D1108">
        <v>130260880</v>
      </c>
      <c r="E1108">
        <v>1</v>
      </c>
      <c r="F1108">
        <v>1</v>
      </c>
      <c r="G1108">
        <v>1</v>
      </c>
      <c r="H1108">
        <v>3</v>
      </c>
      <c r="I1108" t="s">
        <v>1293</v>
      </c>
      <c r="J1108" t="s">
        <v>1294</v>
      </c>
      <c r="K1108" t="s">
        <v>1295</v>
      </c>
      <c r="L1108">
        <v>1425</v>
      </c>
      <c r="N1108">
        <v>1013</v>
      </c>
      <c r="O1108" t="s">
        <v>88</v>
      </c>
      <c r="P1108" t="s">
        <v>88</v>
      </c>
      <c r="Q1108">
        <v>1</v>
      </c>
      <c r="X1108">
        <v>1.4E-2</v>
      </c>
      <c r="Y1108">
        <v>86</v>
      </c>
      <c r="Z1108">
        <v>0</v>
      </c>
      <c r="AA1108">
        <v>0</v>
      </c>
      <c r="AB1108">
        <v>0</v>
      </c>
      <c r="AC1108">
        <v>0</v>
      </c>
      <c r="AD1108">
        <v>1</v>
      </c>
      <c r="AE1108">
        <v>0</v>
      </c>
      <c r="AF1108" t="s">
        <v>3</v>
      </c>
      <c r="AG1108">
        <v>1.4E-2</v>
      </c>
      <c r="AH1108">
        <v>2</v>
      </c>
      <c r="AI1108">
        <v>144045566</v>
      </c>
      <c r="AJ1108">
        <v>1118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</row>
    <row r="1109" spans="1:44" x14ac:dyDescent="0.2">
      <c r="A1109">
        <f>ROW(Source!A781)</f>
        <v>781</v>
      </c>
      <c r="B1109">
        <v>144045584</v>
      </c>
      <c r="C1109">
        <v>144045558</v>
      </c>
      <c r="D1109">
        <v>130261821</v>
      </c>
      <c r="E1109">
        <v>1</v>
      </c>
      <c r="F1109">
        <v>1</v>
      </c>
      <c r="G1109">
        <v>1</v>
      </c>
      <c r="H1109">
        <v>3</v>
      </c>
      <c r="I1109" t="s">
        <v>1723</v>
      </c>
      <c r="J1109" t="s">
        <v>1724</v>
      </c>
      <c r="K1109" t="s">
        <v>1725</v>
      </c>
      <c r="L1109">
        <v>1346</v>
      </c>
      <c r="N1109">
        <v>1009</v>
      </c>
      <c r="O1109" t="s">
        <v>598</v>
      </c>
      <c r="P1109" t="s">
        <v>598</v>
      </c>
      <c r="Q1109">
        <v>1</v>
      </c>
      <c r="X1109">
        <v>1E-3</v>
      </c>
      <c r="Y1109">
        <v>133.05000000000001</v>
      </c>
      <c r="Z1109">
        <v>0</v>
      </c>
      <c r="AA1109">
        <v>0</v>
      </c>
      <c r="AB1109">
        <v>0</v>
      </c>
      <c r="AC1109">
        <v>0</v>
      </c>
      <c r="AD1109">
        <v>1</v>
      </c>
      <c r="AE1109">
        <v>0</v>
      </c>
      <c r="AF1109" t="s">
        <v>3</v>
      </c>
      <c r="AG1109">
        <v>1E-3</v>
      </c>
      <c r="AH1109">
        <v>2</v>
      </c>
      <c r="AI1109">
        <v>144045567</v>
      </c>
      <c r="AJ1109">
        <v>1119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</row>
    <row r="1110" spans="1:44" x14ac:dyDescent="0.2">
      <c r="A1110">
        <f>ROW(Source!A781)</f>
        <v>781</v>
      </c>
      <c r="B1110">
        <v>144045585</v>
      </c>
      <c r="C1110">
        <v>144045558</v>
      </c>
      <c r="D1110">
        <v>130275188</v>
      </c>
      <c r="E1110">
        <v>1</v>
      </c>
      <c r="F1110">
        <v>1</v>
      </c>
      <c r="G1110">
        <v>1</v>
      </c>
      <c r="H1110">
        <v>3</v>
      </c>
      <c r="I1110" t="s">
        <v>1726</v>
      </c>
      <c r="J1110" t="s">
        <v>1727</v>
      </c>
      <c r="K1110" t="s">
        <v>1728</v>
      </c>
      <c r="L1110">
        <v>1348</v>
      </c>
      <c r="N1110">
        <v>1009</v>
      </c>
      <c r="O1110" t="s">
        <v>31</v>
      </c>
      <c r="P1110" t="s">
        <v>31</v>
      </c>
      <c r="Q1110">
        <v>1000</v>
      </c>
      <c r="X1110">
        <v>1E-3</v>
      </c>
      <c r="Y1110">
        <v>11500</v>
      </c>
      <c r="Z1110">
        <v>0</v>
      </c>
      <c r="AA1110">
        <v>0</v>
      </c>
      <c r="AB1110">
        <v>0</v>
      </c>
      <c r="AC1110">
        <v>0</v>
      </c>
      <c r="AD1110">
        <v>1</v>
      </c>
      <c r="AE1110">
        <v>0</v>
      </c>
      <c r="AF1110" t="s">
        <v>3</v>
      </c>
      <c r="AG1110">
        <v>1E-3</v>
      </c>
      <c r="AH1110">
        <v>2</v>
      </c>
      <c r="AI1110">
        <v>144045568</v>
      </c>
      <c r="AJ1110">
        <v>1120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</row>
    <row r="1111" spans="1:44" x14ac:dyDescent="0.2">
      <c r="A1111">
        <f>ROW(Source!A781)</f>
        <v>781</v>
      </c>
      <c r="B1111">
        <v>144045586</v>
      </c>
      <c r="C1111">
        <v>144045558</v>
      </c>
      <c r="D1111">
        <v>130288917</v>
      </c>
      <c r="E1111">
        <v>1</v>
      </c>
      <c r="F1111">
        <v>1</v>
      </c>
      <c r="G1111">
        <v>1</v>
      </c>
      <c r="H1111">
        <v>3</v>
      </c>
      <c r="I1111" t="s">
        <v>1406</v>
      </c>
      <c r="J1111" t="s">
        <v>1407</v>
      </c>
      <c r="K1111" t="s">
        <v>1408</v>
      </c>
      <c r="L1111">
        <v>1346</v>
      </c>
      <c r="N1111">
        <v>1009</v>
      </c>
      <c r="O1111" t="s">
        <v>598</v>
      </c>
      <c r="P1111" t="s">
        <v>598</v>
      </c>
      <c r="Q1111">
        <v>1</v>
      </c>
      <c r="X1111">
        <v>3.5999999999999997E-2</v>
      </c>
      <c r="Y1111">
        <v>28.6</v>
      </c>
      <c r="Z1111">
        <v>0</v>
      </c>
      <c r="AA1111">
        <v>0</v>
      </c>
      <c r="AB1111">
        <v>0</v>
      </c>
      <c r="AC1111">
        <v>0</v>
      </c>
      <c r="AD1111">
        <v>1</v>
      </c>
      <c r="AE1111">
        <v>0</v>
      </c>
      <c r="AF1111" t="s">
        <v>3</v>
      </c>
      <c r="AG1111">
        <v>3.5999999999999997E-2</v>
      </c>
      <c r="AH1111">
        <v>2</v>
      </c>
      <c r="AI1111">
        <v>144045569</v>
      </c>
      <c r="AJ1111">
        <v>1121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</row>
    <row r="1112" spans="1:44" x14ac:dyDescent="0.2">
      <c r="A1112">
        <f>ROW(Source!A781)</f>
        <v>781</v>
      </c>
      <c r="B1112">
        <v>144045587</v>
      </c>
      <c r="C1112">
        <v>144045558</v>
      </c>
      <c r="D1112">
        <v>130289059</v>
      </c>
      <c r="E1112">
        <v>1</v>
      </c>
      <c r="F1112">
        <v>1</v>
      </c>
      <c r="G1112">
        <v>1</v>
      </c>
      <c r="H1112">
        <v>3</v>
      </c>
      <c r="I1112" t="s">
        <v>1729</v>
      </c>
      <c r="J1112" t="s">
        <v>1730</v>
      </c>
      <c r="K1112" t="s">
        <v>1731</v>
      </c>
      <c r="L1112">
        <v>1346</v>
      </c>
      <c r="N1112">
        <v>1009</v>
      </c>
      <c r="O1112" t="s">
        <v>598</v>
      </c>
      <c r="P1112" t="s">
        <v>598</v>
      </c>
      <c r="Q1112">
        <v>1</v>
      </c>
      <c r="X1112">
        <v>6.0000000000000001E-3</v>
      </c>
      <c r="Y1112">
        <v>35.630000000000003</v>
      </c>
      <c r="Z1112">
        <v>0</v>
      </c>
      <c r="AA1112">
        <v>0</v>
      </c>
      <c r="AB1112">
        <v>0</v>
      </c>
      <c r="AC1112">
        <v>0</v>
      </c>
      <c r="AD1112">
        <v>1</v>
      </c>
      <c r="AE1112">
        <v>0</v>
      </c>
      <c r="AF1112" t="s">
        <v>3</v>
      </c>
      <c r="AG1112">
        <v>6.0000000000000001E-3</v>
      </c>
      <c r="AH1112">
        <v>2</v>
      </c>
      <c r="AI1112">
        <v>144045570</v>
      </c>
      <c r="AJ1112">
        <v>1122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</row>
    <row r="1113" spans="1:44" x14ac:dyDescent="0.2">
      <c r="A1113">
        <f>ROW(Source!A781)</f>
        <v>781</v>
      </c>
      <c r="B1113">
        <v>144045588</v>
      </c>
      <c r="C1113">
        <v>144045558</v>
      </c>
      <c r="D1113">
        <v>130302122</v>
      </c>
      <c r="E1113">
        <v>1</v>
      </c>
      <c r="F1113">
        <v>1</v>
      </c>
      <c r="G1113">
        <v>1</v>
      </c>
      <c r="H1113">
        <v>3</v>
      </c>
      <c r="I1113" t="s">
        <v>1673</v>
      </c>
      <c r="J1113" t="s">
        <v>1674</v>
      </c>
      <c r="K1113" t="s">
        <v>1675</v>
      </c>
      <c r="L1113">
        <v>1455</v>
      </c>
      <c r="N1113">
        <v>1013</v>
      </c>
      <c r="O1113" t="s">
        <v>163</v>
      </c>
      <c r="P1113" t="s">
        <v>163</v>
      </c>
      <c r="Q1113">
        <v>1</v>
      </c>
      <c r="X1113">
        <v>0.1</v>
      </c>
      <c r="Y1113">
        <v>39</v>
      </c>
      <c r="Z1113">
        <v>0</v>
      </c>
      <c r="AA1113">
        <v>0</v>
      </c>
      <c r="AB1113">
        <v>0</v>
      </c>
      <c r="AC1113">
        <v>0</v>
      </c>
      <c r="AD1113">
        <v>1</v>
      </c>
      <c r="AE1113">
        <v>0</v>
      </c>
      <c r="AF1113" t="s">
        <v>3</v>
      </c>
      <c r="AG1113">
        <v>0.1</v>
      </c>
      <c r="AH1113">
        <v>2</v>
      </c>
      <c r="AI1113">
        <v>144045571</v>
      </c>
      <c r="AJ1113">
        <v>1123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</row>
    <row r="1114" spans="1:44" x14ac:dyDescent="0.2">
      <c r="A1114">
        <f>ROW(Source!A781)</f>
        <v>781</v>
      </c>
      <c r="B1114">
        <v>144045589</v>
      </c>
      <c r="C1114">
        <v>144045558</v>
      </c>
      <c r="D1114">
        <v>128862548</v>
      </c>
      <c r="E1114">
        <v>28876687</v>
      </c>
      <c r="F1114">
        <v>1</v>
      </c>
      <c r="G1114">
        <v>1</v>
      </c>
      <c r="H1114">
        <v>3</v>
      </c>
      <c r="I1114" t="s">
        <v>1296</v>
      </c>
      <c r="J1114" t="s">
        <v>3</v>
      </c>
      <c r="K1114" t="s">
        <v>1297</v>
      </c>
      <c r="L1114">
        <v>1374</v>
      </c>
      <c r="N1114">
        <v>1013</v>
      </c>
      <c r="O1114" t="s">
        <v>1298</v>
      </c>
      <c r="P1114" t="s">
        <v>1298</v>
      </c>
      <c r="Q1114">
        <v>1</v>
      </c>
      <c r="X1114">
        <v>0.25</v>
      </c>
      <c r="Y1114">
        <v>1</v>
      </c>
      <c r="Z1114">
        <v>0</v>
      </c>
      <c r="AA1114">
        <v>0</v>
      </c>
      <c r="AB1114">
        <v>0</v>
      </c>
      <c r="AC1114">
        <v>0</v>
      </c>
      <c r="AD1114">
        <v>1</v>
      </c>
      <c r="AE1114">
        <v>0</v>
      </c>
      <c r="AF1114" t="s">
        <v>3</v>
      </c>
      <c r="AG1114">
        <v>0.25</v>
      </c>
      <c r="AH1114">
        <v>2</v>
      </c>
      <c r="AI1114">
        <v>144045572</v>
      </c>
      <c r="AJ1114">
        <v>1127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</row>
  </sheetData>
  <printOptions gridLines="1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</vt:i4>
      </vt:variant>
    </vt:vector>
  </HeadingPairs>
  <TitlesOfParts>
    <vt:vector size="7" baseType="lpstr">
      <vt:lpstr>Смета 12 гр. по ФЕР</vt:lpstr>
      <vt:lpstr>Source</vt:lpstr>
      <vt:lpstr>SourceObSm</vt:lpstr>
      <vt:lpstr>SmtRes</vt:lpstr>
      <vt:lpstr>EtalonRes</vt:lpstr>
      <vt:lpstr>'Смета 12 гр. по ФЕР'!Заголовки_для_печати</vt:lpstr>
      <vt:lpstr>'Смета 12 гр. по ФЕР'!Область_печати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Животенко А.И.</cp:lastModifiedBy>
  <cp:lastPrinted>2020-10-14T10:58:21Z</cp:lastPrinted>
  <dcterms:created xsi:type="dcterms:W3CDTF">2020-09-17T08:03:25Z</dcterms:created>
  <dcterms:modified xsi:type="dcterms:W3CDTF">2020-10-14T10:58:49Z</dcterms:modified>
</cp:coreProperties>
</file>